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Y:\My Documents\TEMPLATES\Start-Up Budget and Cashflow Template\"/>
    </mc:Choice>
  </mc:AlternateContent>
  <workbookProtection workbookAlgorithmName="SHA-512" workbookHashValue="g4J4jsPk1/JvvkR423FeiOBs/SqWwMnoM+vklvCu7nYqBvPR7GpBveiRxOOcPr3cvrz3OsLhd1L9zh7rMJ28/A==" workbookSaltValue="c6bZW3m8aigrBbx/TtJP9A==" workbookSpinCount="100000" lockStructure="1"/>
  <bookViews>
    <workbookView xWindow="0" yWindow="0" windowWidth="23040" windowHeight="9192" tabRatio="951"/>
  </bookViews>
  <sheets>
    <sheet name="INSTRUCTIONS" sheetId="1" r:id="rId1"/>
    <sheet name="Funding by District" sheetId="11" r:id="rId2"/>
    <sheet name="1) School Information" sheetId="3" r:id="rId3"/>
    <sheet name="2) Enrollment Chart" sheetId="9" r:id="rId4"/>
    <sheet name="3) Staffing Plan" sheetId="14" r:id="rId5"/>
    <sheet name="4) Pre-Opening Period Budget" sheetId="4" r:id="rId6"/>
    <sheet name="5) Pre-OP Cash Flow 6-Month" sheetId="5" r:id="rId7"/>
    <sheet name="6) Pre-OP Cash Flow 1-Year" sheetId="16" r:id="rId8"/>
    <sheet name="7) Year 1 Budget &amp; Assumptions" sheetId="6" r:id="rId9"/>
    <sheet name="8) Year 1 Cash Flow" sheetId="7" r:id="rId10"/>
    <sheet name="9) 5 YR Budget &amp; Cash Flow Adj" sheetId="8" r:id="rId11"/>
    <sheet name="10) Fiscal Impact" sheetId="13" r:id="rId12"/>
    <sheet name="CONTROL" sheetId="15" state="veryHidden" r:id="rId13"/>
  </sheets>
  <externalReferences>
    <externalReference r:id="rId14"/>
    <externalReference r:id="rId15"/>
  </externalReferences>
  <definedNames>
    <definedName name="_Fill" localSheetId="3" hidden="1">#REF!</definedName>
    <definedName name="_Fill" localSheetId="1" hidden="1">#REF!</definedName>
    <definedName name="_Fill" hidden="1">#REF!</definedName>
    <definedName name="_xlnm._FilterDatabase" localSheetId="1" hidden="1">'Funding by District'!$C$5:$F$684</definedName>
    <definedName name="_Key1" localSheetId="3" hidden="1">#REF!</definedName>
    <definedName name="_Key1" localSheetId="1" hidden="1">#REF!</definedName>
    <definedName name="_Key1" hidden="1">#REF!</definedName>
    <definedName name="_Order1" hidden="1">255</definedName>
    <definedName name="_Sort" localSheetId="3" hidden="1">#REF!</definedName>
    <definedName name="_Sort" localSheetId="1" hidden="1">#REF!</definedName>
    <definedName name="_Sort" hidden="1">#REF!</definedName>
    <definedName name="_Table1_In1" localSheetId="3" hidden="1">#REF!</definedName>
    <definedName name="_Table1_In1" localSheetId="1" hidden="1">#REF!</definedName>
    <definedName name="_Table1_In1" hidden="1">#REF!</definedName>
    <definedName name="_Table1_Out" localSheetId="3" hidden="1">#REF!</definedName>
    <definedName name="_Table1_Out" localSheetId="1" hidden="1">#REF!</definedName>
    <definedName name="_Table1_Out" hidden="1">#REF!</definedName>
    <definedName name="_Table2_In1" localSheetId="3" hidden="1">#REF!</definedName>
    <definedName name="_Table2_In1" localSheetId="1" hidden="1">#REF!</definedName>
    <definedName name="_Table2_In1" hidden="1">#REF!</definedName>
    <definedName name="_Table2_Out" localSheetId="3" hidden="1">#REF!</definedName>
    <definedName name="_Table2_Out" localSheetId="1" hidden="1">#REF!</definedName>
    <definedName name="_Table2_Out" hidden="1">#REF!</definedName>
    <definedName name="AcadYr1">'1) School Information'!$D$18</definedName>
    <definedName name="CharterPeriod">CONTROL!$I$13</definedName>
    <definedName name="DATA_01" hidden="1">'[1]Bond Amortization1'!#REF!</definedName>
    <definedName name="DATA_08" hidden="1">'[1]Bond Amortization1'!#REF!</definedName>
    <definedName name="DistrictList">'Funding by District'!$D$6:$D$684</definedName>
    <definedName name="DVList_AcadYr">CONTROL!$B$18:$B$20</definedName>
    <definedName name="IntroPrintArea" hidden="1">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NAMES_REVISION_DATE_" hidden="1">40834.4439583333</definedName>
    <definedName name="IQ_NTM" hidden="1">6000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ist_Grade5Levels">CONTROL!$B$45:$B$47</definedName>
    <definedName name="List_GradeLevels">CONTROL!$B$45:$B$48</definedName>
    <definedName name="Mssg1">CONTROL!$B$40</definedName>
    <definedName name="Mssg2">CONTROL!$B$41</definedName>
    <definedName name="Mssg3">CONTROL!$B$42</definedName>
    <definedName name="PPR_Tbl_Date">CONTROL!$B$155</definedName>
    <definedName name="PreOp1Yr">CONTROL!$B$34</definedName>
    <definedName name="PreOp6Mo">CONTROL!$B$33</definedName>
    <definedName name="PreOpenPd">'1) School Information'!$D$20</definedName>
    <definedName name="PreOpenType">CONTROL!$I$12</definedName>
    <definedName name="_xlnm.Print_Area" localSheetId="2">'1) School Information'!$B$2:$E$24</definedName>
    <definedName name="_xlnm.Print_Area" localSheetId="11">'10) Fiscal Impact'!$A$2:$J$27</definedName>
    <definedName name="_xlnm.Print_Area" localSheetId="3">'2) Enrollment Chart'!$A$1:$I$136</definedName>
    <definedName name="_xlnm.Print_Area" localSheetId="4">'3) Staffing Plan'!$A$1:$K$79</definedName>
    <definedName name="_xlnm.Print_Area" localSheetId="5">'4) Pre-Opening Period Budget'!$B$2:$J$132</definedName>
    <definedName name="_xlnm.Print_Area" localSheetId="6">'5) Pre-OP Cash Flow 6-Month'!$B$2:$O$154</definedName>
    <definedName name="_xlnm.Print_Area" localSheetId="7">'6) Pre-OP Cash Flow 1-Year'!$B$2:$U$154</definedName>
    <definedName name="_xlnm.Print_Area" localSheetId="8">'7) Year 1 Budget &amp; Assumptions'!$B$2:$O$180</definedName>
    <definedName name="_xlnm.Print_Area" localSheetId="9">'8) Year 1 Cash Flow'!$B$2:$U$181</definedName>
    <definedName name="_xlnm.Print_Area" localSheetId="10">'9) 5 YR Budget &amp; Cash Flow Adj'!$B$2:$N$202</definedName>
    <definedName name="_xlnm.Print_Area" localSheetId="1">'Funding by District'!$B$2:$F$687</definedName>
    <definedName name="_xlnm.Print_Area" localSheetId="0">INSTRUCTIONS!$B$2:$F$32</definedName>
    <definedName name="_xlnm.Print_Titles" localSheetId="4">'3) Staffing Plan'!$1:$2</definedName>
    <definedName name="_xlnm.Print_Titles" localSheetId="5">'4) Pre-Opening Period Budget'!$A:$H,'4) Pre-Opening Period Budget'!$2:$13</definedName>
    <definedName name="_xlnm.Print_Titles" localSheetId="6">'5) Pre-OP Cash Flow 6-Month'!$A:$H,'5) Pre-OP Cash Flow 6-Month'!$2:$13</definedName>
    <definedName name="_xlnm.Print_Titles" localSheetId="7">'6) Pre-OP Cash Flow 1-Year'!$2:$13</definedName>
    <definedName name="_xlnm.Print_Titles" localSheetId="8">'7) Year 1 Budget &amp; Assumptions'!$A:$H,'7) Year 1 Budget &amp; Assumptions'!$2:$13</definedName>
    <definedName name="_xlnm.Print_Titles" localSheetId="9">'8) Year 1 Cash Flow'!$A:$H,'8) Year 1 Cash Flow'!$2:$14</definedName>
    <definedName name="_xlnm.Print_Titles" localSheetId="10">'9) 5 YR Budget &amp; Cash Flow Adj'!$A:$H,'9) 5 YR Budget &amp; Cash Flow Adj'!$2:$12</definedName>
    <definedName name="_xlnm.Print_Titles" localSheetId="1">'Funding by District'!$1:$5</definedName>
    <definedName name="RPP_TABLE">'Funding by District'!$C$5:$F$684</definedName>
    <definedName name="School">CONTROL!$I$5</definedName>
    <definedName name="UnusedDistrictList" comment="List of School Districts that have NOT been selected yet.  (Array Forumula Range...requires using F2 to modify and Ctrl-Shift-Enter to enter formula).">OFFSET(CONTROL!$B$167,0,0,COUNTA(CONTROL!$B$167:$B$846)-COUNTBLANK(CONTROL!$B$167:$B$846),1)</definedName>
    <definedName name="X_PositionsCategories">OFFSET([2]Assumptions!$AN$67,0,0,COUNTA([2]Assumptions!$AN:$AN)-1,1)</definedName>
    <definedName name="Year1">CONTROL!$I$19</definedName>
    <definedName name="Year2">CONTROL!$I$20</definedName>
    <definedName name="Year3">CONTROL!$I$21</definedName>
    <definedName name="Year4">CONTROL!$I$22</definedName>
    <definedName name="Year5">CONTROL!$I$23</definedName>
    <definedName name="Z_5E4DC421_887D_9843_8B54_CF861F76B668_.wvu.Cols" localSheetId="5" hidden="1">'4) Pre-Opening Period Budget'!#REF!</definedName>
    <definedName name="Z_5E4DC421_887D_9843_8B54_CF861F76B668_.wvu.Cols" localSheetId="8" hidden="1">'7) Year 1 Budget &amp; Assumptions'!#REF!</definedName>
    <definedName name="Z_5E4DC421_887D_9843_8B54_CF861F76B668_.wvu.Cols" localSheetId="10" hidden="1">'9) 5 YR Budget &amp; Cash Flow Adj'!#REF!</definedName>
    <definedName name="Z_5E4DC421_887D_9843_8B54_CF861F76B668_.wvu.PrintArea" localSheetId="2" hidden="1">'1) School Information'!$B$2:$D$19</definedName>
    <definedName name="Z_5E4DC421_887D_9843_8B54_CF861F76B668_.wvu.PrintArea" localSheetId="3" hidden="1">'2) Enrollment Chart'!$B$2:$J$30</definedName>
    <definedName name="Z_5E4DC421_887D_9843_8B54_CF861F76B668_.wvu.PrintArea" localSheetId="5" hidden="1">'4) Pre-Opening Period Budget'!$B$2:$J$156</definedName>
    <definedName name="Z_5E4DC421_887D_9843_8B54_CF861F76B668_.wvu.PrintArea" localSheetId="6" hidden="1">'5) Pre-OP Cash Flow 6-Month'!$B$2:$O$154</definedName>
    <definedName name="Z_5E4DC421_887D_9843_8B54_CF861F76B668_.wvu.PrintArea" localSheetId="8" hidden="1">'7) Year 1 Budget &amp; Assumptions'!$B$2:$O$180</definedName>
    <definedName name="Z_5E4DC421_887D_9843_8B54_CF861F76B668_.wvu.PrintArea" localSheetId="9" hidden="1">'8) Year 1 Cash Flow'!$B$2:$U$181</definedName>
    <definedName name="Z_5E4DC421_887D_9843_8B54_CF861F76B668_.wvu.PrintArea" localSheetId="10" hidden="1">'9) 5 YR Budget &amp; Cash Flow Adj'!$B$2:$N$202</definedName>
    <definedName name="Z_5E4DC421_887D_9843_8B54_CF861F76B668_.wvu.PrintArea" localSheetId="0" hidden="1">INSTRUCTIONS!$C$2:$D$32</definedName>
    <definedName name="Z_5E4DC421_887D_9843_8B54_CF861F76B668_.wvu.PrintTitles" localSheetId="5" hidden="1">'4) Pre-Opening Period Budget'!$A:$H,'4) Pre-Opening Period Budget'!$2:$13</definedName>
    <definedName name="Z_5E4DC421_887D_9843_8B54_CF861F76B668_.wvu.PrintTitles" localSheetId="6" hidden="1">'5) Pre-OP Cash Flow 6-Month'!$A:$H,'5) Pre-OP Cash Flow 6-Month'!$2:$13</definedName>
    <definedName name="Z_5E4DC421_887D_9843_8B54_CF861F76B668_.wvu.PrintTitles" localSheetId="8" hidden="1">'7) Year 1 Budget &amp; Assumptions'!$A:$H,'7) Year 1 Budget &amp; Assumptions'!$2:$13</definedName>
    <definedName name="Z_5E4DC421_887D_9843_8B54_CF861F76B668_.wvu.PrintTitles" localSheetId="9" hidden="1">'8) Year 1 Cash Flow'!$A:$H,'8) Year 1 Cash Flow'!$2:$14</definedName>
    <definedName name="Z_5E4DC421_887D_9843_8B54_CF861F76B668_.wvu.PrintTitles" localSheetId="10" hidden="1">'9) 5 YR Budget &amp; Cash Flow Adj'!$A:$H,'9) 5 YR Budget &amp; Cash Flow Adj'!$2:$12</definedName>
    <definedName name="Z_7E5415B2_297C_4CDE_9A5E_CCA4F5662440_.wvu.Cols" localSheetId="5" hidden="1">'4) Pre-Opening Period Budget'!#REF!</definedName>
    <definedName name="Z_7E5415B2_297C_4CDE_9A5E_CCA4F5662440_.wvu.Cols" localSheetId="8" hidden="1">'7) Year 1 Budget &amp; Assumptions'!#REF!</definedName>
    <definedName name="Z_7E5415B2_297C_4CDE_9A5E_CCA4F5662440_.wvu.Cols" localSheetId="10" hidden="1">'9) 5 YR Budget &amp; Cash Flow Adj'!#REF!</definedName>
    <definedName name="Z_7E5415B2_297C_4CDE_9A5E_CCA4F5662440_.wvu.PrintArea" localSheetId="2" hidden="1">'1) School Information'!$B$2:$D$19</definedName>
    <definedName name="Z_7E5415B2_297C_4CDE_9A5E_CCA4F5662440_.wvu.PrintArea" localSheetId="3" hidden="1">'2) Enrollment Chart'!$B$2:$J$30</definedName>
    <definedName name="Z_7E5415B2_297C_4CDE_9A5E_CCA4F5662440_.wvu.PrintArea" localSheetId="5" hidden="1">'4) Pre-Opening Period Budget'!$B$2:$J$156</definedName>
    <definedName name="Z_7E5415B2_297C_4CDE_9A5E_CCA4F5662440_.wvu.PrintArea" localSheetId="6" hidden="1">'5) Pre-OP Cash Flow 6-Month'!$B$2:$O$154</definedName>
    <definedName name="Z_7E5415B2_297C_4CDE_9A5E_CCA4F5662440_.wvu.PrintArea" localSheetId="8" hidden="1">'7) Year 1 Budget &amp; Assumptions'!$B$2:$O$180</definedName>
    <definedName name="Z_7E5415B2_297C_4CDE_9A5E_CCA4F5662440_.wvu.PrintArea" localSheetId="9" hidden="1">'8) Year 1 Cash Flow'!$B$2:$U$181</definedName>
    <definedName name="Z_7E5415B2_297C_4CDE_9A5E_CCA4F5662440_.wvu.PrintArea" localSheetId="10" hidden="1">'9) 5 YR Budget &amp; Cash Flow Adj'!$B$2:$N$202</definedName>
    <definedName name="Z_7E5415B2_297C_4CDE_9A5E_CCA4F5662440_.wvu.PrintArea" localSheetId="0" hidden="1">INSTRUCTIONS!$C$2:$D$32</definedName>
    <definedName name="Z_7E5415B2_297C_4CDE_9A5E_CCA4F5662440_.wvu.PrintTitles" localSheetId="5" hidden="1">'4) Pre-Opening Period Budget'!$A:$H,'4) Pre-Opening Period Budget'!$2:$13</definedName>
    <definedName name="Z_7E5415B2_297C_4CDE_9A5E_CCA4F5662440_.wvu.PrintTitles" localSheetId="6" hidden="1">'5) Pre-OP Cash Flow 6-Month'!$A:$H,'5) Pre-OP Cash Flow 6-Month'!$2:$13</definedName>
    <definedName name="Z_7E5415B2_297C_4CDE_9A5E_CCA4F5662440_.wvu.PrintTitles" localSheetId="8" hidden="1">'7) Year 1 Budget &amp; Assumptions'!$A:$H,'7) Year 1 Budget &amp; Assumptions'!$2:$13</definedName>
    <definedName name="Z_7E5415B2_297C_4CDE_9A5E_CCA4F5662440_.wvu.PrintTitles" localSheetId="9" hidden="1">'8) Year 1 Cash Flow'!$A:$H,'8) Year 1 Cash Flow'!$2:$14</definedName>
    <definedName name="Z_7E5415B2_297C_4CDE_9A5E_CCA4F5662440_.wvu.PrintTitles" localSheetId="10" hidden="1">'9) 5 YR Budget &amp; Cash Flow Adj'!$A:$H,'9) 5 YR Budget &amp; Cash Flow Adj'!$2:$12</definedName>
  </definedNames>
  <calcPr calcId="162913"/>
  <customWorkbookViews>
    <customWorkbookView name="Citizens  World - Personal View" guid="{5E4DC421-887D-9843-8B54-CF861F76B668}" mergeInterval="0" personalView="1" yWindow="54" windowWidth="1276" windowHeight="724" tabRatio="951" activeSheetId="1"/>
    <customWorkbookView name="DHruby - Personal View" guid="{7E5415B2-297C-4CDE-9A5E-CCA4F5662440}" mergeInterval="0" personalView="1" maximized="1" windowWidth="1916" windowHeight="825" tabRatio="951" activeSheetId="8"/>
  </customWorkbookViews>
</workbook>
</file>

<file path=xl/calcChain.xml><?xml version="1.0" encoding="utf-8"?>
<calcChain xmlns="http://schemas.openxmlformats.org/spreadsheetml/2006/main">
  <c r="Q35" i="6" l="1"/>
  <c r="W36" i="7"/>
  <c r="U36" i="7"/>
  <c r="I35" i="8" s="1"/>
  <c r="N52" i="6"/>
  <c r="N35" i="6"/>
  <c r="M52" i="6" l="1"/>
  <c r="L52" i="6"/>
  <c r="K52" i="6"/>
  <c r="T28" i="16"/>
  <c r="S28" i="16"/>
  <c r="R28" i="16"/>
  <c r="Q28" i="16"/>
  <c r="P28" i="16"/>
  <c r="O28" i="16"/>
  <c r="N28" i="16"/>
  <c r="M28" i="16"/>
  <c r="L28" i="16"/>
  <c r="K28" i="16"/>
  <c r="J28" i="16"/>
  <c r="I28" i="16"/>
  <c r="N28" i="5"/>
  <c r="M28" i="5"/>
  <c r="L28" i="5"/>
  <c r="K28" i="5"/>
  <c r="J28" i="5"/>
  <c r="I28" i="5"/>
  <c r="J52" i="6"/>
  <c r="I52" i="6"/>
  <c r="T53" i="7"/>
  <c r="S53" i="7"/>
  <c r="R53" i="7"/>
  <c r="Q53" i="7"/>
  <c r="P53" i="7"/>
  <c r="O53" i="7"/>
  <c r="N53" i="7"/>
  <c r="M53" i="7"/>
  <c r="L53" i="7"/>
  <c r="K53" i="7"/>
  <c r="J53" i="7"/>
  <c r="I53" i="7"/>
  <c r="M52" i="8"/>
  <c r="L52" i="8"/>
  <c r="K52" i="8"/>
  <c r="J52" i="8"/>
  <c r="H39" i="9" l="1"/>
  <c r="G39" i="9"/>
  <c r="F39" i="9"/>
  <c r="E39" i="9"/>
  <c r="D39" i="9"/>
  <c r="E56" i="9"/>
  <c r="F56" i="9"/>
  <c r="G56" i="9"/>
  <c r="H56" i="9"/>
  <c r="E62" i="9"/>
  <c r="F62" i="9"/>
  <c r="G62" i="9"/>
  <c r="H62" i="9"/>
  <c r="D62" i="9"/>
  <c r="H21" i="9"/>
  <c r="G21" i="9"/>
  <c r="F21" i="9"/>
  <c r="E21" i="9"/>
  <c r="D21" i="9"/>
  <c r="E75" i="9"/>
  <c r="D72" i="9" l="1"/>
  <c r="E72" i="9"/>
  <c r="F72" i="9"/>
  <c r="G72" i="9"/>
  <c r="H72" i="9"/>
  <c r="E78" i="9"/>
  <c r="F78" i="9"/>
  <c r="G78" i="9"/>
  <c r="H78" i="9"/>
  <c r="E83" i="9"/>
  <c r="F83" i="9"/>
  <c r="G83" i="9"/>
  <c r="H83" i="9"/>
  <c r="Q107" i="6" l="1"/>
  <c r="F59" i="9"/>
  <c r="E59" i="9"/>
  <c r="G59" i="9"/>
  <c r="H59" i="9"/>
  <c r="D59" i="9"/>
  <c r="H60" i="9"/>
  <c r="G60" i="9"/>
  <c r="F60" i="9"/>
  <c r="E60" i="9"/>
  <c r="D60" i="9"/>
  <c r="H54" i="15"/>
  <c r="C19" i="15"/>
  <c r="C20" i="15" s="1"/>
  <c r="B19" i="15" s="1"/>
  <c r="U33" i="16"/>
  <c r="U36" i="16"/>
  <c r="U35" i="16"/>
  <c r="U17" i="16"/>
  <c r="G19" i="15"/>
  <c r="D42" i="9" s="1"/>
  <c r="H23" i="13"/>
  <c r="G69" i="4"/>
  <c r="G68" i="4"/>
  <c r="G67" i="4"/>
  <c r="G66" i="4"/>
  <c r="G65" i="4"/>
  <c r="G61" i="4"/>
  <c r="G60" i="4"/>
  <c r="G59" i="4"/>
  <c r="G58" i="4"/>
  <c r="G57" i="4"/>
  <c r="G56" i="4"/>
  <c r="G55" i="4"/>
  <c r="G54" i="4"/>
  <c r="G50" i="4"/>
  <c r="G49" i="4"/>
  <c r="G48" i="4"/>
  <c r="G47" i="4"/>
  <c r="G46" i="4"/>
  <c r="G45" i="4"/>
  <c r="L98" i="15"/>
  <c r="B98" i="15"/>
  <c r="C98" i="15" s="1"/>
  <c r="E96" i="15"/>
  <c r="B99" i="15"/>
  <c r="L99" i="15"/>
  <c r="I161" i="6" s="1"/>
  <c r="N161" i="6" s="1"/>
  <c r="B100" i="15"/>
  <c r="C100" i="15" s="1"/>
  <c r="G20" i="7" s="1"/>
  <c r="L100" i="15"/>
  <c r="I162" i="6" s="1"/>
  <c r="N162" i="6" s="1"/>
  <c r="B101" i="15"/>
  <c r="C101" i="15" s="1"/>
  <c r="L101" i="15"/>
  <c r="I163" i="6" s="1"/>
  <c r="N163" i="6" s="1"/>
  <c r="B102" i="15"/>
  <c r="E21" i="6" s="1"/>
  <c r="E164" i="6" s="1"/>
  <c r="E164" i="8" s="1"/>
  <c r="L102" i="15"/>
  <c r="I164" i="6" s="1"/>
  <c r="N164" i="6" s="1"/>
  <c r="B103" i="15"/>
  <c r="C103" i="15" s="1"/>
  <c r="G23" i="7" s="1"/>
  <c r="L103" i="15"/>
  <c r="I165" i="6" s="1"/>
  <c r="N165" i="6" s="1"/>
  <c r="B104" i="15"/>
  <c r="C104" i="15" s="1"/>
  <c r="G24" i="7" s="1"/>
  <c r="L104" i="15"/>
  <c r="I166" i="6" s="1"/>
  <c r="N166" i="6" s="1"/>
  <c r="B105" i="15"/>
  <c r="C105" i="15" s="1"/>
  <c r="L105" i="15"/>
  <c r="I167" i="6" s="1"/>
  <c r="N167" i="6" s="1"/>
  <c r="B106" i="15"/>
  <c r="E25" i="6" s="1"/>
  <c r="L106" i="15"/>
  <c r="I168" i="6" s="1"/>
  <c r="N168" i="6" s="1"/>
  <c r="B107" i="15"/>
  <c r="L107" i="15"/>
  <c r="I169" i="6" s="1"/>
  <c r="N169" i="6" s="1"/>
  <c r="B108" i="15"/>
  <c r="L108" i="15"/>
  <c r="I170" i="6" s="1"/>
  <c r="N170" i="6" s="1"/>
  <c r="B109" i="15"/>
  <c r="L109" i="15"/>
  <c r="I171" i="6" s="1"/>
  <c r="N171" i="6" s="1"/>
  <c r="B110" i="15"/>
  <c r="C110" i="15" s="1"/>
  <c r="L110" i="15"/>
  <c r="I172" i="6" s="1"/>
  <c r="N172" i="6" s="1"/>
  <c r="B111" i="15"/>
  <c r="L111" i="15"/>
  <c r="B112" i="15"/>
  <c r="C112" i="15" s="1"/>
  <c r="L112" i="15"/>
  <c r="I174" i="6" s="1"/>
  <c r="N174" i="6" s="1"/>
  <c r="B113" i="15"/>
  <c r="L113" i="15"/>
  <c r="B114" i="15"/>
  <c r="C114" i="15" s="1"/>
  <c r="L114" i="15"/>
  <c r="B115" i="15"/>
  <c r="C115" i="15" s="1"/>
  <c r="L115" i="15"/>
  <c r="B116" i="15"/>
  <c r="C116" i="15" s="1"/>
  <c r="L116" i="15"/>
  <c r="B117" i="15"/>
  <c r="C117" i="15" s="1"/>
  <c r="L117" i="15"/>
  <c r="B118" i="15"/>
  <c r="C118" i="15" s="1"/>
  <c r="L118" i="15"/>
  <c r="B119" i="15"/>
  <c r="C119" i="15" s="1"/>
  <c r="L119" i="15"/>
  <c r="B120" i="15"/>
  <c r="L120" i="15"/>
  <c r="B121" i="15"/>
  <c r="C121" i="15" s="1"/>
  <c r="L121" i="15"/>
  <c r="B122" i="15"/>
  <c r="C122" i="15" s="1"/>
  <c r="L122" i="15"/>
  <c r="B123" i="15"/>
  <c r="C123" i="15" s="1"/>
  <c r="L123" i="15"/>
  <c r="B124" i="15"/>
  <c r="C124" i="15" s="1"/>
  <c r="L124" i="15"/>
  <c r="B125" i="15"/>
  <c r="C125" i="15" s="1"/>
  <c r="L125" i="15"/>
  <c r="B126" i="15"/>
  <c r="C126" i="15" s="1"/>
  <c r="L126" i="15"/>
  <c r="B127" i="15"/>
  <c r="C127" i="15" s="1"/>
  <c r="L127" i="15"/>
  <c r="B128" i="15"/>
  <c r="C128" i="15" s="1"/>
  <c r="L128" i="15"/>
  <c r="B129" i="15"/>
  <c r="C129" i="15" s="1"/>
  <c r="L129" i="15"/>
  <c r="B130" i="15"/>
  <c r="C130" i="15" s="1"/>
  <c r="L130" i="15"/>
  <c r="B131" i="15"/>
  <c r="C131" i="15" s="1"/>
  <c r="L131" i="15"/>
  <c r="B132" i="15"/>
  <c r="C132" i="15" s="1"/>
  <c r="L132" i="15"/>
  <c r="B133" i="15"/>
  <c r="C133" i="15" s="1"/>
  <c r="L133" i="15"/>
  <c r="B134" i="15"/>
  <c r="C134" i="15" s="1"/>
  <c r="L134" i="15"/>
  <c r="B135" i="15"/>
  <c r="C135" i="15" s="1"/>
  <c r="L135" i="15"/>
  <c r="B136" i="15"/>
  <c r="C136" i="15" s="1"/>
  <c r="L136" i="15"/>
  <c r="B137" i="15"/>
  <c r="C137" i="15" s="1"/>
  <c r="L137" i="15"/>
  <c r="B138" i="15"/>
  <c r="C138" i="15" s="1"/>
  <c r="L138" i="15"/>
  <c r="B139" i="15"/>
  <c r="C139" i="15" s="1"/>
  <c r="L139" i="15"/>
  <c r="B140" i="15"/>
  <c r="C140" i="15" s="1"/>
  <c r="L140" i="15"/>
  <c r="B141" i="15"/>
  <c r="C141" i="15" s="1"/>
  <c r="L141" i="15"/>
  <c r="B142" i="15"/>
  <c r="C142" i="15" s="1"/>
  <c r="L142" i="15"/>
  <c r="B143" i="15"/>
  <c r="C143" i="15" s="1"/>
  <c r="L143" i="15"/>
  <c r="B144" i="15"/>
  <c r="C144" i="15" s="1"/>
  <c r="L144" i="15"/>
  <c r="B145" i="15"/>
  <c r="C145" i="15" s="1"/>
  <c r="L145" i="15"/>
  <c r="B146" i="15"/>
  <c r="C146" i="15" s="1"/>
  <c r="L146" i="15"/>
  <c r="B147" i="15"/>
  <c r="C147" i="15" s="1"/>
  <c r="L147" i="15"/>
  <c r="N34" i="6"/>
  <c r="N49" i="6"/>
  <c r="N57" i="6"/>
  <c r="U56" i="7"/>
  <c r="U57" i="7"/>
  <c r="I56" i="8" s="1"/>
  <c r="U58" i="7"/>
  <c r="I57" i="8" s="1"/>
  <c r="U59" i="7"/>
  <c r="I58" i="8"/>
  <c r="U60" i="7"/>
  <c r="I59" i="8" s="1"/>
  <c r="U61" i="7"/>
  <c r="I60" i="8" s="1"/>
  <c r="U62" i="7"/>
  <c r="I61" i="8" s="1"/>
  <c r="U63" i="7"/>
  <c r="I62" i="8" s="1"/>
  <c r="U45" i="7"/>
  <c r="U46" i="7"/>
  <c r="I45" i="8" s="1"/>
  <c r="U47" i="7"/>
  <c r="I46" i="8" s="1"/>
  <c r="U48" i="7"/>
  <c r="I47" i="8" s="1"/>
  <c r="U50" i="7"/>
  <c r="I49" i="8" s="1"/>
  <c r="U51" i="7"/>
  <c r="I50" i="8" s="1"/>
  <c r="U52" i="7"/>
  <c r="I51" i="8" s="1"/>
  <c r="U18" i="7"/>
  <c r="I17" i="8" s="1"/>
  <c r="U19" i="7"/>
  <c r="I18" i="8" s="1"/>
  <c r="U20" i="7"/>
  <c r="I19" i="8" s="1"/>
  <c r="U21" i="7"/>
  <c r="I20" i="8" s="1"/>
  <c r="U22" i="7"/>
  <c r="I21" i="8" s="1"/>
  <c r="U23" i="7"/>
  <c r="I22" i="8" s="1"/>
  <c r="U24" i="7"/>
  <c r="I23" i="8" s="1"/>
  <c r="U25" i="7"/>
  <c r="I24" i="8" s="1"/>
  <c r="U26" i="7"/>
  <c r="I25" i="8" s="1"/>
  <c r="U27" i="7"/>
  <c r="I26" i="8" s="1"/>
  <c r="U28" i="7"/>
  <c r="I27" i="8" s="1"/>
  <c r="U29" i="7"/>
  <c r="I28" i="8" s="1"/>
  <c r="U30" i="7"/>
  <c r="I29" i="8" s="1"/>
  <c r="U31" i="7"/>
  <c r="I30" i="8" s="1"/>
  <c r="U32" i="7"/>
  <c r="I31" i="8" s="1"/>
  <c r="U33" i="7"/>
  <c r="I32" i="8" s="1"/>
  <c r="U35" i="7"/>
  <c r="I34" i="8" s="1"/>
  <c r="U38" i="7"/>
  <c r="I37" i="8" s="1"/>
  <c r="U39" i="7"/>
  <c r="I38" i="8" s="1"/>
  <c r="U40" i="7"/>
  <c r="I39" i="8" s="1"/>
  <c r="U41" i="7"/>
  <c r="I40" i="8" s="1"/>
  <c r="I12" i="15"/>
  <c r="I5" i="16"/>
  <c r="I5" i="5"/>
  <c r="I11" i="15"/>
  <c r="J11" i="15" s="1"/>
  <c r="I5" i="15"/>
  <c r="J5" i="15"/>
  <c r="B2" i="4" s="1"/>
  <c r="H11" i="13"/>
  <c r="C30" i="9"/>
  <c r="E13" i="13"/>
  <c r="E71" i="15"/>
  <c r="H19" i="13"/>
  <c r="H22" i="13"/>
  <c r="H21" i="13"/>
  <c r="H20" i="13"/>
  <c r="D44" i="9"/>
  <c r="E44" i="9"/>
  <c r="F44" i="9"/>
  <c r="G44" i="9"/>
  <c r="H44" i="9"/>
  <c r="D45" i="9"/>
  <c r="E45" i="9"/>
  <c r="F45" i="9"/>
  <c r="G45" i="9"/>
  <c r="H45" i="9"/>
  <c r="D46" i="9"/>
  <c r="E46" i="9"/>
  <c r="F46" i="9"/>
  <c r="G46" i="9"/>
  <c r="H46" i="9"/>
  <c r="D47" i="9"/>
  <c r="E47" i="9"/>
  <c r="F47" i="9"/>
  <c r="G47" i="9"/>
  <c r="H47" i="9"/>
  <c r="D48" i="9"/>
  <c r="E48" i="9"/>
  <c r="F48" i="9"/>
  <c r="G48" i="9"/>
  <c r="H48" i="9"/>
  <c r="D49" i="9"/>
  <c r="E49" i="9"/>
  <c r="F49" i="9"/>
  <c r="G49" i="9"/>
  <c r="H49" i="9"/>
  <c r="D50" i="9"/>
  <c r="E50" i="9"/>
  <c r="F50" i="9"/>
  <c r="G50" i="9"/>
  <c r="H50" i="9"/>
  <c r="D51" i="9"/>
  <c r="E51" i="9"/>
  <c r="F51" i="9"/>
  <c r="G51" i="9"/>
  <c r="H51" i="9"/>
  <c r="D52" i="9"/>
  <c r="E52" i="9"/>
  <c r="F52" i="9"/>
  <c r="G52" i="9"/>
  <c r="H52" i="9"/>
  <c r="D53" i="9"/>
  <c r="E53" i="9"/>
  <c r="F53" i="9"/>
  <c r="G53" i="9"/>
  <c r="H53" i="9"/>
  <c r="D54" i="9"/>
  <c r="E54" i="9"/>
  <c r="F54" i="9"/>
  <c r="G54" i="9"/>
  <c r="H54" i="9"/>
  <c r="D55" i="9"/>
  <c r="E55" i="9"/>
  <c r="F55" i="9"/>
  <c r="G55" i="9"/>
  <c r="H55" i="9"/>
  <c r="E43" i="9"/>
  <c r="F43" i="9"/>
  <c r="G43" i="9"/>
  <c r="H43" i="9"/>
  <c r="D43" i="9"/>
  <c r="U152" i="16"/>
  <c r="U10" i="16" s="1"/>
  <c r="T146" i="16"/>
  <c r="S146" i="16"/>
  <c r="R146" i="16"/>
  <c r="Q146" i="16"/>
  <c r="P146" i="16"/>
  <c r="O146" i="16"/>
  <c r="N146" i="16"/>
  <c r="M146" i="16"/>
  <c r="L146" i="16"/>
  <c r="K146" i="16"/>
  <c r="J146" i="16"/>
  <c r="I146" i="16"/>
  <c r="U145" i="16"/>
  <c r="U144" i="16"/>
  <c r="T142" i="16"/>
  <c r="S142" i="16"/>
  <c r="R142" i="16"/>
  <c r="Q142" i="16"/>
  <c r="Q148" i="16" s="1"/>
  <c r="Q9" i="16" s="1"/>
  <c r="P142" i="16"/>
  <c r="O142" i="16"/>
  <c r="N142" i="16"/>
  <c r="M142" i="16"/>
  <c r="M148" i="16" s="1"/>
  <c r="M9" i="16" s="1"/>
  <c r="L142" i="16"/>
  <c r="K142" i="16"/>
  <c r="J142" i="16"/>
  <c r="I142" i="16"/>
  <c r="I148" i="16" s="1"/>
  <c r="I9" i="16" s="1"/>
  <c r="U141" i="16"/>
  <c r="U140" i="16"/>
  <c r="T138" i="16"/>
  <c r="T148" i="16" s="1"/>
  <c r="T9" i="16" s="1"/>
  <c r="S138" i="16"/>
  <c r="S148" i="16" s="1"/>
  <c r="S9" i="16" s="1"/>
  <c r="R138" i="16"/>
  <c r="Q138" i="16"/>
  <c r="P138" i="16"/>
  <c r="P148" i="16" s="1"/>
  <c r="P9" i="16" s="1"/>
  <c r="O138" i="16"/>
  <c r="O148" i="16" s="1"/>
  <c r="O9" i="16" s="1"/>
  <c r="N138" i="16"/>
  <c r="M138" i="16"/>
  <c r="L138" i="16"/>
  <c r="L148" i="16" s="1"/>
  <c r="L9" i="16" s="1"/>
  <c r="K138" i="16"/>
  <c r="K148" i="16" s="1"/>
  <c r="K9" i="16" s="1"/>
  <c r="J138" i="16"/>
  <c r="I138" i="16"/>
  <c r="U137" i="16"/>
  <c r="U136" i="16"/>
  <c r="U128" i="16"/>
  <c r="U127" i="16"/>
  <c r="T125" i="16"/>
  <c r="S125" i="16"/>
  <c r="R125" i="16"/>
  <c r="Q125" i="16"/>
  <c r="P125" i="16"/>
  <c r="O125" i="16"/>
  <c r="N125" i="16"/>
  <c r="M125" i="16"/>
  <c r="L125" i="16"/>
  <c r="K125" i="16"/>
  <c r="J125" i="16"/>
  <c r="I125" i="16"/>
  <c r="U124" i="16"/>
  <c r="U123" i="16"/>
  <c r="U122" i="16"/>
  <c r="U121" i="16"/>
  <c r="U120" i="16"/>
  <c r="U119" i="16"/>
  <c r="U118" i="16"/>
  <c r="T115" i="16"/>
  <c r="S115" i="16"/>
  <c r="R115" i="16"/>
  <c r="Q115" i="16"/>
  <c r="P115" i="16"/>
  <c r="O115" i="16"/>
  <c r="N115" i="16"/>
  <c r="M115" i="16"/>
  <c r="L115" i="16"/>
  <c r="K115" i="16"/>
  <c r="J115" i="16"/>
  <c r="I115" i="16"/>
  <c r="U114" i="16"/>
  <c r="U113" i="16"/>
  <c r="U112" i="16"/>
  <c r="U111" i="16"/>
  <c r="U110" i="16"/>
  <c r="U109" i="16"/>
  <c r="U108" i="16"/>
  <c r="U107" i="16"/>
  <c r="U106" i="16"/>
  <c r="U105" i="16"/>
  <c r="U104" i="16"/>
  <c r="U103" i="16"/>
  <c r="U102" i="16"/>
  <c r="U101" i="16"/>
  <c r="U100" i="16"/>
  <c r="U99" i="16"/>
  <c r="U98" i="16"/>
  <c r="U97" i="16"/>
  <c r="U96" i="16"/>
  <c r="U95" i="16"/>
  <c r="T92" i="16"/>
  <c r="S92" i="16"/>
  <c r="R92" i="16"/>
  <c r="Q92" i="16"/>
  <c r="P92" i="16"/>
  <c r="O92" i="16"/>
  <c r="N92" i="16"/>
  <c r="M92" i="16"/>
  <c r="L92" i="16"/>
  <c r="K92" i="16"/>
  <c r="J92" i="16"/>
  <c r="I92" i="16"/>
  <c r="U91" i="16"/>
  <c r="U90" i="16"/>
  <c r="U89" i="16"/>
  <c r="U88" i="16"/>
  <c r="U87" i="16"/>
  <c r="U86" i="16"/>
  <c r="U85" i="16"/>
  <c r="U92" i="16" s="1"/>
  <c r="U84" i="16"/>
  <c r="U83" i="16"/>
  <c r="T78" i="16"/>
  <c r="S78" i="16"/>
  <c r="R78" i="16"/>
  <c r="Q78" i="16"/>
  <c r="P78" i="16"/>
  <c r="O78" i="16"/>
  <c r="N78" i="16"/>
  <c r="M78" i="16"/>
  <c r="L78" i="16"/>
  <c r="K78" i="16"/>
  <c r="J78" i="16"/>
  <c r="I78" i="16"/>
  <c r="U77" i="16"/>
  <c r="U76" i="16"/>
  <c r="U75" i="16"/>
  <c r="T70" i="16"/>
  <c r="S70" i="16"/>
  <c r="R70" i="16"/>
  <c r="R72" i="16" s="1"/>
  <c r="R80" i="16" s="1"/>
  <c r="R130" i="16" s="1"/>
  <c r="R7" i="16" s="1"/>
  <c r="Q70" i="16"/>
  <c r="P70" i="16"/>
  <c r="O70" i="16"/>
  <c r="N70" i="16"/>
  <c r="M70" i="16"/>
  <c r="L70" i="16"/>
  <c r="K70" i="16"/>
  <c r="J70" i="16"/>
  <c r="I70" i="16"/>
  <c r="U69" i="16"/>
  <c r="U68" i="16"/>
  <c r="U67" i="16"/>
  <c r="U66" i="16"/>
  <c r="U65" i="16"/>
  <c r="T62" i="16"/>
  <c r="S62" i="16"/>
  <c r="R62" i="16"/>
  <c r="Q62" i="16"/>
  <c r="P62" i="16"/>
  <c r="O62" i="16"/>
  <c r="N62" i="16"/>
  <c r="M62" i="16"/>
  <c r="L62" i="16"/>
  <c r="K62" i="16"/>
  <c r="J62" i="16"/>
  <c r="I62" i="16"/>
  <c r="U61" i="16"/>
  <c r="U60" i="16"/>
  <c r="U59" i="16"/>
  <c r="U58" i="16"/>
  <c r="U57" i="16"/>
  <c r="U56" i="16"/>
  <c r="U55" i="16"/>
  <c r="U54" i="16"/>
  <c r="T51" i="16"/>
  <c r="S51" i="16"/>
  <c r="R51" i="16"/>
  <c r="Q51" i="16"/>
  <c r="P51" i="16"/>
  <c r="O51" i="16"/>
  <c r="N51" i="16"/>
  <c r="M51" i="16"/>
  <c r="L51" i="16"/>
  <c r="K51" i="16"/>
  <c r="J51" i="16"/>
  <c r="I51" i="16"/>
  <c r="U50" i="16"/>
  <c r="U49" i="16"/>
  <c r="U48" i="16"/>
  <c r="U47" i="16"/>
  <c r="U46" i="16"/>
  <c r="U45" i="16"/>
  <c r="T39" i="16"/>
  <c r="S39" i="16"/>
  <c r="R39" i="16"/>
  <c r="Q39" i="16"/>
  <c r="P39" i="16"/>
  <c r="O39" i="16"/>
  <c r="N39" i="16"/>
  <c r="M39" i="16"/>
  <c r="L39" i="16"/>
  <c r="K39" i="16"/>
  <c r="J39" i="16"/>
  <c r="I39" i="16"/>
  <c r="U38" i="16"/>
  <c r="U37" i="16"/>
  <c r="U34" i="16"/>
  <c r="U32" i="16"/>
  <c r="U31" i="16"/>
  <c r="U27" i="16"/>
  <c r="U26" i="16"/>
  <c r="U25" i="16"/>
  <c r="T21" i="16"/>
  <c r="T41" i="16" s="1"/>
  <c r="T6" i="16" s="1"/>
  <c r="S21" i="16"/>
  <c r="R21" i="16"/>
  <c r="Q21" i="16"/>
  <c r="P21" i="16"/>
  <c r="P41" i="16" s="1"/>
  <c r="O21" i="16"/>
  <c r="N21" i="16"/>
  <c r="M21" i="16"/>
  <c r="L21" i="16"/>
  <c r="K21" i="16"/>
  <c r="J21" i="16"/>
  <c r="J41" i="16" s="1"/>
  <c r="I21" i="16"/>
  <c r="I41" i="16" s="1"/>
  <c r="U20" i="16"/>
  <c r="U19" i="16"/>
  <c r="U18" i="16"/>
  <c r="I10" i="16"/>
  <c r="G70" i="16"/>
  <c r="G62" i="16"/>
  <c r="G51" i="16"/>
  <c r="H10" i="13"/>
  <c r="H9" i="13"/>
  <c r="H8" i="13"/>
  <c r="H7" i="13"/>
  <c r="D75" i="14"/>
  <c r="I94" i="8" s="1"/>
  <c r="D74" i="14"/>
  <c r="I93" i="8" s="1"/>
  <c r="D73" i="14"/>
  <c r="D72" i="14"/>
  <c r="D71" i="14"/>
  <c r="I90" i="8" s="1"/>
  <c r="D67" i="14"/>
  <c r="I86" i="8" s="1"/>
  <c r="D66" i="14"/>
  <c r="D65" i="14"/>
  <c r="I84" i="8" s="1"/>
  <c r="D64" i="14"/>
  <c r="I83" i="8" s="1"/>
  <c r="D63" i="14"/>
  <c r="I82" i="8" s="1"/>
  <c r="D62" i="14"/>
  <c r="I81" i="8" s="1"/>
  <c r="D61" i="14"/>
  <c r="I80" i="8" s="1"/>
  <c r="D60" i="14"/>
  <c r="I79" i="8" s="1"/>
  <c r="D56" i="14"/>
  <c r="I75" i="8" s="1"/>
  <c r="D55" i="14"/>
  <c r="D54" i="14"/>
  <c r="I73" i="8" s="1"/>
  <c r="D53" i="14"/>
  <c r="I72" i="8" s="1"/>
  <c r="D52" i="14"/>
  <c r="D51" i="14"/>
  <c r="I63" i="15"/>
  <c r="I78" i="15" s="1"/>
  <c r="H63" i="15"/>
  <c r="G63" i="15"/>
  <c r="G78" i="15" s="1"/>
  <c r="F63" i="15"/>
  <c r="E63" i="15"/>
  <c r="S72" i="16"/>
  <c r="S80" i="16" s="1"/>
  <c r="S130" i="16" s="1"/>
  <c r="S7" i="16" s="1"/>
  <c r="N148" i="16"/>
  <c r="N9" i="16" s="1"/>
  <c r="U142" i="16"/>
  <c r="B155" i="15"/>
  <c r="G16" i="6" s="1"/>
  <c r="D193" i="8"/>
  <c r="D192" i="8"/>
  <c r="D189" i="8"/>
  <c r="D188" i="8"/>
  <c r="D185" i="8"/>
  <c r="D184" i="8"/>
  <c r="J175" i="8"/>
  <c r="K175" i="8"/>
  <c r="L175" i="8"/>
  <c r="M175" i="8"/>
  <c r="I175" i="8"/>
  <c r="I161" i="8"/>
  <c r="C19" i="13" s="1"/>
  <c r="J161" i="8"/>
  <c r="C20" i="13" s="1"/>
  <c r="K161" i="8"/>
  <c r="C21" i="13" s="1"/>
  <c r="L161" i="8"/>
  <c r="C22" i="13" s="1"/>
  <c r="M161" i="8"/>
  <c r="C23" i="13" s="1"/>
  <c r="I162" i="8"/>
  <c r="J162" i="8"/>
  <c r="K162" i="8"/>
  <c r="L162" i="8"/>
  <c r="M162" i="8"/>
  <c r="I163" i="8"/>
  <c r="J163" i="8"/>
  <c r="K163" i="8"/>
  <c r="L163" i="8"/>
  <c r="M163" i="8"/>
  <c r="I164" i="8"/>
  <c r="J164" i="8"/>
  <c r="K164" i="8"/>
  <c r="L164" i="8"/>
  <c r="M164" i="8"/>
  <c r="I165" i="8"/>
  <c r="J165" i="8"/>
  <c r="K165" i="8"/>
  <c r="L165" i="8"/>
  <c r="M165" i="8"/>
  <c r="I166" i="8"/>
  <c r="J166" i="8"/>
  <c r="K166" i="8"/>
  <c r="L166" i="8"/>
  <c r="M166" i="8"/>
  <c r="I167" i="8"/>
  <c r="J167" i="8"/>
  <c r="K167" i="8"/>
  <c r="L167" i="8"/>
  <c r="M167" i="8"/>
  <c r="I168" i="8"/>
  <c r="J168" i="8"/>
  <c r="K168" i="8"/>
  <c r="L168" i="8"/>
  <c r="M168" i="8"/>
  <c r="I169" i="8"/>
  <c r="J169" i="8"/>
  <c r="K169" i="8"/>
  <c r="L169" i="8"/>
  <c r="M169" i="8"/>
  <c r="I170" i="8"/>
  <c r="J170" i="8"/>
  <c r="K170" i="8"/>
  <c r="L170" i="8"/>
  <c r="M170" i="8"/>
  <c r="I171" i="8"/>
  <c r="J171" i="8"/>
  <c r="K171" i="8"/>
  <c r="L171" i="8"/>
  <c r="M171" i="8"/>
  <c r="I172" i="8"/>
  <c r="J172" i="8"/>
  <c r="K172" i="8"/>
  <c r="L172" i="8"/>
  <c r="M172" i="8"/>
  <c r="I173" i="8"/>
  <c r="J173" i="8"/>
  <c r="K173" i="8"/>
  <c r="L173" i="8"/>
  <c r="M173" i="8"/>
  <c r="I174" i="8"/>
  <c r="J174" i="8"/>
  <c r="K174" i="8"/>
  <c r="L174" i="8"/>
  <c r="M174" i="8"/>
  <c r="J160" i="8"/>
  <c r="C8" i="13" s="1"/>
  <c r="K160" i="8"/>
  <c r="C9" i="13" s="1"/>
  <c r="L160" i="8"/>
  <c r="C10" i="13" s="1"/>
  <c r="M160" i="8"/>
  <c r="I160" i="8"/>
  <c r="C7" i="13" s="1"/>
  <c r="U125" i="7"/>
  <c r="U123" i="7"/>
  <c r="I122" i="8" s="1"/>
  <c r="G94" i="6"/>
  <c r="G94" i="8" s="1"/>
  <c r="G93" i="6"/>
  <c r="G93" i="8" s="1"/>
  <c r="G92" i="6"/>
  <c r="G92" i="8" s="1"/>
  <c r="G91" i="6"/>
  <c r="G90" i="6"/>
  <c r="G90" i="8" s="1"/>
  <c r="G86" i="6"/>
  <c r="G86" i="8" s="1"/>
  <c r="G85" i="6"/>
  <c r="G85" i="8" s="1"/>
  <c r="G84" i="6"/>
  <c r="G84" i="8" s="1"/>
  <c r="G83" i="6"/>
  <c r="G83" i="8" s="1"/>
  <c r="G82" i="6"/>
  <c r="G81" i="6"/>
  <c r="G81" i="8" s="1"/>
  <c r="G80" i="6"/>
  <c r="G80" i="8" s="1"/>
  <c r="G79" i="6"/>
  <c r="G79" i="8" s="1"/>
  <c r="G75" i="6"/>
  <c r="G71" i="6"/>
  <c r="G71" i="8" s="1"/>
  <c r="G72" i="6"/>
  <c r="G72" i="8" s="1"/>
  <c r="G73" i="6"/>
  <c r="G74" i="6"/>
  <c r="G74" i="8" s="1"/>
  <c r="G70" i="6"/>
  <c r="G70" i="8" s="1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18" i="7"/>
  <c r="M99" i="15"/>
  <c r="N99" i="15"/>
  <c r="O99" i="15"/>
  <c r="P99" i="15"/>
  <c r="M100" i="15"/>
  <c r="N100" i="15"/>
  <c r="O100" i="15"/>
  <c r="P100" i="15"/>
  <c r="M101" i="15"/>
  <c r="N101" i="15"/>
  <c r="O101" i="15"/>
  <c r="P101" i="15"/>
  <c r="M102" i="15"/>
  <c r="N102" i="15"/>
  <c r="O102" i="15"/>
  <c r="P102" i="15"/>
  <c r="M103" i="15"/>
  <c r="N103" i="15"/>
  <c r="O103" i="15"/>
  <c r="P103" i="15"/>
  <c r="M104" i="15"/>
  <c r="N104" i="15"/>
  <c r="O104" i="15"/>
  <c r="P104" i="15"/>
  <c r="M105" i="15"/>
  <c r="N105" i="15"/>
  <c r="O105" i="15"/>
  <c r="P105" i="15"/>
  <c r="M106" i="15"/>
  <c r="N106" i="15"/>
  <c r="O106" i="15"/>
  <c r="P106" i="15"/>
  <c r="M107" i="15"/>
  <c r="N107" i="15"/>
  <c r="O107" i="15"/>
  <c r="P107" i="15"/>
  <c r="M108" i="15"/>
  <c r="N108" i="15"/>
  <c r="O108" i="15"/>
  <c r="P108" i="15"/>
  <c r="M109" i="15"/>
  <c r="N109" i="15"/>
  <c r="O109" i="15"/>
  <c r="P109" i="15"/>
  <c r="M110" i="15"/>
  <c r="N110" i="15"/>
  <c r="O110" i="15"/>
  <c r="P110" i="15"/>
  <c r="M111" i="15"/>
  <c r="N111" i="15"/>
  <c r="O111" i="15"/>
  <c r="P111" i="15"/>
  <c r="M112" i="15"/>
  <c r="N112" i="15"/>
  <c r="O112" i="15"/>
  <c r="P112" i="15"/>
  <c r="M113" i="15"/>
  <c r="N113" i="15"/>
  <c r="O113" i="15"/>
  <c r="P113" i="15"/>
  <c r="M114" i="15"/>
  <c r="N114" i="15"/>
  <c r="O114" i="15"/>
  <c r="P114" i="15"/>
  <c r="M115" i="15"/>
  <c r="N115" i="15"/>
  <c r="O115" i="15"/>
  <c r="P115" i="15"/>
  <c r="M116" i="15"/>
  <c r="N116" i="15"/>
  <c r="O116" i="15"/>
  <c r="P116" i="15"/>
  <c r="M117" i="15"/>
  <c r="N117" i="15"/>
  <c r="O117" i="15"/>
  <c r="P117" i="15"/>
  <c r="M118" i="15"/>
  <c r="N118" i="15"/>
  <c r="O118" i="15"/>
  <c r="P118" i="15"/>
  <c r="M119" i="15"/>
  <c r="N119" i="15"/>
  <c r="O119" i="15"/>
  <c r="P119" i="15"/>
  <c r="M120" i="15"/>
  <c r="N120" i="15"/>
  <c r="O120" i="15"/>
  <c r="P120" i="15"/>
  <c r="M121" i="15"/>
  <c r="N121" i="15"/>
  <c r="O121" i="15"/>
  <c r="P121" i="15"/>
  <c r="M122" i="15"/>
  <c r="N122" i="15"/>
  <c r="O122" i="15"/>
  <c r="P122" i="15"/>
  <c r="M123" i="15"/>
  <c r="N123" i="15"/>
  <c r="O123" i="15"/>
  <c r="P123" i="15"/>
  <c r="M124" i="15"/>
  <c r="N124" i="15"/>
  <c r="O124" i="15"/>
  <c r="P124" i="15"/>
  <c r="M125" i="15"/>
  <c r="N125" i="15"/>
  <c r="O125" i="15"/>
  <c r="P125" i="15"/>
  <c r="M126" i="15"/>
  <c r="N126" i="15"/>
  <c r="O126" i="15"/>
  <c r="P126" i="15"/>
  <c r="M127" i="15"/>
  <c r="N127" i="15"/>
  <c r="O127" i="15"/>
  <c r="P127" i="15"/>
  <c r="M128" i="15"/>
  <c r="N128" i="15"/>
  <c r="O128" i="15"/>
  <c r="P128" i="15"/>
  <c r="M129" i="15"/>
  <c r="N129" i="15"/>
  <c r="O129" i="15"/>
  <c r="P129" i="15"/>
  <c r="M130" i="15"/>
  <c r="N130" i="15"/>
  <c r="O130" i="15"/>
  <c r="P130" i="15"/>
  <c r="M131" i="15"/>
  <c r="N131" i="15"/>
  <c r="O131" i="15"/>
  <c r="P131" i="15"/>
  <c r="M132" i="15"/>
  <c r="N132" i="15"/>
  <c r="O132" i="15"/>
  <c r="P132" i="15"/>
  <c r="M133" i="15"/>
  <c r="N133" i="15"/>
  <c r="O133" i="15"/>
  <c r="P133" i="15"/>
  <c r="M134" i="15"/>
  <c r="N134" i="15"/>
  <c r="O134" i="15"/>
  <c r="P134" i="15"/>
  <c r="M135" i="15"/>
  <c r="N135" i="15"/>
  <c r="O135" i="15"/>
  <c r="P135" i="15"/>
  <c r="M136" i="15"/>
  <c r="N136" i="15"/>
  <c r="O136" i="15"/>
  <c r="P136" i="15"/>
  <c r="M137" i="15"/>
  <c r="N137" i="15"/>
  <c r="O137" i="15"/>
  <c r="P137" i="15"/>
  <c r="M138" i="15"/>
  <c r="N138" i="15"/>
  <c r="O138" i="15"/>
  <c r="P138" i="15"/>
  <c r="M139" i="15"/>
  <c r="N139" i="15"/>
  <c r="O139" i="15"/>
  <c r="P139" i="15"/>
  <c r="M140" i="15"/>
  <c r="N140" i="15"/>
  <c r="O140" i="15"/>
  <c r="P140" i="15"/>
  <c r="M141" i="15"/>
  <c r="N141" i="15"/>
  <c r="O141" i="15"/>
  <c r="P141" i="15"/>
  <c r="M142" i="15"/>
  <c r="N142" i="15"/>
  <c r="O142" i="15"/>
  <c r="P142" i="15"/>
  <c r="M143" i="15"/>
  <c r="N143" i="15"/>
  <c r="O143" i="15"/>
  <c r="P143" i="15"/>
  <c r="M144" i="15"/>
  <c r="N144" i="15"/>
  <c r="O144" i="15"/>
  <c r="P144" i="15"/>
  <c r="M145" i="15"/>
  <c r="N145" i="15"/>
  <c r="O145" i="15"/>
  <c r="P145" i="15"/>
  <c r="M146" i="15"/>
  <c r="N146" i="15"/>
  <c r="O146" i="15"/>
  <c r="P146" i="15"/>
  <c r="M147" i="15"/>
  <c r="N147" i="15"/>
  <c r="O147" i="15"/>
  <c r="P147" i="15"/>
  <c r="M98" i="15"/>
  <c r="N98" i="15"/>
  <c r="N149" i="15" s="1"/>
  <c r="O98" i="15"/>
  <c r="O149" i="15" s="1"/>
  <c r="P98" i="15"/>
  <c r="F96" i="15"/>
  <c r="G96" i="15"/>
  <c r="H96" i="15"/>
  <c r="I96" i="15"/>
  <c r="G70" i="5"/>
  <c r="G62" i="5"/>
  <c r="G72" i="15"/>
  <c r="I124" i="8"/>
  <c r="I75" i="15"/>
  <c r="H75" i="15"/>
  <c r="G75" i="15"/>
  <c r="F75" i="15"/>
  <c r="E75" i="15"/>
  <c r="I74" i="15"/>
  <c r="H74" i="15"/>
  <c r="G74" i="15"/>
  <c r="F74" i="15"/>
  <c r="E74" i="15"/>
  <c r="I73" i="15"/>
  <c r="H73" i="15"/>
  <c r="G73" i="15"/>
  <c r="F73" i="15"/>
  <c r="E73" i="15"/>
  <c r="I72" i="15"/>
  <c r="H72" i="15"/>
  <c r="F72" i="15"/>
  <c r="E72" i="15"/>
  <c r="I71" i="15"/>
  <c r="H71" i="15"/>
  <c r="G71" i="15"/>
  <c r="F71" i="15"/>
  <c r="I70" i="15"/>
  <c r="H70" i="15"/>
  <c r="G70" i="15"/>
  <c r="F70" i="15"/>
  <c r="E70" i="15"/>
  <c r="I69" i="15"/>
  <c r="H69" i="15"/>
  <c r="G69" i="15"/>
  <c r="F69" i="15"/>
  <c r="E69" i="15"/>
  <c r="I68" i="15"/>
  <c r="H68" i="15"/>
  <c r="G68" i="15"/>
  <c r="F68" i="15"/>
  <c r="E68" i="15"/>
  <c r="I67" i="15"/>
  <c r="H67" i="15"/>
  <c r="G67" i="15"/>
  <c r="F67" i="15"/>
  <c r="E67" i="15"/>
  <c r="I66" i="15"/>
  <c r="H66" i="15"/>
  <c r="G66" i="15"/>
  <c r="F66" i="15"/>
  <c r="E66" i="15"/>
  <c r="I65" i="15"/>
  <c r="H65" i="15"/>
  <c r="G65" i="15"/>
  <c r="F65" i="15"/>
  <c r="E65" i="15"/>
  <c r="I64" i="15"/>
  <c r="H64" i="15"/>
  <c r="G64" i="15"/>
  <c r="F64" i="15"/>
  <c r="E64" i="15"/>
  <c r="E61" i="9"/>
  <c r="F61" i="9"/>
  <c r="G61" i="9"/>
  <c r="H61" i="9"/>
  <c r="D61" i="9"/>
  <c r="E61" i="14"/>
  <c r="J80" i="8" s="1"/>
  <c r="H37" i="14"/>
  <c r="G37" i="14"/>
  <c r="F37" i="14"/>
  <c r="E37" i="14"/>
  <c r="D37" i="14"/>
  <c r="H29" i="14"/>
  <c r="G29" i="14"/>
  <c r="F29" i="14"/>
  <c r="E29" i="14"/>
  <c r="D29" i="14"/>
  <c r="D39" i="14" s="1"/>
  <c r="D18" i="14"/>
  <c r="E18" i="14"/>
  <c r="F18" i="14"/>
  <c r="F39" i="14" s="1"/>
  <c r="G18" i="14"/>
  <c r="H18" i="14"/>
  <c r="E71" i="14"/>
  <c r="J90" i="8" s="1"/>
  <c r="E72" i="14"/>
  <c r="E76" i="14" s="1"/>
  <c r="E75" i="14"/>
  <c r="E73" i="14"/>
  <c r="J92" i="8" s="1"/>
  <c r="I92" i="8"/>
  <c r="E74" i="14"/>
  <c r="E65" i="14"/>
  <c r="J84" i="8" s="1"/>
  <c r="E64" i="14"/>
  <c r="J83" i="8" s="1"/>
  <c r="E63" i="14"/>
  <c r="E62" i="14"/>
  <c r="F61" i="14"/>
  <c r="K80" i="8" s="1"/>
  <c r="E67" i="14"/>
  <c r="E66" i="14"/>
  <c r="J85" i="8" s="1"/>
  <c r="I85" i="8"/>
  <c r="E60" i="14"/>
  <c r="E55" i="14"/>
  <c r="J74" i="8" s="1"/>
  <c r="I74" i="8"/>
  <c r="E56" i="14"/>
  <c r="E52" i="14"/>
  <c r="I71" i="8"/>
  <c r="E54" i="14"/>
  <c r="E53" i="14"/>
  <c r="J72" i="8" s="1"/>
  <c r="E51" i="14"/>
  <c r="J70" i="8" s="1"/>
  <c r="F71" i="14"/>
  <c r="E39" i="14"/>
  <c r="I7" i="15"/>
  <c r="I8" i="15"/>
  <c r="I9" i="15"/>
  <c r="I6" i="15"/>
  <c r="G71" i="14"/>
  <c r="L90" i="8" s="1"/>
  <c r="K90" i="8"/>
  <c r="F73" i="14"/>
  <c r="K92" i="8" s="1"/>
  <c r="F72" i="14"/>
  <c r="F74" i="14"/>
  <c r="K93" i="8" s="1"/>
  <c r="J93" i="8"/>
  <c r="F75" i="14"/>
  <c r="J94" i="8"/>
  <c r="F65" i="14"/>
  <c r="F67" i="14"/>
  <c r="K86" i="8" s="1"/>
  <c r="J86" i="8"/>
  <c r="F62" i="14"/>
  <c r="F66" i="14"/>
  <c r="G61" i="14"/>
  <c r="L80" i="8" s="1"/>
  <c r="F63" i="14"/>
  <c r="K82" i="8" s="1"/>
  <c r="J82" i="8"/>
  <c r="F64" i="14"/>
  <c r="F60" i="14"/>
  <c r="J79" i="8"/>
  <c r="F54" i="14"/>
  <c r="J73" i="8"/>
  <c r="F56" i="14"/>
  <c r="K75" i="8" s="1"/>
  <c r="J75" i="8"/>
  <c r="F53" i="14"/>
  <c r="F52" i="14"/>
  <c r="K71" i="8" s="1"/>
  <c r="F55" i="14"/>
  <c r="F57" i="14" s="1"/>
  <c r="F51" i="14"/>
  <c r="H71" i="14"/>
  <c r="M90" i="8"/>
  <c r="G74" i="14"/>
  <c r="G73" i="14"/>
  <c r="L92" i="8" s="1"/>
  <c r="G75" i="14"/>
  <c r="L94" i="8" s="1"/>
  <c r="K94" i="8"/>
  <c r="G72" i="14"/>
  <c r="L91" i="8" s="1"/>
  <c r="K91" i="8"/>
  <c r="G64" i="14"/>
  <c r="L83" i="8" s="1"/>
  <c r="K83" i="8"/>
  <c r="G63" i="14"/>
  <c r="L82" i="8" s="1"/>
  <c r="G66" i="14"/>
  <c r="L85" i="8" s="1"/>
  <c r="K85" i="8"/>
  <c r="G67" i="14"/>
  <c r="L86" i="8" s="1"/>
  <c r="H61" i="14"/>
  <c r="M80" i="8"/>
  <c r="G62" i="14"/>
  <c r="K81" i="8"/>
  <c r="G65" i="14"/>
  <c r="K84" i="8"/>
  <c r="G60" i="14"/>
  <c r="G68" i="14" s="1"/>
  <c r="K79" i="8"/>
  <c r="G52" i="14"/>
  <c r="L71" i="8" s="1"/>
  <c r="G56" i="14"/>
  <c r="L75" i="8" s="1"/>
  <c r="G55" i="14"/>
  <c r="L74" i="8" s="1"/>
  <c r="K74" i="8"/>
  <c r="G53" i="14"/>
  <c r="K72" i="8"/>
  <c r="G54" i="14"/>
  <c r="L73" i="8" s="1"/>
  <c r="K73" i="8"/>
  <c r="G51" i="14"/>
  <c r="L70" i="8" s="1"/>
  <c r="K70" i="8"/>
  <c r="H75" i="14"/>
  <c r="M94" i="8" s="1"/>
  <c r="H74" i="14"/>
  <c r="M93" i="8" s="1"/>
  <c r="L93" i="8"/>
  <c r="H72" i="14"/>
  <c r="G76" i="14"/>
  <c r="H73" i="14"/>
  <c r="M92" i="8" s="1"/>
  <c r="H62" i="14"/>
  <c r="M81" i="8"/>
  <c r="L81" i="8"/>
  <c r="H67" i="14"/>
  <c r="M86" i="8" s="1"/>
  <c r="H63" i="14"/>
  <c r="M82" i="8" s="1"/>
  <c r="H65" i="14"/>
  <c r="M84" i="8" s="1"/>
  <c r="L84" i="8"/>
  <c r="H66" i="14"/>
  <c r="M85" i="8" s="1"/>
  <c r="H64" i="14"/>
  <c r="M83" i="8"/>
  <c r="L79" i="8"/>
  <c r="H60" i="14"/>
  <c r="M79" i="8" s="1"/>
  <c r="H53" i="14"/>
  <c r="M72" i="8"/>
  <c r="L72" i="8"/>
  <c r="H56" i="14"/>
  <c r="M75" i="8" s="1"/>
  <c r="H54" i="14"/>
  <c r="M73" i="8" s="1"/>
  <c r="H55" i="14"/>
  <c r="M74" i="8" s="1"/>
  <c r="H52" i="14"/>
  <c r="M71" i="8" s="1"/>
  <c r="H51" i="14"/>
  <c r="M91" i="8"/>
  <c r="H68" i="14"/>
  <c r="M194" i="8"/>
  <c r="L194" i="8"/>
  <c r="K194" i="8"/>
  <c r="J194" i="8"/>
  <c r="M190" i="8"/>
  <c r="L190" i="8"/>
  <c r="K190" i="8"/>
  <c r="J190" i="8"/>
  <c r="M186" i="8"/>
  <c r="L186" i="8"/>
  <c r="L196" i="8" s="1"/>
  <c r="K186" i="8"/>
  <c r="K196" i="8" s="1"/>
  <c r="J186" i="8"/>
  <c r="J196" i="8" s="1"/>
  <c r="U179" i="7"/>
  <c r="U10" i="7" s="1"/>
  <c r="T173" i="7"/>
  <c r="S173" i="7"/>
  <c r="R173" i="7"/>
  <c r="Q173" i="7"/>
  <c r="P173" i="7"/>
  <c r="O173" i="7"/>
  <c r="N173" i="7"/>
  <c r="M173" i="7"/>
  <c r="L173" i="7"/>
  <c r="K173" i="7"/>
  <c r="J173" i="7"/>
  <c r="I173" i="7"/>
  <c r="U172" i="7"/>
  <c r="I193" i="8" s="1"/>
  <c r="W172" i="7" s="1"/>
  <c r="U171" i="7"/>
  <c r="I192" i="8" s="1"/>
  <c r="T169" i="7"/>
  <c r="S169" i="7"/>
  <c r="R169" i="7"/>
  <c r="Q169" i="7"/>
  <c r="P169" i="7"/>
  <c r="O169" i="7"/>
  <c r="N169" i="7"/>
  <c r="M169" i="7"/>
  <c r="L169" i="7"/>
  <c r="K169" i="7"/>
  <c r="J169" i="7"/>
  <c r="I169" i="7"/>
  <c r="U168" i="7"/>
  <c r="U167" i="7"/>
  <c r="T165" i="7"/>
  <c r="S165" i="7"/>
  <c r="R165" i="7"/>
  <c r="Q165" i="7"/>
  <c r="P165" i="7"/>
  <c r="O165" i="7"/>
  <c r="N165" i="7"/>
  <c r="M165" i="7"/>
  <c r="L165" i="7"/>
  <c r="K165" i="7"/>
  <c r="J165" i="7"/>
  <c r="I165" i="7"/>
  <c r="U164" i="7"/>
  <c r="U163" i="7"/>
  <c r="U154" i="7"/>
  <c r="I153" i="8" s="1"/>
  <c r="U153" i="7"/>
  <c r="I152" i="8" s="1"/>
  <c r="T151" i="7"/>
  <c r="S151" i="7"/>
  <c r="R151" i="7"/>
  <c r="Q151" i="7"/>
  <c r="P151" i="7"/>
  <c r="O151" i="7"/>
  <c r="N151" i="7"/>
  <c r="M151" i="7"/>
  <c r="L151" i="7"/>
  <c r="K151" i="7"/>
  <c r="J151" i="7"/>
  <c r="I151" i="7"/>
  <c r="U150" i="7"/>
  <c r="U149" i="7"/>
  <c r="I148" i="8" s="1"/>
  <c r="U148" i="7"/>
  <c r="I147" i="8" s="1"/>
  <c r="U147" i="7"/>
  <c r="I146" i="8" s="1"/>
  <c r="U146" i="7"/>
  <c r="U145" i="7"/>
  <c r="I144" i="8" s="1"/>
  <c r="U144" i="7"/>
  <c r="I143" i="8" s="1"/>
  <c r="T141" i="7"/>
  <c r="S141" i="7"/>
  <c r="R141" i="7"/>
  <c r="Q141" i="7"/>
  <c r="P141" i="7"/>
  <c r="O141" i="7"/>
  <c r="N141" i="7"/>
  <c r="M141" i="7"/>
  <c r="L141" i="7"/>
  <c r="K141" i="7"/>
  <c r="J141" i="7"/>
  <c r="I141" i="7"/>
  <c r="U140" i="7"/>
  <c r="U139" i="7"/>
  <c r="U138" i="7"/>
  <c r="I137" i="8" s="1"/>
  <c r="U137" i="7"/>
  <c r="I136" i="8" s="1"/>
  <c r="U136" i="7"/>
  <c r="I135" i="8" s="1"/>
  <c r="U135" i="7"/>
  <c r="U134" i="7"/>
  <c r="I133" i="8" s="1"/>
  <c r="U133" i="7"/>
  <c r="I132" i="8" s="1"/>
  <c r="U132" i="7"/>
  <c r="I131" i="8" s="1"/>
  <c r="U131" i="7"/>
  <c r="I130" i="8" s="1"/>
  <c r="U130" i="7"/>
  <c r="I129" i="8" s="1"/>
  <c r="U129" i="7"/>
  <c r="I128" i="8" s="1"/>
  <c r="U128" i="7"/>
  <c r="I127" i="8" s="1"/>
  <c r="U127" i="7"/>
  <c r="U126" i="7"/>
  <c r="I125" i="8" s="1"/>
  <c r="U124" i="7"/>
  <c r="U122" i="7"/>
  <c r="I121" i="8" s="1"/>
  <c r="U121" i="7"/>
  <c r="T118" i="7"/>
  <c r="S118" i="7"/>
  <c r="R118" i="7"/>
  <c r="Q118" i="7"/>
  <c r="P118" i="7"/>
  <c r="O118" i="7"/>
  <c r="N118" i="7"/>
  <c r="M118" i="7"/>
  <c r="L118" i="7"/>
  <c r="K118" i="7"/>
  <c r="J118" i="7"/>
  <c r="I118" i="7"/>
  <c r="U117" i="7"/>
  <c r="I116" i="8" s="1"/>
  <c r="U116" i="7"/>
  <c r="I115" i="8" s="1"/>
  <c r="U115" i="7"/>
  <c r="I114" i="8" s="1"/>
  <c r="U114" i="7"/>
  <c r="I113" i="8" s="1"/>
  <c r="U113" i="7"/>
  <c r="I112" i="8" s="1"/>
  <c r="U112" i="7"/>
  <c r="I111" i="8" s="1"/>
  <c r="U111" i="7"/>
  <c r="I110" i="8" s="1"/>
  <c r="U110" i="7"/>
  <c r="I109" i="8" s="1"/>
  <c r="U109" i="7"/>
  <c r="I120" i="8"/>
  <c r="I138" i="8"/>
  <c r="I108" i="8"/>
  <c r="I126" i="8"/>
  <c r="I134" i="8"/>
  <c r="I139" i="8"/>
  <c r="I145" i="8"/>
  <c r="I149" i="8"/>
  <c r="T104" i="7"/>
  <c r="S104" i="7"/>
  <c r="R104" i="7"/>
  <c r="Q104" i="7"/>
  <c r="P104" i="7"/>
  <c r="O104" i="7"/>
  <c r="N104" i="7"/>
  <c r="M104" i="7"/>
  <c r="L104" i="7"/>
  <c r="K104" i="7"/>
  <c r="J104" i="7"/>
  <c r="I104" i="7"/>
  <c r="U103" i="7"/>
  <c r="U102" i="7"/>
  <c r="I101" i="8" s="1"/>
  <c r="U101" i="7"/>
  <c r="I100" i="8" s="1"/>
  <c r="T96" i="7"/>
  <c r="S96" i="7"/>
  <c r="R96" i="7"/>
  <c r="Q96" i="7"/>
  <c r="P96" i="7"/>
  <c r="O96" i="7"/>
  <c r="N96" i="7"/>
  <c r="M96" i="7"/>
  <c r="L96" i="7"/>
  <c r="K96" i="7"/>
  <c r="J96" i="7"/>
  <c r="I96" i="7"/>
  <c r="U95" i="7"/>
  <c r="U94" i="7"/>
  <c r="U93" i="7"/>
  <c r="U92" i="7"/>
  <c r="U91" i="7"/>
  <c r="G91" i="7"/>
  <c r="T88" i="7"/>
  <c r="S88" i="7"/>
  <c r="R88" i="7"/>
  <c r="Q88" i="7"/>
  <c r="P88" i="7"/>
  <c r="O88" i="7"/>
  <c r="N88" i="7"/>
  <c r="M88" i="7"/>
  <c r="L88" i="7"/>
  <c r="K88" i="7"/>
  <c r="J88" i="7"/>
  <c r="I88" i="7"/>
  <c r="U87" i="7"/>
  <c r="U86" i="7"/>
  <c r="U85" i="7"/>
  <c r="U84" i="7"/>
  <c r="U83" i="7"/>
  <c r="U82" i="7"/>
  <c r="U88" i="7" s="1"/>
  <c r="U81" i="7"/>
  <c r="U80" i="7"/>
  <c r="G80" i="7"/>
  <c r="G94" i="7"/>
  <c r="G87" i="7"/>
  <c r="G95" i="7"/>
  <c r="I102" i="8"/>
  <c r="T77" i="7"/>
  <c r="S77" i="7"/>
  <c r="R77" i="7"/>
  <c r="Q77" i="7"/>
  <c r="Q98" i="7" s="1"/>
  <c r="Q106" i="7" s="1"/>
  <c r="P77" i="7"/>
  <c r="P98" i="7" s="1"/>
  <c r="P106" i="7" s="1"/>
  <c r="O77" i="7"/>
  <c r="N77" i="7"/>
  <c r="M77" i="7"/>
  <c r="L77" i="7"/>
  <c r="L98" i="7" s="1"/>
  <c r="L106" i="7" s="1"/>
  <c r="K77" i="7"/>
  <c r="J77" i="7"/>
  <c r="I77" i="7"/>
  <c r="I98" i="7" s="1"/>
  <c r="I106" i="7" s="1"/>
  <c r="I156" i="7" s="1"/>
  <c r="I7" i="7" s="1"/>
  <c r="U76" i="7"/>
  <c r="U75" i="7"/>
  <c r="U74" i="7"/>
  <c r="U73" i="7"/>
  <c r="U72" i="7"/>
  <c r="U71" i="7"/>
  <c r="T64" i="7"/>
  <c r="S64" i="7"/>
  <c r="R64" i="7"/>
  <c r="Q64" i="7"/>
  <c r="P64" i="7"/>
  <c r="O64" i="7"/>
  <c r="N64" i="7"/>
  <c r="M64" i="7"/>
  <c r="L64" i="7"/>
  <c r="K64" i="7"/>
  <c r="J64" i="7"/>
  <c r="I64" i="7"/>
  <c r="G71" i="7"/>
  <c r="K103" i="8"/>
  <c r="T34" i="7"/>
  <c r="T42" i="7" s="1"/>
  <c r="S34" i="7"/>
  <c r="S42" i="7" s="1"/>
  <c r="R34" i="7"/>
  <c r="R42" i="7" s="1"/>
  <c r="Q34" i="7"/>
  <c r="Q42" i="7" s="1"/>
  <c r="Q66" i="7" s="1"/>
  <c r="P34" i="7"/>
  <c r="P42" i="7" s="1"/>
  <c r="O34" i="7"/>
  <c r="O42" i="7" s="1"/>
  <c r="N34" i="7"/>
  <c r="N42" i="7"/>
  <c r="M34" i="7"/>
  <c r="M42" i="7" s="1"/>
  <c r="L34" i="7"/>
  <c r="L42" i="7" s="1"/>
  <c r="K34" i="7"/>
  <c r="K42" i="7" s="1"/>
  <c r="J34" i="7"/>
  <c r="J42" i="7" s="1"/>
  <c r="I34" i="7"/>
  <c r="I42" i="7" s="1"/>
  <c r="M103" i="8"/>
  <c r="J103" i="8"/>
  <c r="L103" i="8"/>
  <c r="I10" i="7"/>
  <c r="N153" i="6"/>
  <c r="N152" i="6"/>
  <c r="M150" i="6"/>
  <c r="L150" i="6"/>
  <c r="K150" i="6"/>
  <c r="J150" i="6"/>
  <c r="I150" i="6"/>
  <c r="N149" i="6"/>
  <c r="N148" i="6"/>
  <c r="N147" i="6"/>
  <c r="N146" i="6"/>
  <c r="N145" i="6"/>
  <c r="N144" i="6"/>
  <c r="N143" i="6"/>
  <c r="M140" i="6"/>
  <c r="L140" i="6"/>
  <c r="K140" i="6"/>
  <c r="J140" i="6"/>
  <c r="I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M117" i="6"/>
  <c r="L117" i="6"/>
  <c r="K117" i="6"/>
  <c r="J117" i="6"/>
  <c r="I117" i="6"/>
  <c r="N116" i="6"/>
  <c r="N115" i="6"/>
  <c r="N114" i="6"/>
  <c r="N113" i="6"/>
  <c r="N112" i="6"/>
  <c r="N111" i="6"/>
  <c r="N110" i="6"/>
  <c r="N109" i="6"/>
  <c r="N108" i="6"/>
  <c r="M103" i="6"/>
  <c r="L103" i="6"/>
  <c r="K103" i="6"/>
  <c r="J103" i="6"/>
  <c r="I103" i="6"/>
  <c r="N102" i="6"/>
  <c r="N101" i="6"/>
  <c r="N100" i="6"/>
  <c r="M95" i="6"/>
  <c r="L95" i="6"/>
  <c r="K95" i="6"/>
  <c r="J95" i="6"/>
  <c r="I95" i="6"/>
  <c r="N94" i="6"/>
  <c r="N93" i="6"/>
  <c r="N92" i="6"/>
  <c r="N91" i="6"/>
  <c r="N90" i="6"/>
  <c r="M87" i="6"/>
  <c r="L87" i="6"/>
  <c r="K87" i="6"/>
  <c r="J87" i="6"/>
  <c r="I87" i="6"/>
  <c r="N86" i="6"/>
  <c r="N85" i="6"/>
  <c r="N84" i="6"/>
  <c r="N83" i="6"/>
  <c r="N82" i="6"/>
  <c r="N81" i="6"/>
  <c r="N80" i="6"/>
  <c r="N79" i="6"/>
  <c r="M76" i="6"/>
  <c r="L76" i="6"/>
  <c r="K76" i="6"/>
  <c r="J76" i="6"/>
  <c r="I76" i="6"/>
  <c r="I97" i="6" s="1"/>
  <c r="I105" i="6" s="1"/>
  <c r="N75" i="6"/>
  <c r="N74" i="6"/>
  <c r="N73" i="6"/>
  <c r="N72" i="6"/>
  <c r="N71" i="6"/>
  <c r="N70" i="6"/>
  <c r="M63" i="6"/>
  <c r="L63" i="6"/>
  <c r="K63" i="6"/>
  <c r="J63" i="6"/>
  <c r="I63" i="6"/>
  <c r="N62" i="6"/>
  <c r="N61" i="6"/>
  <c r="N60" i="6"/>
  <c r="N59" i="6"/>
  <c r="N58" i="6"/>
  <c r="N56" i="6"/>
  <c r="N55" i="6"/>
  <c r="N51" i="6"/>
  <c r="N50" i="6"/>
  <c r="N47" i="6"/>
  <c r="N46" i="6"/>
  <c r="N45" i="6"/>
  <c r="N44" i="6"/>
  <c r="M41" i="6"/>
  <c r="L41" i="6"/>
  <c r="N40" i="6"/>
  <c r="N39" i="6"/>
  <c r="N38" i="6"/>
  <c r="N37" i="6"/>
  <c r="K41" i="6"/>
  <c r="J41" i="6"/>
  <c r="J9" i="6"/>
  <c r="O152" i="5"/>
  <c r="N146" i="5"/>
  <c r="M146" i="5"/>
  <c r="L146" i="5"/>
  <c r="K146" i="5"/>
  <c r="J146" i="5"/>
  <c r="I146" i="5"/>
  <c r="O145" i="5"/>
  <c r="O144" i="5"/>
  <c r="N142" i="5"/>
  <c r="M142" i="5"/>
  <c r="L142" i="5"/>
  <c r="K142" i="5"/>
  <c r="J142" i="5"/>
  <c r="I142" i="5"/>
  <c r="O141" i="5"/>
  <c r="O140" i="5"/>
  <c r="N138" i="5"/>
  <c r="M138" i="5"/>
  <c r="M148" i="5" s="1"/>
  <c r="M9" i="5" s="1"/>
  <c r="L138" i="5"/>
  <c r="L148" i="5" s="1"/>
  <c r="L9" i="5" s="1"/>
  <c r="K138" i="5"/>
  <c r="K148" i="5" s="1"/>
  <c r="J138" i="5"/>
  <c r="J148" i="5" s="1"/>
  <c r="I138" i="5"/>
  <c r="I148" i="5" s="1"/>
  <c r="I9" i="5" s="1"/>
  <c r="O137" i="5"/>
  <c r="O136" i="5"/>
  <c r="O128" i="5"/>
  <c r="I128" i="4" s="1"/>
  <c r="O127" i="5"/>
  <c r="I127" i="4" s="1"/>
  <c r="N125" i="5"/>
  <c r="M125" i="5"/>
  <c r="L125" i="5"/>
  <c r="K125" i="5"/>
  <c r="J125" i="5"/>
  <c r="I125" i="5"/>
  <c r="O124" i="5"/>
  <c r="I124" i="4" s="1"/>
  <c r="O123" i="5"/>
  <c r="I123" i="4" s="1"/>
  <c r="O122" i="5"/>
  <c r="I122" i="4" s="1"/>
  <c r="O121" i="5"/>
  <c r="O120" i="5"/>
  <c r="I120" i="4"/>
  <c r="O119" i="5"/>
  <c r="I119" i="4" s="1"/>
  <c r="O118" i="5"/>
  <c r="I118" i="4" s="1"/>
  <c r="N115" i="5"/>
  <c r="M115" i="5"/>
  <c r="L115" i="5"/>
  <c r="K115" i="5"/>
  <c r="J115" i="5"/>
  <c r="I115" i="5"/>
  <c r="O114" i="5"/>
  <c r="I114" i="4" s="1"/>
  <c r="O113" i="5"/>
  <c r="O112" i="5"/>
  <c r="O111" i="5"/>
  <c r="I111" i="4" s="1"/>
  <c r="O110" i="5"/>
  <c r="I110" i="4" s="1"/>
  <c r="O109" i="5"/>
  <c r="I109" i="4" s="1"/>
  <c r="O108" i="5"/>
  <c r="I108" i="4"/>
  <c r="O107" i="5"/>
  <c r="I107" i="4" s="1"/>
  <c r="O106" i="5"/>
  <c r="I106" i="4" s="1"/>
  <c r="O105" i="5"/>
  <c r="I105" i="4" s="1"/>
  <c r="O104" i="5"/>
  <c r="I104" i="4" s="1"/>
  <c r="O103" i="5"/>
  <c r="I103" i="4" s="1"/>
  <c r="O102" i="5"/>
  <c r="I102" i="4" s="1"/>
  <c r="O101" i="5"/>
  <c r="I101" i="4" s="1"/>
  <c r="O100" i="5"/>
  <c r="I100" i="4"/>
  <c r="O99" i="5"/>
  <c r="I99" i="4" s="1"/>
  <c r="O98" i="5"/>
  <c r="I98" i="4" s="1"/>
  <c r="O97" i="5"/>
  <c r="O96" i="5"/>
  <c r="I96" i="4" s="1"/>
  <c r="O95" i="5"/>
  <c r="N92" i="5"/>
  <c r="M92" i="5"/>
  <c r="L92" i="5"/>
  <c r="K92" i="5"/>
  <c r="J92" i="5"/>
  <c r="I92" i="5"/>
  <c r="O91" i="5"/>
  <c r="I91" i="4" s="1"/>
  <c r="O90" i="5"/>
  <c r="I90" i="4"/>
  <c r="O89" i="5"/>
  <c r="O88" i="5"/>
  <c r="I88" i="4" s="1"/>
  <c r="O87" i="5"/>
  <c r="I87" i="4" s="1"/>
  <c r="O86" i="5"/>
  <c r="I86" i="4" s="1"/>
  <c r="O85" i="5"/>
  <c r="O84" i="5"/>
  <c r="I84" i="4" s="1"/>
  <c r="O83" i="5"/>
  <c r="I83" i="4" s="1"/>
  <c r="N78" i="5"/>
  <c r="M78" i="5"/>
  <c r="L78" i="5"/>
  <c r="K78" i="5"/>
  <c r="J78" i="5"/>
  <c r="I78" i="5"/>
  <c r="O77" i="5"/>
  <c r="I77" i="4" s="1"/>
  <c r="O76" i="5"/>
  <c r="I76" i="4" s="1"/>
  <c r="O75" i="5"/>
  <c r="N70" i="5"/>
  <c r="M70" i="5"/>
  <c r="L70" i="5"/>
  <c r="K70" i="5"/>
  <c r="J70" i="5"/>
  <c r="I70" i="5"/>
  <c r="O69" i="5"/>
  <c r="O68" i="5"/>
  <c r="I68" i="4" s="1"/>
  <c r="O67" i="5"/>
  <c r="O66" i="5"/>
  <c r="I66" i="4" s="1"/>
  <c r="O65" i="5"/>
  <c r="N62" i="5"/>
  <c r="M62" i="5"/>
  <c r="L62" i="5"/>
  <c r="K62" i="5"/>
  <c r="J62" i="5"/>
  <c r="I62" i="5"/>
  <c r="O61" i="5"/>
  <c r="O60" i="5"/>
  <c r="I60" i="4" s="1"/>
  <c r="O59" i="5"/>
  <c r="I59" i="4" s="1"/>
  <c r="O58" i="5"/>
  <c r="O57" i="5"/>
  <c r="O56" i="5"/>
  <c r="I56" i="4" s="1"/>
  <c r="O55" i="5"/>
  <c r="I55" i="4" s="1"/>
  <c r="O54" i="5"/>
  <c r="N51" i="5"/>
  <c r="M51" i="5"/>
  <c r="L51" i="5"/>
  <c r="K51" i="5"/>
  <c r="J51" i="5"/>
  <c r="I51" i="5"/>
  <c r="O50" i="5"/>
  <c r="I50" i="4" s="1"/>
  <c r="O49" i="5"/>
  <c r="I49" i="4" s="1"/>
  <c r="O48" i="5"/>
  <c r="I48" i="4" s="1"/>
  <c r="O47" i="5"/>
  <c r="O46" i="5"/>
  <c r="I46" i="4" s="1"/>
  <c r="O45" i="5"/>
  <c r="I45" i="4" s="1"/>
  <c r="N39" i="5"/>
  <c r="M39" i="5"/>
  <c r="L39" i="5"/>
  <c r="K39" i="5"/>
  <c r="J39" i="5"/>
  <c r="I39" i="5"/>
  <c r="O38" i="5"/>
  <c r="O37" i="5"/>
  <c r="I37" i="4" s="1"/>
  <c r="O36" i="5"/>
  <c r="I36" i="4"/>
  <c r="O35" i="5"/>
  <c r="I35" i="4" s="1"/>
  <c r="O34" i="5"/>
  <c r="I34" i="4"/>
  <c r="O33" i="5"/>
  <c r="I33" i="4" s="1"/>
  <c r="O32" i="5"/>
  <c r="I32" i="4"/>
  <c r="O31" i="5"/>
  <c r="O39" i="5" s="1"/>
  <c r="O27" i="5"/>
  <c r="I27" i="4"/>
  <c r="O26" i="5"/>
  <c r="I26" i="4" s="1"/>
  <c r="O25" i="5"/>
  <c r="I25" i="4"/>
  <c r="O20" i="5"/>
  <c r="I20" i="4" s="1"/>
  <c r="O19" i="5"/>
  <c r="I19" i="4"/>
  <c r="O18" i="5"/>
  <c r="I18" i="4" s="1"/>
  <c r="O17" i="5"/>
  <c r="I17" i="4"/>
  <c r="I10" i="5"/>
  <c r="O138" i="5"/>
  <c r="O10" i="5"/>
  <c r="O62" i="5"/>
  <c r="N148" i="5"/>
  <c r="N9" i="5" s="1"/>
  <c r="O142" i="5"/>
  <c r="O70" i="5"/>
  <c r="I152" i="4"/>
  <c r="I154" i="4" s="1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G70" i="4"/>
  <c r="G62" i="4"/>
  <c r="O98" i="7"/>
  <c r="O106" i="7" s="1"/>
  <c r="N98" i="7"/>
  <c r="K9" i="5"/>
  <c r="J9" i="5"/>
  <c r="K72" i="5"/>
  <c r="K80" i="5" s="1"/>
  <c r="K130" i="5" s="1"/>
  <c r="K7" i="5" s="1"/>
  <c r="J65" i="6"/>
  <c r="J6" i="6" s="1"/>
  <c r="M196" i="8"/>
  <c r="M63" i="8"/>
  <c r="L63" i="8"/>
  <c r="K63" i="8"/>
  <c r="J63" i="8"/>
  <c r="J150" i="8"/>
  <c r="J117" i="8"/>
  <c r="M140" i="8"/>
  <c r="J140" i="8"/>
  <c r="K140" i="8"/>
  <c r="L140" i="8"/>
  <c r="N21" i="5"/>
  <c r="B4" i="4"/>
  <c r="M21" i="5"/>
  <c r="L21" i="5"/>
  <c r="L41" i="5" s="1"/>
  <c r="L6" i="5" s="1"/>
  <c r="K21" i="5"/>
  <c r="J21" i="5"/>
  <c r="I21" i="5"/>
  <c r="G51" i="5"/>
  <c r="G72" i="5"/>
  <c r="G80" i="5" s="1"/>
  <c r="V80" i="16" s="1"/>
  <c r="K117" i="8"/>
  <c r="K150" i="8"/>
  <c r="M117" i="8"/>
  <c r="L117" i="8"/>
  <c r="L150" i="8"/>
  <c r="M150" i="8"/>
  <c r="E54" i="15"/>
  <c r="F54" i="15"/>
  <c r="G54" i="15"/>
  <c r="I54" i="15"/>
  <c r="I2" i="7"/>
  <c r="B2" i="14"/>
  <c r="B2" i="9"/>
  <c r="R98" i="7" l="1"/>
  <c r="R106" i="7" s="1"/>
  <c r="U118" i="7"/>
  <c r="I200" i="8"/>
  <c r="W179" i="7" s="1"/>
  <c r="K98" i="7"/>
  <c r="K106" i="7" s="1"/>
  <c r="K156" i="7" s="1"/>
  <c r="K7" i="7" s="1"/>
  <c r="S98" i="7"/>
  <c r="S106" i="7" s="1"/>
  <c r="K175" i="7"/>
  <c r="K9" i="7" s="1"/>
  <c r="N106" i="7"/>
  <c r="I44" i="8"/>
  <c r="W45" i="7" s="1"/>
  <c r="U53" i="7"/>
  <c r="R66" i="7"/>
  <c r="I155" i="6"/>
  <c r="I7" i="6" s="1"/>
  <c r="N76" i="6"/>
  <c r="N87" i="6"/>
  <c r="G85" i="7"/>
  <c r="G81" i="7"/>
  <c r="G72" i="7"/>
  <c r="G86" i="7"/>
  <c r="G87" i="6"/>
  <c r="G76" i="6"/>
  <c r="G73" i="7"/>
  <c r="G82" i="7"/>
  <c r="K41" i="16"/>
  <c r="O41" i="16"/>
  <c r="R148" i="16"/>
  <c r="R9" i="16" s="1"/>
  <c r="S41" i="16"/>
  <c r="S132" i="16" s="1"/>
  <c r="S150" i="16" s="1"/>
  <c r="U51" i="16"/>
  <c r="U28" i="16"/>
  <c r="K72" i="16"/>
  <c r="K80" i="16" s="1"/>
  <c r="K130" i="16" s="1"/>
  <c r="K7" i="16" s="1"/>
  <c r="O21" i="5"/>
  <c r="O28" i="5"/>
  <c r="I41" i="5"/>
  <c r="I6" i="5" s="1"/>
  <c r="M41" i="5"/>
  <c r="M6" i="5" s="1"/>
  <c r="M8" i="5" s="1"/>
  <c r="I31" i="4"/>
  <c r="I38" i="4"/>
  <c r="O41" i="5"/>
  <c r="K41" i="5"/>
  <c r="K132" i="5" s="1"/>
  <c r="K150" i="5" s="1"/>
  <c r="L72" i="5"/>
  <c r="L80" i="5" s="1"/>
  <c r="L130" i="5" s="1"/>
  <c r="L7" i="5" s="1"/>
  <c r="L8" i="5" s="1"/>
  <c r="I21" i="4"/>
  <c r="I28" i="4"/>
  <c r="I103" i="8"/>
  <c r="K87" i="8"/>
  <c r="M87" i="8"/>
  <c r="I39" i="4"/>
  <c r="I41" i="4" s="1"/>
  <c r="I7" i="4" s="1"/>
  <c r="M41" i="16"/>
  <c r="I156" i="4"/>
  <c r="J41" i="5"/>
  <c r="J6" i="5" s="1"/>
  <c r="J72" i="5"/>
  <c r="J80" i="5" s="1"/>
  <c r="J130" i="5" s="1"/>
  <c r="J7" i="5" s="1"/>
  <c r="N72" i="5"/>
  <c r="N80" i="5" s="1"/>
  <c r="N130" i="5" s="1"/>
  <c r="N7" i="5" s="1"/>
  <c r="K97" i="6"/>
  <c r="K105" i="6" s="1"/>
  <c r="K155" i="6" s="1"/>
  <c r="K7" i="6" s="1"/>
  <c r="W10" i="7"/>
  <c r="K66" i="7"/>
  <c r="K6" i="7" s="1"/>
  <c r="I66" i="7"/>
  <c r="I158" i="7" s="1"/>
  <c r="U104" i="7"/>
  <c r="G91" i="8"/>
  <c r="G95" i="8" s="1"/>
  <c r="G95" i="6"/>
  <c r="G51" i="4"/>
  <c r="G72" i="4" s="1"/>
  <c r="G80" i="4" s="1"/>
  <c r="N156" i="7"/>
  <c r="N7" i="7" s="1"/>
  <c r="O156" i="7"/>
  <c r="O7" i="7" s="1"/>
  <c r="W62" i="7"/>
  <c r="Q61" i="6"/>
  <c r="K65" i="6"/>
  <c r="L97" i="6"/>
  <c r="L105" i="6" s="1"/>
  <c r="L155" i="6" s="1"/>
  <c r="L7" i="6" s="1"/>
  <c r="J66" i="7"/>
  <c r="J6" i="7" s="1"/>
  <c r="L156" i="7"/>
  <c r="L7" i="7" s="1"/>
  <c r="P156" i="7"/>
  <c r="P7" i="7" s="1"/>
  <c r="J98" i="7"/>
  <c r="J106" i="7" s="1"/>
  <c r="K76" i="8"/>
  <c r="F68" i="14"/>
  <c r="F78" i="14" s="1"/>
  <c r="D68" i="14"/>
  <c r="I67" i="4"/>
  <c r="M72" i="5"/>
  <c r="M80" i="5" s="1"/>
  <c r="M130" i="5" s="1"/>
  <c r="M7" i="5" s="1"/>
  <c r="I112" i="4"/>
  <c r="N150" i="6"/>
  <c r="M66" i="7"/>
  <c r="G75" i="7"/>
  <c r="G92" i="7"/>
  <c r="G93" i="7"/>
  <c r="M98" i="7"/>
  <c r="M106" i="7" s="1"/>
  <c r="M156" i="7" s="1"/>
  <c r="M7" i="7" s="1"/>
  <c r="Q156" i="7"/>
  <c r="Q7" i="7" s="1"/>
  <c r="R156" i="7"/>
  <c r="R7" i="7" s="1"/>
  <c r="N175" i="7"/>
  <c r="N9" i="7" s="1"/>
  <c r="R175" i="7"/>
  <c r="R9" i="7" s="1"/>
  <c r="L175" i="7"/>
  <c r="L9" i="7" s="1"/>
  <c r="T175" i="7"/>
  <c r="T9" i="7" s="1"/>
  <c r="K95" i="8"/>
  <c r="G73" i="8"/>
  <c r="G74" i="7"/>
  <c r="G75" i="8"/>
  <c r="G76" i="7"/>
  <c r="G82" i="8"/>
  <c r="G87" i="8" s="1"/>
  <c r="G83" i="7"/>
  <c r="U78" i="16"/>
  <c r="U115" i="16"/>
  <c r="U125" i="16"/>
  <c r="I87" i="8"/>
  <c r="Q87" i="6" s="1"/>
  <c r="I58" i="4"/>
  <c r="Q72" i="16"/>
  <c r="Q80" i="16" s="1"/>
  <c r="Q130" i="16" s="1"/>
  <c r="Q7" i="16" s="1"/>
  <c r="J72" i="16"/>
  <c r="J80" i="16" s="1"/>
  <c r="J130" i="16" s="1"/>
  <c r="J7" i="16" s="1"/>
  <c r="U62" i="16"/>
  <c r="I72" i="16"/>
  <c r="I80" i="16" s="1"/>
  <c r="I130" i="16" s="1"/>
  <c r="I7" i="16" s="1"/>
  <c r="U70" i="16"/>
  <c r="I57" i="4"/>
  <c r="I61" i="4"/>
  <c r="I85" i="4"/>
  <c r="I89" i="4"/>
  <c r="I97" i="4"/>
  <c r="I113" i="4"/>
  <c r="I121" i="4"/>
  <c r="I125" i="4" s="1"/>
  <c r="G84" i="7"/>
  <c r="U96" i="7"/>
  <c r="J175" i="7"/>
  <c r="J9" i="7" s="1"/>
  <c r="Q175" i="7"/>
  <c r="Q9" i="7" s="1"/>
  <c r="O175" i="7"/>
  <c r="O9" i="7" s="1"/>
  <c r="S175" i="7"/>
  <c r="S9" i="7" s="1"/>
  <c r="I175" i="7"/>
  <c r="I9" i="7" s="1"/>
  <c r="M175" i="7"/>
  <c r="M9" i="7" s="1"/>
  <c r="H39" i="14"/>
  <c r="G39" i="14"/>
  <c r="N41" i="16"/>
  <c r="Q41" i="16"/>
  <c r="Q6" i="16" s="1"/>
  <c r="Q8" i="16" s="1"/>
  <c r="O72" i="16"/>
  <c r="O80" i="16" s="1"/>
  <c r="O130" i="16" s="1"/>
  <c r="O7" i="16" s="1"/>
  <c r="I33" i="8"/>
  <c r="G17" i="7"/>
  <c r="G16" i="8"/>
  <c r="D77" i="9"/>
  <c r="D82" i="9"/>
  <c r="E52" i="15"/>
  <c r="B7" i="13"/>
  <c r="E22" i="6"/>
  <c r="E23" i="7" s="1"/>
  <c r="E147" i="15"/>
  <c r="T147" i="15" s="1"/>
  <c r="E145" i="15"/>
  <c r="T145" i="15" s="1"/>
  <c r="E143" i="15"/>
  <c r="F143" i="15" s="1"/>
  <c r="G143" i="15" s="1"/>
  <c r="E141" i="15"/>
  <c r="T141" i="15" s="1"/>
  <c r="E139" i="15"/>
  <c r="F139" i="15" s="1"/>
  <c r="E137" i="15"/>
  <c r="T137" i="15" s="1"/>
  <c r="E135" i="15"/>
  <c r="F135" i="15" s="1"/>
  <c r="E133" i="15"/>
  <c r="F133" i="15" s="1"/>
  <c r="U133" i="15" s="1"/>
  <c r="E131" i="15"/>
  <c r="T131" i="15" s="1"/>
  <c r="E129" i="15"/>
  <c r="F129" i="15" s="1"/>
  <c r="U129" i="15" s="1"/>
  <c r="E127" i="15"/>
  <c r="F127" i="15" s="1"/>
  <c r="G127" i="15" s="1"/>
  <c r="H127" i="15" s="1"/>
  <c r="I127" i="15" s="1"/>
  <c r="X127" i="15" s="1"/>
  <c r="E125" i="15"/>
  <c r="F125" i="15" s="1"/>
  <c r="U125" i="15" s="1"/>
  <c r="E123" i="15"/>
  <c r="F123" i="15" s="1"/>
  <c r="U123" i="15" s="1"/>
  <c r="E121" i="15"/>
  <c r="F121" i="15" s="1"/>
  <c r="U121" i="15" s="1"/>
  <c r="E119" i="15"/>
  <c r="T119" i="15" s="1"/>
  <c r="E117" i="15"/>
  <c r="F117" i="15" s="1"/>
  <c r="G117" i="15" s="1"/>
  <c r="V117" i="15" s="1"/>
  <c r="E115" i="15"/>
  <c r="F115" i="15" s="1"/>
  <c r="G115" i="15" s="1"/>
  <c r="E105" i="15"/>
  <c r="F105" i="15" s="1"/>
  <c r="G105" i="15" s="1"/>
  <c r="E101" i="15"/>
  <c r="F101" i="15" s="1"/>
  <c r="G101" i="15" s="1"/>
  <c r="H101" i="15" s="1"/>
  <c r="I101" i="15" s="1"/>
  <c r="X101" i="15" s="1"/>
  <c r="M20" i="8" s="1"/>
  <c r="E146" i="15"/>
  <c r="T146" i="15" s="1"/>
  <c r="E144" i="15"/>
  <c r="F144" i="15" s="1"/>
  <c r="G144" i="15" s="1"/>
  <c r="E142" i="15"/>
  <c r="F142" i="15" s="1"/>
  <c r="G142" i="15" s="1"/>
  <c r="V142" i="15" s="1"/>
  <c r="E140" i="15"/>
  <c r="F140" i="15" s="1"/>
  <c r="U140" i="15" s="1"/>
  <c r="E138" i="15"/>
  <c r="T138" i="15" s="1"/>
  <c r="E136" i="15"/>
  <c r="F136" i="15" s="1"/>
  <c r="U136" i="15" s="1"/>
  <c r="E134" i="15"/>
  <c r="T134" i="15" s="1"/>
  <c r="E132" i="15"/>
  <c r="F132" i="15" s="1"/>
  <c r="G132" i="15" s="1"/>
  <c r="E130" i="15"/>
  <c r="T130" i="15" s="1"/>
  <c r="E128" i="15"/>
  <c r="F128" i="15" s="1"/>
  <c r="G128" i="15" s="1"/>
  <c r="E126" i="15"/>
  <c r="F126" i="15" s="1"/>
  <c r="G126" i="15" s="1"/>
  <c r="E124" i="15"/>
  <c r="F124" i="15" s="1"/>
  <c r="G124" i="15" s="1"/>
  <c r="E122" i="15"/>
  <c r="F122" i="15" s="1"/>
  <c r="U122" i="15" s="1"/>
  <c r="E118" i="15"/>
  <c r="F118" i="15" s="1"/>
  <c r="G118" i="15" s="1"/>
  <c r="E116" i="15"/>
  <c r="F116" i="15" s="1"/>
  <c r="U116" i="15" s="1"/>
  <c r="E114" i="15"/>
  <c r="F114" i="15" s="1"/>
  <c r="E98" i="15"/>
  <c r="F98" i="15" s="1"/>
  <c r="G98" i="15" s="1"/>
  <c r="E88" i="15"/>
  <c r="F63" i="9"/>
  <c r="I87" i="15"/>
  <c r="H63" i="9"/>
  <c r="F88" i="15"/>
  <c r="G63" i="9"/>
  <c r="E63" i="9"/>
  <c r="D63" i="9"/>
  <c r="D73" i="9" s="1"/>
  <c r="E24" i="6"/>
  <c r="E167" i="6" s="1"/>
  <c r="E167" i="8" s="1"/>
  <c r="G24" i="6"/>
  <c r="G22" i="6"/>
  <c r="G24" i="8"/>
  <c r="C102" i="15"/>
  <c r="G22" i="7" s="1"/>
  <c r="G25" i="7"/>
  <c r="E17" i="6"/>
  <c r="E160" i="6" s="1"/>
  <c r="E160" i="8" s="1"/>
  <c r="I89" i="15"/>
  <c r="Q165" i="6"/>
  <c r="E19" i="6"/>
  <c r="E162" i="6" s="1"/>
  <c r="E162" i="8" s="1"/>
  <c r="P149" i="15"/>
  <c r="C48" i="9"/>
  <c r="M149" i="15"/>
  <c r="H84" i="15"/>
  <c r="I86" i="15"/>
  <c r="H88" i="15"/>
  <c r="Q167" i="6"/>
  <c r="K176" i="8"/>
  <c r="K9" i="8" s="1"/>
  <c r="E87" i="15"/>
  <c r="I88" i="15"/>
  <c r="E86" i="15"/>
  <c r="E20" i="6"/>
  <c r="E21" i="7" s="1"/>
  <c r="H79" i="15"/>
  <c r="Q171" i="6"/>
  <c r="E21" i="8"/>
  <c r="Q130" i="15"/>
  <c r="Q112" i="15"/>
  <c r="H78" i="15"/>
  <c r="E85" i="15"/>
  <c r="H6" i="13"/>
  <c r="Q172" i="6"/>
  <c r="Q113" i="15"/>
  <c r="E23" i="6"/>
  <c r="E23" i="8" s="1"/>
  <c r="Q126" i="15"/>
  <c r="E168" i="6"/>
  <c r="E168" i="8" s="1"/>
  <c r="E25" i="8"/>
  <c r="M148" i="15"/>
  <c r="T129" i="15"/>
  <c r="I80" i="15"/>
  <c r="H85" i="15"/>
  <c r="Q170" i="6"/>
  <c r="Q131" i="15"/>
  <c r="N148" i="15"/>
  <c r="Q107" i="15"/>
  <c r="Q139" i="15"/>
  <c r="C106" i="15"/>
  <c r="G25" i="6" s="1"/>
  <c r="Q166" i="6"/>
  <c r="Q164" i="6"/>
  <c r="Q111" i="15"/>
  <c r="F80" i="15"/>
  <c r="E22" i="7"/>
  <c r="I173" i="6"/>
  <c r="N173" i="6" s="1"/>
  <c r="Q173" i="6" s="1"/>
  <c r="G87" i="15"/>
  <c r="Q124" i="15"/>
  <c r="G17" i="6"/>
  <c r="G17" i="8"/>
  <c r="D7" i="13" s="1"/>
  <c r="D8" i="13" s="1"/>
  <c r="E8" i="13" s="1"/>
  <c r="G8" i="13" s="1"/>
  <c r="I8" i="13" s="1"/>
  <c r="C386" i="15"/>
  <c r="G18" i="7"/>
  <c r="B4" i="13"/>
  <c r="C409" i="15"/>
  <c r="J176" i="8"/>
  <c r="J9" i="8" s="1"/>
  <c r="H80" i="15"/>
  <c r="I83" i="15"/>
  <c r="C213" i="15"/>
  <c r="E29" i="6"/>
  <c r="E31" i="6"/>
  <c r="Q135" i="15"/>
  <c r="Q169" i="6"/>
  <c r="Q162" i="6"/>
  <c r="C400" i="15"/>
  <c r="F81" i="15"/>
  <c r="G20" i="8"/>
  <c r="G21" i="7"/>
  <c r="C459" i="15"/>
  <c r="C740" i="15"/>
  <c r="Q143" i="15"/>
  <c r="Q141" i="15"/>
  <c r="Q137" i="15"/>
  <c r="Q134" i="15"/>
  <c r="Q132" i="15"/>
  <c r="Q128" i="15"/>
  <c r="Q127" i="15"/>
  <c r="Q122" i="15"/>
  <c r="Q121" i="15"/>
  <c r="Q116" i="15"/>
  <c r="Q110" i="15"/>
  <c r="Q108" i="15"/>
  <c r="Q99" i="15"/>
  <c r="L176" i="8"/>
  <c r="L9" i="8" s="1"/>
  <c r="G20" i="6"/>
  <c r="F82" i="15"/>
  <c r="C822" i="15"/>
  <c r="I85" i="15"/>
  <c r="E82" i="15"/>
  <c r="I82" i="15"/>
  <c r="H83" i="15"/>
  <c r="G84" i="15"/>
  <c r="Q168" i="6"/>
  <c r="C442" i="15"/>
  <c r="C841" i="15"/>
  <c r="C544" i="15"/>
  <c r="I160" i="6"/>
  <c r="N160" i="6" s="1"/>
  <c r="Q160" i="6" s="1"/>
  <c r="Q98" i="15"/>
  <c r="I176" i="8"/>
  <c r="I9" i="8" s="1"/>
  <c r="G23" i="6"/>
  <c r="E83" i="15"/>
  <c r="E84" i="15"/>
  <c r="C733" i="15"/>
  <c r="Q133" i="15"/>
  <c r="P148" i="15"/>
  <c r="Q109" i="15"/>
  <c r="Q161" i="6"/>
  <c r="Q146" i="15"/>
  <c r="Q144" i="15"/>
  <c r="Q142" i="15"/>
  <c r="Q138" i="15"/>
  <c r="Q125" i="15"/>
  <c r="Q123" i="15"/>
  <c r="Q120" i="15"/>
  <c r="Q118" i="15"/>
  <c r="Q115" i="15"/>
  <c r="L148" i="15"/>
  <c r="I175" i="6" s="1"/>
  <c r="N175" i="6" s="1"/>
  <c r="Q175" i="6" s="1"/>
  <c r="Q174" i="6"/>
  <c r="C111" i="15"/>
  <c r="G30" i="8" s="1"/>
  <c r="E30" i="6"/>
  <c r="C109" i="15"/>
  <c r="E28" i="6"/>
  <c r="F78" i="15"/>
  <c r="F79" i="15"/>
  <c r="C288" i="15"/>
  <c r="C460" i="15"/>
  <c r="C628" i="15"/>
  <c r="C800" i="15"/>
  <c r="C415" i="15"/>
  <c r="C751" i="15"/>
  <c r="C297" i="15"/>
  <c r="C469" i="15"/>
  <c r="C637" i="15"/>
  <c r="C777" i="15"/>
  <c r="C291" i="15"/>
  <c r="C547" i="15"/>
  <c r="C795" i="15"/>
  <c r="C566" i="15"/>
  <c r="C554" i="15"/>
  <c r="C562" i="15"/>
  <c r="C526" i="15"/>
  <c r="C266" i="15"/>
  <c r="C618" i="15"/>
  <c r="B16" i="13"/>
  <c r="C316" i="15"/>
  <c r="C484" i="15"/>
  <c r="C656" i="15"/>
  <c r="C828" i="15"/>
  <c r="C463" i="15"/>
  <c r="C819" i="15"/>
  <c r="C325" i="15"/>
  <c r="C493" i="15"/>
  <c r="C665" i="15"/>
  <c r="C797" i="15"/>
  <c r="C331" i="15"/>
  <c r="C587" i="15"/>
  <c r="C831" i="15"/>
  <c r="C646" i="15"/>
  <c r="C762" i="15"/>
  <c r="C642" i="15"/>
  <c r="C654" i="15"/>
  <c r="C330" i="15"/>
  <c r="C746" i="15"/>
  <c r="C228" i="15"/>
  <c r="C572" i="15"/>
  <c r="C295" i="15"/>
  <c r="C237" i="15"/>
  <c r="C581" i="15"/>
  <c r="C203" i="15"/>
  <c r="C715" i="15"/>
  <c r="C382" i="15"/>
  <c r="C222" i="15"/>
  <c r="C506" i="15"/>
  <c r="C419" i="15"/>
  <c r="C372" i="15"/>
  <c r="C716" i="15"/>
  <c r="C583" i="15"/>
  <c r="C381" i="15"/>
  <c r="C713" i="15"/>
  <c r="C310" i="15"/>
  <c r="C306" i="15"/>
  <c r="C782" i="15"/>
  <c r="Q104" i="15"/>
  <c r="C846" i="15"/>
  <c r="C390" i="15"/>
  <c r="C639" i="15"/>
  <c r="Q100" i="15"/>
  <c r="E26" i="7"/>
  <c r="G85" i="15"/>
  <c r="G86" i="15"/>
  <c r="L149" i="15"/>
  <c r="C818" i="15"/>
  <c r="C675" i="15"/>
  <c r="C553" i="15"/>
  <c r="C239" i="15"/>
  <c r="C204" i="15"/>
  <c r="Q147" i="15"/>
  <c r="Q140" i="15"/>
  <c r="Q136" i="15"/>
  <c r="Q129" i="15"/>
  <c r="Q119" i="15"/>
  <c r="Q117" i="15"/>
  <c r="Q114" i="15"/>
  <c r="O148" i="15"/>
  <c r="Q106" i="15"/>
  <c r="Q102" i="15"/>
  <c r="C11" i="13"/>
  <c r="M176" i="8"/>
  <c r="F85" i="15"/>
  <c r="E89" i="15"/>
  <c r="Q103" i="15"/>
  <c r="G81" i="15"/>
  <c r="E90" i="15"/>
  <c r="I90" i="15"/>
  <c r="Q145" i="15"/>
  <c r="E110" i="15"/>
  <c r="G30" i="7"/>
  <c r="G29" i="6"/>
  <c r="G29" i="8"/>
  <c r="C108" i="15"/>
  <c r="E27" i="6"/>
  <c r="E27" i="8" s="1"/>
  <c r="I81" i="15"/>
  <c r="G83" i="15"/>
  <c r="I84" i="15"/>
  <c r="Q163" i="6"/>
  <c r="C113" i="15"/>
  <c r="E113" i="15" s="1"/>
  <c r="E150" i="15"/>
  <c r="D32" i="6" s="1"/>
  <c r="D6" i="9"/>
  <c r="D5" i="14"/>
  <c r="E77" i="15"/>
  <c r="L97" i="15"/>
  <c r="B19" i="13"/>
  <c r="D43" i="14"/>
  <c r="E97" i="15"/>
  <c r="I12" i="8"/>
  <c r="E62" i="15"/>
  <c r="D24" i="9"/>
  <c r="T97" i="15"/>
  <c r="D87" i="9"/>
  <c r="I194" i="8"/>
  <c r="T98" i="7"/>
  <c r="T106" i="7" s="1"/>
  <c r="T156" i="7" s="1"/>
  <c r="T7" i="7" s="1"/>
  <c r="O6" i="5"/>
  <c r="Q6" i="7"/>
  <c r="Q158" i="7"/>
  <c r="I117" i="8"/>
  <c r="Q37" i="6"/>
  <c r="W38" i="7"/>
  <c r="Q46" i="6"/>
  <c r="W47" i="7"/>
  <c r="N66" i="7"/>
  <c r="I123" i="8"/>
  <c r="I140" i="8" s="1"/>
  <c r="U141" i="7"/>
  <c r="I188" i="8"/>
  <c r="W167" i="7" s="1"/>
  <c r="U169" i="7"/>
  <c r="I2" i="6"/>
  <c r="I2" i="5"/>
  <c r="I2" i="16" s="1"/>
  <c r="O92" i="5"/>
  <c r="G57" i="14"/>
  <c r="G78" i="14" s="1"/>
  <c r="M95" i="8"/>
  <c r="J81" i="8"/>
  <c r="J87" i="8" s="1"/>
  <c r="E68" i="14"/>
  <c r="G88" i="15"/>
  <c r="G89" i="15"/>
  <c r="E78" i="15"/>
  <c r="E79" i="15"/>
  <c r="I6" i="16"/>
  <c r="I75" i="4"/>
  <c r="I78" i="4" s="1"/>
  <c r="O78" i="5"/>
  <c r="W74" i="7"/>
  <c r="Q73" i="6"/>
  <c r="O66" i="7"/>
  <c r="S66" i="7"/>
  <c r="I185" i="8"/>
  <c r="W164" i="7" s="1"/>
  <c r="M70" i="8"/>
  <c r="M76" i="8" s="1"/>
  <c r="H57" i="14"/>
  <c r="H78" i="14" s="1"/>
  <c r="L76" i="8"/>
  <c r="H76" i="14"/>
  <c r="J91" i="8"/>
  <c r="E81" i="15"/>
  <c r="E80" i="15"/>
  <c r="H81" i="15"/>
  <c r="H82" i="15"/>
  <c r="F84" i="15"/>
  <c r="F83" i="15"/>
  <c r="F86" i="15"/>
  <c r="F87" i="15"/>
  <c r="P6" i="16"/>
  <c r="S6" i="16"/>
  <c r="S8" i="16" s="1"/>
  <c r="I41" i="8"/>
  <c r="C120" i="15"/>
  <c r="C172" i="15"/>
  <c r="C192" i="15"/>
  <c r="C212" i="15"/>
  <c r="C236" i="15"/>
  <c r="C256" i="15"/>
  <c r="C276" i="15"/>
  <c r="C300" i="15"/>
  <c r="C320" i="15"/>
  <c r="C340" i="15"/>
  <c r="C364" i="15"/>
  <c r="C384" i="15"/>
  <c r="C404" i="15"/>
  <c r="C428" i="15"/>
  <c r="C448" i="15"/>
  <c r="C468" i="15"/>
  <c r="C492" i="15"/>
  <c r="C512" i="15"/>
  <c r="C532" i="15"/>
  <c r="C556" i="15"/>
  <c r="C576" i="15"/>
  <c r="C596" i="15"/>
  <c r="C620" i="15"/>
  <c r="C640" i="15"/>
  <c r="C660" i="15"/>
  <c r="C684" i="15"/>
  <c r="C704" i="15"/>
  <c r="C724" i="15"/>
  <c r="C748" i="15"/>
  <c r="C768" i="15"/>
  <c r="C788" i="15"/>
  <c r="C812" i="15"/>
  <c r="C832" i="15"/>
  <c r="C179" i="15"/>
  <c r="C223" i="15"/>
  <c r="C263" i="15"/>
  <c r="C303" i="15"/>
  <c r="C351" i="15"/>
  <c r="C391" i="15"/>
  <c r="C431" i="15"/>
  <c r="C479" i="15"/>
  <c r="C519" i="15"/>
  <c r="C559" i="15"/>
  <c r="C607" i="15"/>
  <c r="C647" i="15"/>
  <c r="C687" i="15"/>
  <c r="C735" i="15"/>
  <c r="C775" i="15"/>
  <c r="C827" i="15"/>
  <c r="C181" i="15"/>
  <c r="C201" i="15"/>
  <c r="C221" i="15"/>
  <c r="C245" i="15"/>
  <c r="C265" i="15"/>
  <c r="C285" i="15"/>
  <c r="C309" i="15"/>
  <c r="C329" i="15"/>
  <c r="C349" i="15"/>
  <c r="C373" i="15"/>
  <c r="C393" i="15"/>
  <c r="C413" i="15"/>
  <c r="C437" i="15"/>
  <c r="C457" i="15"/>
  <c r="C477" i="15"/>
  <c r="C501" i="15"/>
  <c r="C521" i="15"/>
  <c r="C541" i="15"/>
  <c r="C565" i="15"/>
  <c r="C585" i="15"/>
  <c r="C605" i="15"/>
  <c r="C629" i="15"/>
  <c r="C649" i="15"/>
  <c r="C669" i="15"/>
  <c r="C689" i="15"/>
  <c r="C705" i="15"/>
  <c r="C721" i="15"/>
  <c r="C737" i="15"/>
  <c r="C753" i="15"/>
  <c r="C769" i="15"/>
  <c r="C785" i="15"/>
  <c r="C801" i="15"/>
  <c r="C817" i="15"/>
  <c r="C833" i="15"/>
  <c r="C175" i="15"/>
  <c r="C211" i="15"/>
  <c r="C243" i="15"/>
  <c r="C275" i="15"/>
  <c r="C307" i="15"/>
  <c r="C339" i="15"/>
  <c r="C371" i="15"/>
  <c r="C403" i="15"/>
  <c r="C435" i="15"/>
  <c r="C467" i="15"/>
  <c r="C499" i="15"/>
  <c r="C531" i="15"/>
  <c r="C563" i="15"/>
  <c r="C595" i="15"/>
  <c r="C627" i="15"/>
  <c r="C659" i="15"/>
  <c r="C691" i="15"/>
  <c r="C723" i="15"/>
  <c r="C755" i="15"/>
  <c r="C787" i="15"/>
  <c r="C807" i="15"/>
  <c r="C839" i="15"/>
  <c r="C214" i="15"/>
  <c r="C278" i="15"/>
  <c r="C342" i="15"/>
  <c r="C406" i="15"/>
  <c r="C470" i="15"/>
  <c r="C534" i="15"/>
  <c r="C598" i="15"/>
  <c r="C662" i="15"/>
  <c r="C726" i="15"/>
  <c r="C790" i="15"/>
  <c r="C270" i="15"/>
  <c r="C414" i="15"/>
  <c r="C542" i="15"/>
  <c r="C670" i="15"/>
  <c r="C666" i="15"/>
  <c r="C794" i="15"/>
  <c r="C210" i="15"/>
  <c r="C274" i="15"/>
  <c r="C338" i="15"/>
  <c r="C402" i="15"/>
  <c r="C466" i="15"/>
  <c r="C530" i="15"/>
  <c r="C594" i="15"/>
  <c r="C658" i="15"/>
  <c r="C722" i="15"/>
  <c r="C786" i="15"/>
  <c r="C174" i="15"/>
  <c r="C238" i="15"/>
  <c r="C334" i="15"/>
  <c r="C462" i="15"/>
  <c r="C176" i="15"/>
  <c r="C196" i="15"/>
  <c r="C220" i="15"/>
  <c r="C240" i="15"/>
  <c r="C260" i="15"/>
  <c r="C284" i="15"/>
  <c r="C304" i="15"/>
  <c r="C324" i="15"/>
  <c r="C348" i="15"/>
  <c r="C368" i="15"/>
  <c r="C388" i="15"/>
  <c r="C412" i="15"/>
  <c r="C432" i="15"/>
  <c r="C452" i="15"/>
  <c r="C476" i="15"/>
  <c r="C496" i="15"/>
  <c r="C516" i="15"/>
  <c r="C540" i="15"/>
  <c r="C560" i="15"/>
  <c r="C580" i="15"/>
  <c r="C604" i="15"/>
  <c r="C624" i="15"/>
  <c r="C644" i="15"/>
  <c r="C668" i="15"/>
  <c r="C688" i="15"/>
  <c r="C708" i="15"/>
  <c r="C732" i="15"/>
  <c r="C752" i="15"/>
  <c r="C772" i="15"/>
  <c r="C796" i="15"/>
  <c r="C816" i="15"/>
  <c r="C836" i="15"/>
  <c r="C191" i="15"/>
  <c r="C231" i="15"/>
  <c r="C271" i="15"/>
  <c r="C319" i="15"/>
  <c r="C359" i="15"/>
  <c r="C399" i="15"/>
  <c r="C447" i="15"/>
  <c r="C487" i="15"/>
  <c r="C527" i="15"/>
  <c r="C575" i="15"/>
  <c r="C615" i="15"/>
  <c r="C655" i="15"/>
  <c r="C703" i="15"/>
  <c r="C743" i="15"/>
  <c r="C783" i="15"/>
  <c r="C843" i="15"/>
  <c r="C185" i="15"/>
  <c r="C205" i="15"/>
  <c r="C229" i="15"/>
  <c r="C249" i="15"/>
  <c r="C269" i="15"/>
  <c r="C293" i="15"/>
  <c r="C313" i="15"/>
  <c r="C333" i="15"/>
  <c r="C357" i="15"/>
  <c r="C377" i="15"/>
  <c r="C397" i="15"/>
  <c r="C421" i="15"/>
  <c r="C441" i="15"/>
  <c r="C461" i="15"/>
  <c r="C485" i="15"/>
  <c r="C505" i="15"/>
  <c r="C525" i="15"/>
  <c r="C549" i="15"/>
  <c r="C569" i="15"/>
  <c r="C589" i="15"/>
  <c r="C613" i="15"/>
  <c r="C633" i="15"/>
  <c r="C653" i="15"/>
  <c r="C677" i="15"/>
  <c r="C693" i="15"/>
  <c r="C709" i="15"/>
  <c r="C725" i="15"/>
  <c r="C741" i="15"/>
  <c r="C757" i="15"/>
  <c r="C773" i="15"/>
  <c r="C789" i="15"/>
  <c r="C805" i="15"/>
  <c r="C821" i="15"/>
  <c r="C837" i="15"/>
  <c r="C187" i="15"/>
  <c r="C219" i="15"/>
  <c r="C251" i="15"/>
  <c r="C283" i="15"/>
  <c r="C315" i="15"/>
  <c r="C347" i="15"/>
  <c r="C379" i="15"/>
  <c r="C411" i="15"/>
  <c r="C443" i="15"/>
  <c r="C475" i="15"/>
  <c r="C507" i="15"/>
  <c r="C539" i="15"/>
  <c r="C571" i="15"/>
  <c r="C603" i="15"/>
  <c r="C635" i="15"/>
  <c r="C667" i="15"/>
  <c r="C699" i="15"/>
  <c r="C731" i="15"/>
  <c r="C763" i="15"/>
  <c r="C791" i="15"/>
  <c r="C815" i="15"/>
  <c r="C168" i="15"/>
  <c r="C230" i="15"/>
  <c r="C294" i="15"/>
  <c r="C358" i="15"/>
  <c r="C422" i="15"/>
  <c r="C486" i="15"/>
  <c r="C550" i="15"/>
  <c r="C614" i="15"/>
  <c r="C678" i="15"/>
  <c r="C742" i="15"/>
  <c r="C806" i="15"/>
  <c r="C318" i="15"/>
  <c r="C446" i="15"/>
  <c r="C574" i="15"/>
  <c r="C702" i="15"/>
  <c r="C698" i="15"/>
  <c r="C826" i="15"/>
  <c r="C226" i="15"/>
  <c r="C290" i="15"/>
  <c r="C354" i="15"/>
  <c r="C418" i="15"/>
  <c r="C482" i="15"/>
  <c r="C546" i="15"/>
  <c r="C610" i="15"/>
  <c r="C674" i="15"/>
  <c r="C738" i="15"/>
  <c r="C802" i="15"/>
  <c r="C190" i="15"/>
  <c r="C254" i="15"/>
  <c r="C366" i="15"/>
  <c r="C494" i="15"/>
  <c r="C622" i="15"/>
  <c r="C734" i="15"/>
  <c r="C798" i="15"/>
  <c r="C170" i="15"/>
  <c r="C234" i="15"/>
  <c r="C298" i="15"/>
  <c r="C362" i="15"/>
  <c r="C426" i="15"/>
  <c r="C490" i="15"/>
  <c r="C570" i="15"/>
  <c r="C650" i="15"/>
  <c r="C778" i="15"/>
  <c r="C208" i="15"/>
  <c r="C252" i="15"/>
  <c r="C292" i="15"/>
  <c r="C336" i="15"/>
  <c r="C380" i="15"/>
  <c r="C420" i="15"/>
  <c r="C464" i="15"/>
  <c r="C508" i="15"/>
  <c r="C548" i="15"/>
  <c r="C592" i="15"/>
  <c r="C636" i="15"/>
  <c r="C676" i="15"/>
  <c r="C720" i="15"/>
  <c r="C764" i="15"/>
  <c r="C804" i="15"/>
  <c r="C171" i="15"/>
  <c r="C255" i="15"/>
  <c r="C335" i="15"/>
  <c r="C423" i="15"/>
  <c r="C511" i="15"/>
  <c r="C591" i="15"/>
  <c r="C679" i="15"/>
  <c r="C767" i="15"/>
  <c r="C173" i="15"/>
  <c r="C217" i="15"/>
  <c r="C261" i="15"/>
  <c r="C301" i="15"/>
  <c r="C345" i="15"/>
  <c r="C389" i="15"/>
  <c r="C429" i="15"/>
  <c r="C473" i="15"/>
  <c r="C517" i="15"/>
  <c r="C557" i="15"/>
  <c r="C601" i="15"/>
  <c r="C645" i="15"/>
  <c r="C685" i="15"/>
  <c r="C717" i="15"/>
  <c r="C749" i="15"/>
  <c r="C781" i="15"/>
  <c r="C813" i="15"/>
  <c r="C845" i="15"/>
  <c r="C235" i="15"/>
  <c r="C299" i="15"/>
  <c r="C363" i="15"/>
  <c r="C427" i="15"/>
  <c r="C491" i="15"/>
  <c r="C555" i="15"/>
  <c r="C619" i="15"/>
  <c r="C683" i="15"/>
  <c r="C747" i="15"/>
  <c r="C799" i="15"/>
  <c r="C198" i="15"/>
  <c r="C326" i="15"/>
  <c r="C454" i="15"/>
  <c r="C582" i="15"/>
  <c r="C710" i="15"/>
  <c r="C838" i="15"/>
  <c r="C510" i="15"/>
  <c r="C634" i="15"/>
  <c r="C194" i="15"/>
  <c r="C322" i="15"/>
  <c r="C450" i="15"/>
  <c r="C578" i="15"/>
  <c r="C706" i="15"/>
  <c r="C834" i="15"/>
  <c r="C302" i="15"/>
  <c r="C558" i="15"/>
  <c r="C718" i="15"/>
  <c r="C814" i="15"/>
  <c r="C202" i="15"/>
  <c r="C282" i="15"/>
  <c r="C378" i="15"/>
  <c r="C458" i="15"/>
  <c r="C538" i="15"/>
  <c r="C682" i="15"/>
  <c r="C842" i="15"/>
  <c r="C180" i="15"/>
  <c r="C224" i="15"/>
  <c r="C268" i="15"/>
  <c r="C308" i="15"/>
  <c r="C352" i="15"/>
  <c r="C396" i="15"/>
  <c r="C436" i="15"/>
  <c r="C480" i="15"/>
  <c r="C524" i="15"/>
  <c r="C564" i="15"/>
  <c r="C608" i="15"/>
  <c r="C652" i="15"/>
  <c r="C692" i="15"/>
  <c r="C736" i="15"/>
  <c r="C780" i="15"/>
  <c r="C820" i="15"/>
  <c r="C199" i="15"/>
  <c r="C287" i="15"/>
  <c r="C367" i="15"/>
  <c r="C455" i="15"/>
  <c r="C543" i="15"/>
  <c r="C623" i="15"/>
  <c r="C711" i="15"/>
  <c r="C811" i="15"/>
  <c r="C189" i="15"/>
  <c r="C233" i="15"/>
  <c r="C277" i="15"/>
  <c r="C317" i="15"/>
  <c r="C361" i="15"/>
  <c r="C405" i="15"/>
  <c r="C445" i="15"/>
  <c r="C489" i="15"/>
  <c r="C533" i="15"/>
  <c r="C573" i="15"/>
  <c r="C617" i="15"/>
  <c r="C661" i="15"/>
  <c r="C697" i="15"/>
  <c r="C729" i="15"/>
  <c r="C761" i="15"/>
  <c r="C793" i="15"/>
  <c r="C825" i="15"/>
  <c r="C195" i="15"/>
  <c r="C259" i="15"/>
  <c r="C323" i="15"/>
  <c r="C387" i="15"/>
  <c r="C451" i="15"/>
  <c r="C515" i="15"/>
  <c r="C579" i="15"/>
  <c r="C643" i="15"/>
  <c r="C707" i="15"/>
  <c r="C771" i="15"/>
  <c r="C823" i="15"/>
  <c r="C246" i="15"/>
  <c r="C374" i="15"/>
  <c r="C502" i="15"/>
  <c r="C630" i="15"/>
  <c r="C758" i="15"/>
  <c r="C350" i="15"/>
  <c r="C606" i="15"/>
  <c r="C730" i="15"/>
  <c r="C242" i="15"/>
  <c r="C370" i="15"/>
  <c r="C498" i="15"/>
  <c r="C626" i="15"/>
  <c r="C754" i="15"/>
  <c r="C206" i="15"/>
  <c r="C398" i="15"/>
  <c r="C590" i="15"/>
  <c r="C750" i="15"/>
  <c r="C830" i="15"/>
  <c r="C218" i="15"/>
  <c r="C314" i="15"/>
  <c r="C394" i="15"/>
  <c r="C474" i="15"/>
  <c r="C586" i="15"/>
  <c r="C714" i="15"/>
  <c r="C244" i="15"/>
  <c r="C332" i="15"/>
  <c r="C416" i="15"/>
  <c r="C500" i="15"/>
  <c r="C588" i="15"/>
  <c r="C672" i="15"/>
  <c r="C756" i="15"/>
  <c r="C844" i="15"/>
  <c r="C327" i="15"/>
  <c r="C495" i="15"/>
  <c r="C671" i="15"/>
  <c r="C169" i="15"/>
  <c r="C253" i="15"/>
  <c r="C341" i="15"/>
  <c r="C425" i="15"/>
  <c r="C509" i="15"/>
  <c r="C597" i="15"/>
  <c r="C681" i="15"/>
  <c r="C745" i="15"/>
  <c r="C809" i="15"/>
  <c r="C227" i="15"/>
  <c r="C355" i="15"/>
  <c r="C483" i="15"/>
  <c r="C611" i="15"/>
  <c r="C739" i="15"/>
  <c r="C182" i="15"/>
  <c r="C438" i="15"/>
  <c r="C694" i="15"/>
  <c r="C478" i="15"/>
  <c r="C178" i="15"/>
  <c r="C434" i="15"/>
  <c r="C690" i="15"/>
  <c r="C286" i="15"/>
  <c r="C686" i="15"/>
  <c r="C186" i="15"/>
  <c r="C346" i="15"/>
  <c r="C522" i="15"/>
  <c r="C810" i="15"/>
  <c r="C188" i="15"/>
  <c r="C272" i="15"/>
  <c r="C356" i="15"/>
  <c r="C444" i="15"/>
  <c r="C528" i="15"/>
  <c r="C612" i="15"/>
  <c r="C700" i="15"/>
  <c r="C784" i="15"/>
  <c r="C207" i="15"/>
  <c r="C383" i="15"/>
  <c r="C551" i="15"/>
  <c r="C719" i="15"/>
  <c r="C197" i="15"/>
  <c r="C281" i="15"/>
  <c r="C365" i="15"/>
  <c r="C453" i="15"/>
  <c r="C537" i="15"/>
  <c r="C621" i="15"/>
  <c r="C701" i="15"/>
  <c r="C765" i="15"/>
  <c r="C829" i="15"/>
  <c r="C267" i="15"/>
  <c r="C395" i="15"/>
  <c r="C523" i="15"/>
  <c r="C651" i="15"/>
  <c r="C779" i="15"/>
  <c r="C262" i="15"/>
  <c r="C518" i="15"/>
  <c r="C774" i="15"/>
  <c r="C638" i="15"/>
  <c r="C258" i="15"/>
  <c r="C514" i="15"/>
  <c r="C770" i="15"/>
  <c r="C430" i="15"/>
  <c r="C766" i="15"/>
  <c r="C250" i="15"/>
  <c r="C410" i="15"/>
  <c r="C602" i="15"/>
  <c r="E112" i="15"/>
  <c r="G31" i="8"/>
  <c r="G32" i="7"/>
  <c r="G31" i="6"/>
  <c r="E100" i="15"/>
  <c r="G19" i="8"/>
  <c r="G19" i="6"/>
  <c r="W60" i="7"/>
  <c r="Q59" i="6"/>
  <c r="M65" i="6"/>
  <c r="R6" i="7"/>
  <c r="R8" i="7" s="1"/>
  <c r="I150" i="8"/>
  <c r="L132" i="5"/>
  <c r="L150" i="5" s="1"/>
  <c r="O125" i="5"/>
  <c r="I54" i="4"/>
  <c r="I65" i="4"/>
  <c r="W73" i="7"/>
  <c r="Q72" i="6"/>
  <c r="Q143" i="6"/>
  <c r="I6" i="7"/>
  <c r="I8" i="7" s="1"/>
  <c r="K97" i="8"/>
  <c r="K105" i="8" s="1"/>
  <c r="K155" i="8" s="1"/>
  <c r="K7" i="8" s="1"/>
  <c r="Q144" i="6"/>
  <c r="I184" i="8"/>
  <c r="U165" i="7"/>
  <c r="E57" i="14"/>
  <c r="E78" i="14" s="1"/>
  <c r="J71" i="8"/>
  <c r="J76" i="8" s="1"/>
  <c r="F90" i="15"/>
  <c r="F89" i="15"/>
  <c r="D76" i="14"/>
  <c r="I91" i="8"/>
  <c r="I95" i="8" s="1"/>
  <c r="U72" i="16"/>
  <c r="G2" i="8"/>
  <c r="M132" i="5"/>
  <c r="M150" i="5" s="1"/>
  <c r="S156" i="7"/>
  <c r="S7" i="7" s="1"/>
  <c r="N41" i="5"/>
  <c r="W41" i="7"/>
  <c r="Q40" i="6"/>
  <c r="W46" i="7"/>
  <c r="Q45" i="6"/>
  <c r="W52" i="7"/>
  <c r="Q51" i="6"/>
  <c r="Q58" i="6"/>
  <c r="W59" i="7"/>
  <c r="W63" i="7"/>
  <c r="Q62" i="6"/>
  <c r="L65" i="6"/>
  <c r="Q81" i="6"/>
  <c r="W82" i="7"/>
  <c r="W86" i="7"/>
  <c r="Q85" i="6"/>
  <c r="Q90" i="6"/>
  <c r="W91" i="7"/>
  <c r="N95" i="6"/>
  <c r="W95" i="7"/>
  <c r="Q94" i="6"/>
  <c r="Q101" i="6"/>
  <c r="W102" i="7"/>
  <c r="N103" i="6"/>
  <c r="Q109" i="6"/>
  <c r="W110" i="7"/>
  <c r="N117" i="6"/>
  <c r="Q113" i="6"/>
  <c r="W114" i="7"/>
  <c r="Q123" i="6"/>
  <c r="W124" i="7"/>
  <c r="N140" i="6"/>
  <c r="Q127" i="6"/>
  <c r="W128" i="7"/>
  <c r="Q131" i="6"/>
  <c r="W132" i="7"/>
  <c r="Q135" i="6"/>
  <c r="W136" i="7"/>
  <c r="Q139" i="6"/>
  <c r="W140" i="7"/>
  <c r="Q145" i="6"/>
  <c r="W146" i="7"/>
  <c r="Q149" i="6"/>
  <c r="W150" i="7"/>
  <c r="P66" i="7"/>
  <c r="T66" i="7"/>
  <c r="J156" i="7"/>
  <c r="U151" i="7"/>
  <c r="Q150" i="6" s="1"/>
  <c r="I189" i="8"/>
  <c r="W168" i="7" s="1"/>
  <c r="L95" i="8"/>
  <c r="L87" i="8"/>
  <c r="I79" i="15"/>
  <c r="O51" i="5"/>
  <c r="O72" i="5" s="1"/>
  <c r="I47" i="4"/>
  <c r="I51" i="4" s="1"/>
  <c r="I72" i="5"/>
  <c r="I80" i="5" s="1"/>
  <c r="I130" i="5" s="1"/>
  <c r="I7" i="5" s="1"/>
  <c r="I8" i="5" s="1"/>
  <c r="I11" i="5" s="1"/>
  <c r="I69" i="4"/>
  <c r="I95" i="4"/>
  <c r="O115" i="5"/>
  <c r="O146" i="5"/>
  <c r="O148" i="5" s="1"/>
  <c r="O9" i="5" s="1"/>
  <c r="W39" i="7"/>
  <c r="Q38" i="6"/>
  <c r="Q47" i="6"/>
  <c r="W48" i="7"/>
  <c r="N63" i="6"/>
  <c r="W61" i="7"/>
  <c r="Q60" i="6"/>
  <c r="J97" i="6"/>
  <c r="J105" i="6" s="1"/>
  <c r="J155" i="6" s="1"/>
  <c r="J7" i="6" s="1"/>
  <c r="J8" i="6" s="1"/>
  <c r="M97" i="6"/>
  <c r="M105" i="6" s="1"/>
  <c r="M155" i="6" s="1"/>
  <c r="M7" i="6" s="1"/>
  <c r="W83" i="7"/>
  <c r="Q82" i="6"/>
  <c r="W87" i="7"/>
  <c r="Q86" i="6"/>
  <c r="Q91" i="6"/>
  <c r="W92" i="7"/>
  <c r="Q102" i="6"/>
  <c r="W103" i="7"/>
  <c r="W111" i="7"/>
  <c r="Q110" i="6"/>
  <c r="W115" i="7"/>
  <c r="Q114" i="6"/>
  <c r="W121" i="7"/>
  <c r="Q120" i="6"/>
  <c r="W125" i="7"/>
  <c r="Q124" i="6"/>
  <c r="W129" i="7"/>
  <c r="Q128" i="6"/>
  <c r="W133" i="7"/>
  <c r="Q132" i="6"/>
  <c r="W137" i="7"/>
  <c r="Q136" i="6"/>
  <c r="W147" i="7"/>
  <c r="Q146" i="6"/>
  <c r="L66" i="7"/>
  <c r="U173" i="7"/>
  <c r="W173" i="7" s="1"/>
  <c r="W171" i="7"/>
  <c r="F76" i="14"/>
  <c r="J95" i="8"/>
  <c r="G79" i="15"/>
  <c r="G80" i="15"/>
  <c r="Q71" i="6"/>
  <c r="W72" i="7"/>
  <c r="W76" i="7"/>
  <c r="Q75" i="6"/>
  <c r="W80" i="7"/>
  <c r="Q79" i="6"/>
  <c r="W84" i="7"/>
  <c r="Q83" i="6"/>
  <c r="W93" i="7"/>
  <c r="Q92" i="6"/>
  <c r="W112" i="7"/>
  <c r="Q111" i="6"/>
  <c r="W116" i="7"/>
  <c r="Q115" i="6"/>
  <c r="W122" i="7"/>
  <c r="Q121" i="6"/>
  <c r="W126" i="7"/>
  <c r="Q125" i="6"/>
  <c r="W130" i="7"/>
  <c r="Q129" i="6"/>
  <c r="W134" i="7"/>
  <c r="Q133" i="6"/>
  <c r="W138" i="7"/>
  <c r="Q137" i="6"/>
  <c r="W144" i="7"/>
  <c r="W148" i="7"/>
  <c r="Q147" i="6"/>
  <c r="W153" i="7"/>
  <c r="Q152" i="6"/>
  <c r="U77" i="7"/>
  <c r="U98" i="7" s="1"/>
  <c r="U106" i="7" s="1"/>
  <c r="P175" i="7"/>
  <c r="P9" i="7" s="1"/>
  <c r="H87" i="15"/>
  <c r="W40" i="7"/>
  <c r="Q39" i="6"/>
  <c r="W51" i="7"/>
  <c r="Q50" i="6"/>
  <c r="W57" i="7"/>
  <c r="Q56" i="6"/>
  <c r="W75" i="7"/>
  <c r="Q74" i="6"/>
  <c r="Q80" i="6"/>
  <c r="W85" i="7"/>
  <c r="Q84" i="6"/>
  <c r="W94" i="7"/>
  <c r="Q93" i="6"/>
  <c r="W101" i="7"/>
  <c r="Q100" i="6"/>
  <c r="W109" i="7"/>
  <c r="Q108" i="6"/>
  <c r="Q112" i="6"/>
  <c r="W113" i="7"/>
  <c r="W117" i="7"/>
  <c r="Q116" i="6"/>
  <c r="Q122" i="6"/>
  <c r="W123" i="7"/>
  <c r="W127" i="7"/>
  <c r="Q126" i="6"/>
  <c r="Q130" i="6"/>
  <c r="W131" i="7"/>
  <c r="W135" i="7"/>
  <c r="Q134" i="6"/>
  <c r="Q138" i="6"/>
  <c r="W139" i="7"/>
  <c r="W145" i="7"/>
  <c r="Q148" i="6"/>
  <c r="W149" i="7"/>
  <c r="W154" i="7"/>
  <c r="Q153" i="6"/>
  <c r="H86" i="15"/>
  <c r="H89" i="15"/>
  <c r="H90" i="15"/>
  <c r="J6" i="16"/>
  <c r="J8" i="16" s="1"/>
  <c r="J132" i="16"/>
  <c r="D57" i="14"/>
  <c r="D78" i="14" s="1"/>
  <c r="I70" i="8"/>
  <c r="I76" i="8" s="1"/>
  <c r="I97" i="8" s="1"/>
  <c r="I105" i="8" s="1"/>
  <c r="U138" i="16"/>
  <c r="U146" i="16"/>
  <c r="G23" i="8"/>
  <c r="E104" i="15"/>
  <c r="Q101" i="15"/>
  <c r="W81" i="7"/>
  <c r="G82" i="15"/>
  <c r="M72" i="16"/>
  <c r="M80" i="16" s="1"/>
  <c r="M130" i="16" s="1"/>
  <c r="M7" i="16" s="1"/>
  <c r="Q105" i="15"/>
  <c r="M6" i="16"/>
  <c r="M8" i="16" s="1"/>
  <c r="N6" i="16"/>
  <c r="L72" i="16"/>
  <c r="L80" i="16" s="1"/>
  <c r="L130" i="16" s="1"/>
  <c r="L7" i="16" s="1"/>
  <c r="P72" i="16"/>
  <c r="P80" i="16" s="1"/>
  <c r="P130" i="16" s="1"/>
  <c r="P7" i="16" s="1"/>
  <c r="W35" i="7"/>
  <c r="G72" i="16"/>
  <c r="G80" i="16" s="1"/>
  <c r="P80" i="5" s="1"/>
  <c r="L41" i="16"/>
  <c r="K132" i="16"/>
  <c r="K150" i="16" s="1"/>
  <c r="K6" i="16"/>
  <c r="K8" i="16" s="1"/>
  <c r="O6" i="16"/>
  <c r="O8" i="16" s="1"/>
  <c r="O132" i="16"/>
  <c r="O150" i="16" s="1"/>
  <c r="J148" i="16"/>
  <c r="J9" i="16" s="1"/>
  <c r="Q57" i="6"/>
  <c r="W58" i="7"/>
  <c r="C107" i="15"/>
  <c r="E26" i="6"/>
  <c r="E103" i="15"/>
  <c r="G22" i="8"/>
  <c r="C99" i="15"/>
  <c r="E18" i="6"/>
  <c r="E25" i="13"/>
  <c r="H18" i="13"/>
  <c r="C184" i="15"/>
  <c r="C200" i="15"/>
  <c r="C216" i="15"/>
  <c r="C232" i="15"/>
  <c r="C248" i="15"/>
  <c r="C264" i="15"/>
  <c r="C280" i="15"/>
  <c r="C296" i="15"/>
  <c r="C312" i="15"/>
  <c r="C328" i="15"/>
  <c r="C344" i="15"/>
  <c r="C360" i="15"/>
  <c r="C376" i="15"/>
  <c r="C392" i="15"/>
  <c r="C408" i="15"/>
  <c r="C424" i="15"/>
  <c r="C440" i="15"/>
  <c r="C456" i="15"/>
  <c r="C472" i="15"/>
  <c r="C488" i="15"/>
  <c r="C504" i="15"/>
  <c r="C520" i="15"/>
  <c r="C536" i="15"/>
  <c r="C552" i="15"/>
  <c r="C568" i="15"/>
  <c r="C584" i="15"/>
  <c r="C600" i="15"/>
  <c r="C616" i="15"/>
  <c r="C632" i="15"/>
  <c r="C648" i="15"/>
  <c r="C664" i="15"/>
  <c r="C680" i="15"/>
  <c r="C696" i="15"/>
  <c r="C712" i="15"/>
  <c r="C728" i="15"/>
  <c r="C744" i="15"/>
  <c r="C760" i="15"/>
  <c r="C776" i="15"/>
  <c r="C792" i="15"/>
  <c r="C808" i="15"/>
  <c r="C824" i="15"/>
  <c r="C840" i="15"/>
  <c r="C183" i="15"/>
  <c r="C215" i="15"/>
  <c r="C247" i="15"/>
  <c r="C279" i="15"/>
  <c r="C311" i="15"/>
  <c r="C343" i="15"/>
  <c r="C375" i="15"/>
  <c r="C407" i="15"/>
  <c r="C439" i="15"/>
  <c r="C471" i="15"/>
  <c r="C503" i="15"/>
  <c r="C535" i="15"/>
  <c r="C567" i="15"/>
  <c r="C599" i="15"/>
  <c r="C631" i="15"/>
  <c r="C663" i="15"/>
  <c r="C695" i="15"/>
  <c r="C727" i="15"/>
  <c r="C759" i="15"/>
  <c r="C803" i="15"/>
  <c r="C835" i="15"/>
  <c r="C177" i="15"/>
  <c r="C193" i="15"/>
  <c r="C209" i="15"/>
  <c r="C225" i="15"/>
  <c r="C241" i="15"/>
  <c r="C257" i="15"/>
  <c r="C273" i="15"/>
  <c r="C289" i="15"/>
  <c r="C305" i="15"/>
  <c r="C321" i="15"/>
  <c r="C337" i="15"/>
  <c r="C353" i="15"/>
  <c r="C369" i="15"/>
  <c r="C385" i="15"/>
  <c r="C401" i="15"/>
  <c r="C417" i="15"/>
  <c r="C433" i="15"/>
  <c r="C449" i="15"/>
  <c r="C465" i="15"/>
  <c r="C481" i="15"/>
  <c r="C497" i="15"/>
  <c r="C513" i="15"/>
  <c r="C529" i="15"/>
  <c r="C545" i="15"/>
  <c r="C561" i="15"/>
  <c r="C577" i="15"/>
  <c r="C593" i="15"/>
  <c r="C609" i="15"/>
  <c r="C625" i="15"/>
  <c r="C641" i="15"/>
  <c r="C657" i="15"/>
  <c r="C673" i="15"/>
  <c r="R41" i="16"/>
  <c r="N72" i="16"/>
  <c r="N80" i="16" s="1"/>
  <c r="N130" i="16" s="1"/>
  <c r="N7" i="16" s="1"/>
  <c r="T72" i="16"/>
  <c r="T80" i="16" s="1"/>
  <c r="T130" i="16" s="1"/>
  <c r="Q34" i="6"/>
  <c r="U21" i="16"/>
  <c r="U39" i="16"/>
  <c r="U34" i="7"/>
  <c r="U42" i="7" s="1"/>
  <c r="I55" i="8"/>
  <c r="I63" i="8" s="1"/>
  <c r="U64" i="7"/>
  <c r="W50" i="7"/>
  <c r="Q49" i="6"/>
  <c r="C21" i="15"/>
  <c r="I186" i="8" l="1"/>
  <c r="I52" i="8"/>
  <c r="M97" i="8"/>
  <c r="M105" i="8" s="1"/>
  <c r="M155" i="8" s="1"/>
  <c r="M7" i="8" s="1"/>
  <c r="G76" i="8"/>
  <c r="W88" i="7"/>
  <c r="Q44" i="6"/>
  <c r="Q8" i="7"/>
  <c r="I11" i="7"/>
  <c r="I177" i="7"/>
  <c r="I181" i="7" s="1"/>
  <c r="J179" i="7" s="1"/>
  <c r="J10" i="7" s="1"/>
  <c r="G88" i="7"/>
  <c r="G77" i="7"/>
  <c r="E22" i="8"/>
  <c r="G97" i="6"/>
  <c r="G105" i="6" s="1"/>
  <c r="G96" i="7"/>
  <c r="E165" i="6"/>
  <c r="E165" i="8" s="1"/>
  <c r="J150" i="16"/>
  <c r="O80" i="5"/>
  <c r="K6" i="5"/>
  <c r="K8" i="5" s="1"/>
  <c r="Q132" i="16"/>
  <c r="Q150" i="16" s="1"/>
  <c r="J8" i="5"/>
  <c r="I92" i="4"/>
  <c r="Q70" i="6"/>
  <c r="W71" i="7"/>
  <c r="F130" i="15"/>
  <c r="U130" i="15" s="1"/>
  <c r="T133" i="15"/>
  <c r="I132" i="5"/>
  <c r="I150" i="5" s="1"/>
  <c r="I154" i="5" s="1"/>
  <c r="J152" i="5" s="1"/>
  <c r="J10" i="5" s="1"/>
  <c r="Q177" i="7"/>
  <c r="U41" i="16"/>
  <c r="N8" i="16"/>
  <c r="I115" i="4"/>
  <c r="U80" i="16"/>
  <c r="M6" i="7"/>
  <c r="M8" i="7" s="1"/>
  <c r="M158" i="7"/>
  <c r="M177" i="7" s="1"/>
  <c r="I8" i="16"/>
  <c r="I11" i="16" s="1"/>
  <c r="J157" i="6"/>
  <c r="I62" i="4"/>
  <c r="R158" i="7"/>
  <c r="R177" i="7" s="1"/>
  <c r="N132" i="16"/>
  <c r="N150" i="16" s="1"/>
  <c r="G97" i="8"/>
  <c r="G105" i="8" s="1"/>
  <c r="J132" i="5"/>
  <c r="J150" i="5" s="1"/>
  <c r="J97" i="8"/>
  <c r="J105" i="8" s="1"/>
  <c r="J155" i="8" s="1"/>
  <c r="J7" i="8" s="1"/>
  <c r="I132" i="16"/>
  <c r="I150" i="16" s="1"/>
  <c r="I154" i="16" s="1"/>
  <c r="W151" i="7"/>
  <c r="K157" i="6"/>
  <c r="K6" i="6"/>
  <c r="K8" i="6" s="1"/>
  <c r="F137" i="15"/>
  <c r="U137" i="15" s="1"/>
  <c r="F145" i="15"/>
  <c r="U145" i="15" s="1"/>
  <c r="T142" i="15"/>
  <c r="T143" i="15"/>
  <c r="T121" i="15"/>
  <c r="T126" i="15"/>
  <c r="U115" i="15"/>
  <c r="G123" i="15"/>
  <c r="H123" i="15" s="1"/>
  <c r="G136" i="15"/>
  <c r="H136" i="15" s="1"/>
  <c r="T135" i="15"/>
  <c r="U118" i="15"/>
  <c r="T118" i="15"/>
  <c r="U144" i="15"/>
  <c r="G21" i="8"/>
  <c r="E102" i="15"/>
  <c r="F102" i="15" s="1"/>
  <c r="T136" i="15"/>
  <c r="T115" i="15"/>
  <c r="T144" i="15"/>
  <c r="G21" i="6"/>
  <c r="T139" i="15"/>
  <c r="U143" i="15"/>
  <c r="T128" i="15"/>
  <c r="T123" i="15"/>
  <c r="F131" i="15"/>
  <c r="U131" i="15" s="1"/>
  <c r="E24" i="8"/>
  <c r="U101" i="15"/>
  <c r="J20" i="8" s="1"/>
  <c r="U128" i="15"/>
  <c r="U105" i="15"/>
  <c r="J24" i="8" s="1"/>
  <c r="G121" i="15"/>
  <c r="V121" i="15" s="1"/>
  <c r="T101" i="15"/>
  <c r="I20" i="6" s="1"/>
  <c r="N20" i="6" s="1"/>
  <c r="W21" i="7" s="1"/>
  <c r="W127" i="15"/>
  <c r="U127" i="15"/>
  <c r="T105" i="15"/>
  <c r="I24" i="6" s="1"/>
  <c r="N24" i="6" s="1"/>
  <c r="Q24" i="6" s="1"/>
  <c r="F119" i="15"/>
  <c r="G119" i="15" s="1"/>
  <c r="H119" i="15" s="1"/>
  <c r="F146" i="15"/>
  <c r="G146" i="15" s="1"/>
  <c r="F141" i="15"/>
  <c r="U141" i="15" s="1"/>
  <c r="U117" i="15"/>
  <c r="T122" i="15"/>
  <c r="G125" i="15"/>
  <c r="V125" i="15" s="1"/>
  <c r="G133" i="15"/>
  <c r="H133" i="15" s="1"/>
  <c r="W133" i="15" s="1"/>
  <c r="T98" i="15"/>
  <c r="I17" i="6" s="1"/>
  <c r="N17" i="6" s="1"/>
  <c r="W18" i="7" s="1"/>
  <c r="F138" i="15"/>
  <c r="U138" i="15" s="1"/>
  <c r="F147" i="15"/>
  <c r="G147" i="15" s="1"/>
  <c r="H147" i="15" s="1"/>
  <c r="U124" i="15"/>
  <c r="T127" i="15"/>
  <c r="U98" i="15"/>
  <c r="J17" i="8" s="1"/>
  <c r="T125" i="15"/>
  <c r="T117" i="15"/>
  <c r="T114" i="15"/>
  <c r="V127" i="15"/>
  <c r="T140" i="15"/>
  <c r="H117" i="15"/>
  <c r="I117" i="15" s="1"/>
  <c r="X117" i="15" s="1"/>
  <c r="F134" i="15"/>
  <c r="G134" i="15" s="1"/>
  <c r="U142" i="15"/>
  <c r="G116" i="15"/>
  <c r="V116" i="15" s="1"/>
  <c r="T132" i="15"/>
  <c r="U132" i="15"/>
  <c r="T116" i="15"/>
  <c r="T124" i="15"/>
  <c r="E25" i="7"/>
  <c r="E18" i="7"/>
  <c r="E17" i="8"/>
  <c r="E19" i="8"/>
  <c r="E20" i="7"/>
  <c r="E163" i="6"/>
  <c r="E163" i="8" s="1"/>
  <c r="M9" i="8"/>
  <c r="K180" i="8"/>
  <c r="G26" i="7"/>
  <c r="G129" i="15"/>
  <c r="V129" i="15" s="1"/>
  <c r="E111" i="15"/>
  <c r="F111" i="15" s="1"/>
  <c r="E106" i="15"/>
  <c r="F106" i="15" s="1"/>
  <c r="G25" i="8"/>
  <c r="U126" i="15"/>
  <c r="F73" i="9"/>
  <c r="G73" i="9"/>
  <c r="W101" i="15"/>
  <c r="L20" i="8" s="1"/>
  <c r="E20" i="8"/>
  <c r="F53" i="15"/>
  <c r="F57" i="15" s="1"/>
  <c r="E45" i="14" s="1"/>
  <c r="E73" i="9"/>
  <c r="E24" i="7"/>
  <c r="E166" i="6"/>
  <c r="E166" i="8" s="1"/>
  <c r="I53" i="15"/>
  <c r="I55" i="15" s="1"/>
  <c r="H73" i="9"/>
  <c r="Q148" i="15"/>
  <c r="E7" i="13"/>
  <c r="G7" i="13" s="1"/>
  <c r="I7" i="13" s="1"/>
  <c r="D9" i="13"/>
  <c r="D10" i="13" s="1"/>
  <c r="E28" i="7"/>
  <c r="E170" i="6"/>
  <c r="E170" i="8" s="1"/>
  <c r="V101" i="15"/>
  <c r="K20" i="8" s="1"/>
  <c r="J180" i="8"/>
  <c r="E174" i="6"/>
  <c r="E174" i="8" s="1"/>
  <c r="E32" i="7"/>
  <c r="E31" i="8"/>
  <c r="G140" i="15"/>
  <c r="H140" i="15" s="1"/>
  <c r="H142" i="15"/>
  <c r="W142" i="15" s="1"/>
  <c r="K153" i="15"/>
  <c r="N153" i="15" s="1"/>
  <c r="K154" i="15"/>
  <c r="N154" i="15" s="1"/>
  <c r="G122" i="15"/>
  <c r="V98" i="15"/>
  <c r="K17" i="8" s="1"/>
  <c r="H98" i="15"/>
  <c r="H128" i="15"/>
  <c r="V128" i="15"/>
  <c r="E29" i="8"/>
  <c r="E30" i="7"/>
  <c r="E172" i="6"/>
  <c r="E172" i="8" s="1"/>
  <c r="I91" i="15"/>
  <c r="H6" i="14" s="1"/>
  <c r="H124" i="15"/>
  <c r="V124" i="15"/>
  <c r="E109" i="15"/>
  <c r="G28" i="8"/>
  <c r="G28" i="6"/>
  <c r="G29" i="7"/>
  <c r="E173" i="6"/>
  <c r="E173" i="8" s="1"/>
  <c r="E31" i="7"/>
  <c r="E30" i="8"/>
  <c r="V144" i="15"/>
  <c r="H144" i="15"/>
  <c r="Q149" i="15"/>
  <c r="G31" i="7"/>
  <c r="G30" i="6"/>
  <c r="H143" i="15"/>
  <c r="V143" i="15"/>
  <c r="T113" i="15"/>
  <c r="F113" i="15"/>
  <c r="G139" i="15"/>
  <c r="U139" i="15"/>
  <c r="U135" i="15"/>
  <c r="G135" i="15"/>
  <c r="F91" i="15"/>
  <c r="E6" i="14" s="1"/>
  <c r="E108" i="15"/>
  <c r="G27" i="8"/>
  <c r="G27" i="6"/>
  <c r="G28" i="7"/>
  <c r="T110" i="15"/>
  <c r="I29" i="6" s="1"/>
  <c r="N29" i="6" s="1"/>
  <c r="F110" i="15"/>
  <c r="I176" i="6"/>
  <c r="E28" i="8"/>
  <c r="E171" i="6"/>
  <c r="E171" i="8" s="1"/>
  <c r="E29" i="7"/>
  <c r="I65" i="8"/>
  <c r="I178" i="8" s="1"/>
  <c r="E64" i="9"/>
  <c r="H64" i="9"/>
  <c r="T7" i="16"/>
  <c r="T8" i="16" s="1"/>
  <c r="T132" i="16"/>
  <c r="T150" i="16" s="1"/>
  <c r="T103" i="15"/>
  <c r="I22" i="6" s="1"/>
  <c r="N22" i="6" s="1"/>
  <c r="F103" i="15"/>
  <c r="L132" i="16"/>
  <c r="L150" i="16" s="1"/>
  <c r="L6" i="16"/>
  <c r="L8" i="16" s="1"/>
  <c r="U114" i="15"/>
  <c r="G114" i="15"/>
  <c r="W64" i="7"/>
  <c r="Q63" i="6"/>
  <c r="V118" i="15"/>
  <c r="H118" i="15"/>
  <c r="Q117" i="6"/>
  <c r="W118" i="7"/>
  <c r="W96" i="7"/>
  <c r="Q95" i="6"/>
  <c r="W165" i="7"/>
  <c r="U175" i="7"/>
  <c r="Q76" i="6"/>
  <c r="M157" i="6"/>
  <c r="M6" i="6"/>
  <c r="M8" i="6" s="1"/>
  <c r="E120" i="15"/>
  <c r="C148" i="15"/>
  <c r="G64" i="9"/>
  <c r="H53" i="15"/>
  <c r="U6" i="16"/>
  <c r="E169" i="6"/>
  <c r="E169" i="8" s="1"/>
  <c r="E26" i="8"/>
  <c r="E27" i="7"/>
  <c r="V132" i="15"/>
  <c r="H132" i="15"/>
  <c r="Q55" i="6"/>
  <c r="O130" i="5"/>
  <c r="T6" i="7"/>
  <c r="T8" i="7" s="1"/>
  <c r="T158" i="7"/>
  <c r="T177" i="7" s="1"/>
  <c r="W77" i="7"/>
  <c r="G130" i="15"/>
  <c r="E99" i="15"/>
  <c r="G19" i="7"/>
  <c r="G18" i="8"/>
  <c r="D19" i="13" s="1"/>
  <c r="G18" i="6"/>
  <c r="C149" i="15"/>
  <c r="E107" i="15"/>
  <c r="G26" i="6"/>
  <c r="G26" i="8"/>
  <c r="G27" i="7"/>
  <c r="U148" i="16"/>
  <c r="U9" i="16" s="1"/>
  <c r="W53" i="7"/>
  <c r="Q52" i="6"/>
  <c r="V126" i="15"/>
  <c r="H126" i="15"/>
  <c r="W56" i="7"/>
  <c r="P6" i="7"/>
  <c r="P8" i="7" s="1"/>
  <c r="P158" i="7"/>
  <c r="P177" i="7" s="1"/>
  <c r="N6" i="5"/>
  <c r="N8" i="5" s="1"/>
  <c r="N132" i="5"/>
  <c r="N150" i="5" s="1"/>
  <c r="I70" i="4"/>
  <c r="I72" i="4" s="1"/>
  <c r="I80" i="4" s="1"/>
  <c r="I130" i="4" s="1"/>
  <c r="T100" i="15"/>
  <c r="I19" i="6" s="1"/>
  <c r="N19" i="6" s="1"/>
  <c r="F100" i="15"/>
  <c r="T112" i="15"/>
  <c r="I31" i="6" s="1"/>
  <c r="N31" i="6" s="1"/>
  <c r="F112" i="15"/>
  <c r="S158" i="7"/>
  <c r="S177" i="7" s="1"/>
  <c r="S6" i="7"/>
  <c r="S8" i="7" s="1"/>
  <c r="N6" i="7"/>
  <c r="N8" i="7" s="1"/>
  <c r="N158" i="7"/>
  <c r="N177" i="7" s="1"/>
  <c r="U130" i="16"/>
  <c r="U7" i="16" s="1"/>
  <c r="K8" i="7"/>
  <c r="H91" i="15"/>
  <c r="F64" i="9"/>
  <c r="G53" i="15"/>
  <c r="E161" i="6"/>
  <c r="E161" i="8" s="1"/>
  <c r="E19" i="7"/>
  <c r="E18" i="8"/>
  <c r="P8" i="16"/>
  <c r="G98" i="7"/>
  <c r="G106" i="7" s="1"/>
  <c r="P132" i="16"/>
  <c r="P150" i="16" s="1"/>
  <c r="E91" i="15"/>
  <c r="C22" i="15"/>
  <c r="B21" i="15" s="1"/>
  <c r="D64" i="9"/>
  <c r="E53" i="15"/>
  <c r="B20" i="15"/>
  <c r="E28" i="15" s="1"/>
  <c r="F28" i="15" s="1"/>
  <c r="U66" i="7"/>
  <c r="R6" i="16"/>
  <c r="R8" i="16" s="1"/>
  <c r="R132" i="16"/>
  <c r="R150" i="16" s="1"/>
  <c r="M132" i="16"/>
  <c r="M150" i="16" s="1"/>
  <c r="T104" i="15"/>
  <c r="I23" i="6" s="1"/>
  <c r="N23" i="6" s="1"/>
  <c r="F104" i="15"/>
  <c r="I155" i="8"/>
  <c r="I7" i="8" s="1"/>
  <c r="L158" i="7"/>
  <c r="L177" i="7" s="1"/>
  <c r="L6" i="7"/>
  <c r="L8" i="7" s="1"/>
  <c r="V105" i="15"/>
  <c r="K24" i="8" s="1"/>
  <c r="H105" i="15"/>
  <c r="J7" i="7"/>
  <c r="J8" i="7" s="1"/>
  <c r="J11" i="7" s="1"/>
  <c r="J158" i="7"/>
  <c r="J177" i="7" s="1"/>
  <c r="W141" i="7"/>
  <c r="Q140" i="6"/>
  <c r="W104" i="7"/>
  <c r="Q103" i="6"/>
  <c r="L6" i="6"/>
  <c r="L8" i="6" s="1"/>
  <c r="L157" i="6"/>
  <c r="W163" i="7"/>
  <c r="N97" i="6"/>
  <c r="U156" i="7"/>
  <c r="U7" i="7" s="1"/>
  <c r="D32" i="8"/>
  <c r="D33" i="7"/>
  <c r="V115" i="15"/>
  <c r="H115" i="15"/>
  <c r="L97" i="8"/>
  <c r="L105" i="8" s="1"/>
  <c r="L155" i="8" s="1"/>
  <c r="L7" i="8" s="1"/>
  <c r="O6" i="7"/>
  <c r="O8" i="7" s="1"/>
  <c r="O158" i="7"/>
  <c r="O177" i="7" s="1"/>
  <c r="I190" i="8"/>
  <c r="I196" i="8" s="1"/>
  <c r="K158" i="7"/>
  <c r="K177" i="7" s="1"/>
  <c r="B168" i="15" a="1"/>
  <c r="M180" i="8" l="1"/>
  <c r="J181" i="7"/>
  <c r="K179" i="7" s="1"/>
  <c r="K10" i="7" s="1"/>
  <c r="J11" i="5"/>
  <c r="J154" i="5"/>
  <c r="K152" i="5" s="1"/>
  <c r="I180" i="8"/>
  <c r="L180" i="8"/>
  <c r="I6" i="8"/>
  <c r="J152" i="16"/>
  <c r="J154" i="16" s="1"/>
  <c r="K152" i="16" s="1"/>
  <c r="G137" i="15"/>
  <c r="H137" i="15" s="1"/>
  <c r="G145" i="15"/>
  <c r="V145" i="15" s="1"/>
  <c r="T102" i="15"/>
  <c r="I21" i="6" s="1"/>
  <c r="N21" i="6" s="1"/>
  <c r="W22" i="7" s="1"/>
  <c r="V136" i="15"/>
  <c r="V123" i="15"/>
  <c r="H125" i="15"/>
  <c r="W125" i="15" s="1"/>
  <c r="W25" i="7"/>
  <c r="Q17" i="6"/>
  <c r="I133" i="15"/>
  <c r="X133" i="15" s="1"/>
  <c r="H121" i="15"/>
  <c r="W121" i="15" s="1"/>
  <c r="U119" i="15"/>
  <c r="Q20" i="6"/>
  <c r="V133" i="15"/>
  <c r="V147" i="15"/>
  <c r="U146" i="15"/>
  <c r="W117" i="15"/>
  <c r="G141" i="15"/>
  <c r="V141" i="15" s="1"/>
  <c r="G131" i="15"/>
  <c r="V131" i="15" s="1"/>
  <c r="H116" i="15"/>
  <c r="W116" i="15" s="1"/>
  <c r="G33" i="6"/>
  <c r="G33" i="8"/>
  <c r="G34" i="7"/>
  <c r="G32" i="6"/>
  <c r="G32" i="8"/>
  <c r="G33" i="7"/>
  <c r="V119" i="15"/>
  <c r="U134" i="15"/>
  <c r="U147" i="15"/>
  <c r="G138" i="15"/>
  <c r="V138" i="15" s="1"/>
  <c r="T106" i="15"/>
  <c r="I25" i="6" s="1"/>
  <c r="N25" i="6" s="1"/>
  <c r="W26" i="7" s="1"/>
  <c r="H129" i="15"/>
  <c r="I129" i="15" s="1"/>
  <c r="X129" i="15" s="1"/>
  <c r="H44" i="14"/>
  <c r="T111" i="15"/>
  <c r="I30" i="6" s="1"/>
  <c r="N30" i="6" s="1"/>
  <c r="W31" i="7" s="1"/>
  <c r="I142" i="15"/>
  <c r="X142" i="15" s="1"/>
  <c r="D65" i="9"/>
  <c r="G65" i="9"/>
  <c r="E7" i="14"/>
  <c r="F65" i="9"/>
  <c r="F55" i="15"/>
  <c r="E65" i="9"/>
  <c r="H65" i="9"/>
  <c r="I57" i="15"/>
  <c r="H45" i="14" s="1"/>
  <c r="E9" i="13"/>
  <c r="G9" i="13" s="1"/>
  <c r="I9" i="13" s="1"/>
  <c r="V140" i="15"/>
  <c r="E10" i="13"/>
  <c r="G10" i="13" s="1"/>
  <c r="I10" i="13" s="1"/>
  <c r="D11" i="13"/>
  <c r="E11" i="13" s="1"/>
  <c r="G11" i="13" s="1"/>
  <c r="I11" i="13" s="1"/>
  <c r="W124" i="15"/>
  <c r="I124" i="15"/>
  <c r="X124" i="15" s="1"/>
  <c r="I128" i="15"/>
  <c r="X128" i="15" s="1"/>
  <c r="W128" i="15"/>
  <c r="V122" i="15"/>
  <c r="H122" i="15"/>
  <c r="V134" i="15"/>
  <c r="H134" i="15"/>
  <c r="I98" i="15"/>
  <c r="X98" i="15" s="1"/>
  <c r="M17" i="8" s="1"/>
  <c r="W98" i="15"/>
  <c r="L17" i="8" s="1"/>
  <c r="E44" i="14"/>
  <c r="I119" i="15"/>
  <c r="X119" i="15" s="1"/>
  <c r="W119" i="15"/>
  <c r="G102" i="15"/>
  <c r="U102" i="15"/>
  <c r="J21" i="8" s="1"/>
  <c r="H145" i="15"/>
  <c r="H135" i="15"/>
  <c r="V135" i="15"/>
  <c r="U113" i="15"/>
  <c r="G113" i="15"/>
  <c r="T109" i="15"/>
  <c r="I28" i="6" s="1"/>
  <c r="N28" i="6" s="1"/>
  <c r="F109" i="15"/>
  <c r="G110" i="15"/>
  <c r="U110" i="15"/>
  <c r="J29" i="8" s="1"/>
  <c r="I123" i="15"/>
  <c r="X123" i="15" s="1"/>
  <c r="W123" i="15"/>
  <c r="U106" i="15"/>
  <c r="J25" i="8" s="1"/>
  <c r="G106" i="15"/>
  <c r="H139" i="15"/>
  <c r="V139" i="15"/>
  <c r="W143" i="15"/>
  <c r="I143" i="15"/>
  <c r="X143" i="15" s="1"/>
  <c r="I147" i="15"/>
  <c r="X147" i="15" s="1"/>
  <c r="W147" i="15"/>
  <c r="I9" i="6"/>
  <c r="I180" i="6"/>
  <c r="N176" i="6"/>
  <c r="Q29" i="6"/>
  <c r="W30" i="7"/>
  <c r="T108" i="15"/>
  <c r="I27" i="6" s="1"/>
  <c r="N27" i="6" s="1"/>
  <c r="F108" i="15"/>
  <c r="W136" i="15"/>
  <c r="I136" i="15"/>
  <c r="X136" i="15" s="1"/>
  <c r="W144" i="15"/>
  <c r="I144" i="15"/>
  <c r="X144" i="15" s="1"/>
  <c r="H146" i="15"/>
  <c r="V146" i="15"/>
  <c r="K11" i="7"/>
  <c r="K181" i="7"/>
  <c r="L179" i="7" s="1"/>
  <c r="L10" i="7" s="1"/>
  <c r="L11" i="7" s="1"/>
  <c r="I115" i="15"/>
  <c r="X115" i="15" s="1"/>
  <c r="W115" i="15"/>
  <c r="G55" i="15"/>
  <c r="G57" i="15"/>
  <c r="W118" i="15"/>
  <c r="I118" i="15"/>
  <c r="X118" i="15" s="1"/>
  <c r="W105" i="15"/>
  <c r="L24" i="8" s="1"/>
  <c r="I105" i="15"/>
  <c r="X105" i="15" s="1"/>
  <c r="M24" i="8" s="1"/>
  <c r="D6" i="14"/>
  <c r="D44" i="14"/>
  <c r="G44" i="14"/>
  <c r="G6" i="14"/>
  <c r="Q19" i="6"/>
  <c r="W20" i="7"/>
  <c r="W169" i="7"/>
  <c r="I132" i="15"/>
  <c r="X132" i="15" s="1"/>
  <c r="W132" i="15"/>
  <c r="H114" i="15"/>
  <c r="V114" i="15"/>
  <c r="G104" i="15"/>
  <c r="U104" i="15"/>
  <c r="J23" i="8" s="1"/>
  <c r="C23" i="15"/>
  <c r="B22" i="15" s="1"/>
  <c r="G112" i="15"/>
  <c r="U112" i="15"/>
  <c r="J31" i="8" s="1"/>
  <c r="V137" i="15"/>
  <c r="D20" i="13"/>
  <c r="E19" i="13"/>
  <c r="G19" i="13" s="1"/>
  <c r="I19" i="13" s="1"/>
  <c r="U132" i="16"/>
  <c r="U150" i="16" s="1"/>
  <c r="U154" i="16" s="1"/>
  <c r="H55" i="15"/>
  <c r="H57" i="15"/>
  <c r="T120" i="15"/>
  <c r="T148" i="15" s="1"/>
  <c r="I32" i="6" s="1"/>
  <c r="N32" i="6" s="1"/>
  <c r="E148" i="15"/>
  <c r="E175" i="6"/>
  <c r="E175" i="8" s="1"/>
  <c r="F120" i="15"/>
  <c r="U9" i="7"/>
  <c r="W9" i="7" s="1"/>
  <c r="W175" i="7"/>
  <c r="G103" i="15"/>
  <c r="U103" i="15"/>
  <c r="J22" i="8" s="1"/>
  <c r="I157" i="8"/>
  <c r="I198" i="8" s="1"/>
  <c r="I202" i="8" s="1"/>
  <c r="J200" i="8" s="1"/>
  <c r="G100" i="15"/>
  <c r="U100" i="15"/>
  <c r="J19" i="8" s="1"/>
  <c r="I126" i="15"/>
  <c r="X126" i="15" s="1"/>
  <c r="W126" i="15"/>
  <c r="T99" i="15"/>
  <c r="F99" i="15"/>
  <c r="E149" i="15"/>
  <c r="I8" i="4"/>
  <c r="I9" i="4" s="1"/>
  <c r="I132" i="4"/>
  <c r="W98" i="7"/>
  <c r="Q97" i="6"/>
  <c r="N105" i="6"/>
  <c r="G111" i="15"/>
  <c r="U111" i="15"/>
  <c r="J30" i="8" s="1"/>
  <c r="W24" i="7"/>
  <c r="Q23" i="6"/>
  <c r="U6" i="7"/>
  <c r="U8" i="7" s="1"/>
  <c r="U158" i="7"/>
  <c r="U177" i="7" s="1"/>
  <c r="E55" i="15"/>
  <c r="E57" i="15"/>
  <c r="W32" i="7"/>
  <c r="Q31" i="6"/>
  <c r="T107" i="15"/>
  <c r="I26" i="6" s="1"/>
  <c r="N26" i="6" s="1"/>
  <c r="F107" i="15"/>
  <c r="V130" i="15"/>
  <c r="H130" i="15"/>
  <c r="O7" i="5"/>
  <c r="O132" i="5"/>
  <c r="O150" i="5" s="1"/>
  <c r="O154" i="5" s="1"/>
  <c r="U8" i="16"/>
  <c r="U11" i="16" s="1"/>
  <c r="W140" i="15"/>
  <c r="I140" i="15"/>
  <c r="X140" i="15" s="1"/>
  <c r="W23" i="7"/>
  <c r="Q22" i="6"/>
  <c r="I8" i="8"/>
  <c r="K10" i="5" l="1"/>
  <c r="K11" i="5" s="1"/>
  <c r="K154" i="5"/>
  <c r="L152" i="5" s="1"/>
  <c r="J10" i="16"/>
  <c r="J11" i="16" s="1"/>
  <c r="K10" i="16"/>
  <c r="K11" i="16" s="1"/>
  <c r="K154" i="16"/>
  <c r="L152" i="16" s="1"/>
  <c r="Q21" i="6"/>
  <c r="I125" i="15"/>
  <c r="X125" i="15" s="1"/>
  <c r="I121" i="15"/>
  <c r="X121" i="15" s="1"/>
  <c r="I116" i="15"/>
  <c r="X116" i="15" s="1"/>
  <c r="H141" i="15"/>
  <c r="I141" i="15" s="1"/>
  <c r="X141" i="15" s="1"/>
  <c r="H131" i="15"/>
  <c r="I131" i="15" s="1"/>
  <c r="X131" i="15" s="1"/>
  <c r="H138" i="15"/>
  <c r="I138" i="15" s="1"/>
  <c r="X138" i="15" s="1"/>
  <c r="Q25" i="6"/>
  <c r="W129" i="15"/>
  <c r="Q30" i="6"/>
  <c r="H7" i="14"/>
  <c r="I122" i="15"/>
  <c r="X122" i="15" s="1"/>
  <c r="W122" i="15"/>
  <c r="W134" i="15"/>
  <c r="I134" i="15"/>
  <c r="X134" i="15" s="1"/>
  <c r="Q27" i="6"/>
  <c r="W28" i="7"/>
  <c r="W139" i="15"/>
  <c r="I139" i="15"/>
  <c r="X139" i="15" s="1"/>
  <c r="W145" i="15"/>
  <c r="I145" i="15"/>
  <c r="X145" i="15" s="1"/>
  <c r="H106" i="15"/>
  <c r="V106" i="15"/>
  <c r="K25" i="8" s="1"/>
  <c r="G109" i="15"/>
  <c r="U109" i="15"/>
  <c r="J28" i="8" s="1"/>
  <c r="W146" i="15"/>
  <c r="I146" i="15"/>
  <c r="X146" i="15" s="1"/>
  <c r="H110" i="15"/>
  <c r="V110" i="15"/>
  <c r="K29" i="8" s="1"/>
  <c r="W29" i="7"/>
  <c r="Q28" i="6"/>
  <c r="W135" i="15"/>
  <c r="I135" i="15"/>
  <c r="X135" i="15" s="1"/>
  <c r="H102" i="15"/>
  <c r="V102" i="15"/>
  <c r="K21" i="8" s="1"/>
  <c r="G108" i="15"/>
  <c r="U108" i="15"/>
  <c r="J27" i="8" s="1"/>
  <c r="Q176" i="6"/>
  <c r="N9" i="6"/>
  <c r="Q9" i="6" s="1"/>
  <c r="V113" i="15"/>
  <c r="H113" i="15"/>
  <c r="L181" i="7"/>
  <c r="M179" i="7" s="1"/>
  <c r="M10" i="7" s="1"/>
  <c r="M11" i="7" s="1"/>
  <c r="G120" i="15"/>
  <c r="U120" i="15"/>
  <c r="U148" i="15" s="1"/>
  <c r="J32" i="8" s="1"/>
  <c r="F148" i="15"/>
  <c r="G45" i="14"/>
  <c r="G7" i="14"/>
  <c r="D21" i="13"/>
  <c r="E20" i="13"/>
  <c r="G20" i="13" s="1"/>
  <c r="I20" i="13" s="1"/>
  <c r="V112" i="15"/>
  <c r="K31" i="8" s="1"/>
  <c r="H112" i="15"/>
  <c r="F7" i="14"/>
  <c r="F45" i="14"/>
  <c r="O8" i="5"/>
  <c r="O11" i="5" s="1"/>
  <c r="V13" i="16" s="1"/>
  <c r="Q26" i="6"/>
  <c r="W27" i="7"/>
  <c r="U11" i="7"/>
  <c r="W11" i="7" s="1"/>
  <c r="H111" i="15"/>
  <c r="V111" i="15"/>
  <c r="K30" i="8" s="1"/>
  <c r="I18" i="6"/>
  <c r="T149" i="15"/>
  <c r="V100" i="15"/>
  <c r="K19" i="8" s="1"/>
  <c r="H100" i="15"/>
  <c r="C24" i="15"/>
  <c r="U107" i="15"/>
  <c r="J26" i="8" s="1"/>
  <c r="G107" i="15"/>
  <c r="U181" i="7"/>
  <c r="W181" i="7" s="1"/>
  <c r="W177" i="7"/>
  <c r="G99" i="15"/>
  <c r="F149" i="15"/>
  <c r="U99" i="15"/>
  <c r="H103" i="15"/>
  <c r="V103" i="15"/>
  <c r="K22" i="8" s="1"/>
  <c r="I137" i="15"/>
  <c r="X137" i="15" s="1"/>
  <c r="W137" i="15"/>
  <c r="V104" i="15"/>
  <c r="K23" i="8" s="1"/>
  <c r="H104" i="15"/>
  <c r="W114" i="15"/>
  <c r="I114" i="15"/>
  <c r="P13" i="5"/>
  <c r="I130" i="15"/>
  <c r="X130" i="15" s="1"/>
  <c r="W130" i="15"/>
  <c r="D7" i="14"/>
  <c r="D45" i="14"/>
  <c r="W106" i="7"/>
  <c r="Q105" i="6"/>
  <c r="N155" i="6"/>
  <c r="N180" i="6" s="1"/>
  <c r="Q180" i="6" s="1"/>
  <c r="W33" i="7"/>
  <c r="Q32" i="6"/>
  <c r="L10" i="5" l="1"/>
  <c r="L11" i="5" s="1"/>
  <c r="L154" i="5"/>
  <c r="M152" i="5" s="1"/>
  <c r="L10" i="16"/>
  <c r="L11" i="16" s="1"/>
  <c r="L154" i="16"/>
  <c r="M152" i="16" s="1"/>
  <c r="W131" i="15"/>
  <c r="W141" i="15"/>
  <c r="W138" i="15"/>
  <c r="I113" i="15"/>
  <c r="X113" i="15" s="1"/>
  <c r="W113" i="15"/>
  <c r="W102" i="15"/>
  <c r="L21" i="8" s="1"/>
  <c r="I102" i="15"/>
  <c r="X102" i="15" s="1"/>
  <c r="M21" i="8" s="1"/>
  <c r="I106" i="15"/>
  <c r="X106" i="15" s="1"/>
  <c r="M25" i="8" s="1"/>
  <c r="W106" i="15"/>
  <c r="L25" i="8" s="1"/>
  <c r="V108" i="15"/>
  <c r="K27" i="8" s="1"/>
  <c r="H108" i="15"/>
  <c r="W110" i="15"/>
  <c r="L29" i="8" s="1"/>
  <c r="I110" i="15"/>
  <c r="X110" i="15" s="1"/>
  <c r="M29" i="8" s="1"/>
  <c r="H109" i="15"/>
  <c r="V109" i="15"/>
  <c r="K28" i="8" s="1"/>
  <c r="M181" i="7"/>
  <c r="N179" i="7" s="1"/>
  <c r="N10" i="7" s="1"/>
  <c r="N11" i="7" s="1"/>
  <c r="V107" i="15"/>
  <c r="K26" i="8" s="1"/>
  <c r="H107" i="15"/>
  <c r="C25" i="15"/>
  <c r="B24" i="15" s="1"/>
  <c r="W100" i="15"/>
  <c r="L19" i="8" s="1"/>
  <c r="I100" i="15"/>
  <c r="X100" i="15" s="1"/>
  <c r="M19" i="8" s="1"/>
  <c r="W104" i="15"/>
  <c r="L23" i="8" s="1"/>
  <c r="I104" i="15"/>
  <c r="X104" i="15" s="1"/>
  <c r="M23" i="8" s="1"/>
  <c r="V99" i="15"/>
  <c r="H99" i="15"/>
  <c r="G149" i="15"/>
  <c r="I111" i="15"/>
  <c r="X111" i="15" s="1"/>
  <c r="M30" i="8" s="1"/>
  <c r="W111" i="15"/>
  <c r="L30" i="8" s="1"/>
  <c r="I103" i="15"/>
  <c r="X103" i="15" s="1"/>
  <c r="M22" i="8" s="1"/>
  <c r="W103" i="15"/>
  <c r="L22" i="8" s="1"/>
  <c r="E21" i="13"/>
  <c r="G21" i="13" s="1"/>
  <c r="I21" i="13" s="1"/>
  <c r="D22" i="13"/>
  <c r="Q155" i="6"/>
  <c r="W156" i="7"/>
  <c r="N7" i="6"/>
  <c r="L54" i="15"/>
  <c r="L53" i="15"/>
  <c r="X114" i="15"/>
  <c r="J18" i="8"/>
  <c r="J33" i="8" s="1"/>
  <c r="J41" i="8" s="1"/>
  <c r="J65" i="8" s="1"/>
  <c r="J178" i="8" s="1"/>
  <c r="U149" i="15"/>
  <c r="B23" i="15"/>
  <c r="N18" i="6"/>
  <c r="I33" i="6"/>
  <c r="I112" i="15"/>
  <c r="X112" i="15" s="1"/>
  <c r="M31" i="8" s="1"/>
  <c r="W112" i="15"/>
  <c r="L31" i="8" s="1"/>
  <c r="H120" i="15"/>
  <c r="V120" i="15"/>
  <c r="V148" i="15" s="1"/>
  <c r="K32" i="8" s="1"/>
  <c r="G148" i="15"/>
  <c r="M10" i="5" l="1"/>
  <c r="M11" i="5" s="1"/>
  <c r="M154" i="5"/>
  <c r="N152" i="5" s="1"/>
  <c r="M10" i="16"/>
  <c r="M11" i="16" s="1"/>
  <c r="M154" i="16"/>
  <c r="N152" i="16" s="1"/>
  <c r="I108" i="15"/>
  <c r="X108" i="15" s="1"/>
  <c r="M27" i="8" s="1"/>
  <c r="W108" i="15"/>
  <c r="L27" i="8" s="1"/>
  <c r="W109" i="15"/>
  <c r="L28" i="8" s="1"/>
  <c r="I109" i="15"/>
  <c r="X109" i="15" s="1"/>
  <c r="M28" i="8" s="1"/>
  <c r="N181" i="7"/>
  <c r="O179" i="7" s="1"/>
  <c r="O10" i="7" s="1"/>
  <c r="O11" i="7" s="1"/>
  <c r="L55" i="15"/>
  <c r="J7" i="14" s="1"/>
  <c r="F19" i="15"/>
  <c r="C26" i="15"/>
  <c r="I99" i="15"/>
  <c r="W99" i="15"/>
  <c r="H149" i="15"/>
  <c r="I107" i="15"/>
  <c r="X107" i="15" s="1"/>
  <c r="M26" i="8" s="1"/>
  <c r="W107" i="15"/>
  <c r="L26" i="8" s="1"/>
  <c r="N33" i="6"/>
  <c r="I41" i="6"/>
  <c r="I65" i="6" s="1"/>
  <c r="I178" i="6" s="1"/>
  <c r="J6" i="8"/>
  <c r="J157" i="8"/>
  <c r="W120" i="15"/>
  <c r="W148" i="15" s="1"/>
  <c r="L32" i="8" s="1"/>
  <c r="I120" i="15"/>
  <c r="H148" i="15"/>
  <c r="Q18" i="6"/>
  <c r="W19" i="7"/>
  <c r="W7" i="7"/>
  <c r="Q7" i="6"/>
  <c r="D23" i="13"/>
  <c r="E23" i="13" s="1"/>
  <c r="G23" i="13" s="1"/>
  <c r="I23" i="13" s="1"/>
  <c r="E22" i="13"/>
  <c r="G22" i="13" s="1"/>
  <c r="I22" i="13" s="1"/>
  <c r="K18" i="8"/>
  <c r="K33" i="8" s="1"/>
  <c r="K41" i="8" s="1"/>
  <c r="K65" i="8" s="1"/>
  <c r="K178" i="8" s="1"/>
  <c r="V149" i="15"/>
  <c r="N10" i="5" l="1"/>
  <c r="N11" i="5" s="1"/>
  <c r="N154" i="5"/>
  <c r="N10" i="16"/>
  <c r="N11" i="16" s="1"/>
  <c r="N154" i="16"/>
  <c r="O152" i="16" s="1"/>
  <c r="O181" i="7"/>
  <c r="P179" i="7" s="1"/>
  <c r="P181" i="7" s="1"/>
  <c r="Q179" i="7" s="1"/>
  <c r="J198" i="8"/>
  <c r="J202" i="8" s="1"/>
  <c r="K200" i="8" s="1"/>
  <c r="J8" i="8"/>
  <c r="X99" i="15"/>
  <c r="I149" i="15"/>
  <c r="W34" i="7"/>
  <c r="Q33" i="6"/>
  <c r="N41" i="6"/>
  <c r="C27" i="15"/>
  <c r="B26" i="15" s="1"/>
  <c r="L18" i="8"/>
  <c r="L33" i="8" s="1"/>
  <c r="L41" i="8" s="1"/>
  <c r="L65" i="8" s="1"/>
  <c r="L178" i="8" s="1"/>
  <c r="W149" i="15"/>
  <c r="K6" i="8"/>
  <c r="K157" i="8"/>
  <c r="X120" i="15"/>
  <c r="X148" i="15" s="1"/>
  <c r="M32" i="8" s="1"/>
  <c r="I148" i="15"/>
  <c r="I157" i="6"/>
  <c r="I6" i="6"/>
  <c r="I8" i="6" s="1"/>
  <c r="B25" i="15"/>
  <c r="F20" i="15"/>
  <c r="H19" i="15"/>
  <c r="I19" i="15" s="1"/>
  <c r="I5" i="6" s="1"/>
  <c r="I4" i="7" s="1"/>
  <c r="P10" i="7" l="1"/>
  <c r="P11" i="7" s="1"/>
  <c r="O10" i="16"/>
  <c r="O11" i="16" s="1"/>
  <c r="O154" i="16"/>
  <c r="P152" i="16" s="1"/>
  <c r="Q10" i="7"/>
  <c r="Q11" i="7" s="1"/>
  <c r="Q181" i="7"/>
  <c r="R179" i="7" s="1"/>
  <c r="W42" i="7"/>
  <c r="Q41" i="6"/>
  <c r="N65" i="6"/>
  <c r="N178" i="6" s="1"/>
  <c r="Q178" i="6" s="1"/>
  <c r="M18" i="8"/>
  <c r="M33" i="8" s="1"/>
  <c r="M41" i="8" s="1"/>
  <c r="M65" i="8" s="1"/>
  <c r="M178" i="8" s="1"/>
  <c r="X149" i="15"/>
  <c r="G20" i="15"/>
  <c r="F21" i="15"/>
  <c r="H20" i="15"/>
  <c r="I20" i="15" s="1"/>
  <c r="L6" i="8"/>
  <c r="L157" i="8"/>
  <c r="K198" i="8"/>
  <c r="K202" i="8" s="1"/>
  <c r="L200" i="8" s="1"/>
  <c r="K8" i="8"/>
  <c r="C28" i="15"/>
  <c r="P10" i="16" l="1"/>
  <c r="P11" i="16" s="1"/>
  <c r="P154" i="16"/>
  <c r="Q152" i="16" s="1"/>
  <c r="E77" i="9"/>
  <c r="E82" i="9"/>
  <c r="R10" i="7"/>
  <c r="R11" i="7" s="1"/>
  <c r="R181" i="7"/>
  <c r="S179" i="7" s="1"/>
  <c r="M157" i="8"/>
  <c r="M6" i="8"/>
  <c r="B27" i="15"/>
  <c r="G21" i="15"/>
  <c r="F22" i="15"/>
  <c r="H21" i="15"/>
  <c r="I21" i="15" s="1"/>
  <c r="W66" i="7"/>
  <c r="Q65" i="6"/>
  <c r="N6" i="6"/>
  <c r="N157" i="6"/>
  <c r="B28" i="15"/>
  <c r="L8" i="8"/>
  <c r="L198" i="8"/>
  <c r="L202" i="8" s="1"/>
  <c r="M200" i="8" s="1"/>
  <c r="E87" i="9"/>
  <c r="U97" i="15"/>
  <c r="E24" i="9"/>
  <c r="B8" i="13"/>
  <c r="F62" i="15"/>
  <c r="E43" i="14"/>
  <c r="B20" i="13"/>
  <c r="M97" i="15"/>
  <c r="F97" i="15"/>
  <c r="J12" i="8"/>
  <c r="E5" i="14"/>
  <c r="E42" i="9"/>
  <c r="F77" i="15"/>
  <c r="E6" i="9"/>
  <c r="F52" i="15"/>
  <c r="Q10" i="16" l="1"/>
  <c r="Q11" i="16" s="1"/>
  <c r="Q154" i="16"/>
  <c r="R152" i="16" s="1"/>
  <c r="F77" i="9"/>
  <c r="F82" i="9"/>
  <c r="S10" i="7"/>
  <c r="S11" i="7" s="1"/>
  <c r="S181" i="7"/>
  <c r="T179" i="7" s="1"/>
  <c r="B34" i="15"/>
  <c r="V14" i="16" s="1"/>
  <c r="B33" i="15"/>
  <c r="P14" i="5" s="1"/>
  <c r="W158" i="7"/>
  <c r="Q157" i="6"/>
  <c r="W6" i="7"/>
  <c r="Q6" i="6"/>
  <c r="N8" i="6"/>
  <c r="F23" i="15"/>
  <c r="G22" i="15"/>
  <c r="H22" i="15"/>
  <c r="I22" i="15" s="1"/>
  <c r="M198" i="8"/>
  <c r="M202" i="8" s="1"/>
  <c r="M8" i="8"/>
  <c r="F87" i="9"/>
  <c r="V97" i="15"/>
  <c r="G97" i="15"/>
  <c r="G52" i="15"/>
  <c r="F43" i="14"/>
  <c r="K12" i="8"/>
  <c r="G62" i="15"/>
  <c r="F42" i="9"/>
  <c r="F5" i="14"/>
  <c r="B21" i="13"/>
  <c r="B9" i="13"/>
  <c r="F6" i="9"/>
  <c r="N97" i="15"/>
  <c r="G77" i="15"/>
  <c r="G90" i="15" s="1"/>
  <c r="G91" i="15" s="1"/>
  <c r="F24" i="9"/>
  <c r="R10" i="16" l="1"/>
  <c r="R11" i="16" s="1"/>
  <c r="R154" i="16"/>
  <c r="S152" i="16" s="1"/>
  <c r="F6" i="14"/>
  <c r="F44" i="14"/>
  <c r="G82" i="9"/>
  <c r="G77" i="9"/>
  <c r="T10" i="7"/>
  <c r="T11" i="7" s="1"/>
  <c r="T181" i="7"/>
  <c r="G23" i="15"/>
  <c r="H23" i="15"/>
  <c r="I23" i="15" s="1"/>
  <c r="G87" i="9"/>
  <c r="G24" i="9"/>
  <c r="O97" i="15"/>
  <c r="H77" i="15"/>
  <c r="W97" i="15"/>
  <c r="G42" i="9"/>
  <c r="B10" i="13"/>
  <c r="G6" i="9"/>
  <c r="G5" i="14"/>
  <c r="H52" i="15"/>
  <c r="H97" i="15"/>
  <c r="G43" i="14"/>
  <c r="L12" i="8"/>
  <c r="B22" i="13"/>
  <c r="H62" i="15"/>
  <c r="W8" i="7"/>
  <c r="W3" i="7" s="1"/>
  <c r="Q8" i="6"/>
  <c r="Q3" i="6" s="1"/>
  <c r="S10" i="16" l="1"/>
  <c r="S11" i="16" s="1"/>
  <c r="S154" i="16"/>
  <c r="T152" i="16" s="1"/>
  <c r="I13" i="15"/>
  <c r="B3" i="9" s="1"/>
  <c r="H77" i="9"/>
  <c r="H82" i="9"/>
  <c r="H42" i="9"/>
  <c r="I97" i="15"/>
  <c r="P97" i="15"/>
  <c r="I62" i="15"/>
  <c r="H5" i="14"/>
  <c r="M12" i="8"/>
  <c r="B23" i="13"/>
  <c r="G5" i="8"/>
  <c r="B11" i="13"/>
  <c r="H24" i="9"/>
  <c r="H87" i="9"/>
  <c r="H6" i="9"/>
  <c r="I52" i="15"/>
  <c r="H43" i="14"/>
  <c r="X97" i="15"/>
  <c r="I77" i="15"/>
  <c r="T10" i="16" l="1"/>
  <c r="T11" i="16" s="1"/>
  <c r="T154" i="16"/>
  <c r="B336" i="15" l="1"/>
  <c r="B755" i="15"/>
  <c r="B623" i="15"/>
  <c r="B774" i="15"/>
  <c r="B466" i="15"/>
  <c r="B196" i="15"/>
  <c r="B741" i="15"/>
  <c r="B212" i="15"/>
  <c r="B375" i="15"/>
  <c r="B529" i="15"/>
  <c r="B748" i="15"/>
  <c r="B661" i="15"/>
  <c r="B536" i="15"/>
  <c r="B672" i="15"/>
  <c r="B523" i="15"/>
  <c r="B390" i="15"/>
  <c r="B306" i="15"/>
  <c r="B497" i="15"/>
  <c r="B722" i="15"/>
  <c r="B459" i="15"/>
  <c r="B404" i="15"/>
  <c r="B717" i="15"/>
  <c r="B572" i="15"/>
  <c r="B369" i="15"/>
  <c r="B317" i="15"/>
  <c r="B498" i="15"/>
  <c r="B311" i="15"/>
  <c r="B829" i="15"/>
  <c r="B718" i="15"/>
  <c r="B398" i="15"/>
  <c r="B806" i="15"/>
  <c r="B568" i="15"/>
  <c r="B410" i="15"/>
  <c r="B836" i="15"/>
  <c r="B509" i="15"/>
  <c r="B348" i="15"/>
  <c r="B598" i="15"/>
  <c r="B389" i="15"/>
  <c r="B440" i="15"/>
  <c r="B801" i="15"/>
  <c r="B842" i="15"/>
  <c r="B531" i="15"/>
  <c r="B359" i="15"/>
  <c r="B653" i="15"/>
  <c r="B342" i="15"/>
  <c r="B365" i="15"/>
  <c r="B698" i="15"/>
  <c r="B533" i="15"/>
  <c r="B726" i="15"/>
  <c r="B674" i="15"/>
  <c r="B402" i="15"/>
  <c r="B457" i="15"/>
  <c r="B283" i="15"/>
  <c r="B621" i="15"/>
  <c r="B571" i="15"/>
  <c r="B743" i="15"/>
  <c r="B521" i="15"/>
  <c r="B343" i="15"/>
  <c r="B629" i="15"/>
  <c r="B361" i="15"/>
  <c r="B432" i="15"/>
  <c r="B406" i="15"/>
  <c r="B412" i="15"/>
  <c r="B392" i="15"/>
  <c r="B816" i="15"/>
  <c r="B294" i="15"/>
  <c r="B211" i="15"/>
  <c r="B260" i="15"/>
  <c r="B173" i="15"/>
  <c r="B588" i="15"/>
  <c r="B614" i="15"/>
  <c r="B281" i="15"/>
  <c r="B825" i="15"/>
  <c r="B250" i="15"/>
  <c r="B535" i="15"/>
  <c r="B246" i="15"/>
  <c r="B230" i="15"/>
  <c r="B582" i="15"/>
  <c r="B576" i="15"/>
  <c r="B471" i="15"/>
  <c r="B807" i="15"/>
  <c r="B305" i="15"/>
  <c r="B537" i="15"/>
  <c r="B192" i="15"/>
  <c r="B843" i="15"/>
  <c r="B510" i="15"/>
  <c r="B505" i="15"/>
  <c r="B257" i="15"/>
  <c r="B469" i="15"/>
  <c r="B482" i="15"/>
  <c r="B738" i="15"/>
  <c r="B237" i="15"/>
  <c r="B341" i="15"/>
  <c r="B201" i="15"/>
  <c r="B759" i="15"/>
  <c r="B820" i="15"/>
  <c r="B727" i="15"/>
  <c r="B447" i="15"/>
  <c r="B778" i="15"/>
  <c r="B298" i="15"/>
  <c r="B803" i="15"/>
  <c r="B421" i="15"/>
  <c r="B762" i="15"/>
  <c r="B597" i="15"/>
  <c r="B677" i="15"/>
  <c r="B846" i="15"/>
  <c r="B578" i="15"/>
  <c r="B765" i="15"/>
  <c r="B265" i="15"/>
  <c r="B665" i="15"/>
  <c r="B502" i="15"/>
  <c r="B703" i="15"/>
  <c r="B293" i="15"/>
  <c r="B618" i="15"/>
  <c r="B707" i="15"/>
  <c r="B638" i="15"/>
  <c r="B845" i="15"/>
  <c r="B419" i="15"/>
  <c r="B617" i="15"/>
  <c r="B316" i="15"/>
  <c r="B239" i="15"/>
  <c r="B405" i="15"/>
  <c r="B420" i="15"/>
  <c r="B207" i="15"/>
  <c r="B815" i="15"/>
  <c r="B678" i="15"/>
  <c r="B310" i="15"/>
  <c r="B732" i="15"/>
  <c r="B772" i="15"/>
  <c r="B491" i="15"/>
  <c r="B484" i="15"/>
  <c r="B442" i="15"/>
  <c r="B378" i="15"/>
  <c r="B340" i="15"/>
  <c r="B254" i="15"/>
  <c r="B247" i="15"/>
  <c r="B206" i="15"/>
  <c r="B363" i="15"/>
  <c r="B817" i="15"/>
  <c r="B805" i="15"/>
  <c r="B651" i="15"/>
  <c r="B670" i="15"/>
  <c r="B296" i="15"/>
  <c r="B241" i="15"/>
  <c r="B532" i="15"/>
  <c r="B209" i="15"/>
  <c r="B273" i="15"/>
  <c r="B444" i="15"/>
  <c r="B780" i="15"/>
  <c r="B370" i="15"/>
  <c r="B438" i="15"/>
  <c r="B337" i="15"/>
  <c r="B687" i="15"/>
  <c r="B585" i="15"/>
  <c r="B693" i="15"/>
  <c r="B700" i="15"/>
  <c r="B530" i="15"/>
  <c r="B202" i="15"/>
  <c r="B190" i="15"/>
  <c r="B754" i="15"/>
  <c r="B694" i="15"/>
  <c r="B587" i="15"/>
  <c r="B300" i="15"/>
  <c r="B172" i="15"/>
  <c r="B527" i="15"/>
  <c r="B292" i="15"/>
  <c r="B551" i="15"/>
  <c r="B644" i="15"/>
  <c r="B366" i="15"/>
  <c r="B760" i="15"/>
  <c r="B624" i="15"/>
  <c r="B512" i="15"/>
  <c r="B417" i="15"/>
  <c r="B456" i="15"/>
  <c r="B309" i="15"/>
  <c r="B711" i="15"/>
  <c r="B461" i="15"/>
  <c r="B168" i="15"/>
  <c r="B828" i="15"/>
  <c r="B468" i="15"/>
  <c r="B712" i="15"/>
  <c r="B434" i="15"/>
  <c r="B795" i="15"/>
  <c r="B507" i="15"/>
  <c r="B280" i="15"/>
  <c r="B808" i="15"/>
  <c r="B783" i="15"/>
  <c r="B794" i="15"/>
  <c r="B494" i="15"/>
  <c r="B541" i="15"/>
  <c r="B245" i="15"/>
  <c r="B821" i="15"/>
  <c r="B214" i="15"/>
  <c r="B350" i="15"/>
  <c r="B745" i="15"/>
  <c r="B174" i="15"/>
  <c r="B286" i="15"/>
  <c r="B786" i="15"/>
  <c r="B234" i="15"/>
  <c r="B543" i="15"/>
  <c r="B278" i="15"/>
  <c r="B488" i="15"/>
  <c r="B590" i="15"/>
  <c r="B668" i="15"/>
  <c r="B470" i="15"/>
  <c r="B749" i="15"/>
  <c r="B704" i="15"/>
  <c r="B170" i="15"/>
  <c r="B446" i="15"/>
  <c r="B714" i="15"/>
  <c r="B258" i="15"/>
  <c r="B739" i="15"/>
  <c r="B612" i="15"/>
  <c r="B478" i="15"/>
  <c r="B376" i="15"/>
  <c r="B569" i="15"/>
  <c r="B255" i="15"/>
  <c r="B819" i="15"/>
  <c r="B399" i="15"/>
  <c r="B723" i="15"/>
  <c r="B798" i="15"/>
  <c r="B685" i="15"/>
  <c r="B338" i="15"/>
  <c r="B840" i="15"/>
  <c r="B268" i="15"/>
  <c r="B232" i="15"/>
  <c r="B269" i="15"/>
  <c r="B656" i="15"/>
  <c r="B332" i="15"/>
  <c r="B514" i="15"/>
  <c r="B649" i="15"/>
  <c r="B266" i="15"/>
  <c r="B630" i="15"/>
  <c r="B734" i="15"/>
  <c r="B395" i="15"/>
  <c r="B409" i="15"/>
  <c r="B448" i="15"/>
  <c r="B631" i="15"/>
  <c r="B178" i="15"/>
  <c r="B413" i="15"/>
  <c r="B415" i="15"/>
  <c r="B746" i="15"/>
  <c r="B729" i="15"/>
  <c r="B181" i="15"/>
  <c r="B841" i="15"/>
  <c r="B750" i="15"/>
  <c r="B549" i="15"/>
  <c r="B407" i="15"/>
  <c r="B518" i="15"/>
  <c r="B663" i="15"/>
  <c r="B301" i="15"/>
  <c r="B602" i="15"/>
  <c r="B838" i="15"/>
  <c r="B322" i="15"/>
  <c r="B352" i="15"/>
  <c r="B604" i="15"/>
  <c r="B401" i="15"/>
  <c r="B331" i="15"/>
  <c r="B215" i="15"/>
  <c r="B467" i="15"/>
  <c r="B681" i="15"/>
  <c r="B312" i="15"/>
  <c r="B647" i="15"/>
  <c r="B379" i="15"/>
  <c r="B339" i="15"/>
  <c r="B175" i="15"/>
  <c r="B288" i="15"/>
  <c r="B567" i="15"/>
  <c r="B800" i="15"/>
  <c r="B645" i="15"/>
  <c r="B640" i="15"/>
  <c r="B259" i="15"/>
  <c r="B414" i="15"/>
  <c r="B810" i="15"/>
  <c r="B736" i="15"/>
  <c r="B646" i="15"/>
  <c r="B216" i="15"/>
  <c r="B552" i="15"/>
  <c r="B345" i="15"/>
  <c r="B575" i="15"/>
  <c r="B676" i="15"/>
  <c r="B475" i="15"/>
  <c r="B176" i="15"/>
  <c r="B643" i="15"/>
  <c r="B324" i="15"/>
  <c r="B540" i="15"/>
  <c r="B431" i="15"/>
  <c r="B673" i="15"/>
  <c r="B785" i="15"/>
  <c r="B615" i="15"/>
  <c r="B580" i="15"/>
  <c r="B789" i="15"/>
  <c r="B460" i="15"/>
  <c r="B766" i="15"/>
  <c r="B513" i="15"/>
  <c r="B813" i="15"/>
  <c r="B566" i="15"/>
  <c r="B223" i="15"/>
  <c r="B477" i="15"/>
  <c r="B351" i="15"/>
  <c r="B526" i="15"/>
  <c r="B262" i="15"/>
  <c r="B608" i="15"/>
  <c r="B664" i="15"/>
  <c r="B403" i="15"/>
  <c r="B686" i="15"/>
  <c r="B715" i="15"/>
  <c r="B716" i="15"/>
  <c r="B702" i="15"/>
  <c r="B276" i="15"/>
  <c r="B473" i="15"/>
  <c r="B689" i="15"/>
  <c r="B767" i="15"/>
  <c r="B634" i="15"/>
  <c r="B185" i="15"/>
  <c r="B253" i="15"/>
  <c r="B443" i="15"/>
  <c r="B408" i="15"/>
  <c r="B632" i="15"/>
  <c r="B314" i="15"/>
  <c r="B595" i="15"/>
  <c r="B542" i="15"/>
  <c r="B203" i="15"/>
  <c r="B249" i="15"/>
  <c r="B619" i="15"/>
  <c r="B519" i="15"/>
  <c r="B344" i="15"/>
  <c r="B204" i="15"/>
  <c r="B238" i="15"/>
  <c r="B818" i="15"/>
  <c r="B553" i="15"/>
  <c r="B287" i="15"/>
  <c r="B387" i="15"/>
  <c r="B453" i="15"/>
  <c r="B267" i="15"/>
  <c r="B422" i="15"/>
  <c r="B691" i="15"/>
  <c r="B667" i="15"/>
  <c r="B793" i="15"/>
  <c r="B436" i="15"/>
  <c r="B427" i="15"/>
  <c r="B710" i="15"/>
  <c r="B733" i="15"/>
  <c r="B662" i="15"/>
  <c r="B220" i="15"/>
  <c r="B485" i="15"/>
  <c r="B256" i="15"/>
  <c r="B830" i="15"/>
  <c r="B452" i="15"/>
  <c r="B501" i="15"/>
  <c r="B364" i="15"/>
  <c r="B752" i="15"/>
  <c r="B327" i="15"/>
  <c r="B326" i="15"/>
  <c r="B325" i="15"/>
  <c r="B611" i="15"/>
  <c r="B564" i="15"/>
  <c r="B323" i="15"/>
  <c r="B334" i="15"/>
  <c r="B809" i="15"/>
  <c r="B768" i="15"/>
  <c r="B454" i="15"/>
  <c r="B554" i="15"/>
  <c r="B833" i="15"/>
  <c r="B275" i="15"/>
  <c r="B270" i="15"/>
  <c r="B751" i="15"/>
  <c r="B462" i="15"/>
  <c r="B433" i="15"/>
  <c r="B558" i="15"/>
  <c r="B547" i="15"/>
  <c r="B654" i="15"/>
  <c r="B790" i="15"/>
  <c r="B788" i="15"/>
  <c r="B492" i="15"/>
  <c r="B652" i="15"/>
  <c r="B186" i="15"/>
  <c r="B713" i="15"/>
  <c r="B313" i="15"/>
  <c r="B827" i="15"/>
  <c r="B242" i="15"/>
  <c r="B333" i="15"/>
  <c r="B688" i="15"/>
  <c r="B744" i="15"/>
  <c r="B418" i="15"/>
  <c r="B763" i="15"/>
  <c r="B335" i="15"/>
  <c r="B555" i="15"/>
  <c r="B194" i="15"/>
  <c r="B559" i="15"/>
  <c r="B451" i="15"/>
  <c r="B347" i="15"/>
  <c r="B600" i="15"/>
  <c r="B599" i="15"/>
  <c r="B504" i="15"/>
  <c r="B493" i="15"/>
  <c r="B479" i="15"/>
  <c r="B697" i="15"/>
  <c r="B315" i="15"/>
  <c r="B525" i="15"/>
  <c r="B680" i="15"/>
  <c r="B191" i="15"/>
  <c r="B696" i="15"/>
  <c r="B210" i="15"/>
  <c r="B675" i="15"/>
  <c r="B834" i="15"/>
  <c r="B353" i="15"/>
  <c r="B581" i="15"/>
  <c r="B264" i="15"/>
  <c r="B291" i="15"/>
  <c r="B330" i="15"/>
  <c r="B657" i="15"/>
  <c r="B437" i="15"/>
  <c r="B740" i="15"/>
  <c r="B177" i="15"/>
  <c r="B346" i="15"/>
  <c r="B303" i="15"/>
  <c r="B515" i="15"/>
  <c r="B385" i="15"/>
  <c r="B248" i="15"/>
  <c r="B380" i="15"/>
  <c r="B388" i="15"/>
  <c r="B683" i="15"/>
  <c r="B705" i="15"/>
  <c r="B660" i="15"/>
  <c r="B495" i="15"/>
  <c r="B274" i="15"/>
  <c r="B486" i="15"/>
  <c r="B731" i="15"/>
  <c r="B360" i="15"/>
  <c r="B517" i="15"/>
  <c r="B583" i="15"/>
  <c r="B613" i="15"/>
  <c r="B756" i="15"/>
  <c r="B171" i="15"/>
  <c r="B198" i="15"/>
  <c r="B637" i="15"/>
  <c r="B812" i="15"/>
  <c r="B725" i="15"/>
  <c r="B187" i="15"/>
  <c r="B396" i="15"/>
  <c r="B633" i="15"/>
  <c r="B225" i="15"/>
  <c r="B706" i="15"/>
  <c r="B226" i="15"/>
  <c r="B591" i="15"/>
  <c r="B227" i="15"/>
  <c r="B358" i="15"/>
  <c r="B596" i="15"/>
  <c r="B183" i="15"/>
  <c r="B463" i="15"/>
  <c r="B511" i="15"/>
  <c r="B476" i="15"/>
  <c r="B589" i="15"/>
  <c r="B545" i="15"/>
  <c r="B804" i="15"/>
  <c r="B724" i="15"/>
  <c r="B528" i="15"/>
  <c r="B609" i="15"/>
  <c r="B692" i="15"/>
  <c r="B592" i="15"/>
  <c r="B295" i="15"/>
  <c r="B243" i="15"/>
  <c r="B328" i="15"/>
  <c r="B357" i="15"/>
  <c r="B648" i="15"/>
  <c r="B400" i="15"/>
  <c r="B499" i="15"/>
  <c r="B233" i="15"/>
  <c r="B423" i="15"/>
  <c r="B319" i="15"/>
  <c r="B579" i="15"/>
  <c r="B616" i="15"/>
  <c r="B737" i="15"/>
  <c r="B377" i="15"/>
  <c r="B761" i="15"/>
  <c r="B240" i="15"/>
  <c r="B425" i="15"/>
  <c r="B777" i="15"/>
  <c r="B669" i="15"/>
  <c r="B781" i="15"/>
  <c r="B441" i="15"/>
  <c r="B416" i="15"/>
  <c r="B832" i="15"/>
  <c r="B219" i="15"/>
  <c r="B796" i="15"/>
  <c r="B394" i="15"/>
  <c r="B770" i="15"/>
  <c r="B797" i="15"/>
  <c r="B719" i="15"/>
  <c r="B218" i="15"/>
  <c r="B784" i="15"/>
  <c r="B386" i="15"/>
  <c r="B195" i="15"/>
  <c r="B217" i="15"/>
  <c r="B235" i="15"/>
  <c r="B261" i="15"/>
  <c r="B735" i="15"/>
  <c r="B822" i="15"/>
  <c r="B799" i="15"/>
  <c r="B200" i="15"/>
  <c r="B701" i="15"/>
  <c r="B764" i="15"/>
  <c r="B603" i="15"/>
  <c r="B374" i="15"/>
  <c r="B180" i="15"/>
  <c r="B429" i="15"/>
  <c r="B563" i="15"/>
  <c r="B775" i="15"/>
  <c r="B236" i="15"/>
  <c r="B282" i="15"/>
  <c r="B381" i="15"/>
  <c r="B450" i="15"/>
  <c r="B792" i="15"/>
  <c r="B221" i="15"/>
  <c r="B721" i="15"/>
  <c r="B355" i="15"/>
  <c r="B831" i="15"/>
  <c r="B606" i="15"/>
  <c r="B658" i="15"/>
  <c r="B481" i="15"/>
  <c r="B222" i="15"/>
  <c r="B565" i="15"/>
  <c r="B610" i="15"/>
  <c r="B424" i="15"/>
  <c r="B769" i="15"/>
  <c r="B321" i="15"/>
  <c r="B650" i="15"/>
  <c r="B695" i="15"/>
  <c r="B642" i="15"/>
  <c r="B224" i="15"/>
  <c r="B636" i="15"/>
  <c r="B699" i="15"/>
  <c r="B372" i="15"/>
  <c r="B556" i="15"/>
  <c r="B490" i="15"/>
  <c r="B349" i="15"/>
  <c r="B445" i="15"/>
  <c r="B690" i="15"/>
  <c r="B671" i="15"/>
  <c r="B607" i="15"/>
  <c r="B263" i="15"/>
  <c r="B594" i="15"/>
  <c r="B524" i="15"/>
  <c r="B639" i="15"/>
  <c r="B758" i="15"/>
  <c r="B561" i="15"/>
  <c r="B272" i="15"/>
  <c r="B197" i="15"/>
  <c r="B601" i="15"/>
  <c r="B622" i="15"/>
  <c r="B426" i="15"/>
  <c r="B271" i="15"/>
  <c r="B318" i="15"/>
  <c r="B289" i="15"/>
  <c r="B548" i="15"/>
  <c r="B771" i="15"/>
  <c r="B213" i="15"/>
  <c r="B362" i="15"/>
  <c r="B228" i="15"/>
  <c r="B659" i="15"/>
  <c r="B367" i="15"/>
  <c r="B560" i="15"/>
  <c r="B329" i="15"/>
  <c r="B368" i="15"/>
  <c r="B231" i="15"/>
  <c r="B458" i="15"/>
  <c r="B371" i="15"/>
  <c r="B814" i="15"/>
  <c r="B474" i="15"/>
  <c r="B356" i="15"/>
  <c r="B666" i="15"/>
  <c r="B557" i="15"/>
  <c r="B522" i="15"/>
  <c r="B802" i="15"/>
  <c r="B290" i="15"/>
  <c r="B538" i="15"/>
  <c r="B480" i="15"/>
  <c r="B757" i="15"/>
  <c r="B782" i="15"/>
  <c r="B655" i="15"/>
  <c r="B188" i="15"/>
  <c r="B620" i="15"/>
  <c r="B811" i="15"/>
  <c r="B747" i="15"/>
  <c r="B787" i="15"/>
  <c r="B384" i="15"/>
  <c r="B720" i="15"/>
  <c r="B304" i="15"/>
  <c r="B534" i="15"/>
  <c r="B411" i="15"/>
  <c r="B500" i="15"/>
  <c r="B439" i="15"/>
  <c r="B489" i="15"/>
  <c r="B189" i="15"/>
  <c r="B753" i="15"/>
  <c r="B826" i="15"/>
  <c r="B455" i="15"/>
  <c r="B430" i="15"/>
  <c r="B628" i="15"/>
  <c r="B626" i="15"/>
  <c r="B577" i="15"/>
  <c r="B791" i="15"/>
  <c r="B584" i="15"/>
  <c r="B391" i="15"/>
  <c r="B229" i="15"/>
  <c r="B208" i="15"/>
  <c r="B573" i="15"/>
  <c r="B179" i="15"/>
  <c r="B320" i="15"/>
  <c r="B593" i="15"/>
  <c r="B728" i="15"/>
  <c r="B244" i="15"/>
  <c r="B299" i="15"/>
  <c r="B487" i="15"/>
  <c r="B308" i="15"/>
  <c r="B464" i="15"/>
  <c r="B205" i="15"/>
  <c r="B449" i="15"/>
  <c r="B251" i="15"/>
  <c r="B354" i="15"/>
  <c r="B574" i="15"/>
  <c r="B550" i="15"/>
  <c r="B844" i="15"/>
  <c r="B297" i="15"/>
  <c r="B184" i="15"/>
  <c r="B169" i="15"/>
  <c r="B835" i="15"/>
  <c r="B627" i="15"/>
  <c r="B277" i="15"/>
  <c r="B279" i="15"/>
  <c r="B544" i="15"/>
  <c r="B823" i="15"/>
  <c r="B465" i="15"/>
  <c r="B284" i="15"/>
  <c r="B516" i="15"/>
  <c r="B625" i="15"/>
  <c r="B779" i="15"/>
  <c r="B397" i="15"/>
  <c r="B742" i="15"/>
  <c r="B709" i="15"/>
  <c r="B302" i="15"/>
  <c r="B472" i="15"/>
  <c r="B776" i="15"/>
  <c r="B383" i="15"/>
  <c r="B570" i="15"/>
  <c r="B393" i="15"/>
  <c r="B435" i="15"/>
  <c r="B285" i="15"/>
  <c r="B682" i="15"/>
  <c r="B684" i="15"/>
  <c r="B539" i="15"/>
  <c r="B382" i="15"/>
  <c r="B708" i="15"/>
  <c r="B520" i="15"/>
  <c r="B562" i="15"/>
  <c r="B182" i="15"/>
  <c r="B839" i="15"/>
  <c r="B773" i="15"/>
  <c r="B193" i="15"/>
  <c r="B586" i="15"/>
  <c r="B824" i="15"/>
  <c r="B307" i="15"/>
  <c r="B679" i="15"/>
  <c r="B730" i="15"/>
  <c r="B635" i="15"/>
  <c r="B428" i="15"/>
  <c r="B605" i="15"/>
  <c r="B483" i="15"/>
  <c r="B199" i="15"/>
  <c r="B508" i="15"/>
  <c r="B641" i="15"/>
  <c r="B837" i="15"/>
  <c r="B252" i="15"/>
  <c r="B546" i="15"/>
  <c r="B373" i="15"/>
  <c r="B503" i="15"/>
  <c r="B496" i="15"/>
  <c r="B506" i="15"/>
</calcChain>
</file>

<file path=xl/comments1.xml><?xml version="1.0" encoding="utf-8"?>
<comments xmlns="http://schemas.openxmlformats.org/spreadsheetml/2006/main">
  <authors>
    <author>flackjo</author>
  </authors>
  <commentList>
    <comment ref="C31" authorId="0" shapeId="0">
      <text>
        <r>
          <rPr>
            <b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 xml:space="preserve">Sample guidance comment...
</t>
        </r>
      </text>
    </comment>
  </commentList>
</comments>
</file>

<file path=xl/comments2.xml><?xml version="1.0" encoding="utf-8"?>
<comments xmlns="http://schemas.openxmlformats.org/spreadsheetml/2006/main">
  <authors>
    <author>flackjo</author>
  </authors>
  <commentList>
    <comment ref="B77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The school district from which the greatest number of enrolled 
students are sent.
</t>
        </r>
      </text>
    </comment>
    <comment ref="C77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Using up and down arrows located above and below the scroll bar in the drop-down box may be helpful in "fine tuning" the selection of district.</t>
        </r>
      </text>
    </comment>
    <comment ref="B82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The school district from which the second greatest number of enrolled 
students are sent.
</t>
        </r>
      </text>
    </comment>
  </commentList>
</comments>
</file>

<file path=xl/comments3.xml><?xml version="1.0" encoding="utf-8"?>
<comments xmlns="http://schemas.openxmlformats.org/spreadsheetml/2006/main">
  <authors>
    <author>hrubyda</author>
  </authors>
  <commentList>
    <comment ref="B12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- </t>
        </r>
        <r>
          <rPr>
            <sz val="8"/>
            <color indexed="81"/>
            <rFont val="Tahoma"/>
            <family val="2"/>
          </rPr>
          <t>Head of School
- Superintendant
- School Leader
- Executive Director
- CEO</t>
        </r>
      </text>
    </comment>
    <comment ref="B13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- </t>
        </r>
        <r>
          <rPr>
            <sz val="8"/>
            <color indexed="81"/>
            <rFont val="Tahoma"/>
            <family val="2"/>
          </rPr>
          <t>Principal
- Vice-Principal
- Assistant Principal
- Chief Academic Officer</t>
        </r>
      </text>
    </comment>
    <comment ref="B14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</t>
        </r>
        <r>
          <rPr>
            <sz val="8"/>
            <color indexed="81"/>
            <rFont val="Tahoma"/>
            <family val="2"/>
          </rPr>
          <t>Director, Deans, Coordinators of:
 - Curriculum
 - Instruction
 - Faculty
 - Students
 - Assessment
 - Student Affairs
 - Student Achievement
 - Development</t>
        </r>
      </text>
    </comment>
    <comment ref="B17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Secretary
 - Receptionist
 - Attendance Clerk
 - Office Manager</t>
        </r>
      </text>
    </comment>
    <comment ref="B21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Content/Subject Area Teachers:
   - ELA
   - Math
   - Social Studies
   - Science</t>
        </r>
      </text>
    </comment>
    <comment ref="B25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ESL
 - Reading
 - Math and/or Literacy Specialists
 - Art
 - PE
 - Music
 - Foreign Languages
 - Photography
 - Ceramics</t>
        </r>
      </text>
    </comment>
    <comment ref="B27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Speech Therapists
 - Social Workers</t>
        </r>
      </text>
    </comment>
    <comment ref="B36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Cafeteria
Other</t>
        </r>
      </text>
    </comment>
    <comment ref="B51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- </t>
        </r>
        <r>
          <rPr>
            <sz val="8"/>
            <color indexed="81"/>
            <rFont val="Tahoma"/>
            <family val="2"/>
          </rPr>
          <t>Head of School
- Superintendant
- School Leader
- Executive Director
- CEO</t>
        </r>
      </text>
    </comment>
    <comment ref="B52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- </t>
        </r>
        <r>
          <rPr>
            <sz val="8"/>
            <color indexed="81"/>
            <rFont val="Tahoma"/>
            <family val="2"/>
          </rPr>
          <t>Principal
- Vice-Principal
- Assistant Principal
- Chief Academic Officer</t>
        </r>
      </text>
    </comment>
    <comment ref="B53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</t>
        </r>
        <r>
          <rPr>
            <sz val="8"/>
            <color indexed="81"/>
            <rFont val="Tahoma"/>
            <family val="2"/>
          </rPr>
          <t>Director, Deans, Coordinators of:
 - Curriculum
 - Instruction
 - Faculty
 - Students
 - Assessment
 - Student Affairs
 - Student Achievement
 - Development</t>
        </r>
      </text>
    </comment>
    <comment ref="B56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Secretary
 - Receptionist
 - Attendance Clerk
 - Office Manager</t>
        </r>
      </text>
    </comment>
    <comment ref="B60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Content/Subject Area Teachers:
   - ELA
   - Math
   - Social Studies
   - Science</t>
        </r>
      </text>
    </comment>
    <comment ref="B64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ESL
 - Reading
 - Math and/or Literacy Specialists
 - Art
 - PE
 - Music
 - Foreign Languages
 - Photography
 - Ceramics</t>
        </r>
      </text>
    </comment>
    <comment ref="B66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Speech Therapists
 - Social Workers</t>
        </r>
      </text>
    </comment>
    <comment ref="B75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Cafeteria
Other</t>
        </r>
      </text>
    </comment>
  </commentList>
</comments>
</file>

<file path=xl/comments4.xml><?xml version="1.0" encoding="utf-8"?>
<comments xmlns="http://schemas.openxmlformats.org/spreadsheetml/2006/main">
  <authors>
    <author>hrubyda</author>
    <author>flackjo</author>
  </authors>
  <commentList>
    <comment ref="D45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Head of School
 - Superintendant
 - School Leader
 - Executive Director
 - CEO</t>
        </r>
      </text>
    </comment>
    <comment ref="D46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Principal
 - Vice-Principal
 - Assistant Principal
 - Chief Academic Officer</t>
        </r>
      </text>
    </comment>
    <comment ref="D47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Director, Deans, Coordinators of:
 - Curriculum
 - Instruction
 - Faculty
 - Students
 - Assessment
 - Student Affairs
 - Student Achievement
 - Development</t>
        </r>
      </text>
    </comment>
    <comment ref="D5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Secretary
 - Receptionist
 - Attendance Clerk
 - Office Manager</t>
        </r>
      </text>
    </comment>
    <comment ref="D54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Content/Subject Area Teachers:
   - ELA
   - Math
   - Social Studies
   - Science</t>
        </r>
      </text>
    </comment>
    <comment ref="D58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ESL
 - Reading
 - Math and/or Literacy Specialists
 - Art
 - PE
 - Music
 - Foreign Languages
 - Photography
 - Ceramics</t>
        </r>
      </text>
    </comment>
    <comment ref="D6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Speech Therapists
 - Social Workers</t>
        </r>
      </text>
    </comment>
    <comment ref="D69" authorId="0" shapeId="0">
      <text>
        <r>
          <rPr>
            <b/>
            <sz val="8"/>
            <color indexed="81"/>
            <rFont val="Tahoma"/>
            <family val="2"/>
          </rPr>
          <t>Institute:
Cafeteria
Other</t>
        </r>
      </text>
    </comment>
    <comment ref="D76" authorId="0" shapeId="0">
      <text>
        <r>
          <rPr>
            <b/>
            <sz val="8"/>
            <color indexed="81"/>
            <rFont val="Tahoma"/>
            <family val="2"/>
          </rPr>
          <t xml:space="preserve">Institute:
Health and Dental
Social Security
Medicare
Unemployment
Other
</t>
        </r>
      </text>
    </comment>
    <comment ref="D91" authorId="0" shapeId="0">
      <text>
        <r>
          <rPr>
            <b/>
            <sz val="8"/>
            <color indexed="81"/>
            <rFont val="Tahoma"/>
            <family val="2"/>
          </rPr>
          <t xml:space="preserve">Institute:
Janitorial
Consultants
 - Assessment
 - Technology
 - Other
Security
Background Screening
Public Relations
</t>
        </r>
      </text>
    </comment>
    <comment ref="D95" authorId="0" shapeId="0">
      <text>
        <r>
          <rPr>
            <b/>
            <sz val="8"/>
            <color indexed="81"/>
            <rFont val="Tahoma"/>
            <family val="2"/>
          </rPr>
          <t>Institute:
Development
Conferences</t>
        </r>
      </text>
    </comment>
    <comment ref="D99" authorId="0" shapeId="0">
      <text>
        <r>
          <rPr>
            <b/>
            <sz val="8"/>
            <color indexed="81"/>
            <rFont val="Tahoma"/>
            <family val="2"/>
          </rPr>
          <t xml:space="preserve">Institute:
Curriculum
</t>
        </r>
      </text>
    </comment>
    <comment ref="D100" authorId="0" shapeId="0">
      <text>
        <r>
          <rPr>
            <b/>
            <sz val="8"/>
            <color indexed="81"/>
            <rFont val="Tahoma"/>
            <family val="2"/>
          </rPr>
          <t>Institute:
Instructional
Non-Instructional
Athletic
Music
Office Equipment
* Includes the Purchase or Lease of  any of the above</t>
        </r>
      </text>
    </comment>
    <comment ref="D102" authorId="0" shapeId="0">
      <text>
        <r>
          <rPr>
            <b/>
            <sz val="8"/>
            <color indexed="81"/>
            <rFont val="Tahoma"/>
            <family val="2"/>
          </rPr>
          <t>Institute:
Hardware
Software
Internet
Wiring
Other</t>
        </r>
      </text>
    </comment>
    <comment ref="D106" authorId="0" shapeId="0">
      <text>
        <r>
          <rPr>
            <b/>
            <sz val="8"/>
            <color indexed="81"/>
            <rFont val="Tahoma"/>
            <family val="2"/>
          </rPr>
          <t>Institute:
Uniforms
Special Events</t>
        </r>
      </text>
    </comment>
    <comment ref="D107" authorId="0" shapeId="0">
      <text>
        <r>
          <rPr>
            <b/>
            <sz val="8"/>
            <color indexed="81"/>
            <rFont val="Tahoma"/>
            <family val="2"/>
          </rPr>
          <t>Institute:
Printing
Postage
Copying
All Other</t>
        </r>
      </text>
    </comment>
    <comment ref="D108" authorId="0" shapeId="0">
      <text>
        <r>
          <rPr>
            <b/>
            <sz val="8"/>
            <color indexed="81"/>
            <rFont val="Tahoma"/>
            <family val="2"/>
          </rPr>
          <t>Institute:
Conferences</t>
        </r>
      </text>
    </comment>
    <comment ref="D114" authorId="0" shapeId="0">
      <text>
        <r>
          <rPr>
            <b/>
            <sz val="8"/>
            <color indexed="81"/>
            <rFont val="Tahoma"/>
            <family val="2"/>
          </rPr>
          <t>Institute:
Interest 
Bank Charges
Bad Debt
Misc. Fees (i.e. Licensing)
Dues &amp; Membership
All Other 
(If any questions contact CSI)</t>
        </r>
      </text>
    </comment>
    <comment ref="D120" authorId="1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21" authorId="0" shapeId="0">
      <text>
        <r>
          <rPr>
            <b/>
            <sz val="8"/>
            <color indexed="81"/>
            <rFont val="Tahoma"/>
            <family val="2"/>
          </rPr>
          <t>Institute:
Facility
Equipment</t>
        </r>
      </text>
    </comment>
    <comment ref="D122" authorId="0" shapeId="0">
      <text>
        <r>
          <rPr>
            <b/>
            <sz val="8"/>
            <color indexed="81"/>
            <rFont val="Tahoma"/>
            <family val="2"/>
          </rPr>
          <t>Institute:
Facility Related
* Includes the Purchase or Lease of  any equipment</t>
        </r>
      </text>
    </comment>
    <comment ref="D124" authorId="0" shapeId="0">
      <text>
        <r>
          <rPr>
            <b/>
            <sz val="8"/>
            <color indexed="81"/>
            <rFont val="Tahoma"/>
            <family val="2"/>
          </rPr>
          <t>Institute:
Electric
Gas
Other</t>
        </r>
      </text>
    </comment>
    <comment ref="C128" authorId="0" shapeId="0">
      <text>
        <r>
          <rPr>
            <b/>
            <sz val="8"/>
            <color indexed="81"/>
            <rFont val="Tahoma"/>
            <family val="2"/>
          </rPr>
          <t>Institute:
$75,000 should be set aside for Dissolution and it can be spread out over the first THREE years if the school chooses.  If spread out each year should minimally be $25k.  
A note can be added under assumptions describing the breakout.</t>
        </r>
      </text>
    </comment>
  </commentList>
</comments>
</file>

<file path=xl/comments5.xml><?xml version="1.0" encoding="utf-8"?>
<comments xmlns="http://schemas.openxmlformats.org/spreadsheetml/2006/main">
  <authors>
    <author>hrubyda</author>
    <author>flackjo</author>
  </authors>
  <commentList>
    <comment ref="D45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Head of School
 - Superintendant
 - School Leader
 - Executive Director
 - CEO</t>
        </r>
      </text>
    </comment>
    <comment ref="D46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Principal
 - Vice-Principal
 - Assistant Principal
 - Chief Academic Officer</t>
        </r>
      </text>
    </comment>
    <comment ref="D47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Director, Deans, Coordinators of:
 - Curriculum
 - Instruction
 - Faculty
 - Students
 - Assessment
 - Student Affairs
 - Student Achievement
 - Development</t>
        </r>
      </text>
    </comment>
    <comment ref="D5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Secretary
 - Receptionist
 - Attendance Clerk
 - Office Manager</t>
        </r>
      </text>
    </comment>
    <comment ref="D54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Content/Subject Area Teachers:
   - ELA
   - Math
   - Social Studies
   - Science</t>
        </r>
      </text>
    </comment>
    <comment ref="D58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ESL
 - Reading
 - Math and/or Literacy Specialists
 - Art
 - PE
 - Music
 - Foreign Languages
 - Photography
 - Ceramics</t>
        </r>
      </text>
    </comment>
    <comment ref="D6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Speech Therapists
 - Social Workers</t>
        </r>
      </text>
    </comment>
    <comment ref="D69" authorId="0" shapeId="0">
      <text>
        <r>
          <rPr>
            <b/>
            <sz val="8"/>
            <color indexed="81"/>
            <rFont val="Tahoma"/>
            <family val="2"/>
          </rPr>
          <t>Institute:
Cafeteria
Other</t>
        </r>
      </text>
    </comment>
    <comment ref="D76" authorId="0" shapeId="0">
      <text>
        <r>
          <rPr>
            <b/>
            <sz val="8"/>
            <color indexed="81"/>
            <rFont val="Tahoma"/>
            <family val="2"/>
          </rPr>
          <t xml:space="preserve">Institute:
Health and Dental
Social Security
Medicare
Unemployment
Other
</t>
        </r>
      </text>
    </comment>
    <comment ref="D91" authorId="0" shapeId="0">
      <text>
        <r>
          <rPr>
            <b/>
            <sz val="8"/>
            <color indexed="81"/>
            <rFont val="Tahoma"/>
            <family val="2"/>
          </rPr>
          <t xml:space="preserve">Institute:
Janitorial
Consultants
 - Assessment
 - Technology
 - Other
Security
Background Screening
Public Relations
</t>
        </r>
      </text>
    </comment>
    <comment ref="D95" authorId="0" shapeId="0">
      <text>
        <r>
          <rPr>
            <b/>
            <sz val="8"/>
            <color indexed="81"/>
            <rFont val="Tahoma"/>
            <family val="2"/>
          </rPr>
          <t>Institute:
Development
Conferences</t>
        </r>
      </text>
    </comment>
    <comment ref="D99" authorId="0" shapeId="0">
      <text>
        <r>
          <rPr>
            <b/>
            <sz val="8"/>
            <color indexed="81"/>
            <rFont val="Tahoma"/>
            <family val="2"/>
          </rPr>
          <t xml:space="preserve">Institute:
Curriculum
</t>
        </r>
      </text>
    </comment>
    <comment ref="D100" authorId="0" shapeId="0">
      <text>
        <r>
          <rPr>
            <b/>
            <sz val="8"/>
            <color indexed="81"/>
            <rFont val="Tahoma"/>
            <family val="2"/>
          </rPr>
          <t>Institute:
Instructional
Non-Instructional
Athletic
Music
Office Equipment
* Includes the Purchase or Lease of  any of the above</t>
        </r>
      </text>
    </comment>
    <comment ref="D102" authorId="0" shapeId="0">
      <text>
        <r>
          <rPr>
            <b/>
            <sz val="8"/>
            <color indexed="81"/>
            <rFont val="Tahoma"/>
            <family val="2"/>
          </rPr>
          <t>Institute:
Hardware
Software
Internet
Wiring
Other</t>
        </r>
      </text>
    </comment>
    <comment ref="D106" authorId="0" shapeId="0">
      <text>
        <r>
          <rPr>
            <b/>
            <sz val="8"/>
            <color indexed="81"/>
            <rFont val="Tahoma"/>
            <family val="2"/>
          </rPr>
          <t>Institute:
Uniforms
Special Events</t>
        </r>
      </text>
    </comment>
    <comment ref="D107" authorId="0" shapeId="0">
      <text>
        <r>
          <rPr>
            <b/>
            <sz val="8"/>
            <color indexed="81"/>
            <rFont val="Tahoma"/>
            <family val="2"/>
          </rPr>
          <t>Institute:
Printing
Postage
Copying
All Other</t>
        </r>
      </text>
    </comment>
    <comment ref="D108" authorId="0" shapeId="0">
      <text>
        <r>
          <rPr>
            <b/>
            <sz val="8"/>
            <color indexed="81"/>
            <rFont val="Tahoma"/>
            <family val="2"/>
          </rPr>
          <t>Institute:
Conferences</t>
        </r>
      </text>
    </comment>
    <comment ref="D114" authorId="0" shapeId="0">
      <text>
        <r>
          <rPr>
            <b/>
            <sz val="8"/>
            <color indexed="81"/>
            <rFont val="Tahoma"/>
            <family val="2"/>
          </rPr>
          <t>Institute:
Interest 
Bank Charges
Bad Debt
Misc. Fees (i.e. Licensing)
Dues &amp; Membership
All Other 
(If any questions contact CSI)</t>
        </r>
      </text>
    </comment>
    <comment ref="D120" authorId="1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21" authorId="0" shapeId="0">
      <text>
        <r>
          <rPr>
            <b/>
            <sz val="8"/>
            <color indexed="81"/>
            <rFont val="Tahoma"/>
            <family val="2"/>
          </rPr>
          <t>Institute:
Facility
Equipment</t>
        </r>
      </text>
    </comment>
    <comment ref="D122" authorId="0" shapeId="0">
      <text>
        <r>
          <rPr>
            <b/>
            <sz val="8"/>
            <color indexed="81"/>
            <rFont val="Tahoma"/>
            <family val="2"/>
          </rPr>
          <t>Institute:
Facility Related
* Includes the Purchase or Lease of  any equipment</t>
        </r>
      </text>
    </comment>
    <comment ref="D124" authorId="0" shapeId="0">
      <text>
        <r>
          <rPr>
            <b/>
            <sz val="8"/>
            <color indexed="81"/>
            <rFont val="Tahoma"/>
            <family val="2"/>
          </rPr>
          <t>Institute:
Electric
Gas
Other</t>
        </r>
      </text>
    </comment>
    <comment ref="C128" authorId="0" shapeId="0">
      <text>
        <r>
          <rPr>
            <b/>
            <sz val="8"/>
            <color indexed="81"/>
            <rFont val="Tahoma"/>
            <family val="2"/>
          </rPr>
          <t>Institute:
$75,000 should be set aside for Dissolution and it can be spread out over the first THREE years if the school chooses.  If spread out each year should minimally be $25k.  
A note can be added under assumptions describing the breakout.</t>
        </r>
      </text>
    </comment>
  </commentList>
</comments>
</file>

<file path=xl/comments6.xml><?xml version="1.0" encoding="utf-8"?>
<comments xmlns="http://schemas.openxmlformats.org/spreadsheetml/2006/main">
  <authors>
    <author>hrubyda</author>
    <author>flackjo</author>
  </authors>
  <commentList>
    <comment ref="D45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Head of School
 - Superintendant
 - School Leader
 - Executive Director
 - CEO</t>
        </r>
      </text>
    </comment>
    <comment ref="D46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Principal
 - Vice-Principal
 - Assistant Principal
 - Chief Academic Officer</t>
        </r>
      </text>
    </comment>
    <comment ref="D47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Director, Deans, Coordinators of:
 - Curriculum
 - Instruction
 - Faculty
 - Students
 - Assessment
 - Student Affairs
 - Student Achievement
 - Development</t>
        </r>
      </text>
    </comment>
    <comment ref="D5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Secretary
 - Receptionist
 - Attendance Clerk
 - Office Manager</t>
        </r>
      </text>
    </comment>
    <comment ref="D54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Content/Subject Area Teachers:
   - ELA
   - Math
   - Social Studies
   - Science</t>
        </r>
      </text>
    </comment>
    <comment ref="D58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ESL
 - Reading
 - Math and/or Literacy Specialists
 - Art
 - PE
 - Music
 - Foreign Languages
 - Photography
 - Ceramics</t>
        </r>
      </text>
    </comment>
    <comment ref="D60" authorId="0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Speech Therapists
 - Social Workers</t>
        </r>
      </text>
    </comment>
    <comment ref="D69" authorId="0" shapeId="0">
      <text>
        <r>
          <rPr>
            <b/>
            <sz val="8"/>
            <color indexed="81"/>
            <rFont val="Tahoma"/>
            <family val="2"/>
          </rPr>
          <t>Institute:
Cafeteria
Other</t>
        </r>
      </text>
    </comment>
    <comment ref="D76" authorId="0" shapeId="0">
      <text>
        <r>
          <rPr>
            <b/>
            <sz val="8"/>
            <color indexed="81"/>
            <rFont val="Tahoma"/>
            <family val="2"/>
          </rPr>
          <t xml:space="preserve">Institute:
Health and Dental
Social Security
Medicare
Unemployment
Other
</t>
        </r>
      </text>
    </comment>
    <comment ref="D91" authorId="0" shapeId="0">
      <text>
        <r>
          <rPr>
            <b/>
            <sz val="8"/>
            <color indexed="81"/>
            <rFont val="Tahoma"/>
            <family val="2"/>
          </rPr>
          <t xml:space="preserve">Institute:
Janitorial
Consultants
 - Assessment
 - Technology
 - Other
Security
Background Screening
Public Relations
</t>
        </r>
      </text>
    </comment>
    <comment ref="D95" authorId="0" shapeId="0">
      <text>
        <r>
          <rPr>
            <b/>
            <sz val="8"/>
            <color indexed="81"/>
            <rFont val="Tahoma"/>
            <family val="2"/>
          </rPr>
          <t>Institute:
Development
Conferences</t>
        </r>
      </text>
    </comment>
    <comment ref="D99" authorId="0" shapeId="0">
      <text>
        <r>
          <rPr>
            <b/>
            <sz val="8"/>
            <color indexed="81"/>
            <rFont val="Tahoma"/>
            <family val="2"/>
          </rPr>
          <t xml:space="preserve">Institute:
Curriculum
</t>
        </r>
      </text>
    </comment>
    <comment ref="D100" authorId="0" shapeId="0">
      <text>
        <r>
          <rPr>
            <b/>
            <sz val="8"/>
            <color indexed="81"/>
            <rFont val="Tahoma"/>
            <family val="2"/>
          </rPr>
          <t>Institute:
Instructional
Non-Instructional
Athletic
Music
Office Equipment
* Includes the Purchase or Lease of  any of the above</t>
        </r>
      </text>
    </comment>
    <comment ref="D102" authorId="0" shapeId="0">
      <text>
        <r>
          <rPr>
            <b/>
            <sz val="8"/>
            <color indexed="81"/>
            <rFont val="Tahoma"/>
            <family val="2"/>
          </rPr>
          <t>Institute:
Hardware
Software
Internet
Wiring
Other</t>
        </r>
      </text>
    </comment>
    <comment ref="D106" authorId="0" shapeId="0">
      <text>
        <r>
          <rPr>
            <b/>
            <sz val="8"/>
            <color indexed="81"/>
            <rFont val="Tahoma"/>
            <family val="2"/>
          </rPr>
          <t>Institute:
Uniforms
Special Events</t>
        </r>
      </text>
    </comment>
    <comment ref="D107" authorId="0" shapeId="0">
      <text>
        <r>
          <rPr>
            <b/>
            <sz val="8"/>
            <color indexed="81"/>
            <rFont val="Tahoma"/>
            <family val="2"/>
          </rPr>
          <t>Institute:
Printing
Postage
Copying
All Other</t>
        </r>
      </text>
    </comment>
    <comment ref="D108" authorId="0" shapeId="0">
      <text>
        <r>
          <rPr>
            <b/>
            <sz val="8"/>
            <color indexed="81"/>
            <rFont val="Tahoma"/>
            <family val="2"/>
          </rPr>
          <t>Institute:
Conferences</t>
        </r>
      </text>
    </comment>
    <comment ref="D114" authorId="0" shapeId="0">
      <text>
        <r>
          <rPr>
            <b/>
            <sz val="8"/>
            <color indexed="81"/>
            <rFont val="Tahoma"/>
            <family val="2"/>
          </rPr>
          <t>Institute:
Interest 
Bank Charges
Bad Debt
Misc. Fees (i.e. Licensing)
Dues &amp; Membership
All Other 
(If any questions contact CSI)</t>
        </r>
      </text>
    </comment>
    <comment ref="D120" authorId="1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21" authorId="0" shapeId="0">
      <text>
        <r>
          <rPr>
            <b/>
            <sz val="8"/>
            <color indexed="81"/>
            <rFont val="Tahoma"/>
            <family val="2"/>
          </rPr>
          <t>Institute:
Facility
Equipment</t>
        </r>
      </text>
    </comment>
    <comment ref="D122" authorId="0" shapeId="0">
      <text>
        <r>
          <rPr>
            <b/>
            <sz val="8"/>
            <color indexed="81"/>
            <rFont val="Tahoma"/>
            <family val="2"/>
          </rPr>
          <t>Institute:
Facility Related
* Includes the Purchase or Lease of  any equipment</t>
        </r>
      </text>
    </comment>
    <comment ref="D124" authorId="0" shapeId="0">
      <text>
        <r>
          <rPr>
            <b/>
            <sz val="8"/>
            <color indexed="81"/>
            <rFont val="Tahoma"/>
            <family val="2"/>
          </rPr>
          <t>Institute:
Electric
Gas
Other</t>
        </r>
      </text>
    </comment>
    <comment ref="C128" authorId="0" shapeId="0">
      <text>
        <r>
          <rPr>
            <b/>
            <sz val="8"/>
            <color indexed="81"/>
            <rFont val="Tahoma"/>
            <family val="2"/>
          </rPr>
          <t>Institute:
$75,000 should be set aside for Dissolution and it can be spread out over the first THREE years if the school chooses.  If spread out each year should minimally be $25k.  
A note can be added under assumptions describing the breakout.</t>
        </r>
      </text>
    </comment>
  </commentList>
</comments>
</file>

<file path=xl/comments7.xml><?xml version="1.0" encoding="utf-8"?>
<comments xmlns="http://schemas.openxmlformats.org/spreadsheetml/2006/main">
  <authors>
    <author>flackjo</author>
    <author>hrubyda</author>
  </authors>
  <commentList>
    <comment ref="D9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Best practices for conservative budgeting is to use an enrollment figure less than chartered enrollment.</t>
        </r>
      </text>
    </comment>
    <comment ref="G16" authorId="1" shapeId="0">
      <text>
        <r>
          <rPr>
            <b/>
            <sz val="8"/>
            <color indexed="81"/>
            <rFont val="Tahoma"/>
            <family val="2"/>
          </rPr>
          <t>NOTE:</t>
        </r>
        <r>
          <rPr>
            <sz val="8"/>
            <color indexed="81"/>
            <rFont val="Tahoma"/>
            <family val="2"/>
          </rPr>
          <t xml:space="preserve">
These cells contain the Basic Tuition for the Current Year for DISTRICTS selected on tab "2) Enrollment Chart."
For Example:
If this new application is being completed in 2016-17 for a school opening in 2018-19, these cells are populated with the 2017-18 Basic Tuition rates for each district (per the table located on the "Funding by District" tab.)
The "Weighted Averages" for the Basic Tuition is calculated using the Year 1 Enrollment data entered in the application.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D34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Include the SPED additive only (exclude the Basic Tuition which is included in Regular Ed).</t>
        </r>
      </text>
    </comment>
    <comment ref="D70" authorId="1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 - </t>
        </r>
        <r>
          <rPr>
            <sz val="8"/>
            <color indexed="81"/>
            <rFont val="Tahoma"/>
            <family val="2"/>
          </rPr>
          <t>Head of School
 - Superintendant
 - School Leader
 - Executive Director
 - CEO</t>
        </r>
      </text>
    </comment>
    <comment ref="D71" authorId="1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 - </t>
        </r>
        <r>
          <rPr>
            <sz val="8"/>
            <color indexed="81"/>
            <rFont val="Tahoma"/>
            <family val="2"/>
          </rPr>
          <t>Principal
 - Vice-Principal
 - Assistant Principal
 - Chief Academic Officer</t>
        </r>
      </text>
    </comment>
    <comment ref="D72" authorId="1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</t>
        </r>
        <r>
          <rPr>
            <sz val="8"/>
            <color indexed="81"/>
            <rFont val="Tahoma"/>
            <family val="2"/>
          </rPr>
          <t>Director, Deans, Coordinators of:</t>
        </r>
        <r>
          <rPr>
            <sz val="8"/>
            <color indexed="81"/>
            <rFont val="Tahoma"/>
            <family val="2"/>
          </rPr>
          <t xml:space="preserve">
 - Curriculum
 - Instruction
 - Faculty
 - Students
 - Assessment
 - Student Affairs
 - Student Achievement
 - Development</t>
        </r>
      </text>
    </comment>
    <comment ref="D75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Secretary
 - Receptionist
 - Attendance Clerk
 - Office Manager</t>
        </r>
      </text>
    </comment>
    <comment ref="D79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Content/Subject Area Teachers:
   - ELA
   - Math
   - Social Studies
   - Science</t>
        </r>
      </text>
    </comment>
    <comment ref="D83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ESL
 - Reading
 - Math and/or Literacy Specialists
 - Art
 - PE
 - Music
 - Foreign Languages
 - Photography
 - Ceramics</t>
        </r>
      </text>
    </comment>
    <comment ref="D85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Speech Therapists
 - Social Workers</t>
        </r>
      </text>
    </comment>
    <comment ref="D94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Cafeteria
Other</t>
        </r>
      </text>
    </comment>
    <comment ref="D101" authorId="1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Health and Dental
Social Security
Medicare
Unemployment
Other
</t>
        </r>
      </text>
    </comment>
    <comment ref="D116" authorId="1" shapeId="0">
      <text>
        <r>
          <rPr>
            <b/>
            <sz val="8"/>
            <color indexed="81"/>
            <rFont val="Tahoma"/>
            <family val="2"/>
          </rPr>
          <t xml:space="preserve">Examples that fall under this line:
</t>
        </r>
        <r>
          <rPr>
            <sz val="8"/>
            <color indexed="81"/>
            <rFont val="Tahoma"/>
            <family val="2"/>
          </rPr>
          <t>Janitorial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Consultants
 - Assessment
 - Technology
 - Other
Security
Background Screening
Public Relations
</t>
        </r>
      </text>
    </comment>
    <comment ref="D120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Development
Conferences</t>
        </r>
      </text>
    </comment>
    <comment ref="D124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Curriculum
</t>
        </r>
      </text>
    </comment>
    <comment ref="D125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Instructional
Non-Instructional
Athletic
Music
Office Equipment
</t>
        </r>
        <r>
          <rPr>
            <b/>
            <sz val="8"/>
            <color indexed="81"/>
            <rFont val="Tahoma"/>
            <family val="2"/>
          </rPr>
          <t>* Includes the Purchase or Lease of  any of the above</t>
        </r>
      </text>
    </comment>
    <comment ref="D127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Hardware
Software
Internet
Wiring
Other</t>
        </r>
      </text>
    </comment>
    <comment ref="D131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Uniforms
Special Events</t>
        </r>
      </text>
    </comment>
    <comment ref="D132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Printing
Postage
Copying
All Other</t>
        </r>
      </text>
    </comment>
    <comment ref="D133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Conferences</t>
        </r>
      </text>
    </comment>
    <comment ref="D139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Interest 
Bank Charges
Bad Debt
Misc. Fees (i.e. Licensing)
Dues &amp; Membership
All Other 
</t>
        </r>
        <r>
          <rPr>
            <b/>
            <sz val="8"/>
            <color indexed="81"/>
            <rFont val="Tahoma"/>
            <family val="2"/>
          </rPr>
          <t>(If any questions contact the SUNY Charter Schools Institute)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46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Facility
Equipment</t>
        </r>
      </text>
    </comment>
    <comment ref="D147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Facility Related
</t>
        </r>
        <r>
          <rPr>
            <b/>
            <sz val="8"/>
            <color indexed="81"/>
            <rFont val="Tahoma"/>
            <family val="2"/>
          </rPr>
          <t>* Includes the Purchase or Lease of  any equipment</t>
        </r>
      </text>
    </comment>
    <comment ref="D149" authorId="1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Electric
Gas
Other</t>
        </r>
      </text>
    </comment>
    <comment ref="E153" authorId="0" shapeId="0">
      <text>
        <r>
          <rPr>
            <b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 xml:space="preserve">$75,000 should be set aside for Dissolution and it can be spread out over the first THREE years if the school chooses.  If spread out each year should minimally be $25k.  
A note can be added under assumptions describing the breakout.
</t>
        </r>
      </text>
    </comment>
  </commentList>
</comments>
</file>

<file path=xl/comments8.xml><?xml version="1.0" encoding="utf-8"?>
<comments xmlns="http://schemas.openxmlformats.org/spreadsheetml/2006/main">
  <authors>
    <author>hrubyda</author>
    <author>flackjo</author>
  </authors>
  <commentList>
    <comment ref="G17" authorId="0" shapeId="0">
      <text>
        <r>
          <rPr>
            <b/>
            <sz val="8"/>
            <color indexed="81"/>
            <rFont val="Tahoma"/>
            <family val="2"/>
          </rPr>
          <t xml:space="preserve">NOTE:
</t>
        </r>
        <r>
          <rPr>
            <sz val="8"/>
            <color indexed="81"/>
            <rFont val="Tahoma"/>
            <family val="2"/>
          </rPr>
          <t>These cells contain the Basic Tuition for the Current Year for DISTRICTS selected on tab "2) Enrollment Chart."
For Example:
If this new application is being completed in 2016-17 for a school opening in 2018-19, these cells are populated with the 2017-18 Basic Tuition rates for each district (per the table located on the "Funding by District" tab.)
The "Weighted Averages" for the Basic Tuition is calculated using the Year 1 Enrollment data entered in the application.</t>
        </r>
      </text>
    </comment>
    <comment ref="F33" authorId="1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F34" authorId="1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D71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 - </t>
        </r>
        <r>
          <rPr>
            <sz val="8"/>
            <color indexed="81"/>
            <rFont val="Tahoma"/>
            <family val="2"/>
          </rPr>
          <t>Head of School
 - Superintendant
 - School Leader
 - Executive Director
 - CEO</t>
        </r>
      </text>
    </comment>
    <comment ref="D72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 - </t>
        </r>
        <r>
          <rPr>
            <sz val="8"/>
            <color indexed="81"/>
            <rFont val="Tahoma"/>
            <family val="2"/>
          </rPr>
          <t>Principal
 - Vice-Principal
 - Assistant Principal
 - Chief Academic Officer</t>
        </r>
      </text>
    </comment>
    <comment ref="D73" authorId="0" shapeId="0">
      <text>
        <r>
          <rPr>
            <b/>
            <sz val="8"/>
            <color indexed="81"/>
            <rFont val="Tahoma"/>
            <family val="2"/>
          </rPr>
          <t xml:space="preserve">Sample titles that fall under this line:
</t>
        </r>
        <r>
          <rPr>
            <sz val="8"/>
            <color indexed="81"/>
            <rFont val="Tahoma"/>
            <family val="2"/>
          </rPr>
          <t>Director, Deans, Coordinators of:</t>
        </r>
        <r>
          <rPr>
            <sz val="8"/>
            <color indexed="81"/>
            <rFont val="Tahoma"/>
            <family val="2"/>
          </rPr>
          <t xml:space="preserve">
 - Curriculum
 - Instruction
 - Faculty
 - Students
 - Assessment
 - Student Affairs
 - Student Achievement
 - Development</t>
        </r>
      </text>
    </comment>
    <comment ref="D76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Secretary
 - Receptionist
 - Attendance Clerk
 - Office Manager</t>
        </r>
      </text>
    </comment>
    <comment ref="D80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Content/Subject Area Teachers:
   - ELA
   - Math
   - Social Studies
   - Science</t>
        </r>
      </text>
    </comment>
    <comment ref="D84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ESL
 - Reading
 - Math and/or Literacy Specialists
 - Art
 - PE
 - Music
 - Foreign Languages
 - Photography
 - Ceramics</t>
        </r>
      </text>
    </comment>
    <comment ref="D86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 - Speech Therapists
 - Social Workers</t>
        </r>
      </text>
    </comment>
    <comment ref="D95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Cafeteria
Other</t>
        </r>
      </text>
    </comment>
    <comment ref="D102" authorId="0" shapeId="0">
      <text>
        <r>
          <rPr>
            <b/>
            <sz val="8"/>
            <color indexed="81"/>
            <rFont val="Tahoma"/>
            <family val="2"/>
          </rPr>
          <t>Sample titles that fall under this line:</t>
        </r>
        <r>
          <rPr>
            <sz val="8"/>
            <color indexed="81"/>
            <rFont val="Tahoma"/>
            <family val="2"/>
          </rPr>
          <t xml:space="preserve">
Health and Dental
Social Security
Medicare
Unemployment
Other
</t>
        </r>
      </text>
    </comment>
    <comment ref="D117" authorId="0" shapeId="0">
      <text>
        <r>
          <rPr>
            <b/>
            <sz val="8"/>
            <color indexed="81"/>
            <rFont val="Tahoma"/>
            <family val="2"/>
          </rPr>
          <t xml:space="preserve">Examples that fall under this line:
</t>
        </r>
        <r>
          <rPr>
            <sz val="8"/>
            <color indexed="81"/>
            <rFont val="Tahoma"/>
            <family val="2"/>
          </rPr>
          <t>Janitorial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Consultants
 - Assessment
 - Technology
 - Other
Security
Background Screening
Public Relations
</t>
        </r>
      </text>
    </comment>
    <comment ref="D121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Development
Conferences</t>
        </r>
      </text>
    </comment>
    <comment ref="D125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Curriculum
</t>
        </r>
      </text>
    </comment>
    <comment ref="D126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Instructional
Non-Instructional
Athletic
Music
Office Equipment
</t>
        </r>
        <r>
          <rPr>
            <b/>
            <sz val="8"/>
            <color indexed="81"/>
            <rFont val="Tahoma"/>
            <family val="2"/>
          </rPr>
          <t>* Includes the Purchase or Lease of  any of the above</t>
        </r>
      </text>
    </comment>
    <comment ref="D128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Hardware
Software
Internet
Wiring
Other</t>
        </r>
      </text>
    </comment>
    <comment ref="D132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Uniforms
Special Events</t>
        </r>
      </text>
    </comment>
    <comment ref="D133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Printing
Postage
Copying
All Other</t>
        </r>
      </text>
    </comment>
    <comment ref="D134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Conferences</t>
        </r>
      </text>
    </comment>
    <comment ref="D140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Interest 
Bank Charges
Bad Debt
Misc. Fees (i.e. Licensing)
Dues &amp; Membership
All Other 
</t>
        </r>
        <r>
          <rPr>
            <b/>
            <sz val="8"/>
            <color indexed="81"/>
            <rFont val="Tahoma"/>
            <family val="2"/>
          </rPr>
          <t>(If any questions contact the SUNY Charter Schools Institute)</t>
        </r>
      </text>
    </comment>
    <comment ref="D146" authorId="1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47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Facility
Equipment</t>
        </r>
      </text>
    </comment>
    <comment ref="D148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Facility Related
</t>
        </r>
        <r>
          <rPr>
            <b/>
            <sz val="8"/>
            <color indexed="81"/>
            <rFont val="Tahoma"/>
            <family val="2"/>
          </rPr>
          <t>* Includes the Purchase or Lease of  any equipment</t>
        </r>
      </text>
    </comment>
    <comment ref="D150" authorId="0" shapeId="0">
      <text>
        <r>
          <rPr>
            <b/>
            <sz val="8"/>
            <color indexed="81"/>
            <rFont val="Tahoma"/>
            <family val="2"/>
          </rPr>
          <t>Examples that fall under this line:</t>
        </r>
        <r>
          <rPr>
            <sz val="8"/>
            <color indexed="81"/>
            <rFont val="Tahoma"/>
            <family val="2"/>
          </rPr>
          <t xml:space="preserve">
Electric
Gas
Other</t>
        </r>
      </text>
    </comment>
    <comment ref="E154" authorId="1" shapeId="0">
      <text>
        <r>
          <rPr>
            <b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 xml:space="preserve">$75,000 should be set aside for Dissolution and it can be spread out over the first THREE years if the school chooses.  If spread out each year should minimally be $25k.  
A note can be added under assumptions describing the breakout.
</t>
        </r>
      </text>
    </comment>
  </commentList>
</comments>
</file>

<file path=xl/comments9.xml><?xml version="1.0" encoding="utf-8"?>
<comments xmlns="http://schemas.openxmlformats.org/spreadsheetml/2006/main">
  <authors>
    <author>flackjo</author>
    <author>hrubyda</author>
  </authors>
  <commentList>
    <comment ref="D9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Best practices for conservative budgeting is to use an enrollment figure less than chartered enrollment.</t>
        </r>
      </text>
    </comment>
    <comment ref="G16" authorId="1" shapeId="0">
      <text>
        <r>
          <rPr>
            <b/>
            <sz val="8"/>
            <color indexed="81"/>
            <rFont val="Tahoma"/>
            <family val="2"/>
          </rPr>
          <t xml:space="preserve">NOTE:
</t>
        </r>
        <r>
          <rPr>
            <sz val="8"/>
            <color indexed="81"/>
            <rFont val="Tahoma"/>
            <family val="2"/>
          </rPr>
          <t>These cells contain the Basic Tuition for the Current Year for DISTRICTS selected on tab "2) Enrollment Chart."
For Example:
If this new application is being completed in 2016-17 for a school opening in 2018-19, these cells are populated with the 2017-18 Basic Tuition rates for each district (per the table located on the "Funding by District" tab.)
The "Weighted Averages" for the Basic Tuition is calculated using the Year 1 Enrollment data entered in the application.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Note:</t>
        </r>
        <r>
          <rPr>
            <sz val="9"/>
            <color indexed="81"/>
            <rFont val="Tahoma"/>
            <family val="2"/>
          </rPr>
          <t xml:space="preserve">
Weighted average is for "Basic Tuition" based upon year 1 Enrollment (excluding any year 1 tuition increase).</t>
        </r>
      </text>
    </comment>
    <comment ref="G69" authorId="1" shapeId="0">
      <text>
        <r>
          <rPr>
            <b/>
            <sz val="8"/>
            <color indexed="81"/>
            <rFont val="Tahoma"/>
            <family val="2"/>
          </rPr>
          <t>NOTE:</t>
        </r>
        <r>
          <rPr>
            <sz val="8"/>
            <color indexed="81"/>
            <rFont val="Tahoma"/>
            <family val="2"/>
          </rPr>
          <t xml:space="preserve">
Staff FTE for each year should be entered on the tab labled "Staffing"  </t>
        </r>
      </text>
    </comment>
    <comment ref="D70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Head of School
 - Superintendant
 - School Leader
 - Executive Director
 - CEO</t>
        </r>
      </text>
    </comment>
    <comment ref="D71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Principal
 - Vice-Principal
 - Assistant Principal
 - Chief Academic Officer</t>
        </r>
      </text>
    </comment>
    <comment ref="D72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Director, Deans, Coordinators of:
 - Curriculum
 - Instruction
 - Faculty
 - Students
 - Assessment
 - Student Affairs
 - Student Achievement
 - Development</t>
        </r>
      </text>
    </comment>
    <comment ref="D75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Secretary
 - Receptionist
 - Attendance Clerk
 - Office Manager</t>
        </r>
      </text>
    </comment>
    <comment ref="D79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Content/Subject Area Teachers:
   - ELA
   - Math
   - Social Studies
   - Science</t>
        </r>
      </text>
    </comment>
    <comment ref="D83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ESL
 - Reading
 - Math and/or Literacy Specialists
 - Art
 - PE
 - Music
 - Foreign Languages
 - Photography
 - Ceramics</t>
        </r>
      </text>
    </comment>
    <comment ref="D85" authorId="1" shapeId="0">
      <text>
        <r>
          <rPr>
            <b/>
            <sz val="8"/>
            <color indexed="81"/>
            <rFont val="Tahoma"/>
            <family val="2"/>
          </rPr>
          <t>Institute:
Sample titles that fall under this line:
 - Speech Therapists
 - Social Workers</t>
        </r>
      </text>
    </comment>
    <comment ref="D94" authorId="1" shapeId="0">
      <text>
        <r>
          <rPr>
            <b/>
            <sz val="8"/>
            <color indexed="81"/>
            <rFont val="Tahoma"/>
            <family val="2"/>
          </rPr>
          <t>Institute:
Cafeteria
Other</t>
        </r>
      </text>
    </comment>
    <comment ref="D101" authorId="1" shapeId="0">
      <text>
        <r>
          <rPr>
            <b/>
            <sz val="8"/>
            <color indexed="81"/>
            <rFont val="Tahoma"/>
            <family val="2"/>
          </rPr>
          <t xml:space="preserve">Institute:
Health and Dental
Social Security
Medicare
Unemployment
Other
</t>
        </r>
      </text>
    </comment>
    <comment ref="D116" authorId="1" shapeId="0">
      <text>
        <r>
          <rPr>
            <b/>
            <sz val="8"/>
            <color indexed="81"/>
            <rFont val="Tahoma"/>
            <family val="2"/>
          </rPr>
          <t xml:space="preserve">Institute:
Janitorial
Consultants
 - Assessment
 - Technology
 - Other
Security
Background Screening
Public Relations
DHruby:
</t>
        </r>
      </text>
    </comment>
    <comment ref="D120" authorId="1" shapeId="0">
      <text>
        <r>
          <rPr>
            <b/>
            <sz val="8"/>
            <color indexed="81"/>
            <rFont val="Tahoma"/>
            <family val="2"/>
          </rPr>
          <t>Institute:
Development
Conferences</t>
        </r>
      </text>
    </comment>
    <comment ref="D124" authorId="1" shapeId="0">
      <text>
        <r>
          <rPr>
            <b/>
            <sz val="8"/>
            <color indexed="81"/>
            <rFont val="Tahoma"/>
            <family val="2"/>
          </rPr>
          <t xml:space="preserve">Institute:
Curriculum
</t>
        </r>
      </text>
    </comment>
    <comment ref="D125" authorId="1" shapeId="0">
      <text>
        <r>
          <rPr>
            <b/>
            <sz val="8"/>
            <color indexed="81"/>
            <rFont val="Tahoma"/>
            <family val="2"/>
          </rPr>
          <t>Institute:
Instructional
Non-Instructional
Athletic
Music
Office Equipment
* Includes the Purchase or Lease of  any of the above</t>
        </r>
      </text>
    </comment>
    <comment ref="D127" authorId="1" shapeId="0">
      <text>
        <r>
          <rPr>
            <b/>
            <sz val="8"/>
            <color indexed="81"/>
            <rFont val="Tahoma"/>
            <family val="2"/>
          </rPr>
          <t>Institute:
Hardware
Software
Internet
Wiring
Other</t>
        </r>
      </text>
    </comment>
    <comment ref="D131" authorId="1" shapeId="0">
      <text>
        <r>
          <rPr>
            <b/>
            <sz val="8"/>
            <color indexed="81"/>
            <rFont val="Tahoma"/>
            <family val="2"/>
          </rPr>
          <t>Institute:
Uniforms
Special Events</t>
        </r>
      </text>
    </comment>
    <comment ref="D132" authorId="1" shapeId="0">
      <text>
        <r>
          <rPr>
            <b/>
            <sz val="8"/>
            <color indexed="81"/>
            <rFont val="Tahoma"/>
            <family val="2"/>
          </rPr>
          <t>Institute:
Printing
Postage
Copying
All Other</t>
        </r>
      </text>
    </comment>
    <comment ref="D133" authorId="1" shapeId="0">
      <text>
        <r>
          <rPr>
            <b/>
            <sz val="8"/>
            <color indexed="81"/>
            <rFont val="Tahoma"/>
            <family val="2"/>
          </rPr>
          <t>Institute:
Conferences</t>
        </r>
      </text>
    </comment>
    <comment ref="D139" authorId="1" shapeId="0">
      <text>
        <r>
          <rPr>
            <b/>
            <sz val="8"/>
            <color indexed="81"/>
            <rFont val="Tahoma"/>
            <family val="2"/>
          </rPr>
          <t>Institute:
Interest 
Bank Charges
Bad Debt
Misc. Fees (i.e. Licensing)
Dues &amp; Membership
All Other 
(If any questions contact CSI)</t>
        </r>
      </text>
    </comment>
    <comment ref="D145" authorId="0" shapeId="0">
      <text>
        <r>
          <rPr>
            <b/>
            <sz val="9"/>
            <color indexed="81"/>
            <rFont val="Tahoma"/>
            <family val="2"/>
          </rPr>
          <t>Institute:</t>
        </r>
        <r>
          <rPr>
            <sz val="9"/>
            <color indexed="81"/>
            <rFont val="Tahoma"/>
            <family val="2"/>
          </rPr>
          <t xml:space="preserve">
Include any Facility Rental/Leasing/Financing costs.</t>
        </r>
      </text>
    </comment>
    <comment ref="D146" authorId="1" shapeId="0">
      <text>
        <r>
          <rPr>
            <b/>
            <sz val="8"/>
            <color indexed="81"/>
            <rFont val="Tahoma"/>
            <family val="2"/>
          </rPr>
          <t>Institute:
Facility
Equipment</t>
        </r>
      </text>
    </comment>
    <comment ref="D147" authorId="1" shapeId="0">
      <text>
        <r>
          <rPr>
            <b/>
            <sz val="8"/>
            <color indexed="81"/>
            <rFont val="Tahoma"/>
            <family val="2"/>
          </rPr>
          <t>Institute:
Facility Related
* Includes the Purchase or Lease of  any equipment</t>
        </r>
      </text>
    </comment>
    <comment ref="D149" authorId="1" shapeId="0">
      <text>
        <r>
          <rPr>
            <b/>
            <sz val="8"/>
            <color indexed="81"/>
            <rFont val="Tahoma"/>
            <family val="2"/>
          </rPr>
          <t>Institute:
Electric
Gas
Other</t>
        </r>
      </text>
    </comment>
    <comment ref="C153" authorId="1" shapeId="0">
      <text>
        <r>
          <rPr>
            <b/>
            <sz val="8"/>
            <color indexed="81"/>
            <rFont val="Tahoma"/>
            <family val="2"/>
          </rPr>
          <t>Institute:
$75,000 should be set aside for Dissolution and it can be spread out over the first THREE years if the school chooses.  If spread out each year should minimally be $25k.  
A note can be added under assumptions describing the breakout.</t>
        </r>
      </text>
    </comment>
    <comment ref="D175" authorId="0" shapeId="0">
      <text>
        <r>
          <rPr>
            <b/>
            <sz val="9"/>
            <color indexed="81"/>
            <rFont val="Tahoma"/>
            <family val="2"/>
          </rPr>
          <t xml:space="preserve">NOTE:
</t>
        </r>
        <r>
          <rPr>
            <sz val="9"/>
            <color indexed="81"/>
            <rFont val="Tahoma"/>
            <family val="2"/>
          </rPr>
          <t xml:space="preserve">All Districts after 15th highest enrolled  district go under OTHER
</t>
        </r>
      </text>
    </comment>
  </commentList>
</comments>
</file>

<file path=xl/sharedStrings.xml><?xml version="1.0" encoding="utf-8"?>
<sst xmlns="http://schemas.openxmlformats.org/spreadsheetml/2006/main" count="2094" uniqueCount="1157">
  <si>
    <t>Total Expenses</t>
  </si>
  <si>
    <t>Board Expenses</t>
  </si>
  <si>
    <t>Field Trips</t>
  </si>
  <si>
    <t>Insurance</t>
  </si>
  <si>
    <t>Janitorial</t>
  </si>
  <si>
    <t>Legal</t>
  </si>
  <si>
    <t>Office Expense</t>
  </si>
  <si>
    <t>Security</t>
  </si>
  <si>
    <t>Staff Recruitment</t>
  </si>
  <si>
    <t>Utilities</t>
  </si>
  <si>
    <t>Substitute Teachers</t>
  </si>
  <si>
    <t>Teaching Assistants</t>
  </si>
  <si>
    <t>Specialty Teachers</t>
  </si>
  <si>
    <t>Aides</t>
  </si>
  <si>
    <t>Payroll Taxes</t>
  </si>
  <si>
    <t>Nurse Services</t>
  </si>
  <si>
    <t>Payroll Services</t>
  </si>
  <si>
    <t>Special Ed Services</t>
  </si>
  <si>
    <t>Staff Development</t>
  </si>
  <si>
    <t>Transportation (student)</t>
  </si>
  <si>
    <t>No. of Positions</t>
  </si>
  <si>
    <t>Per Pupil Revenue</t>
  </si>
  <si>
    <t>Net Income</t>
  </si>
  <si>
    <t>Total Revenue</t>
  </si>
  <si>
    <t>REVENUE</t>
  </si>
  <si>
    <t>REVENUES FROM STATE SOURCES</t>
  </si>
  <si>
    <t>Special Education Revenue</t>
  </si>
  <si>
    <t>Grants</t>
  </si>
  <si>
    <t>Stimulus</t>
  </si>
  <si>
    <t>DYCD (Department of Youth and Community Developmt.)</t>
  </si>
  <si>
    <t>Other</t>
  </si>
  <si>
    <t>TOTAL REVENUE FROM STATE SOURCES</t>
  </si>
  <si>
    <t>REVENUE FROM FEDERAL FUNDING</t>
  </si>
  <si>
    <t>IDEA Special Needs</t>
  </si>
  <si>
    <t>Title I</t>
  </si>
  <si>
    <t>Title Funding - Other</t>
  </si>
  <si>
    <t>School Food Service (Free Lunch)</t>
  </si>
  <si>
    <t>Charter School Program (CSP) Planning &amp; Implementation</t>
  </si>
  <si>
    <t xml:space="preserve">Other </t>
  </si>
  <si>
    <t>TOTAL REVENUE FROM FEDERAL SOURCES</t>
  </si>
  <si>
    <t>LOCAL and OTHER REVENUE</t>
  </si>
  <si>
    <t>Contributions and Donations</t>
  </si>
  <si>
    <t>Fundraising</t>
  </si>
  <si>
    <t>Erate Reimbursement</t>
  </si>
  <si>
    <t>Earnings on Investments</t>
  </si>
  <si>
    <t>Interest Income</t>
  </si>
  <si>
    <t>Food Service (Income from meals)</t>
  </si>
  <si>
    <t>Text Book</t>
  </si>
  <si>
    <t>OTHER</t>
  </si>
  <si>
    <t>TOTAL REVENUE FROM LOCAL and OTHER SOURCES</t>
  </si>
  <si>
    <t xml:space="preserve">TOTAL REVENUE </t>
  </si>
  <si>
    <t>EXPENSES</t>
  </si>
  <si>
    <t>Teachers - Regular</t>
  </si>
  <si>
    <t>Teachers - SPED</t>
  </si>
  <si>
    <t>Technology</t>
  </si>
  <si>
    <t xml:space="preserve">Repairs &amp; Maintenance </t>
  </si>
  <si>
    <t>FUNDRAISING</t>
  </si>
  <si>
    <t>TOTAL EXPENSES</t>
  </si>
  <si>
    <t>Equipment / Furniture</t>
  </si>
  <si>
    <t>Food Service / School Lunch</t>
  </si>
  <si>
    <t>Retirement / Pension</t>
  </si>
  <si>
    <t>Student Recruitment / Marketing</t>
  </si>
  <si>
    <t>Student Testing &amp; Assessment</t>
  </si>
  <si>
    <t>Travel (Staff)</t>
  </si>
  <si>
    <t xml:space="preserve">Telephone </t>
  </si>
  <si>
    <t>Student Services - other</t>
  </si>
  <si>
    <t>Special Ed Supplies &amp; Materials</t>
  </si>
  <si>
    <t xml:space="preserve">Accounting / Audit </t>
  </si>
  <si>
    <t>Management Company Fee</t>
  </si>
  <si>
    <t>Other Purchased / Professional / Consulting</t>
  </si>
  <si>
    <t>Titlement Services (i.e. Title I)</t>
  </si>
  <si>
    <t>Fringe / Employee Benefits</t>
  </si>
  <si>
    <t>Textbooks / Workbooks</t>
  </si>
  <si>
    <t>Classroom / Teaching Supplies &amp; Materials</t>
  </si>
  <si>
    <t>Supplies &amp; Materials other</t>
  </si>
  <si>
    <t>Therapists &amp; Counselors</t>
  </si>
  <si>
    <t>School Meals / Lunch</t>
  </si>
  <si>
    <t>TOTAL ADMINISTRATIVE STAFF</t>
  </si>
  <si>
    <t>ADMINISTRATIVE STAFF PERSONNEL COSTS</t>
  </si>
  <si>
    <t>INSTRUCTIONAL PERSONNEL COSTS</t>
  </si>
  <si>
    <t>TOTAL INSTRUCTIONAL</t>
  </si>
  <si>
    <t>NON-INSTRUCTIONAL PERSONNEL COSTS</t>
  </si>
  <si>
    <t>TOTAL NON-INSTRUCTIONAL</t>
  </si>
  <si>
    <t>SUBTOTAL PERSONNEL SERVICE COSTS</t>
  </si>
  <si>
    <t>PAYROLL TAXES AND BENEFITS</t>
  </si>
  <si>
    <t>TOTAL PAYROLL TAXES AND BENEFITS</t>
  </si>
  <si>
    <t>TOTAL PERSONNEL SERVICE COSTS</t>
  </si>
  <si>
    <t>CONTRACTED SERVICES</t>
  </si>
  <si>
    <t>TOTAL CONTRACTED SERVICES</t>
  </si>
  <si>
    <t>SCHOOL OPERATIONS</t>
  </si>
  <si>
    <t>TOTAL SCHOOL OPERATIONS</t>
  </si>
  <si>
    <t>FACILITY OPERATION &amp; MAINTENANCE</t>
  </si>
  <si>
    <t>TOTAL FACILITY OPERATION &amp; MAINTENANCE</t>
  </si>
  <si>
    <t>DEPRECIATION &amp; AMORTIZATION</t>
  </si>
  <si>
    <t>ENROLLMENT - *School Districts Are Linked To Above Entries*</t>
  </si>
  <si>
    <t>TOTAL ENROLLMENT</t>
  </si>
  <si>
    <t>REVENUE PER PUPIL</t>
  </si>
  <si>
    <t>EXPENSES PER PUPIL</t>
  </si>
  <si>
    <t>NET INCOME</t>
  </si>
  <si>
    <t>TOTAL</t>
  </si>
  <si>
    <t>PROGRAM SERVICES</t>
  </si>
  <si>
    <t>SUPPORT SERVICES</t>
  </si>
  <si>
    <t>REGULAR EDUCATION</t>
  </si>
  <si>
    <t>SPECIAL EDUCATION</t>
  </si>
  <si>
    <t>MANAGEMENT &amp; GENERAL</t>
  </si>
  <si>
    <t>DESCRIPTION OF ASSUMPTIONS</t>
  </si>
  <si>
    <t>CFO / Director of Finance</t>
  </si>
  <si>
    <t>Operation / Business Manager</t>
  </si>
  <si>
    <t>Nurse</t>
  </si>
  <si>
    <t>Librarian</t>
  </si>
  <si>
    <t>Custodian</t>
  </si>
  <si>
    <t>Year 1</t>
  </si>
  <si>
    <t>Year 2</t>
  </si>
  <si>
    <t>Year 3</t>
  </si>
  <si>
    <t>Year 4</t>
  </si>
  <si>
    <t>Year 5</t>
  </si>
  <si>
    <t>Per Pupil Revenue Percentage Increase</t>
  </si>
  <si>
    <t>PROJECTED BUDGET / OPERATING PLAN FOR INITIAL CHARTER PERIOD</t>
  </si>
  <si>
    <t>DISSOLUTION ESCROW &amp; RESERVES / CONTIGENCY</t>
  </si>
  <si>
    <t>CASH FLOW ADJUSTMENTS</t>
  </si>
  <si>
    <t>OPERATING ACTIVITIES</t>
  </si>
  <si>
    <t>Example - Add Back Depreciation</t>
  </si>
  <si>
    <t>INVESTMENT ACTIVITIES</t>
  </si>
  <si>
    <t>FINANCING ACTIVITIES</t>
  </si>
  <si>
    <t>Example - Subtract Property and Equipment Expenditures</t>
  </si>
  <si>
    <t>Example - Add Expected Proceeds from a Loan or Line of Credit</t>
  </si>
  <si>
    <t>Total Operating Activities</t>
  </si>
  <si>
    <t>Total Investment Activities</t>
  </si>
  <si>
    <t>Total Financing Activities</t>
  </si>
  <si>
    <t>Beginning Cash Balance</t>
  </si>
  <si>
    <t>ENDING CASH BALANCE</t>
  </si>
  <si>
    <t>Total Cash Flow Adjustments</t>
  </si>
  <si>
    <t>Cash Flow Adjustments</t>
  </si>
  <si>
    <t>District Code</t>
  </si>
  <si>
    <t>School District Name</t>
  </si>
  <si>
    <t>Executive Management</t>
  </si>
  <si>
    <t>Instructional Management</t>
  </si>
  <si>
    <t>Deans, Directors &amp; Coordinators</t>
  </si>
  <si>
    <t>Administrative Staff</t>
  </si>
  <si>
    <t>Contact Name:</t>
  </si>
  <si>
    <t>Contact Email:</t>
  </si>
  <si>
    <t>Contact Phone:</t>
  </si>
  <si>
    <t>START-UP PERIOD</t>
  </si>
  <si>
    <t>Net Income (Before Cash Flow Adjustments)</t>
  </si>
  <si>
    <t>PROJECTED CASH FLOW FOR YEAR ONE OF OPERATIONS</t>
  </si>
  <si>
    <t>PROJECTED BUDGET / OPERATING PLAN FOR PRE-OPENING PERIOD</t>
  </si>
  <si>
    <t>PROJECTED BUDGET / OPERATING PLAN FOR YEAR ONE</t>
  </si>
  <si>
    <t>GRADES</t>
  </si>
  <si>
    <t>K</t>
  </si>
  <si>
    <t>Contact Title:</t>
  </si>
  <si>
    <t>Per Pupil Rate</t>
  </si>
  <si>
    <t>Per Pupil Aid</t>
  </si>
  <si>
    <t>Ending Cash Balance</t>
  </si>
  <si>
    <t>CONTROL SHEET</t>
  </si>
  <si>
    <t>DATA VALIDATION LISTS</t>
  </si>
  <si>
    <t>Year</t>
  </si>
  <si>
    <t>Yr1Start</t>
  </si>
  <si>
    <t>Yr1End</t>
  </si>
  <si>
    <t>SELECTION</t>
  </si>
  <si>
    <t>AcadYrs</t>
  </si>
  <si>
    <t>5 YEARS</t>
  </si>
  <si>
    <t>DVList-AcadYr</t>
  </si>
  <si>
    <t>Selection</t>
  </si>
  <si>
    <t>SELECTED ACADEMIC YEARS TABLE</t>
  </si>
  <si>
    <t>First Academic Year:</t>
  </si>
  <si>
    <t>Charter Funding Alphabetical By NYS School District</t>
  </si>
  <si>
    <t>CENTRAL VALLEY CSD AT ILION-MOHAWK</t>
  </si>
  <si>
    <t>PRIMARY School District:</t>
  </si>
  <si>
    <t>All Other School Districts</t>
  </si>
  <si>
    <t>hide</t>
  </si>
  <si>
    <t>First Academic Year</t>
  </si>
  <si>
    <t>School Name</t>
  </si>
  <si>
    <t>Contact Name</t>
  </si>
  <si>
    <t>Contact Title</t>
  </si>
  <si>
    <t>Contact Email</t>
  </si>
  <si>
    <t>Contact Phone</t>
  </si>
  <si>
    <t>MESSAGES</t>
  </si>
  <si>
    <t>ENROLLMENT</t>
  </si>
  <si>
    <t>Kindergarten</t>
  </si>
  <si>
    <t>1st Grade</t>
  </si>
  <si>
    <t>2nd Grade</t>
  </si>
  <si>
    <t>3rd Grade</t>
  </si>
  <si>
    <t>4th Grade</t>
  </si>
  <si>
    <t>5th Grade</t>
  </si>
  <si>
    <t>6th Grade</t>
  </si>
  <si>
    <t>7th Grade</t>
  </si>
  <si>
    <t>8th Grade</t>
  </si>
  <si>
    <t>9th Grade</t>
  </si>
  <si>
    <t>10th Grade</t>
  </si>
  <si>
    <t>11th Grade</t>
  </si>
  <si>
    <t>12th Grade</t>
  </si>
  <si>
    <t>Total Elementary Enrollment</t>
  </si>
  <si>
    <t>Total Middle School Enrollment</t>
  </si>
  <si>
    <t>Total High School Enrollment</t>
  </si>
  <si>
    <t>Total Enrollment</t>
  </si>
  <si>
    <t>Grades</t>
  </si>
  <si>
    <t>Enrollment</t>
  </si>
  <si>
    <t>INSTRUCTIONAL PERSONNEL WAGES</t>
  </si>
  <si>
    <t>NON-INSTRUCTIONAL PERSONNEL WAGES</t>
  </si>
  <si>
    <t>ADMINISTRATIVE PERSONNEL WAGES</t>
  </si>
  <si>
    <t>LEVEL</t>
  </si>
  <si>
    <t>GRADE LEVELS</t>
  </si>
  <si>
    <t>Elementary School</t>
  </si>
  <si>
    <t>Middle School</t>
  </si>
  <si>
    <t>High School</t>
  </si>
  <si>
    <t>ENROLLMENT BY DISTRICT</t>
  </si>
  <si>
    <t>GRADE</t>
  </si>
  <si>
    <t>GRADE SELECTIONS</t>
  </si>
  <si>
    <t>GRADE SUMMARY FORMULAS</t>
  </si>
  <si>
    <t>BY GRADES TOTALS</t>
  </si>
  <si>
    <t>DIFFERENCE CHECK</t>
  </si>
  <si>
    <t>Other District 1:</t>
  </si>
  <si>
    <t>Other District 2:</t>
  </si>
  <si>
    <t>Other District 3:</t>
  </si>
  <si>
    <t>Other District 4:</t>
  </si>
  <si>
    <t>Other District 5:</t>
  </si>
  <si>
    <t>Other District 6:</t>
  </si>
  <si>
    <t>Other District 7:</t>
  </si>
  <si>
    <t>Other District 8:</t>
  </si>
  <si>
    <t>Other District 9:</t>
  </si>
  <si>
    <t>Other District 10:</t>
  </si>
  <si>
    <t>Other District 11:</t>
  </si>
  <si>
    <t>Other District 12:</t>
  </si>
  <si>
    <t>Other District 13:</t>
  </si>
  <si>
    <t>Other District 14:</t>
  </si>
  <si>
    <t>BY DISTRICT TOTALS</t>
  </si>
  <si>
    <t>Concat.</t>
  </si>
  <si>
    <t>YRS</t>
  </si>
  <si>
    <t>% INCR</t>
  </si>
  <si>
    <t>RATE PER PUPIL</t>
  </si>
  <si>
    <t>WEIGHTED AVERAGE DISTRICT 15-49</t>
  </si>
  <si>
    <t>WEIGHTED AVERAGE - ALL DISTRICTS</t>
  </si>
  <si>
    <t>STUDENT ENROLLMENT TOTALS BY YEAR - BY YEAR AND BY DISTRICT</t>
  </si>
  <si>
    <t>WEIGHTED AVERAGES</t>
  </si>
  <si>
    <t>Year 1 No. of Positions</t>
  </si>
  <si>
    <t>PER PUPIL RATE ("PPR") - TABLE DATE</t>
  </si>
  <si>
    <t>FTE</t>
  </si>
  <si>
    <t>Acad Years</t>
  </si>
  <si>
    <t>TAB COLORS</t>
  </si>
  <si>
    <t>Instructions</t>
  </si>
  <si>
    <t>Funding by District</t>
  </si>
  <si>
    <t>CELL COLORS &amp; GUIDANCE COMMENTS</t>
  </si>
  <si>
    <t>DYCD (Department of Youth and Community Development)</t>
  </si>
  <si>
    <t>WAGES</t>
  </si>
  <si>
    <t>TOTAL PERSONNEL SERVICE FTE</t>
  </si>
  <si>
    <t>TOTAL PERSONNEL SERVICE WAGES</t>
  </si>
  <si>
    <t>ADMINISTRATIVE PERSONNEL FTE</t>
  </si>
  <si>
    <t>INSTRUCTIONAL PERSONNEL FTE</t>
  </si>
  <si>
    <t>NON-INSTRUCTIONAL PERSONNEL FTE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</si>
  <si>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</si>
  <si>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</si>
  <si>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</si>
  <si>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</si>
  <si>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</si>
  <si>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</si>
  <si>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</si>
  <si>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</si>
  <si>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</si>
  <si>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</si>
  <si>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</si>
  <si>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</si>
  <si>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ADMINISTRATIVE PERSONNEL COSTS</t>
  </si>
  <si>
    <t xml:space="preserve">FTE No. of Positions </t>
  </si>
  <si>
    <t>Description (e.g. Subtract Property and Equipment Expenditures)</t>
  </si>
  <si>
    <t>Description (e.g. Add Back Depreciation)</t>
  </si>
  <si>
    <t>Description (e.g. Add Expected Proceeds from a Loan)</t>
  </si>
  <si>
    <t xml:space="preserve"> FTE No. of Positions</t>
  </si>
  <si>
    <t>COUNT "Others" from 15-49 =</t>
  </si>
  <si>
    <t>- Enter Year-1 Budget information that includes Program and Support Services detail.</t>
  </si>
  <si>
    <t>- Enter Year-1 Budget information that includes monthly cashflow detail.</t>
  </si>
  <si>
    <t>- Provides description of tabs and input requirements.</t>
  </si>
  <si>
    <t>- Reference table with Per Pupil Revenue for current year.</t>
  </si>
  <si>
    <t>1- GRAY tabs contain the Instructions and the Funding by Districts Table.</t>
  </si>
  <si>
    <t xml:space="preserve">2- BLUE tabs require input of information.  </t>
  </si>
  <si>
    <t>- Enter school name, contact information and planned dates for proposed budgets.</t>
  </si>
  <si>
    <t>- Enter enrollment information on this tab to be automatically populated throughout workbook.</t>
  </si>
  <si>
    <t>- Enter staffing plan information on this tab to be automatically populated throughout workbook.</t>
  </si>
  <si>
    <t>CHARTER ENROLLMENT BY GRADE</t>
  </si>
  <si>
    <t>ESTIMATED ENROLLMENT BY DISTRICT</t>
  </si>
  <si>
    <t>- Enter Budget information for Years 2-5 including Per Pupil Rate increase percentages and Revenue and Expense projections.</t>
  </si>
  <si>
    <t xml:space="preserve"> = Enter information into the light BLUE shaded cells.</t>
  </si>
  <si>
    <t>=  Cells containing RED triangles in the upper right corner contain "guidance comments" on that particular line item.  Please "mouse-over" the triangle to reveal each comment.</t>
  </si>
  <si>
    <t>ANNUAL ENROLLMENT BY DISTRICT TOTALS</t>
  </si>
  <si>
    <t>Enrollment by Grade vs Enrollment by District (should = 0)</t>
  </si>
  <si>
    <t>Salary/Incr %</t>
  </si>
  <si>
    <t>Description of Assumptions</t>
  </si>
  <si>
    <t>STAFFING PLAN
WAGES</t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</si>
  <si>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 Enter the number of planned full-time equivalent ("FTE") positions
in each category for each charter year in the section provided below.</t>
    </r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</si>
  <si>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Enter the proposed </t>
    </r>
    <r>
      <rPr>
        <i/>
        <u/>
        <sz val="11.5"/>
        <rFont val="Calibri"/>
        <family val="2"/>
        <scheme val="minor"/>
      </rPr>
      <t>average salary</t>
    </r>
    <r>
      <rPr>
        <i/>
        <sz val="11.5"/>
        <rFont val="Calibri"/>
        <family val="2"/>
        <scheme val="minor"/>
      </rPr>
      <t xml:space="preserve"> for each category and the anticipated
</t>
    </r>
    <r>
      <rPr>
        <i/>
        <u/>
        <sz val="11.5"/>
        <rFont val="Calibri"/>
        <family val="2"/>
        <scheme val="minor"/>
      </rPr>
      <t>yearly increase percentages</t>
    </r>
    <r>
      <rPr>
        <i/>
        <sz val="11.5"/>
        <rFont val="Calibri"/>
        <family val="2"/>
        <scheme val="minor"/>
      </rPr>
      <t xml:space="preserve"> in the section provided below.</t>
    </r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</si>
  <si>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 Concisely state the assumptions that are being made for personnel wages in the section provided below.</t>
    </r>
  </si>
  <si>
    <r>
      <rPr>
        <b/>
        <i/>
        <sz val="11.5"/>
        <rFont val="Calibri"/>
        <family val="2"/>
        <scheme val="minor"/>
      </rPr>
      <t>NOTE:</t>
    </r>
    <r>
      <rPr>
        <i/>
        <sz val="11.5"/>
        <rFont val="Calibri"/>
        <family val="2"/>
        <scheme val="minor"/>
      </rPr>
      <t xml:space="preserve"> For all 5-Years of FTE/Staffing detail please see the 'Staffing' tab of this file.  </t>
    </r>
  </si>
  <si>
    <t>DISTRICT NAME(S)</t>
  </si>
  <si>
    <t>PRIMARY/OTHER</t>
  </si>
  <si>
    <t>FTE No. of Positions</t>
  </si>
  <si>
    <t>PROJECTED CASH FLOW FOR SCHOOLS PROPOSING TO OPEN IN THE SECOND YEAR FOLLOWING PROPOSAL SUBMISSION</t>
  </si>
  <si>
    <t>PROJECTED CASH FLOW FOR SCHOOLS PROPOSING TO OPEN IN THE YEAR FOLLOWING PROPOSAL SUBMISSION</t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</si>
  <si>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 State assumptions that are being made for the 1-Year Budget in the section provided below.</t>
    </r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</si>
  <si>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 State the assumptions that are being made for personnel
FTE levels in the section provided below.</t>
    </r>
  </si>
  <si>
    <t>YEAR 1 BUDGET AND ASSUMPTION</t>
  </si>
  <si>
    <r>
      <rPr>
        <b/>
        <i/>
        <sz val="11.5"/>
        <rFont val="Calibri"/>
        <family val="2"/>
        <scheme val="minor"/>
      </rPr>
      <t>*NOTE:</t>
    </r>
    <r>
      <rPr>
        <sz val="11.5"/>
        <rFont val="Calibri"/>
        <family val="2"/>
        <scheme val="minor"/>
      </rPr>
      <t xml:space="preserve"> </t>
    </r>
    <r>
      <rPr>
        <i/>
        <sz val="11.5"/>
        <rFont val="Calibri"/>
        <family val="2"/>
        <scheme val="minor"/>
      </rPr>
      <t>Projected Five Year Budget on this tab should be
 for the first five years of actual operations.</t>
    </r>
  </si>
  <si>
    <t>5 YEAR BUDGET AND CASH FLOW ADJUSTMENTS</t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</si>
  <si>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 State assumptions that are being made in the section provided below.</t>
    </r>
  </si>
  <si>
    <t>PRE-OPENING CASH FLOW 1-YEAR</t>
  </si>
  <si>
    <t>PRE-OPENING CASH FLOW 6-MONTH</t>
  </si>
  <si>
    <r>
      <t xml:space="preserve">YEAR 1 CASH FLOW
</t>
    </r>
    <r>
      <rPr>
        <b/>
        <i/>
        <sz val="11"/>
        <rFont val="Calibri"/>
        <family val="2"/>
        <scheme val="minor"/>
      </rPr>
      <t>(FIRST YEAR OF CHARTER)</t>
    </r>
  </si>
  <si>
    <t>- Enter Pre-Opening Cash Flow information on this tab only if opening in the year following the application submission with a 6-month preopening period.</t>
  </si>
  <si>
    <t>- Enter Pre-Opening Cash Flow information on this tab only if opening in the second year following the application submission with a 1-year preopening period.</t>
  </si>
  <si>
    <t>Change in Net Enrollment from Prior Year (Count)</t>
  </si>
  <si>
    <t>Change in Net Enrollment from Prior Year (Percent)</t>
  </si>
  <si>
    <t>Anticipated rate of attrition (Percent)</t>
  </si>
  <si>
    <t>NUMBER OF CLASSES BY GRADE</t>
  </si>
  <si>
    <t>AVERAGE NUMBER OF STUDENTS PER CLASS BY GRADE</t>
  </si>
  <si>
    <t>SUMMARY AND OTHER INFORMATION</t>
  </si>
  <si>
    <t>ADDITIONAL NOTES/COMMENTS</t>
  </si>
  <si>
    <t xml:space="preserve"> = Cells labeled in ORANGE containe guidance regarding the input of information.</t>
  </si>
  <si>
    <t>1) School Information</t>
  </si>
  <si>
    <t>2) Enrollment Chart</t>
  </si>
  <si>
    <t>3) Staffing Plan</t>
  </si>
  <si>
    <t>4) Pre-Opening Period Budget</t>
  </si>
  <si>
    <t>5) Pre-OP Cash Flow 6-Month</t>
  </si>
  <si>
    <t>6) Pre-OP Cash Flow 1-Year</t>
  </si>
  <si>
    <t>8) Year 1 Cash Flow</t>
  </si>
  <si>
    <t>9) 5 YR Budget &amp; Cash Flow Adj</t>
  </si>
  <si>
    <t>10) Fiscal Impact</t>
  </si>
  <si>
    <t>7) Year 1 Budget &amp; Assumptions</t>
  </si>
  <si>
    <t>SUM</t>
  </si>
  <si>
    <t>1st Largest Enrollment</t>
  </si>
  <si>
    <t>2nd Largest Enrollment</t>
  </si>
  <si>
    <t>NonSelectedSchools</t>
  </si>
  <si>
    <t>Rows</t>
  </si>
  <si>
    <r>
      <t>UNIQUE DROP DOWN LIST</t>
    </r>
    <r>
      <rPr>
        <i/>
        <u/>
        <sz val="11.5"/>
        <color rgb="FFFF0000"/>
        <rFont val="Calibri"/>
        <family val="2"/>
        <scheme val="minor"/>
      </rPr>
      <t xml:space="preserve"> (Array Formula - requires Ctrl-Shift-Enter)</t>
    </r>
  </si>
  <si>
    <t>4) Update  "Countif" formula in Column C (helper formula for Array Formula to use)</t>
  </si>
  <si>
    <r>
      <t xml:space="preserve">3) Press </t>
    </r>
    <r>
      <rPr>
        <b/>
        <u val="singleAccounting"/>
        <sz val="11.5"/>
        <rFont val="Calibri"/>
        <family val="2"/>
        <scheme val="minor"/>
      </rPr>
      <t>"Ctrl-Shift-Enter"</t>
    </r>
    <r>
      <rPr>
        <sz val="11.5"/>
        <rFont val="Calibri"/>
        <family val="2"/>
        <scheme val="minor"/>
      </rPr>
      <t xml:space="preserve"> to enter Array Formula (important!)</t>
    </r>
  </si>
  <si>
    <t>5-YEAR FISCAL IMPACT REPORT</t>
  </si>
  <si>
    <t>A</t>
  </si>
  <si>
    <t>B</t>
  </si>
  <si>
    <t>C</t>
  </si>
  <si>
    <t>E</t>
  </si>
  <si>
    <t>G</t>
  </si>
  <si>
    <t>Operational
Year</t>
  </si>
  <si>
    <t>Enrollment (Number of Students)</t>
  </si>
  <si>
    <t>Other District Revenue (SPED Funding, Food Service, Grants, Etc.)</t>
  </si>
  <si>
    <t>Total Funding to Charter School From District</t>
  </si>
  <si>
    <r>
      <rPr>
        <b/>
        <sz val="11.5"/>
        <rFont val="Calibri"/>
        <family val="2"/>
        <scheme val="minor"/>
      </rPr>
      <t>D</t>
    </r>
    <r>
      <rPr>
        <sz val="11.5"/>
        <rFont val="Calibri"/>
        <family val="2"/>
        <scheme val="minor"/>
      </rPr>
      <t xml:space="preserve">
( B X C )</t>
    </r>
  </si>
  <si>
    <r>
      <t xml:space="preserve">F
</t>
    </r>
    <r>
      <rPr>
        <sz val="11.5"/>
        <rFont val="Calibri"/>
        <family val="2"/>
        <scheme val="minor"/>
      </rPr>
      <t>( D + E )</t>
    </r>
  </si>
  <si>
    <r>
      <t xml:space="preserve">H
</t>
    </r>
    <r>
      <rPr>
        <sz val="11.5"/>
        <rFont val="Calibri"/>
        <family val="2"/>
        <scheme val="minor"/>
      </rPr>
      <t xml:space="preserve">( F </t>
    </r>
    <r>
      <rPr>
        <sz val="11.5"/>
        <rFont val="Calibri"/>
        <family val="2"/>
      </rPr>
      <t>÷</t>
    </r>
    <r>
      <rPr>
        <sz val="11.5"/>
        <rFont val="Calibri"/>
        <family val="2"/>
        <scheme val="minor"/>
      </rPr>
      <t xml:space="preserve"> G )</t>
    </r>
  </si>
  <si>
    <t xml:space="preserve">DESCRIPTION OF SOURCE FOR PRIMARY DISTRICT'S OPERATING BUDGET: </t>
  </si>
  <si>
    <t>OTHER NOTES:</t>
  </si>
  <si>
    <t>Please complete entering all information on tab - "2) Enrollment Chart"</t>
  </si>
  <si>
    <t>Please enter school name on tab - "1) School Information"</t>
  </si>
  <si>
    <t>Please complete entering all information  on tab - "1) School Information"</t>
  </si>
  <si>
    <t>Budgeted Student Enrollment</t>
  </si>
  <si>
    <t>To determine  district with largest enrollment over term</t>
  </si>
  <si>
    <t>TOTAL Per Pupil Revenue</t>
  </si>
  <si>
    <t>(Weighted Avg.)</t>
  </si>
  <si>
    <t>Total "Other Districts"</t>
  </si>
  <si>
    <t>PER PUPIL REVENUE BY DISTRICT</t>
  </si>
  <si>
    <t>BASIC TUITION</t>
  </si>
  <si>
    <t>RATE PER PUPIL - (Includes Annual Increase Percentages)</t>
  </si>
  <si>
    <r>
      <t>*</t>
    </r>
    <r>
      <rPr>
        <b/>
        <i/>
        <sz val="11"/>
        <rFont val="Calibri"/>
        <family val="2"/>
        <scheme val="minor"/>
      </rPr>
      <t>NOTE:</t>
    </r>
    <r>
      <rPr>
        <b/>
        <sz val="11"/>
        <rFont val="Calibri"/>
        <family val="2"/>
        <scheme val="minor"/>
      </rPr>
      <t xml:space="preserve">
</t>
    </r>
    <r>
      <rPr>
        <i/>
        <sz val="11"/>
        <rFont val="Calibri"/>
        <family val="2"/>
        <scheme val="minor"/>
      </rPr>
      <t>Please enter "Description of Assumptions" on tab "4) Pre-Opening Period Budget."</t>
    </r>
  </si>
  <si>
    <t>* Totals (Column U) for all lines above Cash Flow Adjustments should equal the Totals (Column N) on tab "7) Year 1 Budget &amp; Assumptions."</t>
  </si>
  <si>
    <t>Other District 3</t>
  </si>
  <si>
    <t>Other District 4</t>
  </si>
  <si>
    <t>Other District 5</t>
  </si>
  <si>
    <t>Other District 6</t>
  </si>
  <si>
    <t>Other District 7</t>
  </si>
  <si>
    <t>Other District 8</t>
  </si>
  <si>
    <t>Other District 9</t>
  </si>
  <si>
    <t>Other District 10</t>
  </si>
  <si>
    <t>Other District 11</t>
  </si>
  <si>
    <t>Other District 12</t>
  </si>
  <si>
    <t>Other District 13</t>
  </si>
  <si>
    <t>Other District 14</t>
  </si>
  <si>
    <t>Other District 15</t>
  </si>
  <si>
    <t>Other District 16</t>
  </si>
  <si>
    <t>Other District 17</t>
  </si>
  <si>
    <t>Other District 18</t>
  </si>
  <si>
    <t>Other District 19</t>
  </si>
  <si>
    <t>Other District 20</t>
  </si>
  <si>
    <t>Other District 21</t>
  </si>
  <si>
    <t>Other District 22</t>
  </si>
  <si>
    <t>Other District 23</t>
  </si>
  <si>
    <t>Other District 24</t>
  </si>
  <si>
    <t>Other District 25</t>
  </si>
  <si>
    <t>Other District 26</t>
  </si>
  <si>
    <t>Other District 27</t>
  </si>
  <si>
    <t>Other District 28</t>
  </si>
  <si>
    <t>Other District 29</t>
  </si>
  <si>
    <t>Other District 30</t>
  </si>
  <si>
    <t>Other District 31</t>
  </si>
  <si>
    <t>Other District 32</t>
  </si>
  <si>
    <t>Other District 33</t>
  </si>
  <si>
    <t>Other District 34</t>
  </si>
  <si>
    <t>Other District 35</t>
  </si>
  <si>
    <t>Other District 36</t>
  </si>
  <si>
    <t>Other District 37</t>
  </si>
  <si>
    <t>Other District 38</t>
  </si>
  <si>
    <t>Other District 39</t>
  </si>
  <si>
    <t>Other District 40</t>
  </si>
  <si>
    <t>Other District 41</t>
  </si>
  <si>
    <t>Other District 42</t>
  </si>
  <si>
    <t>Other District 43</t>
  </si>
  <si>
    <t>Other District 44</t>
  </si>
  <si>
    <t>Other District 45</t>
  </si>
  <si>
    <t>Other District 46</t>
  </si>
  <si>
    <t>Other District 47</t>
  </si>
  <si>
    <t>Other District 48</t>
  </si>
  <si>
    <t>Other District 49</t>
  </si>
  <si>
    <t>Other District 50</t>
  </si>
  <si>
    <t>STAFFING</t>
  </si>
  <si>
    <t>Error Checking</t>
  </si>
  <si>
    <t>Message</t>
  </si>
  <si>
    <t>#</t>
  </si>
  <si>
    <t>On Tab 2, please enter enrollment data for ALL years AND correct entries where Grade Totals ≠ District Totals.</t>
  </si>
  <si>
    <t xml:space="preserve">Please enter enrollment data for ALL years on Tab 2.  </t>
  </si>
  <si>
    <t>Please correct entries where Grade Totals ≠ District Totals on Tab 2.</t>
  </si>
  <si>
    <t>ADDISON CSD</t>
  </si>
  <si>
    <t>ADIRONDACK CSD</t>
  </si>
  <si>
    <t>AFTON CSD</t>
  </si>
  <si>
    <t>AKRON CSD</t>
  </si>
  <si>
    <t>ALBANY CITY SD</t>
  </si>
  <si>
    <t>ALBION CSD</t>
  </si>
  <si>
    <t>ALDEN CSD</t>
  </si>
  <si>
    <t>ALEXANDER CSD</t>
  </si>
  <si>
    <t>ALEXANDRIA CSD</t>
  </si>
  <si>
    <t>ALFRED-ALMOND CSD</t>
  </si>
  <si>
    <t>ALLEGANY-LIMESTONE CSD</t>
  </si>
  <si>
    <t>ALTMAR-PARISH-WILLIAMSTOWN CSD</t>
  </si>
  <si>
    <t>AMAGANSETT UFSD</t>
  </si>
  <si>
    <t>AMHERST CSD</t>
  </si>
  <si>
    <t>AMITYVILLE UFSD</t>
  </si>
  <si>
    <t>AMSTERDAM CITY SD</t>
  </si>
  <si>
    <t>ANDES CSD</t>
  </si>
  <si>
    <t>ANDOVER CSD</t>
  </si>
  <si>
    <t>ARDSLEY UFSD</t>
  </si>
  <si>
    <t>ARGYLE CSD</t>
  </si>
  <si>
    <t>ARKPORT CSD</t>
  </si>
  <si>
    <t>ARLINGTON CSD</t>
  </si>
  <si>
    <t>ATTICA CSD</t>
  </si>
  <si>
    <t>AUBURN CITY SD</t>
  </si>
  <si>
    <t>AUSABLE VALLEY CSD</t>
  </si>
  <si>
    <t>AVERILL PARK CSD</t>
  </si>
  <si>
    <t>AVOCA CSD</t>
  </si>
  <si>
    <t>AVON CSD</t>
  </si>
  <si>
    <t>BABYLON UFSD</t>
  </si>
  <si>
    <t>BAINBRIDGE-GUILFORD CSD</t>
  </si>
  <si>
    <t>BALDWIN UFSD</t>
  </si>
  <si>
    <t>BALDWINSVILLE CSD</t>
  </si>
  <si>
    <t>BALLSTON SPA CSD</t>
  </si>
  <si>
    <t>BARKER CSD</t>
  </si>
  <si>
    <t>BATAVIA CITY SD</t>
  </si>
  <si>
    <t>BATH CSD</t>
  </si>
  <si>
    <t>BAY SHORE UFSD</t>
  </si>
  <si>
    <t>BAYPORT-BLUE POINT UFSD</t>
  </si>
  <si>
    <t>BEACON CITY SD</t>
  </si>
  <si>
    <t>BEAVER RIVER CSD</t>
  </si>
  <si>
    <t>BEDFORD CSD</t>
  </si>
  <si>
    <t>BEEKMANTOWN CSD</t>
  </si>
  <si>
    <t>BELFAST CSD</t>
  </si>
  <si>
    <t>BELLEVILLE HENDERSON CSD</t>
  </si>
  <si>
    <t>BELLMORE UFSD</t>
  </si>
  <si>
    <t>BELLMORE-MERRICK CENTRAL HS DISTRICT</t>
  </si>
  <si>
    <t>BEMUS POINT CSD</t>
  </si>
  <si>
    <t>BERLIN CSD</t>
  </si>
  <si>
    <t>BERNE-KNOX-WESTERLO CSD</t>
  </si>
  <si>
    <t>BETHLEHEM CSD</t>
  </si>
  <si>
    <t>BETHPAGE UFSD</t>
  </si>
  <si>
    <t>BINGHAMTON CITY SD</t>
  </si>
  <si>
    <t>BLIND BROOK-RYE UFSD</t>
  </si>
  <si>
    <t>BOLIVAR-RICHBURG CSD</t>
  </si>
  <si>
    <t>BOLTON CSD</t>
  </si>
  <si>
    <t>BRADFORD CSD</t>
  </si>
  <si>
    <t>BRASHER FALLS CSD</t>
  </si>
  <si>
    <t>BRENTWOOD UFSD</t>
  </si>
  <si>
    <t>BREWSTER CSD</t>
  </si>
  <si>
    <t>BRIARCLIFF MANOR UFSD</t>
  </si>
  <si>
    <t>BRIDGEHAMPTON UFSD</t>
  </si>
  <si>
    <t>BRIGHTON CSD</t>
  </si>
  <si>
    <t>BROADALBIN-PERTH CSD</t>
  </si>
  <si>
    <t>BROCKPORT CSD</t>
  </si>
  <si>
    <t>BROCTON CSD</t>
  </si>
  <si>
    <t>BRONXVILLE UFSD</t>
  </si>
  <si>
    <t>BROOKFIELD CSD</t>
  </si>
  <si>
    <t>BROOKHAVEN-COMSEWOGUE UFSD</t>
  </si>
  <si>
    <t>BRUNSWICK CSD (BRITTONKILL)</t>
  </si>
  <si>
    <t>BRUSHTON-MOIRA CSD</t>
  </si>
  <si>
    <t>BUFFALO CITY SD</t>
  </si>
  <si>
    <t>BURNT HILLS-BALLSTON LAKE CSD</t>
  </si>
  <si>
    <t>BYRAM HILLS CSD</t>
  </si>
  <si>
    <t>BYRON-BERGEN CSD</t>
  </si>
  <si>
    <t>CAIRO-DURHAM CSD</t>
  </si>
  <si>
    <t>CALEDONIA-MUMFORD CSD</t>
  </si>
  <si>
    <t>CAMBRIDGE CSD</t>
  </si>
  <si>
    <t>CAMDEN CSD</t>
  </si>
  <si>
    <t>CAMPBELL-SAVONA CSD</t>
  </si>
  <si>
    <t>CANAJOHARIE CSD</t>
  </si>
  <si>
    <t>CANANDAIGUA CITY SD</t>
  </si>
  <si>
    <t>CANASERAGA CSD</t>
  </si>
  <si>
    <t>CANASTOTA CSD</t>
  </si>
  <si>
    <t>CANDOR CSD</t>
  </si>
  <si>
    <t>CANISTEO-GREENWOOD CSD</t>
  </si>
  <si>
    <t>CANTON CSD</t>
  </si>
  <si>
    <t>CARLE PLACE UFSD</t>
  </si>
  <si>
    <t>CARMEL CSD</t>
  </si>
  <si>
    <t>CARTHAGE CSD</t>
  </si>
  <si>
    <t>CASSADAGA VALLEY CSD</t>
  </si>
  <si>
    <t>CATO-MERIDIAN CSD</t>
  </si>
  <si>
    <t>CATSKILL CSD</t>
  </si>
  <si>
    <t>CATTARAUGUS-LITTLE VALLEY CSD</t>
  </si>
  <si>
    <t>CAZENOVIA CSD</t>
  </si>
  <si>
    <t>CENTER MORICHES UFSD</t>
  </si>
  <si>
    <t>CENTRAL ISLIP UFSD</t>
  </si>
  <si>
    <t>CENTRAL SQUARE CSD</t>
  </si>
  <si>
    <t>CHAPPAQUA CSD</t>
  </si>
  <si>
    <t>CHARLOTTE VALLEY CSD</t>
  </si>
  <si>
    <t>CHATEAUGAY CSD</t>
  </si>
  <si>
    <t>CHATHAM CSD</t>
  </si>
  <si>
    <t>CHAUTAUQUA LAKE CSD</t>
  </si>
  <si>
    <t>CHAZY UFSD</t>
  </si>
  <si>
    <t>CHEEKTOWAGA CSD</t>
  </si>
  <si>
    <t>CHEEKTOWAGA-MARYVALE UFSD</t>
  </si>
  <si>
    <t>CHEEKTOWAGA-SLOAN UFSD</t>
  </si>
  <si>
    <t>CHENANGO FORKS CSD</t>
  </si>
  <si>
    <t>CHENANGO VALLEY CSD</t>
  </si>
  <si>
    <t>CHERRY VALLEY-SPRINGFIELD CSD</t>
  </si>
  <si>
    <t>CHESTER UFSD</t>
  </si>
  <si>
    <t>CHITTENANGO CSD</t>
  </si>
  <si>
    <t>CHURCHVILLE-CHILI CSD</t>
  </si>
  <si>
    <t>CINCINNATUS CSD</t>
  </si>
  <si>
    <t>CLARENCE CSD</t>
  </si>
  <si>
    <t>CLARKSTOWN CSD</t>
  </si>
  <si>
    <t>CLEVELAND HILL UFSD</t>
  </si>
  <si>
    <t>CLIFTON-FINE CSD</t>
  </si>
  <si>
    <t>CLINTON CSD</t>
  </si>
  <si>
    <t>CLYDE-SAVANNAH CSD</t>
  </si>
  <si>
    <t>CLYMER CSD</t>
  </si>
  <si>
    <t>COBLESKILL-RICHMONDVILLE CSD</t>
  </si>
  <si>
    <t>COHOES CITY SD</t>
  </si>
  <si>
    <t>COLD SPRING HARBOR CSD</t>
  </si>
  <si>
    <t>COLTON-PIERREPONT CSD</t>
  </si>
  <si>
    <t>COMMACK UFSD</t>
  </si>
  <si>
    <t>CONNETQUOT CSD</t>
  </si>
  <si>
    <t>COOPERSTOWN CSD</t>
  </si>
  <si>
    <t>COPENHAGEN CSD</t>
  </si>
  <si>
    <t>COPIAGUE UFSD</t>
  </si>
  <si>
    <t>CORINTH CSD</t>
  </si>
  <si>
    <t>CORNING CITY SD</t>
  </si>
  <si>
    <t>CORNWALL CSD</t>
  </si>
  <si>
    <t>CORTLAND CITY SD</t>
  </si>
  <si>
    <t>COXSACKIE-ATHENS CSD</t>
  </si>
  <si>
    <t>CROTON-HARMON UFSD</t>
  </si>
  <si>
    <t>CROWN POINT CSD</t>
  </si>
  <si>
    <t>CUBA-RUSHFORD CSD</t>
  </si>
  <si>
    <t>DALTON-NUNDA CSD (KESHEQUA)</t>
  </si>
  <si>
    <t>DANSVILLE CSD</t>
  </si>
  <si>
    <t>DEER PARK UFSD</t>
  </si>
  <si>
    <t>DELAWARE ACADEMY CSD AT DELHI</t>
  </si>
  <si>
    <t>DEPEW UFSD</t>
  </si>
  <si>
    <t>DEPOSIT CSD</t>
  </si>
  <si>
    <t>DERUYTER CSD</t>
  </si>
  <si>
    <t>DOBBS FERRY UFSD</t>
  </si>
  <si>
    <t>DOLGEVILLE CSD</t>
  </si>
  <si>
    <t>DOVER UFSD</t>
  </si>
  <si>
    <t>DOWNSVILLE CSD</t>
  </si>
  <si>
    <t>DRYDEN CSD</t>
  </si>
  <si>
    <t>DUANESBURG CSD</t>
  </si>
  <si>
    <t>DUNDEE CSD</t>
  </si>
  <si>
    <t>DUNKIRK CITY SD</t>
  </si>
  <si>
    <t>EAST AURORA UFSD</t>
  </si>
  <si>
    <t>EAST BLOOMFIELD CSD</t>
  </si>
  <si>
    <t>EAST GREENBUSH CSD</t>
  </si>
  <si>
    <t>EAST HAMPTON UFSD</t>
  </si>
  <si>
    <t>EAST IRONDEQUOIT CSD</t>
  </si>
  <si>
    <t>EAST ISLIP UFSD</t>
  </si>
  <si>
    <t>EAST MEADOW UFSD</t>
  </si>
  <si>
    <t>EAST MORICHES UFSD</t>
  </si>
  <si>
    <t>EAST QUOGUE UFSD</t>
  </si>
  <si>
    <t>EAST RAMAPO CSD (SPRING VALLEY)</t>
  </si>
  <si>
    <t>EAST ROCHESTER UFSD</t>
  </si>
  <si>
    <t>EAST ROCKAWAY UFSD</t>
  </si>
  <si>
    <t>EAST SYRACUSE-MINOA CSD</t>
  </si>
  <si>
    <t>EAST WILLISTON UFSD</t>
  </si>
  <si>
    <t>EASTCHESTER UFSD</t>
  </si>
  <si>
    <t>EASTPORT-SOUTH MANOR CSD</t>
  </si>
  <si>
    <t>EDEN CSD</t>
  </si>
  <si>
    <t>EDGEMONT UFSD</t>
  </si>
  <si>
    <t>EDINBURG COMMON SD</t>
  </si>
  <si>
    <t>EDMESTON CSD</t>
  </si>
  <si>
    <t>EDWARDS-KNOX CSD</t>
  </si>
  <si>
    <t>ELBA CSD</t>
  </si>
  <si>
    <t>ELDRED CSD</t>
  </si>
  <si>
    <t>ELIZABETHTOWN-LEWIS CSD</t>
  </si>
  <si>
    <t>ELLENVILLE CSD</t>
  </si>
  <si>
    <t>ELLICOTTVILLE CSD</t>
  </si>
  <si>
    <t>ELMIRA CITY SD</t>
  </si>
  <si>
    <t>ELMIRA HEIGHTS CSD</t>
  </si>
  <si>
    <t>ELMONT UFSD</t>
  </si>
  <si>
    <t>ELMSFORD UFSD</t>
  </si>
  <si>
    <t>ELWOOD UFSD</t>
  </si>
  <si>
    <t>EVANS-BRANT CSD (LAKE SHORE)</t>
  </si>
  <si>
    <t>FABIUS-POMPEY CSD</t>
  </si>
  <si>
    <t>FAIRPORT CSD</t>
  </si>
  <si>
    <t>FALCONER CSD</t>
  </si>
  <si>
    <t>FALLSBURG CSD</t>
  </si>
  <si>
    <t>FARMINGDALE UFSD</t>
  </si>
  <si>
    <t>FAYETTEVILLE-MANLIUS CSD</t>
  </si>
  <si>
    <t>FILLMORE CSD</t>
  </si>
  <si>
    <t>FIRE ISLAND UFSD</t>
  </si>
  <si>
    <t>FISHERS ISLAND UFSD</t>
  </si>
  <si>
    <t>FLORAL PARK-BELLEROSE UFSD</t>
  </si>
  <si>
    <t>FLORIDA UFSD</t>
  </si>
  <si>
    <t>FONDA-FULTONVILLE CSD</t>
  </si>
  <si>
    <t>FORESTVILLE CSD</t>
  </si>
  <si>
    <t>FORT ANN CSD</t>
  </si>
  <si>
    <t>FORT EDWARD UFSD</t>
  </si>
  <si>
    <t>FORT PLAIN CSD</t>
  </si>
  <si>
    <t>FRANKFORT-SCHUYLER CSD</t>
  </si>
  <si>
    <t>FRANKLIN CSD</t>
  </si>
  <si>
    <t>FRANKLIN SQUARE UFSD</t>
  </si>
  <si>
    <t>FRANKLINVILLE CSD</t>
  </si>
  <si>
    <t>FREDONIA CSD</t>
  </si>
  <si>
    <t>FREEPORT UFSD</t>
  </si>
  <si>
    <t>FREWSBURG CSD</t>
  </si>
  <si>
    <t>FRIENDSHIP CSD</t>
  </si>
  <si>
    <t>FRONTIER CSD</t>
  </si>
  <si>
    <t>FULTON CITY SD</t>
  </si>
  <si>
    <t>GALWAY CSD</t>
  </si>
  <si>
    <t>GANANDA CSD</t>
  </si>
  <si>
    <t>GARDEN CITY UFSD</t>
  </si>
  <si>
    <t>GARRISON UFSD</t>
  </si>
  <si>
    <t>GATES-CHILI CSD</t>
  </si>
  <si>
    <t>GENERAL BROWN CSD</t>
  </si>
  <si>
    <t>GENESEE VALLEY CSD</t>
  </si>
  <si>
    <t>GENESEO CSD</t>
  </si>
  <si>
    <t>GENEVA CITY SD</t>
  </si>
  <si>
    <t>GEORGETOWN-SOUTH OTSELIC CSD</t>
  </si>
  <si>
    <t>GERMANTOWN CSD</t>
  </si>
  <si>
    <t>GILBERTSVILLE-MOUNT UPTON CSD</t>
  </si>
  <si>
    <t>GILBOA-CONESVILLE CSD</t>
  </si>
  <si>
    <t>GLEN COVE CITY SD</t>
  </si>
  <si>
    <t>GLENS FALLS CITY SD</t>
  </si>
  <si>
    <t>GLENS FALLS COMN SD</t>
  </si>
  <si>
    <t>GLOVERSVILLE CITY SD</t>
  </si>
  <si>
    <t>GORHAM-MIDDLESEX CSD (MARCUS WHITMAN</t>
  </si>
  <si>
    <t>GOSHEN CSD</t>
  </si>
  <si>
    <t>GOUVERNEUR CSD</t>
  </si>
  <si>
    <t>GOWANDA CSD</t>
  </si>
  <si>
    <t>GRAND ISLAND CSD</t>
  </si>
  <si>
    <t>GRANVILLE CSD</t>
  </si>
  <si>
    <t>GREAT NECK UFSD</t>
  </si>
  <si>
    <t>GREECE CSD</t>
  </si>
  <si>
    <t>GREEN ISLAND UFSD</t>
  </si>
  <si>
    <t>GREENBURGH CSD</t>
  </si>
  <si>
    <t>GREENE CSD</t>
  </si>
  <si>
    <t>GREENPORT UFSD</t>
  </si>
  <si>
    <t>GREENVILLE CSD</t>
  </si>
  <si>
    <t>GREENWICH CSD</t>
  </si>
  <si>
    <t>GREENWOOD LAKE UFSD</t>
  </si>
  <si>
    <t>GROTON CSD</t>
  </si>
  <si>
    <t>GUILDERLAND CSD</t>
  </si>
  <si>
    <t>HADLEY-LUZERNE CSD</t>
  </si>
  <si>
    <t>HALDANE CSD</t>
  </si>
  <si>
    <t>HALF HOLLOW HILLS CSD</t>
  </si>
  <si>
    <t>HAMBURG CSD</t>
  </si>
  <si>
    <t>HAMILTON CSD</t>
  </si>
  <si>
    <t>HAMMOND CSD</t>
  </si>
  <si>
    <t>HAMMONDSPORT CSD</t>
  </si>
  <si>
    <t>HAMPTON BAYS UFSD</t>
  </si>
  <si>
    <t>HANCOCK CSD</t>
  </si>
  <si>
    <t>HANNIBAL CSD</t>
  </si>
  <si>
    <t>HARBORFIELDS CSD</t>
  </si>
  <si>
    <t>HARPURSVILLE CSD</t>
  </si>
  <si>
    <t>HARRISON CSD</t>
  </si>
  <si>
    <t>HARRISVILLE CSD</t>
  </si>
  <si>
    <t>HARTFORD CSD</t>
  </si>
  <si>
    <t>HASTINGS-ON-HUDSON UFSD</t>
  </si>
  <si>
    <t>HAUPPAUGE UFSD</t>
  </si>
  <si>
    <t>HAVERSTRAW-STONY POINT CSD (NORTH RO</t>
  </si>
  <si>
    <t>HEMPSTEAD UFSD</t>
  </si>
  <si>
    <t>HENDRICK HUDSON CSD</t>
  </si>
  <si>
    <t>HERKIMER CSD</t>
  </si>
  <si>
    <t>HERMON-DEKALB CSD</t>
  </si>
  <si>
    <t>HERRICKS UFSD</t>
  </si>
  <si>
    <t>HEUVELTON CSD</t>
  </si>
  <si>
    <t>HEWLETT-WOODMERE UFSD</t>
  </si>
  <si>
    <t>HICKSVILLE UFSD</t>
  </si>
  <si>
    <t>HIGHLAND CSD</t>
  </si>
  <si>
    <t>HIGHLAND FALLS CSD</t>
  </si>
  <si>
    <t>HILTON CSD</t>
  </si>
  <si>
    <t>HINSDALE CSD</t>
  </si>
  <si>
    <t>HOLLAND CSD</t>
  </si>
  <si>
    <t>HOLLAND PATENT CSD</t>
  </si>
  <si>
    <t>HOLLEY CSD</t>
  </si>
  <si>
    <t>HOMER CSD</t>
  </si>
  <si>
    <t>HONEOYE CSD</t>
  </si>
  <si>
    <t>HONEOYE FALLS-LIMA CSD</t>
  </si>
  <si>
    <t>HOOSIC VALLEY CSD</t>
  </si>
  <si>
    <t>HOOSICK FALLS CSD</t>
  </si>
  <si>
    <t>HORNELL CITY SD</t>
  </si>
  <si>
    <t>HORSEHEADS CSD</t>
  </si>
  <si>
    <t>HUDSON CITY SD</t>
  </si>
  <si>
    <t>HUDSON FALLS CSD</t>
  </si>
  <si>
    <t>HUNTER-TANNERSVILLE CSD</t>
  </si>
  <si>
    <t>HUNTINGTON UFSD</t>
  </si>
  <si>
    <t>HYDE PARK CSD</t>
  </si>
  <si>
    <t>INDIAN LAKE CSD</t>
  </si>
  <si>
    <t>INDIAN RIVER CSD</t>
  </si>
  <si>
    <t>INLET COMN SD</t>
  </si>
  <si>
    <t>IROQUOIS CSD</t>
  </si>
  <si>
    <t>IRVINGTON UFSD</t>
  </si>
  <si>
    <t>ISLAND PARK UFSD</t>
  </si>
  <si>
    <t>ISLAND TREES UFSD</t>
  </si>
  <si>
    <t>ISLIP UFSD</t>
  </si>
  <si>
    <t>ITHACA CITY SD</t>
  </si>
  <si>
    <t>JAMESTOWN CITY SD</t>
  </si>
  <si>
    <t>JAMESVILLE-DEWITT CSD</t>
  </si>
  <si>
    <t>JASPER-TROUPSBURG CSD</t>
  </si>
  <si>
    <t>JEFFERSON CSD</t>
  </si>
  <si>
    <t>JERICHO UFSD</t>
  </si>
  <si>
    <t>JOHNSBURG CSD</t>
  </si>
  <si>
    <t>JOHNSON CITY CSD</t>
  </si>
  <si>
    <t>JOHNSTOWN CITY SD</t>
  </si>
  <si>
    <t>JORDAN-ELBRIDGE CSD</t>
  </si>
  <si>
    <t>KATONAH-LEWISBORO UFSD</t>
  </si>
  <si>
    <t>KEENE CSD</t>
  </si>
  <si>
    <t>KENDALL CSD</t>
  </si>
  <si>
    <t>KENMORE-TONAWANDA UFSD</t>
  </si>
  <si>
    <t>KINDERHOOK CSD</t>
  </si>
  <si>
    <t>KINGS PARK CSD</t>
  </si>
  <si>
    <t>KINGSTON CITY SD</t>
  </si>
  <si>
    <t>KIRYAS JOEL VILLAGE UFSD</t>
  </si>
  <si>
    <t>LA FARGEVILLE CSD</t>
  </si>
  <si>
    <t>LACKAWANNA CITY SD</t>
  </si>
  <si>
    <t>LAFAYETTE CSD</t>
  </si>
  <si>
    <t>LAKE GEORGE CSD</t>
  </si>
  <si>
    <t>LAKE PLACID CSD</t>
  </si>
  <si>
    <t>LAKE PLEASANT CSD</t>
  </si>
  <si>
    <t>LAKELAND CSD</t>
  </si>
  <si>
    <t>LANCASTER CSD</t>
  </si>
  <si>
    <t>LANSING CSD</t>
  </si>
  <si>
    <t>LANSINGBURGH CSD</t>
  </si>
  <si>
    <t>LAURENS CSD</t>
  </si>
  <si>
    <t>LAWRENCE UFSD</t>
  </si>
  <si>
    <t>LE ROY CSD</t>
  </si>
  <si>
    <t>LETCHWORTH CSD</t>
  </si>
  <si>
    <t>LEVITTOWN UFSD</t>
  </si>
  <si>
    <t>LEWISTON-PORTER CSD</t>
  </si>
  <si>
    <t>LIBERTY CSD</t>
  </si>
  <si>
    <t>LINDENHURST UFSD</t>
  </si>
  <si>
    <t>LISBON CSD</t>
  </si>
  <si>
    <t>LITTLE FALLS CITY SD</t>
  </si>
  <si>
    <t>LIVERPOOL CSD</t>
  </si>
  <si>
    <t>LIVINGSTON MANOR CSD</t>
  </si>
  <si>
    <t>LIVONIA CSD</t>
  </si>
  <si>
    <t>LOCKPORT CITY SD</t>
  </si>
  <si>
    <t>LOCUST VALLEY CSD</t>
  </si>
  <si>
    <t>LONG BEACH CITY SD</t>
  </si>
  <si>
    <t>LONG LAKE CSD</t>
  </si>
  <si>
    <t>LONGWOOD CSD</t>
  </si>
  <si>
    <t>LOWVILLE ACADEMY &amp; CSD</t>
  </si>
  <si>
    <t>LYME CSD</t>
  </si>
  <si>
    <t>LYNBROOK UFSD</t>
  </si>
  <si>
    <t>LYNCOURT UFSD</t>
  </si>
  <si>
    <t>LYNDONVILLE CSD</t>
  </si>
  <si>
    <t>LYONS CSD</t>
  </si>
  <si>
    <t>MADISON CSD</t>
  </si>
  <si>
    <t>MADRID-WADDINGTON CSD</t>
  </si>
  <si>
    <t>MAHOPAC CSD</t>
  </si>
  <si>
    <t>MAINE-ENDWELL CSD</t>
  </si>
  <si>
    <t>MALONE CSD</t>
  </si>
  <si>
    <t>MALVERNE UFSD</t>
  </si>
  <si>
    <t>MAMARONECK UFSD</t>
  </si>
  <si>
    <t>MANCHESTER-SHORTSVILLE CSD (RED JACK</t>
  </si>
  <si>
    <t>MANHASSET UFSD</t>
  </si>
  <si>
    <t>MARATHON CSD</t>
  </si>
  <si>
    <t>MARCELLUS CSD</t>
  </si>
  <si>
    <t>MARGARETVILLE CSD</t>
  </si>
  <si>
    <t>MARION CSD</t>
  </si>
  <si>
    <t>MARLBORO CSD</t>
  </si>
  <si>
    <t>MASSAPEQUA UFSD</t>
  </si>
  <si>
    <t>MASSENA CSD</t>
  </si>
  <si>
    <t>MATTITUCK-CUTCHOGUE UFSD</t>
  </si>
  <si>
    <t>MAYFIELD CSD</t>
  </si>
  <si>
    <t>MCGRAW CSD</t>
  </si>
  <si>
    <t>MECHANICVILLE CITY SD</t>
  </si>
  <si>
    <t>MEDINA CSD</t>
  </si>
  <si>
    <t>MENANDS UFSD</t>
  </si>
  <si>
    <t>MERRICK UFSD</t>
  </si>
  <si>
    <t>MEXICO CSD</t>
  </si>
  <si>
    <t>MIDDLE COUNTRY CSD</t>
  </si>
  <si>
    <t>MIDDLEBURGH CSD</t>
  </si>
  <si>
    <t>MIDDLETOWN CITY SD</t>
  </si>
  <si>
    <t>MILFORD CSD</t>
  </si>
  <si>
    <t>MILLBROOK CSD</t>
  </si>
  <si>
    <t>MILLER PLACE UFSD</t>
  </si>
  <si>
    <t>MINEOLA UFSD</t>
  </si>
  <si>
    <t>MINERVA CSD</t>
  </si>
  <si>
    <t>MINISINK VALLEY CSD</t>
  </si>
  <si>
    <t>MONROE-WOODBURY CSD</t>
  </si>
  <si>
    <t>MONTAUK UFSD</t>
  </si>
  <si>
    <t>MONTICELLO CSD</t>
  </si>
  <si>
    <t>MORAVIA CSD</t>
  </si>
  <si>
    <t>MORIAH CSD</t>
  </si>
  <si>
    <t>MORRIS CSD</t>
  </si>
  <si>
    <t>MORRISTOWN CSD</t>
  </si>
  <si>
    <t>MORRISVILLE-EATON CSD</t>
  </si>
  <si>
    <t>MOUNT MARKHAM CSD</t>
  </si>
  <si>
    <t>MT MORRIS CSD</t>
  </si>
  <si>
    <t>MT PLEASANT CSD</t>
  </si>
  <si>
    <t>MT SINAI UFSD</t>
  </si>
  <si>
    <t>MT VERNON SCHOOL DISTRICT</t>
  </si>
  <si>
    <t>NANUET UFSD</t>
  </si>
  <si>
    <t>NAPLES CSD</t>
  </si>
  <si>
    <t>NEW HARTFORD CSD</t>
  </si>
  <si>
    <t>NEW HYDE PARK-GARDEN CITY PARK UFSD</t>
  </si>
  <si>
    <t>NEW LEBANON CSD</t>
  </si>
  <si>
    <t>NEW PALTZ CSD</t>
  </si>
  <si>
    <t>NEW ROCHELLE CITY SD</t>
  </si>
  <si>
    <t>NEW SUFFOLK COMN SD</t>
  </si>
  <si>
    <t>NEWARK CSD</t>
  </si>
  <si>
    <t>NEWARK VALLEY CSD</t>
  </si>
  <si>
    <t>NEWBURGH CITY SD</t>
  </si>
  <si>
    <t>NEWCOMB CSD</t>
  </si>
  <si>
    <t>NEWFANE CSD</t>
  </si>
  <si>
    <t>NEWFIELD CSD</t>
  </si>
  <si>
    <t>NIAGARA FALLS CITY SD</t>
  </si>
  <si>
    <t>NIAGARA-WHEATFIELD CSD</t>
  </si>
  <si>
    <t>NISKAYUNA CSD</t>
  </si>
  <si>
    <t>NORTH BABYLON UFSD</t>
  </si>
  <si>
    <t>NORTH BELLMORE UFSD</t>
  </si>
  <si>
    <t>NORTH COLLINS CSD</t>
  </si>
  <si>
    <t>NORTH COLONIE CSD</t>
  </si>
  <si>
    <t>NORTH GREENBUSH COMN SD (WILLIAMS)</t>
  </si>
  <si>
    <t>NORTH MERRICK UFSD</t>
  </si>
  <si>
    <t>NORTH ROSE-WOLCOTT CSD</t>
  </si>
  <si>
    <t>NORTH SALEM CSD</t>
  </si>
  <si>
    <t>NORTH SHORE CSD</t>
  </si>
  <si>
    <t>NORTH SYRACUSE CSD</t>
  </si>
  <si>
    <t>NORTH TONAWANDA CITY SD</t>
  </si>
  <si>
    <t>NORTH WARREN CSD</t>
  </si>
  <si>
    <t>NORTHEAST CSD</t>
  </si>
  <si>
    <t>NORTHEASTERN CLINTON CSD</t>
  </si>
  <si>
    <t>NORTHERN ADIRONDACK CSD</t>
  </si>
  <si>
    <t>NORTHPORT-EAST NORTHPORT UFSD</t>
  </si>
  <si>
    <t>NORTHVILLE CSD</t>
  </si>
  <si>
    <t>NORWICH CITY SD</t>
  </si>
  <si>
    <t>NORWOOD-NORFOLK CSD</t>
  </si>
  <si>
    <t>NY MILLS UFSD</t>
  </si>
  <si>
    <t>NYACK UFSD</t>
  </si>
  <si>
    <t>NYC CHANCELLOR'S OFFICE</t>
  </si>
  <si>
    <t>OAKFIELD-ALABAMA CSD</t>
  </si>
  <si>
    <t>OCEANSIDE UFSD</t>
  </si>
  <si>
    <t>ODESSA-MONTOUR CSD</t>
  </si>
  <si>
    <t>OGDENSBURG CITY SD</t>
  </si>
  <si>
    <t>OLEAN CITY SD</t>
  </si>
  <si>
    <t>ONEIDA CITY SD</t>
  </si>
  <si>
    <t>ONEONTA CITY SD</t>
  </si>
  <si>
    <t>ONONDAGA CSD</t>
  </si>
  <si>
    <t>ONTEORA CSD</t>
  </si>
  <si>
    <t>OPPENHEIM-EPHRATAH-ST. JOHNSVILLE CSD</t>
  </si>
  <si>
    <t>ORCHARD PARK CSD</t>
  </si>
  <si>
    <t>ORISKANY CSD</t>
  </si>
  <si>
    <t>OSSINING UFSD</t>
  </si>
  <si>
    <t>OSWEGO CITY SD</t>
  </si>
  <si>
    <t>OTEGO-UNADILLA CSD</t>
  </si>
  <si>
    <t>OWEGO-APALACHIN CSD</t>
  </si>
  <si>
    <t>OXFORD ACADEMY &amp; CSD</t>
  </si>
  <si>
    <t>OYSTER BAY-EAST NORWICH CSD</t>
  </si>
  <si>
    <t>OYSTERPONDS UFSD</t>
  </si>
  <si>
    <t>PALMYRA-MACEDON CSD</t>
  </si>
  <si>
    <t>PANAMA CSD</t>
  </si>
  <si>
    <t>PARISHVILLE-HOPKINTON CSD</t>
  </si>
  <si>
    <t>PATCHOGUE-MEDFORD UFSD</t>
  </si>
  <si>
    <t>PAVILION CSD</t>
  </si>
  <si>
    <t>PAWLING CSD</t>
  </si>
  <si>
    <t>PEARL RIVER UFSD</t>
  </si>
  <si>
    <t>PEEKSKILL CITY SD</t>
  </si>
  <si>
    <t>PELHAM UFSD</t>
  </si>
  <si>
    <t>PEMBROKE CSD</t>
  </si>
  <si>
    <t>PENFIELD CSD</t>
  </si>
  <si>
    <t>PENN YAN CSD</t>
  </si>
  <si>
    <t>PERRY CSD</t>
  </si>
  <si>
    <t>PERU CSD</t>
  </si>
  <si>
    <t>PHELPS-CLIFTON SPRINGS CSD</t>
  </si>
  <si>
    <t>PHOENIX CSD</t>
  </si>
  <si>
    <t>PINE BUSH CSD</t>
  </si>
  <si>
    <t>PINE PLAINS CSD</t>
  </si>
  <si>
    <t>PINE VALLEY CSD (SOUTH DAYTON)</t>
  </si>
  <si>
    <t>PITTSFORD CSD</t>
  </si>
  <si>
    <t>PLAINEDGE UFSD</t>
  </si>
  <si>
    <t>PLAINVIEW-OLD BETHPAGE CSD</t>
  </si>
  <si>
    <t>PLATTSBURGH CITY SD</t>
  </si>
  <si>
    <t>PLEASANTVILLE UFSD</t>
  </si>
  <si>
    <t>POCANTICO HILLS CSD</t>
  </si>
  <si>
    <t>POLAND CSD</t>
  </si>
  <si>
    <t>PORT BYRON CSD</t>
  </si>
  <si>
    <t>PORT CHESTER-RYE UFSD</t>
  </si>
  <si>
    <t>PORT JEFFERSON UFSD</t>
  </si>
  <si>
    <t>PORT JERVIS CITY SD</t>
  </si>
  <si>
    <t>PORT WASHINGTON UFSD</t>
  </si>
  <si>
    <t>PORTVILLE CSD</t>
  </si>
  <si>
    <t>POTSDAM CSD</t>
  </si>
  <si>
    <t>POUGHKEEPSIE CITY SD</t>
  </si>
  <si>
    <t>PRATTSBURGH CSD</t>
  </si>
  <si>
    <t>PULASKI CSD</t>
  </si>
  <si>
    <t>PUTNAM CSD</t>
  </si>
  <si>
    <t>PUTNAM VALLEY CSD</t>
  </si>
  <si>
    <t>QUEENSBURY UFSD</t>
  </si>
  <si>
    <t>QUOGUE UFSD</t>
  </si>
  <si>
    <t>RAMAPO CSD (SUFFERN)</t>
  </si>
  <si>
    <t>RANDOLPH CSD</t>
  </si>
  <si>
    <t>RAVENA-COEYMANS-SELKIRK CSD</t>
  </si>
  <si>
    <t>RED CREEK CSD</t>
  </si>
  <si>
    <t>RED HOOK CSD</t>
  </si>
  <si>
    <t>REMSEN CSD</t>
  </si>
  <si>
    <t>REMSENBURG-SPEONK UFSD</t>
  </si>
  <si>
    <t>RENSSELAER CITY SD</t>
  </si>
  <si>
    <t>RHINEBECK CSD</t>
  </si>
  <si>
    <t>RICHFIELD SPRINGS CSD</t>
  </si>
  <si>
    <t>RIPLEY CSD</t>
  </si>
  <si>
    <t>RIVERHEAD CSD</t>
  </si>
  <si>
    <t>ROCHESTER CITY SD</t>
  </si>
  <si>
    <t>ROCKVILLE CENTRE UFSD</t>
  </si>
  <si>
    <t>ROCKY POINT UFSD</t>
  </si>
  <si>
    <t>ROME CITY SD</t>
  </si>
  <si>
    <t>ROMULUS CSD</t>
  </si>
  <si>
    <t>RONDOUT VALLEY CSD</t>
  </si>
  <si>
    <t>ROOSEVELT UFSD</t>
  </si>
  <si>
    <t>ROSCOE CSD</t>
  </si>
  <si>
    <t>ROSLYN UFSD</t>
  </si>
  <si>
    <t>ROTTERDAM-MOHONASEN CSD</t>
  </si>
  <si>
    <t>ROXBURY CSD</t>
  </si>
  <si>
    <t>ROYALTON-HARTLAND CSD</t>
  </si>
  <si>
    <t>RUSH-HENRIETTA CSD</t>
  </si>
  <si>
    <t>RYE CITY SD</t>
  </si>
  <si>
    <t>RYE NECK UFSD</t>
  </si>
  <si>
    <t>SACHEM CSD</t>
  </si>
  <si>
    <t>SACKETS HARBOR CSD</t>
  </si>
  <si>
    <t>SAG HARBOR UFSD</t>
  </si>
  <si>
    <t>SAGAPONACK COMN SD</t>
  </si>
  <si>
    <t>SALAMANCA CITY SD</t>
  </si>
  <si>
    <t>SALEM CSD</t>
  </si>
  <si>
    <t>SALMON RIVER CSD</t>
  </si>
  <si>
    <t>SANDY CREEK CSD</t>
  </si>
  <si>
    <t>SARANAC CSD</t>
  </si>
  <si>
    <t>SARANAC LAKE CSD</t>
  </si>
  <si>
    <t>SARATOGA SPRINGS CITY SD</t>
  </si>
  <si>
    <t>SAUGERTIES CSD</t>
  </si>
  <si>
    <t>SAUQUOIT VALLEY CSD</t>
  </si>
  <si>
    <t>SAYVILLE UFSD</t>
  </si>
  <si>
    <t>SCARSDALE UFSD</t>
  </si>
  <si>
    <t>SCHALMONT CSD</t>
  </si>
  <si>
    <t>SCHENECTADY CITY SD</t>
  </si>
  <si>
    <t>SCHENEVUS CSD</t>
  </si>
  <si>
    <t>SCHODACK CSD</t>
  </si>
  <si>
    <t>SCHOHARIE CSD</t>
  </si>
  <si>
    <t>SCHROON LAKE CSD</t>
  </si>
  <si>
    <t>SCHUYLERVILLE CSD</t>
  </si>
  <si>
    <t>SCIO CSD</t>
  </si>
  <si>
    <t>SCOTIA-GLENVILLE CSD</t>
  </si>
  <si>
    <t>SEAFORD UFSD</t>
  </si>
  <si>
    <t>SENECA FALLS CSD</t>
  </si>
  <si>
    <t>SEWANHAKA CENTRAL HS DISTRICT</t>
  </si>
  <si>
    <t>SHARON SPRINGS CSD</t>
  </si>
  <si>
    <t>SHELTER ISLAND UFSD</t>
  </si>
  <si>
    <t>SHENENDEHOWA CSD</t>
  </si>
  <si>
    <t>SHERBURNE-EARLVILLE CSD</t>
  </si>
  <si>
    <t>SHERMAN CSD</t>
  </si>
  <si>
    <t>SHERRILL CITY SD</t>
  </si>
  <si>
    <t>SHOREHAM-WADING RIVER CSD</t>
  </si>
  <si>
    <t>SIDNEY CSD</t>
  </si>
  <si>
    <t>SILVER CREEK CSD</t>
  </si>
  <si>
    <t>SKANEATELES CSD</t>
  </si>
  <si>
    <t>SMITHTOWN CSD</t>
  </si>
  <si>
    <t>SODUS CSD</t>
  </si>
  <si>
    <t>SOLVAY UFSD</t>
  </si>
  <si>
    <t>SOMERS CSD</t>
  </si>
  <si>
    <t>SOUTH COLONIE CSD</t>
  </si>
  <si>
    <t>SOUTH COUNTRY CSD</t>
  </si>
  <si>
    <t>SOUTH GLENS FALLS CSD</t>
  </si>
  <si>
    <t>SOUTH HUNTINGTON UFSD</t>
  </si>
  <si>
    <t>SOUTH JEFFERSON CSD</t>
  </si>
  <si>
    <t>SOUTH KORTRIGHT CSD</t>
  </si>
  <si>
    <t>SOUTH LEWIS CSD</t>
  </si>
  <si>
    <t>SOUTH ORANGETOWN CSD</t>
  </si>
  <si>
    <t>SOUTH SENECA CSD</t>
  </si>
  <si>
    <t>SOUTHAMPTON UFSD</t>
  </si>
  <si>
    <t>SOUTHERN CAYUGA CSD</t>
  </si>
  <si>
    <t>SOUTHOLD UFSD</t>
  </si>
  <si>
    <t>SOUTHWESTERN CSD AT JAMESTOWN</t>
  </si>
  <si>
    <t>SPACKENKILL UFSD</t>
  </si>
  <si>
    <t>SPENCERPORT CSD</t>
  </si>
  <si>
    <t>SPENCER-VAN ETTEN CSD</t>
  </si>
  <si>
    <t>SPRINGS UFSD</t>
  </si>
  <si>
    <t>SPRINGVILLE-GRIFFITH INST CSD</t>
  </si>
  <si>
    <t>ST REGIS FALLS CSD</t>
  </si>
  <si>
    <t>STAMFORD CSD</t>
  </si>
  <si>
    <t>STARPOINT CSD</t>
  </si>
  <si>
    <t>STILLWATER CSD</t>
  </si>
  <si>
    <t>STOCKBRIDGE VALLEY CSD</t>
  </si>
  <si>
    <t>SULLIVAN WEST CSD</t>
  </si>
  <si>
    <t>SUSQUEHANNA VALLEY CSD</t>
  </si>
  <si>
    <t>SWEET HOME CSD</t>
  </si>
  <si>
    <t>SYOSSET CSD</t>
  </si>
  <si>
    <t>SYRACUSE CITY SD</t>
  </si>
  <si>
    <t>TACONIC HILLS CSD</t>
  </si>
  <si>
    <t>THOUSAND ISLANDS CSD</t>
  </si>
  <si>
    <t>THREE VILLAGE CSD</t>
  </si>
  <si>
    <t>TICONDEROGA CSD</t>
  </si>
  <si>
    <t>TIOGA CSD</t>
  </si>
  <si>
    <t>TONAWANDA CITY SD</t>
  </si>
  <si>
    <t>TOWN OF WEBB UFSD</t>
  </si>
  <si>
    <t>TRI-VALLEY CSD</t>
  </si>
  <si>
    <t>TROY CITY SD</t>
  </si>
  <si>
    <t>TRUMANSBURG CSD</t>
  </si>
  <si>
    <t>TUCKAHOE COMN SD</t>
  </si>
  <si>
    <t>TUCKAHOE UFSD</t>
  </si>
  <si>
    <t>TULLY CSD</t>
  </si>
  <si>
    <t>TUPPER LAKE CSD</t>
  </si>
  <si>
    <t>TUXEDO UFSD</t>
  </si>
  <si>
    <t>UFSD-TARRYTOWNS</t>
  </si>
  <si>
    <t>UNADILLA VALLEY CSD</t>
  </si>
  <si>
    <t>UNION SPRINGS CSD</t>
  </si>
  <si>
    <t>UNIONDALE UFSD</t>
  </si>
  <si>
    <t>UNION-ENDICOTT CSD</t>
  </si>
  <si>
    <t>UTICA CITY SD</t>
  </si>
  <si>
    <t>VALHALLA UFSD</t>
  </si>
  <si>
    <t>VALLEY CSD (MONTGOMERY)</t>
  </si>
  <si>
    <t>VALLEY STREAM 13 UFSD</t>
  </si>
  <si>
    <t>VALLEY STREAM 24 UFSD</t>
  </si>
  <si>
    <t>VALLEY STREAM 30 UFSD</t>
  </si>
  <si>
    <t>VALLEY STREAM CENTRAL HS DISTRICT</t>
  </si>
  <si>
    <t>VAN HORNESVILLE-OWEN D YOUNG CSD</t>
  </si>
  <si>
    <t>VESTAL CSD</t>
  </si>
  <si>
    <t>VICTOR CSD</t>
  </si>
  <si>
    <t>VOORHEESVILLE CSD</t>
  </si>
  <si>
    <t>WAINSCOTT COMN SD</t>
  </si>
  <si>
    <t>WALLKILL CSD</t>
  </si>
  <si>
    <t>WALTON CSD</t>
  </si>
  <si>
    <t>WANTAGH UFSD</t>
  </si>
  <si>
    <t>WAPPINGERS CSD</t>
  </si>
  <si>
    <t>WARRENSBURG CSD</t>
  </si>
  <si>
    <t>WARSAW CSD</t>
  </si>
  <si>
    <t>WARWICK VALLEY CSD</t>
  </si>
  <si>
    <t>WASHINGTONVILLE CSD</t>
  </si>
  <si>
    <t>WATERFORD-HALFMOON UFSD</t>
  </si>
  <si>
    <t>WATERLOO CSD</t>
  </si>
  <si>
    <t>WATERTOWN CITY SD</t>
  </si>
  <si>
    <t>WATERVILLE CSD</t>
  </si>
  <si>
    <t>WATERVLIET CITY SD</t>
  </si>
  <si>
    <t>WATKINS GLEN CSD</t>
  </si>
  <si>
    <t>WAVERLY CSD</t>
  </si>
  <si>
    <t>WAYLAND-COHOCTON CSD</t>
  </si>
  <si>
    <t>WAYNE CSD</t>
  </si>
  <si>
    <t>WEBSTER CSD</t>
  </si>
  <si>
    <t>WEEDSPORT CSD</t>
  </si>
  <si>
    <t>WELLS CSD</t>
  </si>
  <si>
    <t>WELLSVILLE CSD</t>
  </si>
  <si>
    <t>WEST BABYLON UFSD</t>
  </si>
  <si>
    <t>WEST CANADA VALLEY CSD</t>
  </si>
  <si>
    <t>WEST GENESEE CSD</t>
  </si>
  <si>
    <t>WEST HEMPSTEAD UFSD</t>
  </si>
  <si>
    <t>WEST IRONDEQUOIT CSD</t>
  </si>
  <si>
    <t>WEST ISLIP UFSD</t>
  </si>
  <si>
    <t>WEST SENECA CSD</t>
  </si>
  <si>
    <t>WEST VALLEY CSD</t>
  </si>
  <si>
    <t>WESTBURY UFSD</t>
  </si>
  <si>
    <t>WESTFIELD CSD</t>
  </si>
  <si>
    <t>WESTHAMPTON BEACH UFSD</t>
  </si>
  <si>
    <t>WESTHILL CSD</t>
  </si>
  <si>
    <t>WESTMORELAND CSD</t>
  </si>
  <si>
    <t>WESTPORT CSD</t>
  </si>
  <si>
    <t>WHEATLAND-CHILI CSD</t>
  </si>
  <si>
    <t>WHEELERVILLE UFSD</t>
  </si>
  <si>
    <t>WHITE PLAINS CITY SD</t>
  </si>
  <si>
    <t>WHITEHALL CSD</t>
  </si>
  <si>
    <t>WHITESBORO CSD</t>
  </si>
  <si>
    <t>WHITESVILLE CSD</t>
  </si>
  <si>
    <t>WHITNEY POINT CSD</t>
  </si>
  <si>
    <t>WILLIAM FLOYD UFSD</t>
  </si>
  <si>
    <t>WILLIAMSON CSD</t>
  </si>
  <si>
    <t>WILLIAMSVILLE CSD</t>
  </si>
  <si>
    <t>WILLSBORO CSD</t>
  </si>
  <si>
    <t>WILSON CSD</t>
  </si>
  <si>
    <t>WINDHAM-ASHLAND-JEWETT CSD</t>
  </si>
  <si>
    <t>WINDSOR CSD</t>
  </si>
  <si>
    <t>WORCESTER CSD</t>
  </si>
  <si>
    <t>WYANDANCH UFSD</t>
  </si>
  <si>
    <t>WYNANTSKILL UFSD</t>
  </si>
  <si>
    <t>WYOMING CSD</t>
  </si>
  <si>
    <t>YONKERS CITY SD</t>
  </si>
  <si>
    <t>YORK CSD</t>
  </si>
  <si>
    <t>YORKSHIRE-PIONEER CSD</t>
  </si>
  <si>
    <t>YORKTOWN CSD</t>
  </si>
  <si>
    <t>* (Sum of Charter School Basic Tuition and Supplemental Basic Tuition)</t>
  </si>
  <si>
    <r>
      <t>ENROLLMENT</t>
    </r>
    <r>
      <rPr>
        <sz val="11.5"/>
        <rFont val="Calibri"/>
        <family val="2"/>
        <scheme val="minor"/>
      </rPr>
      <t xml:space="preserve"> (</t>
    </r>
    <r>
      <rPr>
        <i/>
        <sz val="11.5"/>
        <rFont val="Calibri"/>
        <family val="2"/>
        <scheme val="minor"/>
      </rPr>
      <t>Charter School</t>
    </r>
    <r>
      <rPr>
        <sz val="11.5"/>
        <rFont val="Calibri"/>
        <family val="2"/>
        <scheme val="minor"/>
      </rPr>
      <t>)</t>
    </r>
  </si>
  <si>
    <t>Error Checking (Comparison to Tabs 7 &amp; 9)</t>
  </si>
  <si>
    <t>Error Checking (Comparison to Tabs 8 &amp; 9)</t>
  </si>
  <si>
    <t>CHART TO STRINGS CONVERSION</t>
  </si>
  <si>
    <t>a) less than 1 year from the "First Academic Year," select the January through June date range.</t>
  </si>
  <si>
    <t>b) 1 year or more before the "First Academic Year," select the July through June date range.</t>
  </si>
  <si>
    <t>Pre-Opening Period:</t>
  </si>
  <si>
    <r>
      <rPr>
        <b/>
        <i/>
        <sz val="11.5"/>
        <rFont val="Calibri"/>
        <family val="2"/>
        <scheme val="minor"/>
      </rPr>
      <t>*NOTE:</t>
    </r>
    <r>
      <rPr>
        <i/>
        <sz val="11.5"/>
        <rFont val="Calibri"/>
        <family val="2"/>
        <scheme val="minor"/>
      </rPr>
      <t xml:space="preserve"> Please enter financial data on either tab "5.) Pre-OP Cash Flow 6-Month" </t>
    </r>
    <r>
      <rPr>
        <b/>
        <i/>
        <sz val="11.5"/>
        <rFont val="Calibri"/>
        <family val="2"/>
        <scheme val="minor"/>
      </rPr>
      <t>OR</t>
    </r>
    <r>
      <rPr>
        <i/>
        <sz val="11.5"/>
        <rFont val="Calibri"/>
        <family val="2"/>
        <scheme val="minor"/>
      </rPr>
      <t xml:space="preserve"> "6) Pre-OP Cash Flow 1-Year."
The pre-opening budget will be for either a 6-Month Period OR a 1-Year Period as selected on tab #1, School Information.</t>
    </r>
  </si>
  <si>
    <t>ENTER NUMBER OF SCHOOL DISTRICTS ANTICIPATED: --&gt;</t>
  </si>
  <si>
    <t>PRIMARY SENDING SCHOOL DISTRICT</t>
  </si>
  <si>
    <t>DISTRICT'S ANNUAL TOTAL OPERATING BUDGET</t>
  </si>
  <si>
    <t>SECONDARY SENDING SCHOOL DISTRICT</t>
  </si>
  <si>
    <r>
      <t xml:space="preserve">DESCRIPTION OF SOURCE FOR DISTRICT'S OPERATING BUDGET
</t>
    </r>
    <r>
      <rPr>
        <sz val="11.5"/>
        <rFont val="Calibri"/>
        <family val="2"/>
        <scheme val="minor"/>
      </rPr>
      <t>(Include web address if available)</t>
    </r>
  </si>
  <si>
    <r>
      <rPr>
        <b/>
        <sz val="11.5"/>
        <rFont val="Calibri"/>
        <family val="2"/>
        <scheme val="minor"/>
      </rPr>
      <t>←</t>
    </r>
    <r>
      <rPr>
        <sz val="11.5"/>
        <rFont val="Calibri"/>
        <family val="2"/>
        <scheme val="minor"/>
      </rPr>
      <t xml:space="preserve">This row does </t>
    </r>
    <r>
      <rPr>
        <b/>
        <sz val="11.5"/>
        <rFont val="Calibri"/>
        <family val="2"/>
        <scheme val="minor"/>
      </rPr>
      <t>Not</t>
    </r>
    <r>
      <rPr>
        <sz val="11.5"/>
        <rFont val="Calibri"/>
        <family val="2"/>
        <scheme val="minor"/>
      </rPr>
      <t xml:space="preserve"> have an Array Formula.</t>
    </r>
  </si>
  <si>
    <t>- "Fiscal Impact" report showing effect on primary school district from which the majority of students are enrolled.</t>
  </si>
  <si>
    <t>Building and Land Rent / Lease / Facility Finance Interest</t>
  </si>
  <si>
    <t>Note:  For pre-opening period if the RFP submission date is:</t>
  </si>
  <si>
    <r>
      <t xml:space="preserve">INFORMATION COMPLETION </t>
    </r>
    <r>
      <rPr>
        <u/>
        <sz val="11.5"/>
        <rFont val="Calibri"/>
        <family val="2"/>
        <scheme val="minor"/>
      </rPr>
      <t>(tab "1) School Information"</t>
    </r>
  </si>
  <si>
    <t>Form Display Options (Based upon User-Selected First Academic Year)</t>
  </si>
  <si>
    <t>5 Year Charter Period</t>
  </si>
  <si>
    <t>User entry</t>
  </si>
  <si>
    <t>Calculated</t>
  </si>
  <si>
    <t>Pre-Opening Period</t>
  </si>
  <si>
    <t>Pre-Opening Year Selection List</t>
  </si>
  <si>
    <t>First Academic Year Selection List</t>
  </si>
  <si>
    <r>
      <t>(Determined via formula…</t>
    </r>
    <r>
      <rPr>
        <b/>
        <i/>
        <sz val="11.5"/>
        <rFont val="Calibri"/>
        <family val="2"/>
        <scheme val="minor"/>
      </rPr>
      <t>VERIFY</t>
    </r>
    <r>
      <rPr>
        <sz val="11.5"/>
        <rFont val="Calibri"/>
        <family val="2"/>
        <scheme val="minor"/>
      </rPr>
      <t>!)</t>
    </r>
  </si>
  <si>
    <t>Districts</t>
  </si>
  <si>
    <t>Choice</t>
  </si>
  <si>
    <t>Determines Largest Enrollment over Term of Charter</t>
  </si>
  <si>
    <r>
      <t xml:space="preserve">Select grade 5 level from dropdown list </t>
    </r>
    <r>
      <rPr>
        <sz val="11.5"/>
        <rFont val="Calibri"/>
        <family val="2"/>
      </rPr>
      <t>→</t>
    </r>
  </si>
  <si>
    <r>
      <t xml:space="preserve">Select from dropdown list </t>
    </r>
    <r>
      <rPr>
        <sz val="11.5"/>
        <rFont val="Calibri"/>
        <family val="2"/>
      </rPr>
      <t>→</t>
    </r>
  </si>
  <si>
    <r>
      <t xml:space="preserve">Select from drop-down list </t>
    </r>
    <r>
      <rPr>
        <b/>
        <sz val="11.5"/>
        <rFont val="Calibri"/>
        <family val="2"/>
      </rPr>
      <t>→</t>
    </r>
  </si>
  <si>
    <t>Select from drop-down list →</t>
  </si>
  <si>
    <t>IMPORTANT NOTE:   ARRAY FORMULAS (requires special formatting/entry)</t>
  </si>
  <si>
    <r>
      <rPr>
        <b/>
        <sz val="11.5"/>
        <rFont val="Calibri"/>
        <family val="2"/>
      </rPr>
      <t>↓</t>
    </r>
    <r>
      <rPr>
        <b/>
        <sz val="11.5"/>
        <rFont val="Calibri"/>
        <family val="2"/>
        <scheme val="minor"/>
      </rPr>
      <t>ARRAY FORMULAS in Column B (</t>
    </r>
    <r>
      <rPr>
        <b/>
        <i/>
        <sz val="11.5"/>
        <rFont val="Calibri"/>
        <family val="2"/>
        <scheme val="minor"/>
      </rPr>
      <t>See note above</t>
    </r>
    <r>
      <rPr>
        <b/>
        <sz val="11.5"/>
        <rFont val="Calibri"/>
        <family val="2"/>
        <scheme val="minor"/>
      </rPr>
      <t>!)</t>
    </r>
  </si>
  <si>
    <t>These array formulas must be updated if updating of the "Funding By District" table changes the number of districts.</t>
  </si>
  <si>
    <t>Used to create dropdown list of districts on tab 2) Enrollment Chart, and allows a district to be selected 1 time only.</t>
  </si>
  <si>
    <r>
      <t xml:space="preserve">1) Select entire </t>
    </r>
    <r>
      <rPr>
        <i/>
        <sz val="11.5"/>
        <rFont val="Calibri"/>
        <family val="2"/>
        <scheme val="minor"/>
      </rPr>
      <t>Array Formula</t>
    </r>
    <r>
      <rPr>
        <i/>
        <u val="singleAccounting"/>
        <sz val="11.5"/>
        <rFont val="Calibri"/>
        <family val="2"/>
        <scheme val="minor"/>
      </rPr>
      <t xml:space="preserve"> Range</t>
    </r>
    <r>
      <rPr>
        <sz val="11.5"/>
        <rFont val="Calibri"/>
        <family val="2"/>
        <scheme val="minor"/>
      </rPr>
      <t xml:space="preserve"> in Column B (# of rows = # of Districts in table)</t>
    </r>
  </si>
  <si>
    <t>2) Press F2 to edit formula (when adding/deleting school district rows)</t>
  </si>
  <si>
    <t>5) Copy "Helper" formulas in Row C "Rows" to match the number of array formulas to in Column B "NonSelectedSchools."</t>
  </si>
  <si>
    <t>http://www.contextures.com/xlDataVal03.html</t>
  </si>
  <si>
    <t>See Website for technique:</t>
  </si>
  <si>
    <t>Projected Impact (% of District's Total Budget)</t>
  </si>
  <si>
    <t>enter school name here</t>
  </si>
  <si>
    <t>enter name</t>
  </si>
  <si>
    <t>enter title</t>
  </si>
  <si>
    <t>enter email address</t>
  </si>
  <si>
    <t>enter phone number</t>
  </si>
  <si>
    <t>Select from dropdown list →</t>
  </si>
  <si>
    <t>Select grade 5 level from dropdown list →</t>
  </si>
  <si>
    <t>Ungraded</t>
  </si>
  <si>
    <t>Total Ungraded Enrollment</t>
  </si>
  <si>
    <t>- Enter "description of assumptions" for the Pre-Opening Budget on this tab only; the numbers are automatically populated using input from tab 5 or tab 6.</t>
  </si>
  <si>
    <t>AGE RANGE</t>
  </si>
  <si>
    <t>Final 2018-19 Basic Tuition*</t>
  </si>
  <si>
    <t>2019 New School Proposal
Budget(s) &amp; Cash Flow(s) Template</t>
  </si>
  <si>
    <t>Final 2019-20 Basic Tuition*</t>
  </si>
  <si>
    <t>GENERAL INSTRUCTIONS FOR 2020 NEW SCHOOL PROPOSAL
BUDGETS AND CASH FLOWS</t>
  </si>
  <si>
    <t>MAX PPR INCR %</t>
  </si>
  <si>
    <t>PPR Percentage Increase - Input Error Message</t>
  </si>
  <si>
    <t>NYC DoE Rental Assistance</t>
  </si>
  <si>
    <t>Ver. 200219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</si>
</sst>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#,##0.00;[Red]\(#,##0.00\)"/>
    <numFmt numFmtId="166" formatCode="0_);\(0\)"/>
    <numFmt numFmtId="167" formatCode="_(* #,##0.00_);_(* \(#,##0.00\);_(* &quot;-&quot;_);_(@_)"/>
    <numFmt numFmtId="168" formatCode="##,###"/>
    <numFmt numFmtId="169" formatCode="0.000%"/>
    <numFmt numFmtId="170" formatCode="0.0"/>
    <numFmt numFmtId="171" formatCode="_(&quot;$&quot;* #,##0_);_(&quot;$&quot;* \(#,##0\);_(&quot;$&quot;* &quot;-&quot;??_);_(@_)"/>
    <numFmt numFmtId="172" formatCode="mm/dd/yy"/>
    <numFmt numFmtId="173" formatCode="0_);[Red]\(0\)"/>
    <numFmt numFmtId="174" formatCode="_(* #,##0.00_);_(* \(#,##0.00\);_(* \-??_);_(@_)"/>
    <numFmt numFmtId="175" formatCode="[&lt;=9999999]###\-####;\(###\)\ ###\-####"/>
    <numFmt numFmtId="176" formatCode=";;;"/>
    <numFmt numFmtId="177" formatCode="_(* #,##0_);_(* \(#,##0\);_(* &quot;-&quot;??_);_(@_)"/>
  </numFmts>
  <fonts count="137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8"/>
      <color indexed="12"/>
      <name val="Arial"/>
      <family val="2"/>
    </font>
    <font>
      <sz val="8"/>
      <color indexed="8"/>
      <name val="Wingdings"/>
      <charset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sz val="10"/>
      <name val="Verdana"/>
      <family val="2"/>
    </font>
    <font>
      <b/>
      <sz val="12"/>
      <color indexed="9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0"/>
      <color theme="11"/>
      <name val="Arial"/>
      <family val="2"/>
    </font>
    <font>
      <u/>
      <sz val="12"/>
      <color indexed="12"/>
      <name val="Calibri"/>
      <family val="2"/>
    </font>
    <font>
      <sz val="8"/>
      <name val="Calibri"/>
      <family val="2"/>
      <scheme val="minor"/>
    </font>
    <font>
      <sz val="11.5"/>
      <name val="Calibri"/>
      <family val="2"/>
      <scheme val="minor"/>
    </font>
    <font>
      <b/>
      <sz val="14"/>
      <name val="Calibri"/>
      <family val="2"/>
      <scheme val="minor"/>
    </font>
    <font>
      <b/>
      <sz val="11.5"/>
      <name val="Calibri"/>
      <family val="2"/>
      <scheme val="minor"/>
    </font>
    <font>
      <i/>
      <sz val="12"/>
      <name val="Calibri"/>
      <family val="2"/>
      <scheme val="minor"/>
    </font>
    <font>
      <b/>
      <sz val="2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i/>
      <sz val="11.5"/>
      <name val="Calibri"/>
      <family val="2"/>
      <scheme val="minor"/>
    </font>
    <font>
      <sz val="11.5"/>
      <color theme="0"/>
      <name val="Calibri"/>
      <family val="2"/>
      <scheme val="minor"/>
    </font>
    <font>
      <b/>
      <sz val="11.5"/>
      <color theme="0"/>
      <name val="Calibri"/>
      <family val="2"/>
      <scheme val="minor"/>
    </font>
    <font>
      <b/>
      <sz val="16"/>
      <name val="Calibri"/>
      <family val="2"/>
      <scheme val="minor"/>
    </font>
    <font>
      <b/>
      <sz val="11.5"/>
      <color theme="1"/>
      <name val="Calibri"/>
      <family val="2"/>
      <scheme val="minor"/>
    </font>
    <font>
      <u/>
      <sz val="11.5"/>
      <name val="Calibri"/>
      <family val="2"/>
      <scheme val="minor"/>
    </font>
    <font>
      <b/>
      <u/>
      <sz val="11.5"/>
      <name val="Calibri"/>
      <family val="2"/>
      <scheme val="minor"/>
    </font>
    <font>
      <i/>
      <sz val="11.5"/>
      <name val="Calibri"/>
      <family val="2"/>
      <scheme val="minor"/>
    </font>
    <font>
      <b/>
      <sz val="11.5"/>
      <color indexed="9"/>
      <name val="Calibri"/>
      <family val="2"/>
      <scheme val="minor"/>
    </font>
    <font>
      <u/>
      <sz val="11.5"/>
      <color theme="10"/>
      <name val="Calibri"/>
      <family val="2"/>
      <scheme val="minor"/>
    </font>
    <font>
      <u val="singleAccounting"/>
      <sz val="11.5"/>
      <name val="Calibri"/>
      <family val="2"/>
      <scheme val="minor"/>
    </font>
    <font>
      <b/>
      <u val="singleAccounting"/>
      <sz val="11.5"/>
      <name val="Calibri"/>
      <family val="2"/>
      <scheme val="minor"/>
    </font>
    <font>
      <sz val="11.5"/>
      <color indexed="8"/>
      <name val="Calibri"/>
      <family val="2"/>
      <scheme val="minor"/>
    </font>
    <font>
      <b/>
      <sz val="11.5"/>
      <color indexed="8"/>
      <name val="Calibri"/>
      <family val="2"/>
      <scheme val="minor"/>
    </font>
    <font>
      <sz val="11.5"/>
      <name val="Wingdings"/>
      <charset val="2"/>
    </font>
    <font>
      <sz val="11.5"/>
      <color rgb="FF000000"/>
      <name val="Calibri"/>
      <family val="2"/>
    </font>
    <font>
      <sz val="11.5"/>
      <color theme="0" tint="-0.499984740745262"/>
      <name val="Calibri"/>
      <family val="2"/>
      <scheme val="minor"/>
    </font>
    <font>
      <b/>
      <sz val="11.5"/>
      <color theme="0" tint="-0.499984740745262"/>
      <name val="Calibri"/>
      <family val="2"/>
      <scheme val="minor"/>
    </font>
    <font>
      <sz val="14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u/>
      <sz val="11.5"/>
      <name val="Calibri"/>
      <family val="2"/>
      <scheme val="minor"/>
    </font>
    <font>
      <i/>
      <sz val="11"/>
      <name val="Calibri"/>
      <family val="2"/>
      <scheme val="minor"/>
    </font>
    <font>
      <sz val="14"/>
      <name val="Arial"/>
      <family val="2"/>
    </font>
    <font>
      <sz val="11.5"/>
      <color theme="1"/>
      <name val="Calibri"/>
      <family val="2"/>
      <scheme val="minor"/>
    </font>
    <font>
      <b/>
      <i/>
      <sz val="11.5"/>
      <color theme="1"/>
      <name val="Calibri"/>
      <family val="2"/>
      <scheme val="minor"/>
    </font>
    <font>
      <i/>
      <u/>
      <sz val="11.5"/>
      <color rgb="FFFF0000"/>
      <name val="Calibri"/>
      <family val="2"/>
      <scheme val="minor"/>
    </font>
    <font>
      <b/>
      <i/>
      <sz val="10"/>
      <name val="Arial"/>
      <family val="2"/>
    </font>
    <font>
      <sz val="11.5"/>
      <name val="Calibri"/>
      <family val="2"/>
    </font>
    <font>
      <i/>
      <sz val="10"/>
      <name val="Arial"/>
      <family val="2"/>
    </font>
    <font>
      <b/>
      <sz val="11.5"/>
      <name val="Calibri"/>
      <family val="2"/>
    </font>
    <font>
      <i/>
      <u val="singleAccounting"/>
      <sz val="11.5"/>
      <name val="Calibri"/>
      <family val="2"/>
      <scheme val="minor"/>
    </font>
    <font>
      <u/>
      <sz val="11.5"/>
      <color theme="1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1.5"/>
      <color theme="1"/>
      <name val="Calibri"/>
      <family val="2"/>
    </font>
    <font>
      <sz val="11"/>
      <color rgb="FF000000"/>
      <name val="Calibri"/>
      <family val="2"/>
      <scheme val="minor"/>
    </font>
    <font>
      <sz val="8"/>
      <color theme="1"/>
      <name val="Tahoma"/>
      <family val="2"/>
    </font>
    <font>
      <sz val="8"/>
      <color theme="0"/>
      <name val="Tahoma"/>
      <family val="2"/>
    </font>
    <font>
      <sz val="8"/>
      <color rgb="FF9C0006"/>
      <name val="Tahoma"/>
      <family val="2"/>
    </font>
    <font>
      <b/>
      <sz val="8"/>
      <color rgb="FFFA7D00"/>
      <name val="Tahoma"/>
      <family val="2"/>
    </font>
    <font>
      <b/>
      <sz val="8"/>
      <color theme="0"/>
      <name val="Tahoma"/>
      <family val="2"/>
    </font>
    <font>
      <i/>
      <sz val="8"/>
      <color rgb="FF7F7F7F"/>
      <name val="Tahoma"/>
      <family val="2"/>
    </font>
    <font>
      <sz val="8"/>
      <color rgb="FF006100"/>
      <name val="Tahoma"/>
      <family val="2"/>
    </font>
    <font>
      <b/>
      <sz val="8"/>
      <color theme="3"/>
      <name val="Tahoma"/>
      <family val="2"/>
    </font>
    <font>
      <sz val="8"/>
      <color rgb="FF3F3F76"/>
      <name val="Tahoma"/>
      <family val="2"/>
    </font>
    <font>
      <sz val="8"/>
      <color rgb="FFFA7D00"/>
      <name val="Tahoma"/>
      <family val="2"/>
    </font>
    <font>
      <sz val="8"/>
      <color rgb="FF9C6500"/>
      <name val="Tahoma"/>
      <family val="2"/>
    </font>
    <font>
      <b/>
      <sz val="8"/>
      <color theme="1"/>
      <name val="Tahoma"/>
      <family val="2"/>
    </font>
    <font>
      <b/>
      <sz val="8"/>
      <color rgb="FF3F3F3F"/>
      <name val="Tahoma"/>
      <family val="2"/>
    </font>
    <font>
      <sz val="8"/>
      <color theme="3"/>
      <name val="Tahoma"/>
      <family val="2"/>
    </font>
    <font>
      <sz val="8"/>
      <color rgb="FFFF0000"/>
      <name val="Tahoma"/>
      <family val="2"/>
    </font>
    <font>
      <b/>
      <sz val="10"/>
      <color theme="0"/>
      <name val="Calibri"/>
      <family val="2"/>
      <scheme val="minor"/>
    </font>
  </fonts>
  <fills count="9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6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3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21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38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auto="1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ck">
        <color indexed="23"/>
      </top>
      <bottom/>
      <diagonal/>
    </border>
    <border>
      <left style="thick">
        <color indexed="23"/>
      </left>
      <right/>
      <top/>
      <bottom/>
      <diagonal/>
    </border>
    <border>
      <left/>
      <right style="thick">
        <color indexed="23"/>
      </right>
      <top/>
      <bottom/>
      <diagonal/>
    </border>
    <border>
      <left style="thick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ck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55"/>
      </bottom>
      <diagonal/>
    </border>
    <border>
      <left style="thin">
        <color indexed="55"/>
      </left>
      <right style="thick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ck">
        <color indexed="23"/>
      </left>
      <right style="thin">
        <color indexed="22"/>
      </right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 style="thin">
        <color indexed="22"/>
      </left>
      <right/>
      <top/>
      <bottom style="thick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ck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ck">
        <color indexed="23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ck">
        <color indexed="23"/>
      </right>
      <top style="thin">
        <color indexed="23"/>
      </top>
      <bottom/>
      <diagonal/>
    </border>
    <border>
      <left/>
      <right style="thick">
        <color indexed="23"/>
      </right>
      <top/>
      <bottom style="thin">
        <color indexed="55"/>
      </bottom>
      <diagonal/>
    </border>
    <border>
      <left style="thin">
        <color indexed="23"/>
      </left>
      <right style="thick">
        <color indexed="23"/>
      </right>
      <top style="thin">
        <color indexed="55"/>
      </top>
      <bottom style="thin">
        <color indexed="55"/>
      </bottom>
      <diagonal/>
    </border>
    <border>
      <left/>
      <right style="thick">
        <color indexed="23"/>
      </right>
      <top style="thin">
        <color indexed="55"/>
      </top>
      <bottom/>
      <diagonal/>
    </border>
    <border>
      <left/>
      <right style="thick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55"/>
      </right>
      <top style="thin">
        <color indexed="55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55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 style="thick">
        <color indexed="23"/>
      </right>
      <top/>
      <bottom style="thin">
        <color indexed="23"/>
      </bottom>
      <diagonal/>
    </border>
    <border>
      <left/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55"/>
      </top>
      <bottom style="thin">
        <color indexed="55"/>
      </bottom>
      <diagonal/>
    </border>
    <border>
      <left style="thin">
        <color indexed="23"/>
      </left>
      <right/>
      <top style="thin">
        <color indexed="55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55"/>
      </right>
      <top style="thin">
        <color indexed="55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ck">
        <color indexed="23"/>
      </bottom>
      <diagonal/>
    </border>
    <border>
      <left style="thin">
        <color indexed="55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55"/>
      </top>
      <bottom style="thick">
        <color indexed="23"/>
      </bottom>
      <diagonal/>
    </border>
    <border>
      <left/>
      <right style="thick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ck">
        <color indexed="55"/>
      </right>
      <top style="thin">
        <color indexed="55"/>
      </top>
      <bottom style="thick">
        <color indexed="23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55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55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23"/>
      </right>
      <top style="thin">
        <color indexed="55"/>
      </top>
      <bottom style="thin">
        <color indexed="55"/>
      </bottom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55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55"/>
      </top>
      <bottom style="thin">
        <color indexed="23"/>
      </bottom>
      <diagonal/>
    </border>
    <border>
      <left/>
      <right style="thin">
        <color indexed="23"/>
      </right>
      <top style="thin">
        <color indexed="55"/>
      </top>
      <bottom style="thin">
        <color indexed="23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55"/>
      </right>
      <top style="thin">
        <color indexed="55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0" tint="-0.499984740745262"/>
      </left>
      <right/>
      <top/>
      <bottom style="thin">
        <color indexed="23"/>
      </bottom>
      <diagonal/>
    </border>
    <border>
      <left style="medium">
        <color theme="0" tint="-0.499984740745262"/>
      </left>
      <right/>
      <top style="thin">
        <color indexed="23"/>
      </top>
      <bottom/>
      <diagonal/>
    </border>
    <border>
      <left style="medium">
        <color theme="0" tint="-0.499984740745262"/>
      </left>
      <right/>
      <top style="thin">
        <color indexed="23"/>
      </top>
      <bottom style="thin">
        <color indexed="23"/>
      </bottom>
      <diagonal/>
    </border>
    <border>
      <left style="medium">
        <color theme="0" tint="-0.499984740745262"/>
      </left>
      <right/>
      <top style="thin">
        <color indexed="23"/>
      </top>
      <bottom style="medium">
        <color theme="0" tint="-0.499984740745262"/>
      </bottom>
      <diagonal/>
    </border>
    <border>
      <left/>
      <right/>
      <top style="thin">
        <color indexed="23"/>
      </top>
      <bottom style="medium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55"/>
      </top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thin">
        <color indexed="55"/>
      </right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indexed="22"/>
      </right>
      <top/>
      <bottom style="medium">
        <color theme="0" tint="-0.499984740745262"/>
      </bottom>
      <diagonal/>
    </border>
    <border>
      <left style="thin">
        <color indexed="23"/>
      </left>
      <right style="thin">
        <color indexed="55"/>
      </right>
      <top style="thin">
        <color indexed="55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indexed="55"/>
      </top>
      <bottom style="thin">
        <color indexed="55"/>
      </bottom>
      <diagonal/>
    </border>
    <border>
      <left/>
      <right style="medium">
        <color theme="0" tint="-0.499984740745262"/>
      </right>
      <top style="thin">
        <color indexed="55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 style="thin">
        <color indexed="55"/>
      </top>
      <bottom style="medium">
        <color theme="0" tint="-0.499984740745262"/>
      </bottom>
      <diagonal/>
    </border>
    <border>
      <left/>
      <right style="thick">
        <color indexed="55"/>
      </right>
      <top style="thin">
        <color indexed="55"/>
      </top>
      <bottom/>
      <diagonal/>
    </border>
    <border>
      <left style="thin">
        <color indexed="23"/>
      </left>
      <right style="thin">
        <color indexed="23"/>
      </right>
      <top style="thin">
        <color indexed="55"/>
      </top>
      <bottom/>
      <diagonal/>
    </border>
    <border>
      <left style="thin">
        <color indexed="23"/>
      </left>
      <right style="medium">
        <color theme="0" tint="-0.499984740745262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23"/>
      </right>
      <top style="thick">
        <color indexed="23"/>
      </top>
      <bottom/>
      <diagonal/>
    </border>
    <border>
      <left/>
      <right style="thin">
        <color indexed="23"/>
      </right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indexed="23"/>
      </top>
      <bottom style="thin">
        <color indexed="23"/>
      </bottom>
      <diagonal/>
    </border>
    <border>
      <left/>
      <right style="medium">
        <color theme="0" tint="-0.499984740745262"/>
      </right>
      <top/>
      <bottom style="thin">
        <color indexed="23"/>
      </bottom>
      <diagonal/>
    </border>
    <border>
      <left/>
      <right style="medium">
        <color theme="0" tint="-0.499984740745262"/>
      </right>
      <top style="thin">
        <color indexed="23"/>
      </top>
      <bottom/>
      <diagonal/>
    </border>
    <border>
      <left/>
      <right style="medium">
        <color theme="0" tint="-0.499984740745262"/>
      </right>
      <top/>
      <bottom style="thin">
        <color indexed="55"/>
      </bottom>
      <diagonal/>
    </border>
    <border>
      <left style="thin">
        <color indexed="23"/>
      </left>
      <right style="medium">
        <color theme="0" tint="-0.499984740745262"/>
      </right>
      <top style="thin">
        <color indexed="55"/>
      </top>
      <bottom style="medium">
        <color theme="0" tint="-0.499984740745262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/>
      <right/>
      <top style="medium">
        <color indexed="23"/>
      </top>
      <bottom/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 style="thin">
        <color indexed="23"/>
      </left>
      <right/>
      <top style="thick">
        <color indexed="23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theme="0" tint="-0.499984740745262"/>
      </right>
      <top style="thin">
        <color indexed="23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indexed="23"/>
      </left>
      <right/>
      <top/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thick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55"/>
      </bottom>
      <diagonal/>
    </border>
    <border>
      <left style="thin">
        <color indexed="23"/>
      </left>
      <right style="thin">
        <color indexed="55"/>
      </right>
      <top style="thin">
        <color indexed="23"/>
      </top>
      <bottom style="thin">
        <color indexed="55"/>
      </bottom>
      <diagonal/>
    </border>
    <border>
      <left style="thin">
        <color indexed="23"/>
      </left>
      <right style="thin">
        <color indexed="55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23"/>
      </right>
      <top style="thin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 style="thin">
        <color indexed="55"/>
      </bottom>
      <diagonal/>
    </border>
    <border>
      <left style="thin">
        <color indexed="23"/>
      </left>
      <right/>
      <top style="thin">
        <color indexed="55"/>
      </top>
      <bottom/>
      <diagonal/>
    </border>
    <border>
      <left style="thin">
        <color indexed="23"/>
      </left>
      <right/>
      <top style="thin">
        <color indexed="55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 style="medium">
        <color indexed="23"/>
      </right>
      <top style="thin">
        <color auto="1"/>
      </top>
      <bottom style="thin">
        <color auto="1"/>
      </bottom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23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</borders>
  <cellStyleXfs count="8826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26" fillId="22" borderId="0">
      <alignment horizontal="left"/>
    </xf>
    <xf numFmtId="0" fontId="27" fillId="22" borderId="0">
      <alignment horizontal="right"/>
    </xf>
    <xf numFmtId="0" fontId="7" fillId="23" borderId="0">
      <alignment horizontal="center"/>
    </xf>
    <xf numFmtId="0" fontId="27" fillId="22" borderId="0">
      <alignment horizontal="right"/>
    </xf>
    <xf numFmtId="0" fontId="28" fillId="23" borderId="0">
      <alignment horizontal="left"/>
    </xf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6" fillId="22" borderId="0">
      <alignment horizontal="left"/>
    </xf>
    <xf numFmtId="0" fontId="29" fillId="23" borderId="0">
      <alignment horizontal="left"/>
    </xf>
    <xf numFmtId="0" fontId="20" fillId="0" borderId="6" applyNumberFormat="0" applyFill="0" applyAlignment="0" applyProtection="0"/>
    <xf numFmtId="0" fontId="21" fillId="24" borderId="0" applyNumberFormat="0" applyBorder="0" applyAlignment="0" applyProtection="0"/>
    <xf numFmtId="0" fontId="30" fillId="0" borderId="0"/>
    <xf numFmtId="0" fontId="39" fillId="0" borderId="0"/>
    <xf numFmtId="0" fontId="9" fillId="25" borderId="7" applyNumberFormat="0" applyFont="0" applyAlignment="0" applyProtection="0"/>
    <xf numFmtId="0" fontId="22" fillId="20" borderId="8" applyNumberFormat="0" applyAlignment="0" applyProtection="0"/>
    <xf numFmtId="165" fontId="31" fillId="23" borderId="0">
      <alignment horizontal="right"/>
    </xf>
    <xf numFmtId="0" fontId="32" fillId="26" borderId="0">
      <alignment horizontal="center"/>
    </xf>
    <xf numFmtId="0" fontId="26" fillId="27" borderId="0"/>
    <xf numFmtId="0" fontId="33" fillId="23" borderId="0" applyBorder="0">
      <alignment horizontal="centerContinuous"/>
    </xf>
    <xf numFmtId="0" fontId="34" fillId="27" borderId="0" applyBorder="0">
      <alignment horizontal="centerContinuous"/>
    </xf>
    <xf numFmtId="0" fontId="29" fillId="24" borderId="0">
      <alignment horizontal="center"/>
    </xf>
    <xf numFmtId="49" fontId="6" fillId="23" borderId="0">
      <alignment horizontal="center"/>
    </xf>
    <xf numFmtId="0" fontId="27" fillId="22" borderId="0">
      <alignment horizontal="center"/>
    </xf>
    <xf numFmtId="0" fontId="27" fillId="22" borderId="0">
      <alignment horizontal="centerContinuous"/>
    </xf>
    <xf numFmtId="0" fontId="8" fillId="23" borderId="0">
      <alignment horizontal="left"/>
    </xf>
    <xf numFmtId="49" fontId="8" fillId="23" borderId="0">
      <alignment horizontal="center"/>
    </xf>
    <xf numFmtId="0" fontId="26" fillId="22" borderId="0">
      <alignment horizontal="left"/>
    </xf>
    <xf numFmtId="49" fontId="8" fillId="23" borderId="0">
      <alignment horizontal="left"/>
    </xf>
    <xf numFmtId="0" fontId="26" fillId="22" borderId="0">
      <alignment horizontal="centerContinuous"/>
    </xf>
    <xf numFmtId="0" fontId="26" fillId="22" borderId="0">
      <alignment horizontal="right"/>
    </xf>
    <xf numFmtId="49" fontId="29" fillId="23" borderId="0">
      <alignment horizontal="left"/>
    </xf>
    <xf numFmtId="0" fontId="27" fillId="22" borderId="0">
      <alignment horizontal="right"/>
    </xf>
    <xf numFmtId="0" fontId="8" fillId="7" borderId="0">
      <alignment horizontal="center"/>
    </xf>
    <xf numFmtId="0" fontId="35" fillId="7" borderId="0">
      <alignment horizontal="center"/>
    </xf>
    <xf numFmtId="0" fontId="40" fillId="0" borderId="0" applyNumberFormat="0" applyBorder="0" applyAlignment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36" fillId="23" borderId="0">
      <alignment horizontal="center"/>
    </xf>
    <xf numFmtId="0" fontId="25" fillId="0" borderId="0" applyNumberForma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44" fontId="44" fillId="0" borderId="0" applyFont="0" applyFill="0" applyBorder="0" applyAlignment="0" applyProtection="0"/>
    <xf numFmtId="0" fontId="30" fillId="0" borderId="0"/>
    <xf numFmtId="168" fontId="26" fillId="31" borderId="0">
      <alignment vertical="center"/>
    </xf>
    <xf numFmtId="0" fontId="43" fillId="0" borderId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45" fillId="31" borderId="0">
      <alignment horizontal="center" vertical="center"/>
    </xf>
    <xf numFmtId="0" fontId="30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45" fillId="31" borderId="0"/>
    <xf numFmtId="41" fontId="46" fillId="0" borderId="0">
      <alignment horizontal="right" vertical="center"/>
    </xf>
    <xf numFmtId="168" fontId="46" fillId="0" borderId="0">
      <alignment horizontal="left" vertical="center" indent="1"/>
    </xf>
    <xf numFmtId="9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48" fillId="0" borderId="0"/>
    <xf numFmtId="0" fontId="39" fillId="0" borderId="0"/>
    <xf numFmtId="9" fontId="4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" borderId="0" applyNumberFormat="0" applyBorder="0" applyAlignment="0" applyProtection="0"/>
    <xf numFmtId="0" fontId="9" fillId="34" borderId="0" applyNumberFormat="0" applyBorder="0" applyAlignment="0" applyProtection="0"/>
    <xf numFmtId="0" fontId="9" fillId="4" borderId="0" applyNumberFormat="0" applyBorder="0" applyAlignment="0" applyProtection="0"/>
    <xf numFmtId="0" fontId="9" fillId="35" borderId="0" applyNumberFormat="0" applyBorder="0" applyAlignment="0" applyProtection="0"/>
    <xf numFmtId="0" fontId="9" fillId="5" borderId="0" applyNumberFormat="0" applyBorder="0" applyAlignment="0" applyProtection="0"/>
    <xf numFmtId="0" fontId="9" fillId="36" borderId="0" applyNumberFormat="0" applyBorder="0" applyAlignment="0" applyProtection="0"/>
    <xf numFmtId="0" fontId="9" fillId="6" borderId="0" applyNumberFormat="0" applyBorder="0" applyAlignment="0" applyProtection="0"/>
    <xf numFmtId="0" fontId="9" fillId="37" borderId="0" applyNumberFormat="0" applyBorder="0" applyAlignment="0" applyProtection="0"/>
    <xf numFmtId="0" fontId="9" fillId="7" borderId="0" applyNumberFormat="0" applyBorder="0" applyAlignment="0" applyProtection="0"/>
    <xf numFmtId="0" fontId="9" fillId="38" borderId="0" applyNumberFormat="0" applyBorder="0" applyAlignment="0" applyProtection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39" borderId="0" applyNumberFormat="0" applyBorder="0" applyAlignment="0" applyProtection="0"/>
    <xf numFmtId="0" fontId="9" fillId="9" borderId="0" applyNumberFormat="0" applyBorder="0" applyAlignment="0" applyProtection="0"/>
    <xf numFmtId="0" fontId="9" fillId="40" borderId="0" applyNumberFormat="0" applyBorder="0" applyAlignment="0" applyProtection="0"/>
    <xf numFmtId="0" fontId="9" fillId="10" borderId="0" applyNumberFormat="0" applyBorder="0" applyAlignment="0" applyProtection="0"/>
    <xf numFmtId="0" fontId="9" fillId="41" borderId="0" applyNumberFormat="0" applyBorder="0" applyAlignment="0" applyProtection="0"/>
    <xf numFmtId="0" fontId="9" fillId="5" borderId="0" applyNumberFormat="0" applyBorder="0" applyAlignment="0" applyProtection="0"/>
    <xf numFmtId="0" fontId="9" fillId="36" borderId="0" applyNumberFormat="0" applyBorder="0" applyAlignment="0" applyProtection="0"/>
    <xf numFmtId="0" fontId="9" fillId="8" borderId="0" applyNumberFormat="0" applyBorder="0" applyAlignment="0" applyProtection="0"/>
    <xf numFmtId="0" fontId="9" fillId="39" borderId="0" applyNumberFormat="0" applyBorder="0" applyAlignment="0" applyProtection="0"/>
    <xf numFmtId="0" fontId="9" fillId="11" borderId="0" applyNumberFormat="0" applyBorder="0" applyAlignment="0" applyProtection="0"/>
    <xf numFmtId="0" fontId="9" fillId="42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5" borderId="0" applyNumberFormat="0" applyBorder="0" applyAlignment="0" applyProtection="0"/>
    <xf numFmtId="0" fontId="51" fillId="8" borderId="0" applyNumberFormat="0" applyBorder="0" applyAlignment="0" applyProtection="0"/>
    <xf numFmtId="0" fontId="51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9" borderId="0" applyNumberFormat="0" applyBorder="0" applyAlignment="0" applyProtection="0"/>
    <xf numFmtId="0" fontId="10" fillId="40" borderId="0" applyNumberFormat="0" applyBorder="0" applyAlignment="0" applyProtection="0"/>
    <xf numFmtId="0" fontId="10" fillId="10" borderId="0" applyNumberFormat="0" applyBorder="0" applyAlignment="0" applyProtection="0"/>
    <xf numFmtId="0" fontId="10" fillId="41" borderId="0" applyNumberFormat="0" applyBorder="0" applyAlignment="0" applyProtection="0"/>
    <xf numFmtId="0" fontId="10" fillId="13" borderId="0" applyNumberFormat="0" applyBorder="0" applyAlignment="0" applyProtection="0"/>
    <xf numFmtId="0" fontId="10" fillId="44" borderId="0" applyNumberFormat="0" applyBorder="0" applyAlignment="0" applyProtection="0"/>
    <xf numFmtId="0" fontId="10" fillId="14" borderId="0" applyNumberFormat="0" applyBorder="0" applyAlignment="0" applyProtection="0"/>
    <xf numFmtId="0" fontId="10" fillId="45" borderId="0" applyNumberFormat="0" applyBorder="0" applyAlignment="0" applyProtection="0"/>
    <xf numFmtId="0" fontId="10" fillId="15" borderId="0" applyNumberFormat="0" applyBorder="0" applyAlignment="0" applyProtection="0"/>
    <xf numFmtId="0" fontId="10" fillId="46" borderId="0" applyNumberFormat="0" applyBorder="0" applyAlignment="0" applyProtection="0"/>
    <xf numFmtId="0" fontId="52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47" borderId="0" applyNumberFormat="0" applyBorder="0" applyAlignment="0" applyProtection="0"/>
    <xf numFmtId="0" fontId="10" fillId="17" borderId="0" applyNumberFormat="0" applyBorder="0" applyAlignment="0" applyProtection="0"/>
    <xf numFmtId="0" fontId="10" fillId="48" borderId="0" applyNumberFormat="0" applyBorder="0" applyAlignment="0" applyProtection="0"/>
    <xf numFmtId="0" fontId="10" fillId="18" borderId="0" applyNumberFormat="0" applyBorder="0" applyAlignment="0" applyProtection="0"/>
    <xf numFmtId="0" fontId="10" fillId="49" borderId="0" applyNumberFormat="0" applyBorder="0" applyAlignment="0" applyProtection="0"/>
    <xf numFmtId="0" fontId="10" fillId="13" borderId="0" applyNumberFormat="0" applyBorder="0" applyAlignment="0" applyProtection="0"/>
    <xf numFmtId="0" fontId="10" fillId="44" borderId="0" applyNumberFormat="0" applyBorder="0" applyAlignment="0" applyProtection="0"/>
    <xf numFmtId="0" fontId="10" fillId="14" borderId="0" applyNumberFormat="0" applyBorder="0" applyAlignment="0" applyProtection="0"/>
    <xf numFmtId="0" fontId="10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50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9" borderId="0" applyNumberFormat="0" applyBorder="0" applyAlignment="0" applyProtection="0"/>
    <xf numFmtId="0" fontId="11" fillId="3" borderId="0" applyNumberFormat="0" applyBorder="0" applyAlignment="0" applyProtection="0"/>
    <xf numFmtId="0" fontId="11" fillId="34" borderId="0" applyNumberFormat="0" applyBorder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51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3" fillId="52" borderId="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3" fillId="7" borderId="1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0" fontId="54" fillId="20" borderId="8" applyNumberFormat="0" applyAlignment="0" applyProtection="0"/>
    <xf numFmtId="172" fontId="4" fillId="0" borderId="0" applyFont="0" applyFill="0" applyBorder="0" applyAlignment="0" applyProtection="0"/>
    <xf numFmtId="0" fontId="55" fillId="4" borderId="0" applyNumberFormat="0" applyBorder="0" applyAlignment="0" applyProtection="0"/>
    <xf numFmtId="0" fontId="14" fillId="0" borderId="0" applyNumberFormat="0" applyFill="0" applyBorder="0" applyAlignment="0" applyProtection="0"/>
    <xf numFmtId="173" fontId="4" fillId="0" borderId="0" applyFont="0" applyFill="0" applyBorder="0" applyAlignment="0" applyProtection="0"/>
    <xf numFmtId="0" fontId="15" fillId="4" borderId="0" applyNumberFormat="0" applyBorder="0" applyAlignment="0" applyProtection="0"/>
    <xf numFmtId="0" fontId="15" fillId="35" borderId="0" applyNumberFormat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38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59" fillId="0" borderId="6" applyNumberFormat="0" applyFill="0" applyAlignment="0" applyProtection="0"/>
    <xf numFmtId="0" fontId="60" fillId="21" borderId="2" applyNumberFormat="0" applyAlignment="0" applyProtection="0"/>
    <xf numFmtId="0" fontId="20" fillId="0" borderId="6" applyNumberFormat="0" applyFill="0" applyAlignment="0" applyProtection="0"/>
    <xf numFmtId="0" fontId="61" fillId="0" borderId="3" applyNumberFormat="0" applyFill="0" applyAlignment="0" applyProtection="0"/>
    <xf numFmtId="0" fontId="62" fillId="0" borderId="4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5" applyNumberFormat="0" applyFill="0" applyAlignment="0" applyProtection="0"/>
    <xf numFmtId="0" fontId="63" fillId="0" borderId="0" applyNumberFormat="0" applyFill="0" applyBorder="0" applyAlignment="0" applyProtection="0"/>
    <xf numFmtId="0" fontId="21" fillId="24" borderId="0" applyNumberFormat="0" applyBorder="0" applyAlignment="0" applyProtection="0"/>
    <xf numFmtId="0" fontId="21" fillId="53" borderId="0" applyNumberFormat="0" applyBorder="0" applyAlignment="0" applyProtection="0"/>
    <xf numFmtId="0" fontId="64" fillId="24" borderId="0" applyNumberFormat="0" applyBorder="0" applyAlignment="0" applyProtection="0"/>
    <xf numFmtId="0" fontId="4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9" fillId="0" borderId="0"/>
    <xf numFmtId="0" fontId="3" fillId="0" borderId="0"/>
    <xf numFmtId="0" fontId="4" fillId="0" borderId="0"/>
    <xf numFmtId="0" fontId="46" fillId="0" borderId="0"/>
    <xf numFmtId="0" fontId="3" fillId="0" borderId="0"/>
    <xf numFmtId="0" fontId="3" fillId="0" borderId="0"/>
    <xf numFmtId="0" fontId="4" fillId="0" borderId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4" fillId="54" borderId="7" applyNumberForma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9" fillId="25" borderId="7" applyNumberFormat="0" applyFon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65" fillId="20" borderId="1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51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0" fontId="22" fillId="20" borderId="8" applyNumberFormat="0" applyAlignment="0" applyProtection="0"/>
    <xf numFmtId="9" fontId="9" fillId="0" borderId="0" applyFont="0" applyFill="0" applyBorder="0" applyAlignment="0" applyProtection="0"/>
    <xf numFmtId="0" fontId="32" fillId="0" borderId="0" applyNumberFormat="0" applyBorder="0" applyAlignment="0"/>
    <xf numFmtId="0" fontId="32" fillId="0" borderId="0" applyNumberFormat="0" applyBorder="0" applyAlignment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6" fillId="0" borderId="9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49" fontId="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69" fillId="0" borderId="0" applyNumberFormat="0" applyFill="0" applyBorder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4" fillId="25" borderId="7" applyNumberFormat="0" applyFont="0" applyAlignment="0" applyProtection="0"/>
    <xf numFmtId="0" fontId="25" fillId="0" borderId="0" applyNumberFormat="0" applyFill="0" applyBorder="0" applyAlignment="0" applyProtection="0"/>
    <xf numFmtId="0" fontId="70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8" fillId="0" borderId="0"/>
    <xf numFmtId="0" fontId="4" fillId="0" borderId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4" fontId="4" fillId="0" borderId="0" applyFill="0" applyBorder="0" applyAlignment="0" applyProtection="0"/>
    <xf numFmtId="0" fontId="74" fillId="0" borderId="0" applyNumberFormat="0" applyFill="0" applyBorder="0" applyAlignment="0" applyProtection="0"/>
    <xf numFmtId="0" fontId="84" fillId="0" borderId="0" applyNumberFormat="0" applyFill="0" applyBorder="0" applyAlignment="0" applyProtection="0">
      <alignment vertical="top"/>
      <protection locked="0"/>
    </xf>
    <xf numFmtId="43" fontId="83" fillId="0" borderId="0" applyFont="0" applyFill="0" applyBorder="0" applyAlignment="0" applyProtection="0"/>
    <xf numFmtId="0" fontId="48" fillId="0" borderId="0"/>
    <xf numFmtId="9" fontId="48" fillId="0" borderId="0" applyFont="0" applyFill="0" applyBorder="0" applyAlignment="0" applyProtection="0"/>
    <xf numFmtId="44" fontId="83" fillId="0" borderId="0" applyFont="0" applyFill="0" applyBorder="0" applyAlignment="0" applyProtection="0"/>
    <xf numFmtId="0" fontId="12" fillId="20" borderId="202" applyNumberFormat="0" applyAlignment="0" applyProtection="0"/>
    <xf numFmtId="0" fontId="19" fillId="7" borderId="202" applyNumberFormat="0" applyAlignment="0" applyProtection="0"/>
    <xf numFmtId="0" fontId="9" fillId="25" borderId="203" applyNumberFormat="0" applyFont="0" applyAlignment="0" applyProtection="0"/>
    <xf numFmtId="0" fontId="22" fillId="20" borderId="204" applyNumberFormat="0" applyAlignment="0" applyProtection="0"/>
    <xf numFmtId="0" fontId="31" fillId="0" borderId="0" applyNumberFormat="0" applyBorder="0" applyAlignment="0"/>
    <xf numFmtId="0" fontId="24" fillId="0" borderId="205" applyNumberFormat="0" applyFill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51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0" fontId="12" fillId="20" borderId="202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3" fillId="7" borderId="202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38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9" fillId="7" borderId="20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4" fillId="54" borderId="203" applyNumberForma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9" fillId="25" borderId="203" applyNumberFormat="0" applyFon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65" fillId="20" borderId="202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4" fillId="25" borderId="203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1" fillId="0" borderId="0" applyNumberFormat="0" applyBorder="0" applyAlignment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9" fillId="7" borderId="206" applyNumberFormat="0" applyAlignment="0" applyProtection="0"/>
    <xf numFmtId="0" fontId="9" fillId="25" borderId="207" applyNumberFormat="0" applyFont="0" applyAlignment="0" applyProtection="0"/>
    <xf numFmtId="0" fontId="22" fillId="20" borderId="204" applyNumberFormat="0" applyAlignment="0" applyProtection="0"/>
    <xf numFmtId="0" fontId="24" fillId="0" borderId="205" applyNumberFormat="0" applyFill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" fillId="0" borderId="0"/>
    <xf numFmtId="0" fontId="12" fillId="20" borderId="206" applyNumberFormat="0" applyAlignment="0" applyProtection="0"/>
    <xf numFmtId="0" fontId="12" fillId="20" borderId="206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2" fillId="20" borderId="206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51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4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20" borderId="204" applyNumberFormat="0" applyAlignment="0" applyProtection="0"/>
    <xf numFmtId="0" fontId="9" fillId="25" borderId="207" applyNumberFormat="0" applyFont="0" applyAlignment="0" applyProtection="0"/>
    <xf numFmtId="0" fontId="19" fillId="7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120" fillId="0" borderId="0"/>
    <xf numFmtId="0" fontId="12" fillId="20" borderId="206" applyNumberFormat="0" applyAlignment="0" applyProtection="0"/>
    <xf numFmtId="0" fontId="121" fillId="0" borderId="0"/>
    <xf numFmtId="43" fontId="121" fillId="0" borderId="0" applyFont="0" applyFill="0" applyBorder="0" applyAlignment="0" applyProtection="0"/>
    <xf numFmtId="41" fontId="121" fillId="0" borderId="0" applyFont="0" applyFill="0" applyBorder="0" applyAlignment="0" applyProtection="0"/>
    <xf numFmtId="44" fontId="121" fillId="0" borderId="0" applyFont="0" applyFill="0" applyBorder="0" applyAlignment="0" applyProtection="0"/>
    <xf numFmtId="42" fontId="121" fillId="0" borderId="0" applyFont="0" applyFill="0" applyBorder="0" applyAlignment="0" applyProtection="0"/>
    <xf numFmtId="9" fontId="121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128" fillId="0" borderId="208" applyNumberFormat="0" applyFill="0" applyAlignment="0" applyProtection="0"/>
    <xf numFmtId="0" fontId="128" fillId="0" borderId="209" applyNumberFormat="0" applyFill="0" applyAlignment="0" applyProtection="0"/>
    <xf numFmtId="0" fontId="128" fillId="0" borderId="210" applyNumberFormat="0" applyFill="0" applyAlignment="0" applyProtection="0"/>
    <xf numFmtId="0" fontId="128" fillId="0" borderId="0" applyNumberFormat="0" applyFill="0" applyBorder="0" applyAlignment="0" applyProtection="0"/>
    <xf numFmtId="0" fontId="127" fillId="66" borderId="0" applyNumberFormat="0" applyBorder="0" applyAlignment="0" applyProtection="0"/>
    <xf numFmtId="0" fontId="123" fillId="67" borderId="0" applyNumberFormat="0" applyBorder="0" applyAlignment="0" applyProtection="0"/>
    <xf numFmtId="0" fontId="131" fillId="68" borderId="0" applyNumberFormat="0" applyBorder="0" applyAlignment="0" applyProtection="0"/>
    <xf numFmtId="0" fontId="129" fillId="69" borderId="211" applyNumberFormat="0" applyAlignment="0" applyProtection="0"/>
    <xf numFmtId="0" fontId="133" fillId="70" borderId="212" applyNumberFormat="0" applyAlignment="0" applyProtection="0"/>
    <xf numFmtId="0" fontId="124" fillId="70" borderId="211" applyNumberFormat="0" applyAlignment="0" applyProtection="0"/>
    <xf numFmtId="0" fontId="130" fillId="0" borderId="213" applyNumberFormat="0" applyFill="0" applyAlignment="0" applyProtection="0"/>
    <xf numFmtId="0" fontId="125" fillId="71" borderId="214" applyNumberFormat="0" applyAlignment="0" applyProtection="0"/>
    <xf numFmtId="0" fontId="135" fillId="0" borderId="0" applyNumberFormat="0" applyFill="0" applyBorder="0" applyAlignment="0" applyProtection="0"/>
    <xf numFmtId="0" fontId="121" fillId="72" borderId="215" applyNumberFormat="0" applyFont="0" applyAlignment="0" applyProtection="0"/>
    <xf numFmtId="0" fontId="126" fillId="0" borderId="0" applyNumberFormat="0" applyFill="0" applyBorder="0" applyAlignment="0" applyProtection="0"/>
    <xf numFmtId="0" fontId="132" fillId="0" borderId="216" applyNumberFormat="0" applyFill="0" applyAlignment="0" applyProtection="0"/>
    <xf numFmtId="0" fontId="122" fillId="73" borderId="0" applyNumberFormat="0" applyBorder="0" applyAlignment="0" applyProtection="0"/>
    <xf numFmtId="0" fontId="121" fillId="74" borderId="0" applyNumberFormat="0" applyBorder="0" applyAlignment="0" applyProtection="0"/>
    <xf numFmtId="0" fontId="121" fillId="75" borderId="0" applyNumberFormat="0" applyBorder="0" applyAlignment="0" applyProtection="0"/>
    <xf numFmtId="0" fontId="122" fillId="76" borderId="0" applyNumberFormat="0" applyBorder="0" applyAlignment="0" applyProtection="0"/>
    <xf numFmtId="0" fontId="122" fillId="77" borderId="0" applyNumberFormat="0" applyBorder="0" applyAlignment="0" applyProtection="0"/>
    <xf numFmtId="0" fontId="121" fillId="78" borderId="0" applyNumberFormat="0" applyBorder="0" applyAlignment="0" applyProtection="0"/>
    <xf numFmtId="0" fontId="121" fillId="79" borderId="0" applyNumberFormat="0" applyBorder="0" applyAlignment="0" applyProtection="0"/>
    <xf numFmtId="0" fontId="122" fillId="80" borderId="0" applyNumberFormat="0" applyBorder="0" applyAlignment="0" applyProtection="0"/>
    <xf numFmtId="0" fontId="122" fillId="81" borderId="0" applyNumberFormat="0" applyBorder="0" applyAlignment="0" applyProtection="0"/>
    <xf numFmtId="0" fontId="121" fillId="82" borderId="0" applyNumberFormat="0" applyBorder="0" applyAlignment="0" applyProtection="0"/>
    <xf numFmtId="0" fontId="121" fillId="83" borderId="0" applyNumberFormat="0" applyBorder="0" applyAlignment="0" applyProtection="0"/>
    <xf numFmtId="0" fontId="122" fillId="84" borderId="0" applyNumberFormat="0" applyBorder="0" applyAlignment="0" applyProtection="0"/>
    <xf numFmtId="0" fontId="122" fillId="85" borderId="0" applyNumberFormat="0" applyBorder="0" applyAlignment="0" applyProtection="0"/>
    <xf numFmtId="0" fontId="121" fillId="86" borderId="0" applyNumberFormat="0" applyBorder="0" applyAlignment="0" applyProtection="0"/>
    <xf numFmtId="0" fontId="121" fillId="87" borderId="0" applyNumberFormat="0" applyBorder="0" applyAlignment="0" applyProtection="0"/>
    <xf numFmtId="0" fontId="122" fillId="88" borderId="0" applyNumberFormat="0" applyBorder="0" applyAlignment="0" applyProtection="0"/>
    <xf numFmtId="0" fontId="122" fillId="89" borderId="0" applyNumberFormat="0" applyBorder="0" applyAlignment="0" applyProtection="0"/>
    <xf numFmtId="0" fontId="121" fillId="90" borderId="0" applyNumberFormat="0" applyBorder="0" applyAlignment="0" applyProtection="0"/>
    <xf numFmtId="0" fontId="121" fillId="91" borderId="0" applyNumberFormat="0" applyBorder="0" applyAlignment="0" applyProtection="0"/>
    <xf numFmtId="0" fontId="122" fillId="92" borderId="0" applyNumberFormat="0" applyBorder="0" applyAlignment="0" applyProtection="0"/>
    <xf numFmtId="0" fontId="122" fillId="93" borderId="0" applyNumberFormat="0" applyBorder="0" applyAlignment="0" applyProtection="0"/>
    <xf numFmtId="0" fontId="121" fillId="94" borderId="0" applyNumberFormat="0" applyBorder="0" applyAlignment="0" applyProtection="0"/>
    <xf numFmtId="0" fontId="121" fillId="95" borderId="0" applyNumberFormat="0" applyBorder="0" applyAlignment="0" applyProtection="0"/>
    <xf numFmtId="0" fontId="122" fillId="96" borderId="0" applyNumberFormat="0" applyBorder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12" fillId="20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3" fillId="7" borderId="206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54" fillId="20" borderId="204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38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19" fillId="7" borderId="206" applyNumberForma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4" fillId="54" borderId="207" applyNumberForma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9" fillId="25" borderId="207" applyNumberFormat="0" applyFon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65" fillId="20" borderId="206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51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22" fillId="20" borderId="204" applyNumberFormat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66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24" fillId="0" borderId="205" applyNumberFormat="0" applyFill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0" fontId="4" fillId="25" borderId="207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242">
    <xf numFmtId="0" fontId="0" fillId="0" borderId="0" xfId="0"/>
    <xf numFmtId="0" fontId="76" fillId="0" borderId="0" xfId="0" applyFont="1" applyFill="1" applyProtection="1"/>
    <xf numFmtId="0" fontId="76" fillId="0" borderId="0" xfId="0" applyFont="1" applyFill="1" applyAlignment="1" applyProtection="1">
      <alignment horizontal="left" indent="1"/>
    </xf>
    <xf numFmtId="0" fontId="76" fillId="0" borderId="0" xfId="0" applyFont="1" applyFill="1" applyAlignment="1">
      <alignment horizontal="left" indent="1"/>
    </xf>
    <xf numFmtId="0" fontId="76" fillId="0" borderId="0" xfId="0" applyFont="1"/>
    <xf numFmtId="0" fontId="76" fillId="0" borderId="0" xfId="0" applyFont="1" applyAlignment="1">
      <alignment horizontal="center"/>
    </xf>
    <xf numFmtId="0" fontId="76" fillId="0" borderId="0" xfId="0" applyFont="1" applyAlignment="1">
      <alignment wrapText="1"/>
    </xf>
    <xf numFmtId="0" fontId="76" fillId="0" borderId="0" xfId="0" applyNumberFormat="1" applyFont="1"/>
    <xf numFmtId="0" fontId="76" fillId="0" borderId="80" xfId="0" applyFont="1" applyBorder="1" applyAlignment="1">
      <alignment horizontal="center"/>
    </xf>
    <xf numFmtId="41" fontId="49" fillId="0" borderId="0" xfId="0" applyNumberFormat="1" applyFont="1" applyFill="1" applyBorder="1" applyAlignment="1" applyProtection="1">
      <alignment horizontal="right" wrapText="1"/>
    </xf>
    <xf numFmtId="0" fontId="82" fillId="57" borderId="83" xfId="0" applyFont="1" applyFill="1" applyBorder="1"/>
    <xf numFmtId="0" fontId="82" fillId="57" borderId="74" xfId="0" applyFont="1" applyFill="1" applyBorder="1"/>
    <xf numFmtId="0" fontId="78" fillId="57" borderId="74" xfId="0" applyFont="1" applyFill="1" applyBorder="1"/>
    <xf numFmtId="0" fontId="78" fillId="57" borderId="75" xfId="0" applyFont="1" applyFill="1" applyBorder="1" applyAlignment="1">
      <alignment horizontal="right"/>
    </xf>
    <xf numFmtId="0" fontId="76" fillId="0" borderId="0" xfId="0" applyFont="1" applyAlignment="1">
      <alignment horizontal="left"/>
    </xf>
    <xf numFmtId="0" fontId="78" fillId="57" borderId="88" xfId="0" applyFont="1" applyFill="1" applyBorder="1"/>
    <xf numFmtId="0" fontId="76" fillId="0" borderId="88" xfId="0" applyFont="1" applyBorder="1"/>
    <xf numFmtId="0" fontId="76" fillId="0" borderId="90" xfId="0" applyFont="1" applyBorder="1"/>
    <xf numFmtId="0" fontId="76" fillId="0" borderId="89" xfId="0" applyFont="1" applyBorder="1"/>
    <xf numFmtId="0" fontId="76" fillId="0" borderId="91" xfId="0" applyFont="1" applyBorder="1"/>
    <xf numFmtId="0" fontId="76" fillId="0" borderId="0" xfId="0" applyFont="1" applyBorder="1"/>
    <xf numFmtId="0" fontId="78" fillId="57" borderId="89" xfId="0" applyFont="1" applyFill="1" applyBorder="1" applyAlignment="1">
      <alignment horizontal="right"/>
    </xf>
    <xf numFmtId="0" fontId="77" fillId="0" borderId="0" xfId="0" applyNumberFormat="1" applyFont="1"/>
    <xf numFmtId="0" fontId="77" fillId="0" borderId="0" xfId="0" applyNumberFormat="1" applyFont="1" applyBorder="1"/>
    <xf numFmtId="0" fontId="76" fillId="28" borderId="0" xfId="2448" applyFont="1" applyFill="1" applyAlignment="1" applyProtection="1">
      <alignment vertical="top"/>
      <protection hidden="1"/>
    </xf>
    <xf numFmtId="0" fontId="76" fillId="28" borderId="0" xfId="2448" applyFont="1" applyFill="1" applyAlignment="1" applyProtection="1">
      <alignment vertical="top" wrapText="1"/>
      <protection hidden="1"/>
    </xf>
    <xf numFmtId="0" fontId="76" fillId="28" borderId="0" xfId="2448" applyFont="1" applyFill="1" applyBorder="1" applyAlignment="1" applyProtection="1">
      <alignment vertical="top"/>
      <protection hidden="1"/>
    </xf>
    <xf numFmtId="0" fontId="78" fillId="28" borderId="91" xfId="2448" applyFont="1" applyFill="1" applyBorder="1" applyAlignment="1" applyProtection="1">
      <alignment horizontal="center" vertical="top" wrapText="1"/>
      <protection hidden="1"/>
    </xf>
    <xf numFmtId="0" fontId="78" fillId="28" borderId="0" xfId="2448" applyFont="1" applyFill="1" applyBorder="1" applyAlignment="1" applyProtection="1">
      <alignment horizontal="left" vertical="top" wrapText="1"/>
      <protection hidden="1"/>
    </xf>
    <xf numFmtId="0" fontId="78" fillId="28" borderId="0" xfId="2448" applyFont="1" applyFill="1" applyBorder="1" applyAlignment="1" applyProtection="1">
      <alignment vertical="top"/>
      <protection hidden="1"/>
    </xf>
    <xf numFmtId="171" fontId="76" fillId="28" borderId="0" xfId="2448" applyNumberFormat="1" applyFont="1" applyFill="1" applyBorder="1" applyAlignment="1" applyProtection="1">
      <alignment vertical="top"/>
      <protection hidden="1"/>
    </xf>
    <xf numFmtId="0" fontId="76" fillId="28" borderId="88" xfId="2448" applyFont="1" applyFill="1" applyBorder="1" applyAlignment="1" applyProtection="1">
      <alignment horizontal="left" vertical="top" indent="1"/>
      <protection hidden="1"/>
    </xf>
    <xf numFmtId="171" fontId="76" fillId="28" borderId="91" xfId="2448" applyNumberFormat="1" applyFont="1" applyFill="1" applyBorder="1" applyAlignment="1" applyProtection="1">
      <alignment vertical="top"/>
      <protection hidden="1"/>
    </xf>
    <xf numFmtId="0" fontId="76" fillId="28" borderId="91" xfId="2448" applyFont="1" applyFill="1" applyBorder="1" applyAlignment="1" applyProtection="1">
      <alignment horizontal="left" vertical="center" indent="1"/>
      <protection hidden="1"/>
    </xf>
    <xf numFmtId="170" fontId="76" fillId="56" borderId="91" xfId="2448" applyNumberFormat="1" applyFont="1" applyFill="1" applyBorder="1" applyAlignment="1" applyProtection="1">
      <alignment horizontal="center" vertical="center" wrapText="1"/>
    </xf>
    <xf numFmtId="171" fontId="76" fillId="28" borderId="91" xfId="2448" applyNumberFormat="1" applyFont="1" applyFill="1" applyBorder="1" applyAlignment="1" applyProtection="1">
      <alignment horizontal="center" vertical="center"/>
      <protection hidden="1"/>
    </xf>
    <xf numFmtId="0" fontId="76" fillId="28" borderId="91" xfId="2448" applyFont="1" applyFill="1" applyBorder="1" applyAlignment="1" applyProtection="1">
      <alignment horizontal="left" vertical="top" indent="1"/>
      <protection hidden="1"/>
    </xf>
    <xf numFmtId="0" fontId="76" fillId="28" borderId="89" xfId="2448" applyFont="1" applyFill="1" applyBorder="1" applyAlignment="1" applyProtection="1">
      <alignment horizontal="left" vertical="top" indent="1"/>
      <protection hidden="1"/>
    </xf>
    <xf numFmtId="170" fontId="76" fillId="56" borderId="89" xfId="2448" applyNumberFormat="1" applyFont="1" applyFill="1" applyBorder="1" applyAlignment="1" applyProtection="1">
      <alignment horizontal="center" vertical="top" wrapText="1"/>
    </xf>
    <xf numFmtId="0" fontId="78" fillId="28" borderId="91" xfId="2448" applyFont="1" applyFill="1" applyBorder="1" applyAlignment="1" applyProtection="1">
      <alignment vertical="center"/>
      <protection hidden="1"/>
    </xf>
    <xf numFmtId="0" fontId="0" fillId="0" borderId="0" xfId="0" applyBorder="1"/>
    <xf numFmtId="0" fontId="0" fillId="56" borderId="0" xfId="0" applyFill="1"/>
    <xf numFmtId="0" fontId="76" fillId="28" borderId="91" xfId="0" applyFont="1" applyFill="1" applyBorder="1" applyAlignment="1" applyProtection="1">
      <protection hidden="1"/>
    </xf>
    <xf numFmtId="0" fontId="76" fillId="56" borderId="0" xfId="0" applyFont="1" applyFill="1"/>
    <xf numFmtId="0" fontId="76" fillId="0" borderId="91" xfId="0" applyFont="1" applyBorder="1" applyAlignment="1" applyProtection="1">
      <alignment horizontal="left" indent="1"/>
      <protection locked="0"/>
    </xf>
    <xf numFmtId="0" fontId="78" fillId="56" borderId="88" xfId="0" applyFont="1" applyFill="1" applyBorder="1"/>
    <xf numFmtId="0" fontId="78" fillId="56" borderId="89" xfId="0" applyFont="1" applyFill="1" applyBorder="1"/>
    <xf numFmtId="0" fontId="78" fillId="56" borderId="91" xfId="0" applyFont="1" applyFill="1" applyBorder="1"/>
    <xf numFmtId="0" fontId="78" fillId="0" borderId="91" xfId="0" applyFont="1" applyBorder="1"/>
    <xf numFmtId="0" fontId="89" fillId="58" borderId="91" xfId="0" applyFont="1" applyFill="1" applyBorder="1" applyAlignment="1" applyProtection="1">
      <alignment horizontal="left" vertical="center"/>
      <protection hidden="1"/>
    </xf>
    <xf numFmtId="0" fontId="76" fillId="56" borderId="0" xfId="0" applyFont="1" applyFill="1" applyBorder="1" applyAlignment="1" applyProtection="1">
      <alignment horizontal="left"/>
    </xf>
    <xf numFmtId="0" fontId="76" fillId="56" borderId="0" xfId="0" applyFont="1" applyFill="1" applyBorder="1" applyAlignment="1" applyProtection="1">
      <protection hidden="1"/>
    </xf>
    <xf numFmtId="0" fontId="76" fillId="56" borderId="71" xfId="0" applyFont="1" applyFill="1" applyBorder="1" applyProtection="1"/>
    <xf numFmtId="0" fontId="0" fillId="0" borderId="91" xfId="0" applyBorder="1" applyAlignment="1">
      <alignment horizontal="center"/>
    </xf>
    <xf numFmtId="0" fontId="4" fillId="0" borderId="91" xfId="0" applyFont="1" applyBorder="1" applyAlignment="1">
      <alignment horizontal="center"/>
    </xf>
    <xf numFmtId="0" fontId="76" fillId="0" borderId="91" xfId="0" applyFont="1" applyBorder="1" applyAlignment="1">
      <alignment horizontal="center"/>
    </xf>
    <xf numFmtId="0" fontId="78" fillId="0" borderId="0" xfId="0" applyFont="1"/>
    <xf numFmtId="0" fontId="82" fillId="56" borderId="96" xfId="0" applyFont="1" applyFill="1" applyBorder="1"/>
    <xf numFmtId="0" fontId="78" fillId="28" borderId="97" xfId="2448" applyFont="1" applyFill="1" applyBorder="1" applyAlignment="1" applyProtection="1">
      <alignment horizontal="center" vertical="top" wrapText="1"/>
      <protection hidden="1"/>
    </xf>
    <xf numFmtId="0" fontId="4" fillId="56" borderId="96" xfId="0" applyFont="1" applyFill="1" applyBorder="1" applyAlignment="1">
      <alignment horizontal="center"/>
    </xf>
    <xf numFmtId="0" fontId="0" fillId="56" borderId="96" xfId="0" applyFill="1" applyBorder="1" applyAlignment="1">
      <alignment horizontal="center"/>
    </xf>
    <xf numFmtId="0" fontId="0" fillId="0" borderId="97" xfId="0" applyBorder="1" applyAlignment="1">
      <alignment horizontal="center"/>
    </xf>
    <xf numFmtId="43" fontId="76" fillId="0" borderId="0" xfId="0" applyNumberFormat="1" applyFont="1"/>
    <xf numFmtId="0" fontId="76" fillId="0" borderId="0" xfId="0" applyFont="1" applyAlignment="1">
      <alignment horizontal="right"/>
    </xf>
    <xf numFmtId="0" fontId="78" fillId="0" borderId="91" xfId="0" applyFont="1" applyBorder="1" applyAlignment="1">
      <alignment horizontal="right"/>
    </xf>
    <xf numFmtId="0" fontId="76" fillId="57" borderId="81" xfId="0" applyFont="1" applyFill="1" applyBorder="1"/>
    <xf numFmtId="0" fontId="76" fillId="57" borderId="99" xfId="0" applyFont="1" applyFill="1" applyBorder="1"/>
    <xf numFmtId="0" fontId="78" fillId="57" borderId="98" xfId="0" applyFont="1" applyFill="1" applyBorder="1"/>
    <xf numFmtId="0" fontId="76" fillId="57" borderId="0" xfId="0" applyFont="1" applyFill="1" applyBorder="1"/>
    <xf numFmtId="0" fontId="72" fillId="60" borderId="93" xfId="0" applyFont="1" applyFill="1" applyBorder="1" applyAlignment="1">
      <alignment horizontal="centerContinuous"/>
    </xf>
    <xf numFmtId="0" fontId="72" fillId="60" borderId="94" xfId="0" applyFont="1" applyFill="1" applyBorder="1" applyAlignment="1">
      <alignment horizontal="centerContinuous"/>
    </xf>
    <xf numFmtId="0" fontId="72" fillId="60" borderId="95" xfId="0" applyFont="1" applyFill="1" applyBorder="1" applyAlignment="1">
      <alignment horizontal="centerContinuous"/>
    </xf>
    <xf numFmtId="0" fontId="90" fillId="0" borderId="0" xfId="0" applyFont="1"/>
    <xf numFmtId="0" fontId="91" fillId="0" borderId="0" xfId="0" applyNumberFormat="1" applyFont="1"/>
    <xf numFmtId="0" fontId="76" fillId="0" borderId="0" xfId="0" applyFont="1" applyBorder="1" applyAlignment="1">
      <alignment horizontal="center"/>
    </xf>
    <xf numFmtId="0" fontId="76" fillId="0" borderId="0" xfId="0" applyFont="1" applyBorder="1" applyAlignment="1">
      <alignment horizontal="center" wrapText="1"/>
    </xf>
    <xf numFmtId="0" fontId="76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86" fillId="60" borderId="0" xfId="0" applyFont="1" applyFill="1" applyAlignment="1">
      <alignment horizontal="centerContinuous"/>
    </xf>
    <xf numFmtId="0" fontId="87" fillId="60" borderId="0" xfId="0" applyFont="1" applyFill="1" applyAlignment="1">
      <alignment horizontal="centerContinuous"/>
    </xf>
    <xf numFmtId="10" fontId="76" fillId="0" borderId="91" xfId="93" applyNumberFormat="1" applyFont="1" applyBorder="1"/>
    <xf numFmtId="0" fontId="76" fillId="0" borderId="0" xfId="0" applyNumberFormat="1" applyFont="1" applyAlignment="1">
      <alignment horizontal="left" vertical="center"/>
    </xf>
    <xf numFmtId="0" fontId="76" fillId="0" borderId="0" xfId="0" applyFont="1" applyAlignment="1">
      <alignment horizontal="left" vertical="center"/>
    </xf>
    <xf numFmtId="0" fontId="76" fillId="0" borderId="0" xfId="0" applyFont="1" applyBorder="1" applyAlignment="1">
      <alignment horizontal="left" vertical="center"/>
    </xf>
    <xf numFmtId="43" fontId="76" fillId="57" borderId="91" xfId="2447" applyFont="1" applyFill="1" applyBorder="1" applyAlignment="1">
      <alignment horizontal="left" vertical="center"/>
    </xf>
    <xf numFmtId="0" fontId="78" fillId="57" borderId="88" xfId="0" applyFont="1" applyFill="1" applyBorder="1" applyAlignment="1">
      <alignment horizontal="left" vertical="center"/>
    </xf>
    <xf numFmtId="0" fontId="78" fillId="57" borderId="89" xfId="0" applyFont="1" applyFill="1" applyBorder="1" applyAlignment="1">
      <alignment horizontal="left" vertical="center"/>
    </xf>
    <xf numFmtId="43" fontId="76" fillId="0" borderId="91" xfId="0" applyNumberFormat="1" applyFont="1" applyBorder="1" applyAlignment="1">
      <alignment horizontal="right"/>
    </xf>
    <xf numFmtId="0" fontId="78" fillId="57" borderId="100" xfId="0" applyFont="1" applyFill="1" applyBorder="1"/>
    <xf numFmtId="0" fontId="76" fillId="57" borderId="90" xfId="0" applyFont="1" applyFill="1" applyBorder="1"/>
    <xf numFmtId="41" fontId="76" fillId="0" borderId="0" xfId="0" applyNumberFormat="1" applyFont="1"/>
    <xf numFmtId="0" fontId="76" fillId="28" borderId="0" xfId="2448" applyFont="1" applyFill="1" applyBorder="1" applyAlignment="1" applyProtection="1">
      <alignment vertical="top" wrapText="1"/>
      <protection hidden="1"/>
    </xf>
    <xf numFmtId="0" fontId="78" fillId="56" borderId="89" xfId="0" applyFont="1" applyFill="1" applyBorder="1" applyAlignment="1" applyProtection="1">
      <alignment horizontal="center" vertical="top"/>
      <protection hidden="1"/>
    </xf>
    <xf numFmtId="0" fontId="78" fillId="56" borderId="88" xfId="0" applyFont="1" applyFill="1" applyBorder="1" applyAlignment="1" applyProtection="1">
      <alignment horizontal="left" vertical="top"/>
      <protection hidden="1"/>
    </xf>
    <xf numFmtId="0" fontId="78" fillId="56" borderId="91" xfId="0" applyFont="1" applyFill="1" applyBorder="1" applyAlignment="1" applyProtection="1">
      <alignment horizontal="left" vertical="top" wrapText="1"/>
      <protection hidden="1"/>
    </xf>
    <xf numFmtId="0" fontId="78" fillId="28" borderId="91" xfId="2448" applyFont="1" applyFill="1" applyBorder="1" applyAlignment="1" applyProtection="1">
      <alignment horizontal="center" vertical="center" wrapText="1"/>
      <protection hidden="1"/>
    </xf>
    <xf numFmtId="0" fontId="76" fillId="55" borderId="101" xfId="0" applyFont="1" applyFill="1" applyBorder="1" applyAlignment="1" applyProtection="1">
      <alignment horizontal="left" vertical="center"/>
      <protection locked="0"/>
    </xf>
    <xf numFmtId="170" fontId="76" fillId="55" borderId="91" xfId="2448" applyNumberFormat="1" applyFont="1" applyFill="1" applyBorder="1" applyAlignment="1" applyProtection="1">
      <alignment horizontal="center" vertical="top" wrapText="1"/>
      <protection locked="0"/>
    </xf>
    <xf numFmtId="42" fontId="76" fillId="55" borderId="91" xfId="2448" applyNumberFormat="1" applyFont="1" applyFill="1" applyBorder="1" applyAlignment="1" applyProtection="1">
      <alignment vertical="top"/>
      <protection locked="0" hidden="1"/>
    </xf>
    <xf numFmtId="0" fontId="78" fillId="0" borderId="91" xfId="2448" applyFont="1" applyFill="1" applyBorder="1" applyAlignment="1" applyProtection="1">
      <alignment horizontal="center" vertical="center" wrapText="1"/>
      <protection hidden="1"/>
    </xf>
    <xf numFmtId="0" fontId="76" fillId="58" borderId="0" xfId="0" applyFont="1" applyFill="1" applyAlignment="1" applyProtection="1">
      <alignment vertical="top"/>
      <protection hidden="1"/>
    </xf>
    <xf numFmtId="0" fontId="78" fillId="56" borderId="0" xfId="0" applyFont="1" applyFill="1" applyBorder="1" applyAlignment="1" applyProtection="1">
      <alignment horizontal="centerContinuous" vertical="center"/>
      <protection hidden="1"/>
    </xf>
    <xf numFmtId="0" fontId="76" fillId="56" borderId="0" xfId="0" applyFont="1" applyFill="1" applyAlignment="1" applyProtection="1">
      <alignment horizontal="centerContinuous" vertical="center"/>
      <protection hidden="1"/>
    </xf>
    <xf numFmtId="0" fontId="94" fillId="56" borderId="0" xfId="2446" applyFont="1" applyFill="1" applyAlignment="1" applyProtection="1">
      <alignment horizontal="centerContinuous" vertical="top"/>
      <protection hidden="1"/>
    </xf>
    <xf numFmtId="0" fontId="76" fillId="56" borderId="0" xfId="0" applyFont="1" applyFill="1" applyAlignment="1" applyProtection="1">
      <alignment horizontal="centerContinuous" vertical="top"/>
      <protection hidden="1"/>
    </xf>
    <xf numFmtId="0" fontId="76" fillId="56" borderId="0" xfId="0" applyFont="1" applyFill="1" applyAlignment="1">
      <alignment horizontal="centerContinuous"/>
    </xf>
    <xf numFmtId="0" fontId="89" fillId="56" borderId="0" xfId="0" applyFont="1" applyFill="1" applyAlignment="1" applyProtection="1">
      <alignment horizontal="center" vertical="top"/>
      <protection hidden="1"/>
    </xf>
    <xf numFmtId="0" fontId="76" fillId="58" borderId="91" xfId="0" applyFont="1" applyFill="1" applyBorder="1" applyAlignment="1" applyProtection="1">
      <alignment horizontal="left" vertical="center"/>
      <protection hidden="1"/>
    </xf>
    <xf numFmtId="0" fontId="76" fillId="58" borderId="0" xfId="0" applyFont="1" applyFill="1" applyProtection="1">
      <protection hidden="1"/>
    </xf>
    <xf numFmtId="43" fontId="76" fillId="58" borderId="0" xfId="0" applyNumberFormat="1" applyFont="1" applyFill="1" applyBorder="1" applyProtection="1">
      <protection hidden="1"/>
    </xf>
    <xf numFmtId="0" fontId="76" fillId="58" borderId="0" xfId="0" applyFont="1" applyFill="1" applyAlignment="1" applyProtection="1">
      <alignment vertical="center"/>
      <protection hidden="1"/>
    </xf>
    <xf numFmtId="0" fontId="76" fillId="56" borderId="0" xfId="0" applyFont="1" applyFill="1" applyAlignment="1">
      <alignment vertical="center"/>
    </xf>
    <xf numFmtId="3" fontId="76" fillId="0" borderId="0" xfId="0" applyNumberFormat="1" applyFont="1" applyFill="1" applyAlignment="1" applyProtection="1">
      <alignment vertical="top"/>
    </xf>
    <xf numFmtId="0" fontId="76" fillId="0" borderId="0" xfId="0" applyFont="1" applyFill="1" applyAlignment="1" applyProtection="1">
      <alignment vertical="top"/>
    </xf>
    <xf numFmtId="41" fontId="76" fillId="0" borderId="0" xfId="0" applyNumberFormat="1" applyFont="1" applyFill="1" applyAlignment="1" applyProtection="1">
      <alignment horizontal="right" vertical="top"/>
    </xf>
    <xf numFmtId="41" fontId="76" fillId="0" borderId="0" xfId="0" applyNumberFormat="1" applyFont="1" applyFill="1" applyAlignment="1" applyProtection="1">
      <alignment vertical="top"/>
    </xf>
    <xf numFmtId="3" fontId="76" fillId="56" borderId="0" xfId="0" applyNumberFormat="1" applyFont="1" applyFill="1" applyAlignment="1" applyProtection="1">
      <alignment vertical="top"/>
    </xf>
    <xf numFmtId="0" fontId="78" fillId="0" borderId="10" xfId="0" applyFont="1" applyFill="1" applyBorder="1" applyAlignment="1" applyProtection="1">
      <alignment horizontal="centerContinuous"/>
    </xf>
    <xf numFmtId="0" fontId="78" fillId="0" borderId="66" xfId="0" applyFont="1" applyFill="1" applyBorder="1" applyAlignment="1" applyProtection="1">
      <alignment horizontal="centerContinuous"/>
    </xf>
    <xf numFmtId="0" fontId="78" fillId="0" borderId="13" xfId="0" applyFont="1" applyFill="1" applyBorder="1" applyAlignment="1" applyProtection="1">
      <alignment vertical="top"/>
    </xf>
    <xf numFmtId="0" fontId="78" fillId="0" borderId="14" xfId="0" applyFont="1" applyFill="1" applyBorder="1" applyAlignment="1" applyProtection="1">
      <alignment vertical="top"/>
    </xf>
    <xf numFmtId="0" fontId="76" fillId="0" borderId="14" xfId="0" applyFont="1" applyFill="1" applyBorder="1" applyAlignment="1" applyProtection="1">
      <alignment vertical="top"/>
    </xf>
    <xf numFmtId="41" fontId="76" fillId="0" borderId="14" xfId="0" applyNumberFormat="1" applyFont="1" applyFill="1" applyBorder="1" applyAlignment="1" applyProtection="1">
      <alignment horizontal="right" vertical="top"/>
    </xf>
    <xf numFmtId="41" fontId="78" fillId="0" borderId="14" xfId="0" applyNumberFormat="1" applyFont="1" applyFill="1" applyBorder="1" applyAlignment="1" applyProtection="1">
      <alignment horizontal="center" vertical="top"/>
    </xf>
    <xf numFmtId="41" fontId="78" fillId="0" borderId="16" xfId="0" applyNumberFormat="1" applyFont="1" applyFill="1" applyBorder="1" applyAlignment="1" applyProtection="1">
      <alignment horizontal="center" vertical="top"/>
    </xf>
    <xf numFmtId="0" fontId="78" fillId="0" borderId="11" xfId="0" applyFont="1" applyFill="1" applyBorder="1" applyAlignment="1" applyProtection="1">
      <alignment vertical="top"/>
    </xf>
    <xf numFmtId="0" fontId="78" fillId="0" borderId="0" xfId="0" applyFont="1" applyFill="1" applyBorder="1" applyAlignment="1" applyProtection="1">
      <alignment vertical="top"/>
    </xf>
    <xf numFmtId="0" fontId="76" fillId="0" borderId="0" xfId="0" applyFont="1" applyFill="1" applyBorder="1" applyAlignment="1" applyProtection="1">
      <alignment vertical="top"/>
    </xf>
    <xf numFmtId="41" fontId="76" fillId="0" borderId="0" xfId="0" applyNumberFormat="1" applyFont="1" applyFill="1" applyBorder="1" applyAlignment="1" applyProtection="1">
      <alignment horizontal="right" vertical="top"/>
    </xf>
    <xf numFmtId="41" fontId="78" fillId="0" borderId="0" xfId="0" applyNumberFormat="1" applyFont="1" applyFill="1" applyBorder="1" applyAlignment="1" applyProtection="1">
      <alignment horizontal="center" vertical="top"/>
    </xf>
    <xf numFmtId="41" fontId="78" fillId="0" borderId="18" xfId="0" applyNumberFormat="1" applyFont="1" applyFill="1" applyBorder="1" applyAlignment="1" applyProtection="1">
      <alignment horizontal="center" vertical="top"/>
    </xf>
    <xf numFmtId="0" fontId="76" fillId="0" borderId="20" xfId="0" applyFont="1" applyFill="1" applyBorder="1" applyAlignment="1" applyProtection="1">
      <alignment vertical="top"/>
    </xf>
    <xf numFmtId="41" fontId="76" fillId="0" borderId="20" xfId="0" applyNumberFormat="1" applyFont="1" applyFill="1" applyBorder="1" applyAlignment="1" applyProtection="1">
      <alignment horizontal="right" vertical="top"/>
    </xf>
    <xf numFmtId="41" fontId="78" fillId="0" borderId="20" xfId="0" applyNumberFormat="1" applyFont="1" applyFill="1" applyBorder="1" applyAlignment="1" applyProtection="1">
      <alignment horizontal="center" vertical="top"/>
    </xf>
    <xf numFmtId="3" fontId="76" fillId="0" borderId="0" xfId="0" applyNumberFormat="1" applyFont="1" applyFill="1" applyAlignment="1" applyProtection="1">
      <alignment vertical="top" wrapText="1"/>
    </xf>
    <xf numFmtId="0" fontId="76" fillId="0" borderId="11" xfId="0" applyFont="1" applyFill="1" applyBorder="1" applyAlignment="1" applyProtection="1">
      <alignment vertical="top"/>
    </xf>
    <xf numFmtId="41" fontId="76" fillId="0" borderId="0" xfId="0" applyNumberFormat="1" applyFont="1" applyFill="1" applyBorder="1" applyAlignment="1" applyProtection="1">
      <alignment vertical="top"/>
    </xf>
    <xf numFmtId="0" fontId="76" fillId="0" borderId="0" xfId="0" applyFont="1" applyFill="1" applyBorder="1" applyAlignment="1" applyProtection="1">
      <alignment vertical="top" wrapText="1"/>
    </xf>
    <xf numFmtId="41" fontId="78" fillId="0" borderId="16" xfId="0" applyNumberFormat="1" applyFont="1" applyFill="1" applyBorder="1" applyAlignment="1" applyProtection="1">
      <alignment horizontal="center" vertical="top" wrapText="1"/>
    </xf>
    <xf numFmtId="166" fontId="78" fillId="56" borderId="54" xfId="0" applyNumberFormat="1" applyFont="1" applyFill="1" applyBorder="1" applyAlignment="1" applyProtection="1">
      <alignment horizontal="center" vertical="top" wrapText="1"/>
    </xf>
    <xf numFmtId="0" fontId="78" fillId="0" borderId="0" xfId="0" applyFont="1" applyFill="1" applyAlignment="1" applyProtection="1">
      <alignment horizontal="center" vertical="top" textRotation="60" wrapText="1"/>
    </xf>
    <xf numFmtId="0" fontId="76" fillId="0" borderId="11" xfId="0" applyFont="1" applyFill="1" applyBorder="1" applyAlignment="1" applyProtection="1">
      <alignment vertical="top" wrapText="1"/>
    </xf>
    <xf numFmtId="41" fontId="76" fillId="0" borderId="0" xfId="0" applyNumberFormat="1" applyFont="1" applyFill="1" applyBorder="1" applyAlignment="1" applyProtection="1">
      <alignment horizontal="center" vertical="top" wrapText="1"/>
    </xf>
    <xf numFmtId="41" fontId="76" fillId="0" borderId="0" xfId="0" applyNumberFormat="1" applyFont="1" applyFill="1" applyBorder="1" applyAlignment="1" applyProtection="1">
      <alignment horizontal="center" vertical="top"/>
    </xf>
    <xf numFmtId="166" fontId="78" fillId="56" borderId="33" xfId="0" applyNumberFormat="1" applyFont="1" applyFill="1" applyBorder="1" applyAlignment="1" applyProtection="1">
      <alignment horizontal="center" vertical="top" wrapText="1"/>
    </xf>
    <xf numFmtId="3" fontId="76" fillId="0" borderId="0" xfId="0" applyNumberFormat="1" applyFont="1" applyFill="1" applyBorder="1" applyAlignment="1" applyProtection="1">
      <alignment vertical="top" wrapText="1"/>
    </xf>
    <xf numFmtId="41" fontId="76" fillId="0" borderId="0" xfId="0" applyNumberFormat="1" applyFont="1" applyFill="1" applyBorder="1" applyAlignment="1" applyProtection="1">
      <alignment horizontal="right" vertical="top" wrapText="1"/>
    </xf>
    <xf numFmtId="41" fontId="76" fillId="0" borderId="0" xfId="0" applyNumberFormat="1" applyFont="1" applyFill="1" applyBorder="1" applyAlignment="1" applyProtection="1">
      <alignment vertical="top" wrapText="1"/>
    </xf>
    <xf numFmtId="3" fontId="76" fillId="0" borderId="11" xfId="0" applyNumberFormat="1" applyFont="1" applyFill="1" applyBorder="1" applyAlignment="1" applyProtection="1">
      <alignment vertical="top"/>
    </xf>
    <xf numFmtId="3" fontId="76" fillId="0" borderId="0" xfId="0" applyNumberFormat="1" applyFont="1" applyFill="1" applyBorder="1" applyAlignment="1" applyProtection="1">
      <alignment vertical="top"/>
    </xf>
    <xf numFmtId="0" fontId="76" fillId="0" borderId="0" xfId="0" applyFont="1" applyFill="1" applyBorder="1" applyAlignment="1" applyProtection="1">
      <alignment horizontal="right" vertical="center" wrapText="1"/>
    </xf>
    <xf numFmtId="3" fontId="76" fillId="0" borderId="33" xfId="0" applyNumberFormat="1" applyFont="1" applyFill="1" applyBorder="1" applyAlignment="1" applyProtection="1">
      <alignment vertical="top" wrapText="1"/>
    </xf>
    <xf numFmtId="3" fontId="76" fillId="0" borderId="0" xfId="0" applyNumberFormat="1" applyFont="1" applyFill="1" applyBorder="1" applyAlignment="1" applyProtection="1"/>
    <xf numFmtId="0" fontId="76" fillId="56" borderId="0" xfId="0" applyFont="1" applyFill="1" applyBorder="1" applyAlignment="1" applyProtection="1">
      <alignment vertical="center" wrapText="1"/>
    </xf>
    <xf numFmtId="41" fontId="76" fillId="0" borderId="0" xfId="0" applyNumberFormat="1" applyFont="1" applyFill="1" applyBorder="1" applyAlignment="1" applyProtection="1">
      <alignment horizontal="right" vertical="center" wrapText="1"/>
    </xf>
    <xf numFmtId="41" fontId="76" fillId="0" borderId="31" xfId="0" applyNumberFormat="1" applyFont="1" applyFill="1" applyBorder="1" applyAlignment="1" applyProtection="1">
      <alignment horizontal="right" vertical="center"/>
    </xf>
    <xf numFmtId="41" fontId="76" fillId="56" borderId="63" xfId="0" applyNumberFormat="1" applyFont="1" applyFill="1" applyBorder="1" applyAlignment="1" applyProtection="1">
      <alignment vertical="top" wrapText="1"/>
    </xf>
    <xf numFmtId="41" fontId="95" fillId="56" borderId="55" xfId="0" applyNumberFormat="1" applyFont="1" applyFill="1" applyBorder="1" applyAlignment="1" applyProtection="1">
      <alignment vertical="top" wrapText="1"/>
    </xf>
    <xf numFmtId="41" fontId="95" fillId="29" borderId="55" xfId="0" applyNumberFormat="1" applyFont="1" applyFill="1" applyBorder="1" applyAlignment="1" applyProtection="1">
      <alignment vertical="top" wrapText="1"/>
      <protection locked="0"/>
    </xf>
    <xf numFmtId="0" fontId="76" fillId="0" borderId="0" xfId="0" applyFont="1" applyFill="1" applyBorder="1" applyAlignment="1" applyProtection="1">
      <alignment vertical="center" wrapText="1"/>
    </xf>
    <xf numFmtId="41" fontId="76" fillId="56" borderId="55" xfId="0" applyNumberFormat="1" applyFont="1" applyFill="1" applyBorder="1" applyAlignment="1" applyProtection="1">
      <alignment vertical="top" wrapText="1"/>
    </xf>
    <xf numFmtId="41" fontId="76" fillId="0" borderId="55" xfId="0" applyNumberFormat="1" applyFont="1" applyFill="1" applyBorder="1" applyAlignment="1" applyProtection="1">
      <alignment vertical="top" wrapText="1"/>
    </xf>
    <xf numFmtId="41" fontId="76" fillId="29" borderId="55" xfId="0" applyNumberFormat="1" applyFont="1" applyFill="1" applyBorder="1" applyAlignment="1" applyProtection="1">
      <alignment vertical="top" wrapText="1"/>
      <protection locked="0"/>
    </xf>
    <xf numFmtId="41" fontId="76" fillId="56" borderId="27" xfId="0" applyNumberFormat="1" applyFont="1" applyFill="1" applyBorder="1" applyAlignment="1" applyProtection="1">
      <alignment vertical="top" wrapText="1"/>
    </xf>
    <xf numFmtId="41" fontId="76" fillId="0" borderId="27" xfId="0" applyNumberFormat="1" applyFont="1" applyFill="1" applyBorder="1" applyAlignment="1" applyProtection="1">
      <alignment vertical="top" wrapText="1"/>
    </xf>
    <xf numFmtId="0" fontId="76" fillId="0" borderId="0" xfId="0" applyFont="1" applyFill="1" applyBorder="1" applyAlignment="1" applyProtection="1">
      <alignment horizontal="left" vertical="top" indent="1"/>
    </xf>
    <xf numFmtId="0" fontId="76" fillId="0" borderId="0" xfId="0" applyFont="1" applyFill="1" applyBorder="1" applyAlignment="1" applyProtection="1">
      <alignment horizontal="left" vertical="top"/>
    </xf>
    <xf numFmtId="41" fontId="76" fillId="56" borderId="26" xfId="0" applyNumberFormat="1" applyFont="1" applyFill="1" applyBorder="1" applyAlignment="1" applyProtection="1">
      <alignment vertical="top" wrapText="1"/>
    </xf>
    <xf numFmtId="41" fontId="76" fillId="0" borderId="26" xfId="0" applyNumberFormat="1" applyFont="1" applyFill="1" applyBorder="1" applyAlignment="1" applyProtection="1">
      <alignment vertical="top" wrapText="1"/>
    </xf>
    <xf numFmtId="41" fontId="76" fillId="56" borderId="23" xfId="0" applyNumberFormat="1" applyFont="1" applyFill="1" applyBorder="1" applyAlignment="1" applyProtection="1">
      <alignment vertical="top" wrapText="1"/>
    </xf>
    <xf numFmtId="41" fontId="76" fillId="0" borderId="23" xfId="0" applyNumberFormat="1" applyFont="1" applyFill="1" applyBorder="1" applyAlignment="1" applyProtection="1">
      <alignment vertical="top" wrapText="1"/>
    </xf>
    <xf numFmtId="41" fontId="76" fillId="55" borderId="55" xfId="0" applyNumberFormat="1" applyFont="1" applyFill="1" applyBorder="1" applyAlignment="1" applyProtection="1">
      <alignment vertical="top" wrapText="1"/>
      <protection locked="0"/>
    </xf>
    <xf numFmtId="41" fontId="76" fillId="0" borderId="65" xfId="0" applyNumberFormat="1" applyFont="1" applyFill="1" applyBorder="1" applyAlignment="1" applyProtection="1">
      <alignment vertical="top" wrapText="1"/>
    </xf>
    <xf numFmtId="0" fontId="78" fillId="0" borderId="28" xfId="0" applyFont="1" applyFill="1" applyBorder="1" applyAlignment="1" applyProtection="1">
      <alignment horizontal="left" vertical="top"/>
    </xf>
    <xf numFmtId="0" fontId="78" fillId="0" borderId="29" xfId="0" applyFont="1" applyFill="1" applyBorder="1" applyAlignment="1" applyProtection="1">
      <alignment horizontal="left" vertical="top"/>
    </xf>
    <xf numFmtId="3" fontId="76" fillId="0" borderId="30" xfId="0" applyNumberFormat="1" applyFont="1" applyFill="1" applyBorder="1" applyAlignment="1" applyProtection="1">
      <alignment vertical="top" wrapText="1"/>
    </xf>
    <xf numFmtId="3" fontId="76" fillId="0" borderId="29" xfId="0" applyNumberFormat="1" applyFont="1" applyFill="1" applyBorder="1" applyAlignment="1" applyProtection="1">
      <alignment vertical="top" wrapText="1"/>
    </xf>
    <xf numFmtId="41" fontId="76" fillId="0" borderId="29" xfId="0" applyNumberFormat="1" applyFont="1" applyFill="1" applyBorder="1" applyAlignment="1" applyProtection="1">
      <alignment horizontal="right" vertical="top" wrapText="1"/>
    </xf>
    <xf numFmtId="41" fontId="76" fillId="0" borderId="29" xfId="0" applyNumberFormat="1" applyFont="1" applyFill="1" applyBorder="1" applyAlignment="1" applyProtection="1">
      <alignment vertical="top" wrapText="1"/>
    </xf>
    <xf numFmtId="41" fontId="96" fillId="0" borderId="56" xfId="0" applyNumberFormat="1" applyFont="1" applyFill="1" applyBorder="1" applyAlignment="1" applyProtection="1">
      <alignment vertical="top" wrapText="1"/>
    </xf>
    <xf numFmtId="3" fontId="76" fillId="0" borderId="10" xfId="0" applyNumberFormat="1" applyFont="1" applyFill="1" applyBorder="1" applyAlignment="1" applyProtection="1">
      <alignment vertical="top" wrapText="1"/>
    </xf>
    <xf numFmtId="41" fontId="76" fillId="0" borderId="10" xfId="0" applyNumberFormat="1" applyFont="1" applyFill="1" applyBorder="1" applyAlignment="1" applyProtection="1">
      <alignment horizontal="right" vertical="top" wrapText="1"/>
    </xf>
    <xf numFmtId="41" fontId="76" fillId="0" borderId="10" xfId="0" applyNumberFormat="1" applyFont="1" applyFill="1" applyBorder="1" applyAlignment="1" applyProtection="1">
      <alignment vertical="top" wrapText="1"/>
    </xf>
    <xf numFmtId="0" fontId="78" fillId="0" borderId="0" xfId="0" applyFont="1" applyFill="1" applyBorder="1" applyAlignment="1" applyProtection="1">
      <alignment horizontal="left" vertical="top"/>
    </xf>
    <xf numFmtId="0" fontId="97" fillId="0" borderId="0" xfId="0" applyFont="1" applyFill="1" applyBorder="1" applyAlignment="1" applyProtection="1">
      <alignment vertical="top"/>
    </xf>
    <xf numFmtId="167" fontId="76" fillId="0" borderId="31" xfId="0" applyNumberFormat="1" applyFont="1" applyFill="1" applyBorder="1" applyAlignment="1" applyProtection="1">
      <alignment horizontal="right" vertical="center"/>
    </xf>
    <xf numFmtId="167" fontId="95" fillId="0" borderId="31" xfId="0" applyNumberFormat="1" applyFont="1" applyFill="1" applyBorder="1" applyAlignment="1" applyProtection="1">
      <alignment horizontal="right" vertical="center"/>
    </xf>
    <xf numFmtId="0" fontId="97" fillId="0" borderId="0" xfId="0" applyFont="1" applyBorder="1" applyAlignment="1" applyProtection="1">
      <alignment horizontal="left" vertical="top"/>
    </xf>
    <xf numFmtId="41" fontId="76" fillId="0" borderId="55" xfId="0" applyNumberFormat="1" applyFont="1" applyFill="1" applyBorder="1" applyAlignment="1" applyProtection="1">
      <alignment horizontal="right" vertical="top"/>
    </xf>
    <xf numFmtId="41" fontId="76" fillId="0" borderId="0" xfId="0" applyNumberFormat="1" applyFont="1" applyFill="1" applyBorder="1" applyAlignment="1" applyProtection="1">
      <alignment horizontal="right" vertical="center"/>
    </xf>
    <xf numFmtId="41" fontId="76" fillId="0" borderId="0" xfId="0" applyNumberFormat="1" applyFont="1" applyFill="1" applyBorder="1" applyAlignment="1" applyProtection="1">
      <alignment horizontal="right" wrapText="1"/>
    </xf>
    <xf numFmtId="41" fontId="76" fillId="0" borderId="59" xfId="0" applyNumberFormat="1" applyFont="1" applyFill="1" applyBorder="1" applyAlignment="1" applyProtection="1">
      <alignment vertical="top" wrapText="1"/>
    </xf>
    <xf numFmtId="0" fontId="97" fillId="0" borderId="0" xfId="0" applyFont="1" applyFill="1" applyBorder="1" applyAlignment="1" applyProtection="1">
      <alignment horizontal="left" vertical="top"/>
    </xf>
    <xf numFmtId="41" fontId="76" fillId="0" borderId="0" xfId="0" applyNumberFormat="1" applyFont="1" applyFill="1" applyBorder="1" applyAlignment="1" applyProtection="1">
      <alignment horizontal="right"/>
    </xf>
    <xf numFmtId="0" fontId="98" fillId="0" borderId="0" xfId="0" applyFont="1" applyBorder="1" applyAlignment="1" applyProtection="1">
      <alignment horizontal="left" vertical="top"/>
    </xf>
    <xf numFmtId="167" fontId="76" fillId="0" borderId="25" xfId="0" applyNumberFormat="1" applyFont="1" applyFill="1" applyBorder="1" applyAlignment="1" applyProtection="1">
      <alignment vertical="center" wrapText="1"/>
    </xf>
    <xf numFmtId="41" fontId="76" fillId="56" borderId="0" xfId="0" applyNumberFormat="1" applyFont="1" applyFill="1" applyBorder="1" applyAlignment="1" applyProtection="1">
      <alignment vertical="top" wrapText="1"/>
    </xf>
    <xf numFmtId="41" fontId="95" fillId="55" borderId="55" xfId="0" applyNumberFormat="1" applyFont="1" applyFill="1" applyBorder="1" applyAlignment="1" applyProtection="1">
      <alignment vertical="top" wrapText="1"/>
      <protection locked="0"/>
    </xf>
    <xf numFmtId="0" fontId="85" fillId="0" borderId="0" xfId="0" applyFont="1" applyFill="1" applyBorder="1" applyAlignment="1" applyProtection="1">
      <alignment vertical="top" wrapText="1"/>
    </xf>
    <xf numFmtId="41" fontId="85" fillId="0" borderId="0" xfId="0" applyNumberFormat="1" applyFont="1" applyFill="1" applyBorder="1" applyAlignment="1" applyProtection="1">
      <alignment horizontal="right" vertical="top" wrapText="1"/>
    </xf>
    <xf numFmtId="41" fontId="96" fillId="0" borderId="0" xfId="0" applyNumberFormat="1" applyFont="1" applyFill="1" applyBorder="1" applyAlignment="1" applyProtection="1">
      <alignment vertical="top" wrapText="1"/>
    </xf>
    <xf numFmtId="41" fontId="96" fillId="0" borderId="55" xfId="0" applyNumberFormat="1" applyFont="1" applyFill="1" applyBorder="1" applyAlignment="1" applyProtection="1">
      <alignment vertical="top" wrapText="1"/>
    </xf>
    <xf numFmtId="0" fontId="78" fillId="0" borderId="61" xfId="0" applyFont="1" applyFill="1" applyBorder="1" applyAlignment="1" applyProtection="1">
      <alignment vertical="top"/>
    </xf>
    <xf numFmtId="0" fontId="78" fillId="0" borderId="29" xfId="0" applyFont="1" applyFill="1" applyBorder="1" applyAlignment="1" applyProtection="1">
      <alignment vertical="top"/>
    </xf>
    <xf numFmtId="0" fontId="76" fillId="0" borderId="10" xfId="0" applyFont="1" applyFill="1" applyBorder="1" applyAlignment="1" applyProtection="1">
      <alignment vertical="top"/>
    </xf>
    <xf numFmtId="0" fontId="76" fillId="0" borderId="43" xfId="0" applyFont="1" applyFill="1" applyBorder="1" applyAlignment="1" applyProtection="1">
      <alignment vertical="top"/>
    </xf>
    <xf numFmtId="41" fontId="76" fillId="0" borderId="23" xfId="0" applyNumberFormat="1" applyFont="1" applyFill="1" applyBorder="1" applyAlignment="1" applyProtection="1">
      <alignment vertical="top"/>
    </xf>
    <xf numFmtId="41" fontId="76" fillId="56" borderId="55" xfId="0" applyNumberFormat="1" applyFont="1" applyFill="1" applyBorder="1" applyAlignment="1" applyProtection="1">
      <alignment vertical="top"/>
    </xf>
    <xf numFmtId="41" fontId="95" fillId="0" borderId="0" xfId="0" applyNumberFormat="1" applyFont="1" applyFill="1" applyBorder="1" applyAlignment="1" applyProtection="1">
      <alignment vertical="top"/>
    </xf>
    <xf numFmtId="41" fontId="96" fillId="0" borderId="0" xfId="0" applyNumberFormat="1" applyFont="1" applyFill="1" applyBorder="1" applyAlignment="1" applyProtection="1">
      <alignment vertical="top"/>
    </xf>
    <xf numFmtId="41" fontId="96" fillId="0" borderId="55" xfId="0" applyNumberFormat="1" applyFont="1" applyFill="1" applyBorder="1" applyAlignment="1" applyProtection="1">
      <alignment vertical="top"/>
    </xf>
    <xf numFmtId="41" fontId="76" fillId="0" borderId="27" xfId="0" applyNumberFormat="1" applyFont="1" applyFill="1" applyBorder="1" applyAlignment="1" applyProtection="1">
      <alignment vertical="top"/>
    </xf>
    <xf numFmtId="41" fontId="96" fillId="0" borderId="55" xfId="0" applyNumberFormat="1" applyFont="1" applyFill="1" applyBorder="1" applyAlignment="1" applyProtection="1">
      <alignment horizontal="center" vertical="top"/>
    </xf>
    <xf numFmtId="41" fontId="76" fillId="0" borderId="29" xfId="0" applyNumberFormat="1" applyFont="1" applyFill="1" applyBorder="1" applyAlignment="1" applyProtection="1">
      <alignment horizontal="right" vertical="top"/>
    </xf>
    <xf numFmtId="41" fontId="76" fillId="0" borderId="10" xfId="0" applyNumberFormat="1" applyFont="1" applyFill="1" applyBorder="1" applyAlignment="1" applyProtection="1">
      <alignment horizontal="right" vertical="top"/>
    </xf>
    <xf numFmtId="41" fontId="76" fillId="0" borderId="10" xfId="0" applyNumberFormat="1" applyFont="1" applyFill="1" applyBorder="1" applyAlignment="1" applyProtection="1">
      <alignment vertical="top"/>
    </xf>
    <xf numFmtId="3" fontId="76" fillId="56" borderId="0" xfId="0" applyNumberFormat="1" applyFont="1" applyFill="1" applyBorder="1" applyAlignment="1" applyProtection="1">
      <alignment vertical="top"/>
    </xf>
    <xf numFmtId="0" fontId="76" fillId="56" borderId="0" xfId="0" applyFont="1" applyFill="1" applyBorder="1" applyAlignment="1" applyProtection="1">
      <alignment vertical="top"/>
    </xf>
    <xf numFmtId="41" fontId="76" fillId="29" borderId="35" xfId="0" applyNumberFormat="1" applyFont="1" applyFill="1" applyBorder="1" applyAlignment="1" applyProtection="1">
      <alignment vertical="top"/>
      <protection locked="0"/>
    </xf>
    <xf numFmtId="41" fontId="76" fillId="56" borderId="67" xfId="0" applyNumberFormat="1" applyFont="1" applyFill="1" applyBorder="1" applyAlignment="1" applyProtection="1">
      <alignment vertical="top"/>
    </xf>
    <xf numFmtId="41" fontId="76" fillId="0" borderId="67" xfId="0" applyNumberFormat="1" applyFont="1" applyFill="1" applyBorder="1" applyAlignment="1" applyProtection="1">
      <alignment vertical="top"/>
    </xf>
    <xf numFmtId="41" fontId="76" fillId="56" borderId="23" xfId="0" applyNumberFormat="1" applyFont="1" applyFill="1" applyBorder="1" applyAlignment="1" applyProtection="1">
      <alignment vertical="top"/>
    </xf>
    <xf numFmtId="3" fontId="78" fillId="0" borderId="0" xfId="0" applyNumberFormat="1" applyFont="1" applyFill="1" applyBorder="1" applyAlignment="1" applyProtection="1">
      <alignment vertical="top"/>
    </xf>
    <xf numFmtId="41" fontId="78" fillId="0" borderId="0" xfId="0" applyNumberFormat="1" applyFont="1" applyFill="1" applyBorder="1" applyAlignment="1" applyProtection="1">
      <alignment horizontal="right" vertical="top"/>
    </xf>
    <xf numFmtId="41" fontId="78" fillId="56" borderId="67" xfId="0" applyNumberFormat="1" applyFont="1" applyFill="1" applyBorder="1" applyAlignment="1" applyProtection="1">
      <alignment vertical="top"/>
    </xf>
    <xf numFmtId="41" fontId="78" fillId="0" borderId="67" xfId="0" applyNumberFormat="1" applyFont="1" applyFill="1" applyBorder="1" applyAlignment="1" applyProtection="1">
      <alignment vertical="top"/>
    </xf>
    <xf numFmtId="41" fontId="76" fillId="56" borderId="31" xfId="0" applyNumberFormat="1" applyFont="1" applyFill="1" applyBorder="1" applyAlignment="1" applyProtection="1">
      <alignment vertical="top"/>
    </xf>
    <xf numFmtId="41" fontId="78" fillId="0" borderId="29" xfId="0" applyNumberFormat="1" applyFont="1" applyFill="1" applyBorder="1" applyAlignment="1" applyProtection="1">
      <alignment horizontal="right" vertical="top"/>
    </xf>
    <xf numFmtId="41" fontId="76" fillId="0" borderId="29" xfId="0" applyNumberFormat="1" applyFont="1" applyFill="1" applyBorder="1" applyAlignment="1" applyProtection="1">
      <alignment vertical="top"/>
    </xf>
    <xf numFmtId="41" fontId="78" fillId="0" borderId="56" xfId="0" applyNumberFormat="1" applyFont="1" applyFill="1" applyBorder="1" applyAlignment="1" applyProtection="1">
      <alignment vertical="top"/>
    </xf>
    <xf numFmtId="3" fontId="76" fillId="0" borderId="0" xfId="0" applyNumberFormat="1" applyFont="1" applyFill="1" applyAlignment="1" applyProtection="1"/>
    <xf numFmtId="0" fontId="76" fillId="0" borderId="0" xfId="0" applyFont="1" applyFill="1" applyAlignment="1" applyProtection="1"/>
    <xf numFmtId="41" fontId="76" fillId="0" borderId="0" xfId="0" applyNumberFormat="1" applyFont="1" applyFill="1" applyAlignment="1" applyProtection="1">
      <alignment horizontal="right"/>
    </xf>
    <xf numFmtId="41" fontId="76" fillId="0" borderId="0" xfId="0" applyNumberFormat="1" applyFont="1" applyFill="1" applyAlignment="1" applyProtection="1"/>
    <xf numFmtId="0" fontId="78" fillId="0" borderId="11" xfId="0" applyFont="1" applyFill="1" applyBorder="1" applyAlignment="1" applyProtection="1"/>
    <xf numFmtId="0" fontId="78" fillId="0" borderId="0" xfId="0" applyFont="1" applyFill="1" applyBorder="1" applyAlignment="1" applyProtection="1"/>
    <xf numFmtId="41" fontId="76" fillId="0" borderId="0" xfId="0" applyNumberFormat="1" applyFont="1" applyFill="1" applyProtection="1"/>
    <xf numFmtId="41" fontId="78" fillId="0" borderId="20" xfId="0" applyNumberFormat="1" applyFont="1" applyFill="1" applyBorder="1" applyAlignment="1" applyProtection="1">
      <alignment horizontal="right"/>
    </xf>
    <xf numFmtId="0" fontId="78" fillId="0" borderId="13" xfId="0" applyFont="1" applyFill="1" applyBorder="1" applyAlignment="1" applyProtection="1"/>
    <xf numFmtId="0" fontId="78" fillId="0" borderId="14" xfId="0" applyFont="1" applyFill="1" applyBorder="1" applyAlignment="1" applyProtection="1"/>
    <xf numFmtId="0" fontId="76" fillId="0" borderId="14" xfId="0" applyFont="1" applyFill="1" applyBorder="1" applyProtection="1"/>
    <xf numFmtId="41" fontId="76" fillId="0" borderId="14" xfId="0" applyNumberFormat="1" applyFont="1" applyFill="1" applyBorder="1" applyAlignment="1" applyProtection="1">
      <alignment horizontal="right"/>
    </xf>
    <xf numFmtId="41" fontId="78" fillId="0" borderId="50" xfId="0" applyNumberFormat="1" applyFont="1" applyFill="1" applyBorder="1" applyAlignment="1" applyProtection="1">
      <alignment horizontal="center"/>
    </xf>
    <xf numFmtId="41" fontId="78" fillId="0" borderId="14" xfId="0" applyNumberFormat="1" applyFont="1" applyFill="1" applyBorder="1" applyAlignment="1" applyProtection="1">
      <alignment horizontal="center"/>
    </xf>
    <xf numFmtId="41" fontId="78" fillId="0" borderId="16" xfId="0" applyNumberFormat="1" applyFont="1" applyFill="1" applyBorder="1" applyAlignment="1" applyProtection="1">
      <alignment horizontal="center"/>
    </xf>
    <xf numFmtId="41" fontId="78" fillId="0" borderId="36" xfId="0" applyNumberFormat="1" applyFont="1" applyFill="1" applyBorder="1" applyAlignment="1" applyProtection="1">
      <alignment horizontal="center"/>
    </xf>
    <xf numFmtId="3" fontId="76" fillId="0" borderId="0" xfId="0" applyNumberFormat="1" applyFont="1" applyFill="1" applyAlignment="1" applyProtection="1">
      <alignment wrapText="1"/>
    </xf>
    <xf numFmtId="0" fontId="76" fillId="0" borderId="0" xfId="0" applyFont="1" applyFill="1" applyBorder="1" applyProtection="1"/>
    <xf numFmtId="41" fontId="78" fillId="0" borderId="51" xfId="0" applyNumberFormat="1" applyFont="1" applyFill="1" applyBorder="1" applyAlignment="1" applyProtection="1">
      <alignment horizontal="center"/>
    </xf>
    <xf numFmtId="41" fontId="78" fillId="0" borderId="0" xfId="0" applyNumberFormat="1" applyFont="1" applyFill="1" applyBorder="1" applyAlignment="1" applyProtection="1">
      <alignment horizontal="center"/>
    </xf>
    <xf numFmtId="41" fontId="78" fillId="0" borderId="18" xfId="0" applyNumberFormat="1" applyFont="1" applyFill="1" applyBorder="1" applyAlignment="1" applyProtection="1">
      <alignment horizontal="center"/>
    </xf>
    <xf numFmtId="41" fontId="78" fillId="0" borderId="12" xfId="0" applyNumberFormat="1" applyFont="1" applyFill="1" applyBorder="1" applyAlignment="1" applyProtection="1">
      <alignment horizontal="center"/>
    </xf>
    <xf numFmtId="0" fontId="78" fillId="0" borderId="19" xfId="0" applyFont="1" applyFill="1" applyBorder="1" applyAlignment="1" applyProtection="1"/>
    <xf numFmtId="0" fontId="78" fillId="0" borderId="20" xfId="0" applyFont="1" applyFill="1" applyBorder="1" applyAlignment="1" applyProtection="1"/>
    <xf numFmtId="0" fontId="76" fillId="0" borderId="20" xfId="0" applyFont="1" applyFill="1" applyBorder="1" applyProtection="1"/>
    <xf numFmtId="41" fontId="76" fillId="0" borderId="20" xfId="0" applyNumberFormat="1" applyFont="1" applyFill="1" applyBorder="1" applyAlignment="1" applyProtection="1">
      <alignment horizontal="right"/>
    </xf>
    <xf numFmtId="41" fontId="78" fillId="0" borderId="21" xfId="0" applyNumberFormat="1" applyFont="1" applyFill="1" applyBorder="1" applyAlignment="1" applyProtection="1">
      <alignment horizontal="center"/>
    </xf>
    <xf numFmtId="41" fontId="78" fillId="0" borderId="20" xfId="0" applyNumberFormat="1" applyFont="1" applyFill="1" applyBorder="1" applyAlignment="1" applyProtection="1">
      <alignment horizontal="center"/>
    </xf>
    <xf numFmtId="41" fontId="78" fillId="0" borderId="54" xfId="0" applyNumberFormat="1" applyFont="1" applyFill="1" applyBorder="1" applyAlignment="1" applyProtection="1">
      <alignment horizontal="center"/>
    </xf>
    <xf numFmtId="41" fontId="78" fillId="0" borderId="44" xfId="0" applyNumberFormat="1" applyFont="1" applyFill="1" applyBorder="1" applyAlignment="1" applyProtection="1">
      <alignment horizontal="center"/>
    </xf>
    <xf numFmtId="0" fontId="76" fillId="0" borderId="11" xfId="0" applyFont="1" applyFill="1" applyBorder="1" applyAlignment="1" applyProtection="1"/>
    <xf numFmtId="0" fontId="76" fillId="0" borderId="0" xfId="0" applyFont="1" applyFill="1" applyBorder="1" applyAlignment="1" applyProtection="1"/>
    <xf numFmtId="41" fontId="76" fillId="0" borderId="0" xfId="0" applyNumberFormat="1" applyFont="1" applyFill="1" applyBorder="1" applyProtection="1"/>
    <xf numFmtId="41" fontId="76" fillId="0" borderId="12" xfId="0" applyNumberFormat="1" applyFont="1" applyFill="1" applyBorder="1" applyProtection="1"/>
    <xf numFmtId="41" fontId="76" fillId="0" borderId="20" xfId="0" applyNumberFormat="1" applyFont="1" applyFill="1" applyBorder="1" applyAlignment="1" applyProtection="1">
      <alignment horizontal="right" vertical="top" wrapText="1"/>
    </xf>
    <xf numFmtId="41" fontId="76" fillId="0" borderId="21" xfId="0" applyNumberFormat="1" applyFont="1" applyFill="1" applyBorder="1" applyAlignment="1" applyProtection="1">
      <alignment horizontal="center" wrapText="1"/>
    </xf>
    <xf numFmtId="41" fontId="78" fillId="0" borderId="1" xfId="0" applyNumberFormat="1" applyFont="1" applyFill="1" applyBorder="1" applyAlignment="1" applyProtection="1">
      <alignment horizontal="center" wrapText="1"/>
    </xf>
    <xf numFmtId="41" fontId="78" fillId="0" borderId="45" xfId="0" applyNumberFormat="1" applyFont="1" applyFill="1" applyBorder="1" applyAlignment="1" applyProtection="1">
      <alignment horizontal="center" wrapText="1"/>
    </xf>
    <xf numFmtId="0" fontId="78" fillId="0" borderId="0" xfId="0" applyFont="1" applyFill="1" applyAlignment="1" applyProtection="1">
      <alignment horizontal="center" textRotation="60" wrapText="1"/>
    </xf>
    <xf numFmtId="0" fontId="76" fillId="0" borderId="13" xfId="0" applyFont="1" applyFill="1" applyBorder="1" applyAlignment="1" applyProtection="1"/>
    <xf numFmtId="0" fontId="76" fillId="0" borderId="14" xfId="0" applyFont="1" applyFill="1" applyBorder="1" applyAlignment="1" applyProtection="1"/>
    <xf numFmtId="0" fontId="78" fillId="0" borderId="14" xfId="0" applyFont="1" applyFill="1" applyBorder="1" applyAlignment="1" applyProtection="1">
      <alignment horizontal="left" wrapText="1"/>
    </xf>
    <xf numFmtId="41" fontId="78" fillId="0" borderId="14" xfId="0" applyNumberFormat="1" applyFont="1" applyFill="1" applyBorder="1" applyAlignment="1" applyProtection="1">
      <alignment horizontal="right" wrapText="1"/>
    </xf>
    <xf numFmtId="41" fontId="76" fillId="0" borderId="14" xfId="0" applyNumberFormat="1" applyFont="1" applyFill="1" applyBorder="1" applyAlignment="1" applyProtection="1">
      <alignment horizontal="center" wrapText="1"/>
    </xf>
    <xf numFmtId="41" fontId="76" fillId="0" borderId="36" xfId="0" applyNumberFormat="1" applyFont="1" applyFill="1" applyBorder="1" applyAlignment="1" applyProtection="1">
      <alignment horizontal="center" wrapText="1"/>
    </xf>
    <xf numFmtId="0" fontId="78" fillId="0" borderId="11" xfId="0" applyFont="1" applyFill="1" applyBorder="1" applyAlignment="1" applyProtection="1">
      <alignment vertical="center"/>
    </xf>
    <xf numFmtId="0" fontId="78" fillId="0" borderId="0" xfId="0" applyFont="1" applyFill="1" applyBorder="1" applyAlignment="1" applyProtection="1">
      <alignment vertical="center"/>
    </xf>
    <xf numFmtId="3" fontId="76" fillId="0" borderId="0" xfId="0" applyNumberFormat="1" applyFont="1" applyFill="1" applyBorder="1" applyAlignment="1" applyProtection="1">
      <alignment wrapText="1"/>
    </xf>
    <xf numFmtId="41" fontId="76" fillId="0" borderId="0" xfId="0" applyNumberFormat="1" applyFont="1" applyFill="1" applyBorder="1" applyAlignment="1" applyProtection="1">
      <alignment vertical="center" wrapText="1"/>
    </xf>
    <xf numFmtId="3" fontId="76" fillId="0" borderId="11" xfId="0" applyNumberFormat="1" applyFont="1" applyFill="1" applyBorder="1" applyAlignment="1" applyProtection="1"/>
    <xf numFmtId="0" fontId="76" fillId="0" borderId="0" xfId="0" applyFont="1" applyFill="1" applyBorder="1" applyAlignment="1" applyProtection="1">
      <alignment vertical="center"/>
    </xf>
    <xf numFmtId="41" fontId="76" fillId="0" borderId="23" xfId="0" applyNumberFormat="1" applyFont="1" applyFill="1" applyBorder="1" applyAlignment="1" applyProtection="1">
      <alignment vertical="center" wrapText="1"/>
    </xf>
    <xf numFmtId="41" fontId="76" fillId="0" borderId="37" xfId="0" applyNumberFormat="1" applyFont="1" applyFill="1" applyBorder="1" applyAlignment="1" applyProtection="1">
      <alignment vertical="center" wrapText="1"/>
    </xf>
    <xf numFmtId="41" fontId="76" fillId="0" borderId="51" xfId="0" applyNumberFormat="1" applyFont="1" applyFill="1" applyBorder="1" applyAlignment="1" applyProtection="1">
      <alignment vertical="center" wrapText="1"/>
    </xf>
    <xf numFmtId="41" fontId="76" fillId="29" borderId="35" xfId="0" applyNumberFormat="1" applyFont="1" applyFill="1" applyBorder="1" applyAlignment="1" applyProtection="1">
      <alignment vertical="center" wrapText="1"/>
      <protection locked="0"/>
    </xf>
    <xf numFmtId="41" fontId="76" fillId="0" borderId="24" xfId="0" applyNumberFormat="1" applyFont="1" applyFill="1" applyBorder="1" applyAlignment="1" applyProtection="1">
      <alignment vertical="center" wrapText="1"/>
    </xf>
    <xf numFmtId="3" fontId="99" fillId="0" borderId="0" xfId="0" applyNumberFormat="1" applyFont="1" applyFill="1" applyAlignment="1" applyProtection="1">
      <alignment wrapText="1"/>
    </xf>
    <xf numFmtId="41" fontId="76" fillId="0" borderId="25" xfId="0" applyNumberFormat="1" applyFont="1" applyFill="1" applyBorder="1" applyAlignment="1" applyProtection="1">
      <alignment vertical="center" wrapText="1"/>
    </xf>
    <xf numFmtId="41" fontId="76" fillId="0" borderId="35" xfId="0" applyNumberFormat="1" applyFont="1" applyFill="1" applyBorder="1" applyAlignment="1" applyProtection="1">
      <alignment vertical="center" wrapText="1"/>
    </xf>
    <xf numFmtId="41" fontId="76" fillId="0" borderId="38" xfId="0" applyNumberFormat="1" applyFont="1" applyFill="1" applyBorder="1" applyAlignment="1" applyProtection="1">
      <alignment vertical="center" wrapText="1"/>
    </xf>
    <xf numFmtId="3" fontId="78" fillId="0" borderId="0" xfId="0" applyNumberFormat="1" applyFont="1" applyFill="1" applyBorder="1" applyAlignment="1" applyProtection="1">
      <alignment horizontal="center" wrapText="1"/>
    </xf>
    <xf numFmtId="41" fontId="76" fillId="0" borderId="27" xfId="0" applyNumberFormat="1" applyFont="1" applyFill="1" applyBorder="1" applyAlignment="1" applyProtection="1">
      <alignment vertical="center" wrapText="1"/>
    </xf>
    <xf numFmtId="41" fontId="76" fillId="0" borderId="40" xfId="0" applyNumberFormat="1" applyFont="1" applyFill="1" applyBorder="1" applyAlignment="1" applyProtection="1">
      <alignment vertical="center" wrapText="1"/>
    </xf>
    <xf numFmtId="0" fontId="76" fillId="0" borderId="0" xfId="0" applyFont="1" applyFill="1" applyBorder="1" applyAlignment="1" applyProtection="1">
      <alignment horizontal="left" vertical="center" indent="1"/>
    </xf>
    <xf numFmtId="41" fontId="95" fillId="29" borderId="35" xfId="0" applyNumberFormat="1" applyFont="1" applyFill="1" applyBorder="1" applyAlignment="1" applyProtection="1">
      <alignment vertical="center" wrapText="1"/>
      <protection locked="0"/>
    </xf>
    <xf numFmtId="41" fontId="95" fillId="0" borderId="24" xfId="0" applyNumberFormat="1" applyFont="1" applyFill="1" applyBorder="1" applyAlignment="1" applyProtection="1">
      <alignment vertical="center" wrapText="1"/>
    </xf>
    <xf numFmtId="41" fontId="76" fillId="0" borderId="26" xfId="0" applyNumberFormat="1" applyFont="1" applyFill="1" applyBorder="1" applyAlignment="1" applyProtection="1">
      <alignment vertical="center" wrapText="1"/>
    </xf>
    <xf numFmtId="41" fontId="76" fillId="0" borderId="39" xfId="0" applyNumberFormat="1" applyFont="1" applyFill="1" applyBorder="1" applyAlignment="1" applyProtection="1">
      <alignment vertical="center" wrapText="1"/>
    </xf>
    <xf numFmtId="0" fontId="78" fillId="0" borderId="28" xfId="0" applyFont="1" applyFill="1" applyBorder="1" applyAlignment="1" applyProtection="1">
      <alignment horizontal="left" vertical="center"/>
    </xf>
    <xf numFmtId="0" fontId="78" fillId="0" borderId="29" xfId="0" applyFont="1" applyFill="1" applyBorder="1" applyAlignment="1" applyProtection="1">
      <alignment horizontal="left" vertical="center"/>
    </xf>
    <xf numFmtId="3" fontId="76" fillId="0" borderId="30" xfId="0" applyNumberFormat="1" applyFont="1" applyFill="1" applyBorder="1" applyAlignment="1" applyProtection="1">
      <alignment wrapText="1"/>
    </xf>
    <xf numFmtId="41" fontId="76" fillId="0" borderId="29" xfId="0" applyNumberFormat="1" applyFont="1" applyFill="1" applyBorder="1" applyAlignment="1" applyProtection="1">
      <alignment horizontal="right" wrapText="1"/>
    </xf>
    <xf numFmtId="41" fontId="76" fillId="0" borderId="52" xfId="0" applyNumberFormat="1" applyFont="1" applyFill="1" applyBorder="1" applyAlignment="1" applyProtection="1">
      <alignment vertical="center" wrapText="1"/>
    </xf>
    <xf numFmtId="41" fontId="96" fillId="0" borderId="49" xfId="0" applyNumberFormat="1" applyFont="1" applyFill="1" applyBorder="1" applyAlignment="1" applyProtection="1">
      <alignment vertical="center" wrapText="1"/>
    </xf>
    <xf numFmtId="41" fontId="96" fillId="0" borderId="41" xfId="0" applyNumberFormat="1" applyFont="1" applyFill="1" applyBorder="1" applyAlignment="1" applyProtection="1">
      <alignment vertical="center" wrapText="1"/>
    </xf>
    <xf numFmtId="41" fontId="96" fillId="0" borderId="42" xfId="0" applyNumberFormat="1" applyFont="1" applyFill="1" applyBorder="1" applyAlignment="1" applyProtection="1">
      <alignment vertical="center" wrapText="1"/>
    </xf>
    <xf numFmtId="0" fontId="78" fillId="0" borderId="10" xfId="0" applyFont="1" applyFill="1" applyBorder="1" applyAlignment="1" applyProtection="1">
      <alignment horizontal="left" vertical="center"/>
    </xf>
    <xf numFmtId="3" fontId="76" fillId="0" borderId="10" xfId="0" applyNumberFormat="1" applyFont="1" applyFill="1" applyBorder="1" applyAlignment="1" applyProtection="1">
      <alignment wrapText="1"/>
    </xf>
    <xf numFmtId="41" fontId="76" fillId="0" borderId="10" xfId="0" applyNumberFormat="1" applyFont="1" applyFill="1" applyBorder="1" applyAlignment="1" applyProtection="1">
      <alignment horizontal="right" wrapText="1"/>
    </xf>
    <xf numFmtId="41" fontId="76" fillId="0" borderId="10" xfId="0" applyNumberFormat="1" applyFont="1" applyFill="1" applyBorder="1" applyAlignment="1" applyProtection="1">
      <alignment vertical="center" wrapText="1"/>
    </xf>
    <xf numFmtId="41" fontId="96" fillId="0" borderId="10" xfId="0" applyNumberFormat="1" applyFont="1" applyFill="1" applyBorder="1" applyAlignment="1" applyProtection="1">
      <alignment vertical="center" wrapText="1"/>
    </xf>
    <xf numFmtId="41" fontId="76" fillId="0" borderId="12" xfId="0" applyNumberFormat="1" applyFont="1" applyFill="1" applyBorder="1" applyAlignment="1" applyProtection="1">
      <alignment vertical="center" wrapText="1"/>
    </xf>
    <xf numFmtId="0" fontId="78" fillId="0" borderId="0" xfId="0" applyFont="1" applyFill="1" applyBorder="1" applyAlignment="1" applyProtection="1">
      <alignment horizontal="left" vertical="center"/>
    </xf>
    <xf numFmtId="0" fontId="76" fillId="0" borderId="0" xfId="0" applyFont="1" applyFill="1" applyBorder="1" applyAlignment="1" applyProtection="1">
      <alignment horizontal="left" vertical="center"/>
    </xf>
    <xf numFmtId="41" fontId="95" fillId="0" borderId="0" xfId="0" applyNumberFormat="1" applyFont="1" applyFill="1" applyBorder="1" applyAlignment="1" applyProtection="1">
      <alignment horizontal="right" vertical="center"/>
    </xf>
    <xf numFmtId="41" fontId="76" fillId="0" borderId="35" xfId="0" applyNumberFormat="1" applyFont="1" applyFill="1" applyBorder="1" applyAlignment="1" applyProtection="1">
      <alignment horizontal="right" vertical="center"/>
    </xf>
    <xf numFmtId="41" fontId="76" fillId="0" borderId="24" xfId="0" applyNumberFormat="1" applyFont="1" applyFill="1" applyBorder="1" applyAlignment="1" applyProtection="1">
      <alignment horizontal="right" vertical="center"/>
    </xf>
    <xf numFmtId="41" fontId="76" fillId="0" borderId="53" xfId="0" applyNumberFormat="1" applyFont="1" applyFill="1" applyBorder="1" applyAlignment="1" applyProtection="1">
      <alignment vertical="center" wrapText="1"/>
    </xf>
    <xf numFmtId="41" fontId="76" fillId="29" borderId="25" xfId="0" applyNumberFormat="1" applyFont="1" applyFill="1" applyBorder="1" applyAlignment="1" applyProtection="1">
      <alignment vertical="center" wrapText="1"/>
      <protection locked="0"/>
    </xf>
    <xf numFmtId="41" fontId="95" fillId="29" borderId="25" xfId="0" applyNumberFormat="1" applyFont="1" applyFill="1" applyBorder="1" applyAlignment="1" applyProtection="1">
      <alignment vertical="center" wrapText="1"/>
      <protection locked="0"/>
    </xf>
    <xf numFmtId="0" fontId="85" fillId="0" borderId="0" xfId="0" applyFont="1" applyFill="1" applyBorder="1" applyAlignment="1" applyProtection="1">
      <alignment vertical="center" wrapText="1"/>
    </xf>
    <xf numFmtId="41" fontId="85" fillId="0" borderId="0" xfId="0" applyNumberFormat="1" applyFont="1" applyFill="1" applyBorder="1" applyAlignment="1" applyProtection="1">
      <alignment horizontal="right" vertical="center" wrapText="1"/>
    </xf>
    <xf numFmtId="41" fontId="96" fillId="0" borderId="51" xfId="0" applyNumberFormat="1" applyFont="1" applyFill="1" applyBorder="1" applyAlignment="1" applyProtection="1">
      <alignment vertical="center" wrapText="1"/>
    </xf>
    <xf numFmtId="41" fontId="96" fillId="0" borderId="25" xfId="0" applyNumberFormat="1" applyFont="1" applyFill="1" applyBorder="1" applyAlignment="1" applyProtection="1">
      <alignment vertical="center" wrapText="1"/>
    </xf>
    <xf numFmtId="0" fontId="78" fillId="0" borderId="61" xfId="0" applyFont="1" applyFill="1" applyBorder="1" applyAlignment="1" applyProtection="1">
      <alignment vertical="center"/>
    </xf>
    <xf numFmtId="0" fontId="78" fillId="0" borderId="29" xfId="0" applyFont="1" applyFill="1" applyBorder="1" applyAlignment="1" applyProtection="1">
      <alignment vertical="center"/>
    </xf>
    <xf numFmtId="3" fontId="76" fillId="0" borderId="29" xfId="0" applyNumberFormat="1" applyFont="1" applyFill="1" applyBorder="1" applyAlignment="1" applyProtection="1">
      <alignment wrapText="1"/>
    </xf>
    <xf numFmtId="41" fontId="96" fillId="0" borderId="52" xfId="0" applyNumberFormat="1" applyFont="1" applyFill="1" applyBorder="1" applyAlignment="1" applyProtection="1">
      <alignment vertical="center" wrapText="1"/>
    </xf>
    <xf numFmtId="41" fontId="96" fillId="0" borderId="58" xfId="0" applyNumberFormat="1" applyFont="1" applyFill="1" applyBorder="1" applyAlignment="1" applyProtection="1">
      <alignment vertical="center" wrapText="1"/>
    </xf>
    <xf numFmtId="0" fontId="78" fillId="0" borderId="43" xfId="0" applyFont="1" applyFill="1" applyBorder="1" applyAlignment="1" applyProtection="1">
      <alignment vertical="center"/>
    </xf>
    <xf numFmtId="0" fontId="78" fillId="0" borderId="10" xfId="0" applyFont="1" applyFill="1" applyBorder="1" applyAlignment="1" applyProtection="1">
      <alignment vertical="center"/>
    </xf>
    <xf numFmtId="41" fontId="96" fillId="0" borderId="66" xfId="0" applyNumberFormat="1" applyFont="1" applyFill="1" applyBorder="1" applyAlignment="1" applyProtection="1">
      <alignment vertical="center" wrapText="1"/>
    </xf>
    <xf numFmtId="41" fontId="76" fillId="0" borderId="0" xfId="0" applyNumberFormat="1" applyFont="1" applyFill="1" applyBorder="1" applyAlignment="1" applyProtection="1">
      <alignment wrapText="1"/>
    </xf>
    <xf numFmtId="41" fontId="76" fillId="0" borderId="12" xfId="0" applyNumberFormat="1" applyFont="1" applyFill="1" applyBorder="1" applyAlignment="1" applyProtection="1">
      <alignment wrapText="1"/>
    </xf>
    <xf numFmtId="41" fontId="76" fillId="0" borderId="0" xfId="0" applyNumberFormat="1" applyFont="1" applyFill="1" applyBorder="1" applyAlignment="1" applyProtection="1"/>
    <xf numFmtId="41" fontId="76" fillId="0" borderId="12" xfId="0" applyNumberFormat="1" applyFont="1" applyFill="1" applyBorder="1" applyAlignment="1" applyProtection="1"/>
    <xf numFmtId="41" fontId="76" fillId="0" borderId="23" xfId="0" applyNumberFormat="1" applyFont="1" applyFill="1" applyBorder="1" applyAlignment="1" applyProtection="1"/>
    <xf numFmtId="3" fontId="76" fillId="29" borderId="0" xfId="0" applyNumberFormat="1" applyFont="1" applyFill="1" applyBorder="1" applyAlignment="1" applyProtection="1">
      <protection locked="0"/>
    </xf>
    <xf numFmtId="0" fontId="76" fillId="29" borderId="0" xfId="0" applyFont="1" applyFill="1" applyBorder="1" applyAlignment="1" applyProtection="1"/>
    <xf numFmtId="41" fontId="76" fillId="0" borderId="51" xfId="0" applyNumberFormat="1" applyFont="1" applyFill="1" applyBorder="1" applyAlignment="1" applyProtection="1"/>
    <xf numFmtId="41" fontId="76" fillId="29" borderId="35" xfId="0" applyNumberFormat="1" applyFont="1" applyFill="1" applyBorder="1" applyAlignment="1" applyProtection="1">
      <protection locked="0"/>
    </xf>
    <xf numFmtId="41" fontId="76" fillId="0" borderId="67" xfId="0" applyNumberFormat="1" applyFont="1" applyFill="1" applyBorder="1" applyAlignment="1" applyProtection="1"/>
    <xf numFmtId="41" fontId="76" fillId="0" borderId="68" xfId="0" applyNumberFormat="1" applyFont="1" applyFill="1" applyBorder="1" applyAlignment="1" applyProtection="1"/>
    <xf numFmtId="3" fontId="78" fillId="0" borderId="0" xfId="0" applyNumberFormat="1" applyFont="1" applyFill="1" applyBorder="1" applyAlignment="1" applyProtection="1"/>
    <xf numFmtId="41" fontId="78" fillId="0" borderId="0" xfId="0" applyNumberFormat="1" applyFont="1" applyFill="1" applyBorder="1" applyAlignment="1" applyProtection="1">
      <alignment horizontal="right"/>
    </xf>
    <xf numFmtId="41" fontId="78" fillId="0" borderId="51" xfId="0" applyNumberFormat="1" applyFont="1" applyFill="1" applyBorder="1" applyAlignment="1" applyProtection="1"/>
    <xf numFmtId="41" fontId="78" fillId="0" borderId="67" xfId="0" applyNumberFormat="1" applyFont="1" applyFill="1" applyBorder="1" applyAlignment="1" applyProtection="1"/>
    <xf numFmtId="41" fontId="78" fillId="0" borderId="68" xfId="0" applyNumberFormat="1" applyFont="1" applyFill="1" applyBorder="1" applyAlignment="1" applyProtection="1"/>
    <xf numFmtId="3" fontId="78" fillId="0" borderId="0" xfId="0" applyNumberFormat="1" applyFont="1" applyFill="1" applyAlignment="1" applyProtection="1"/>
    <xf numFmtId="41" fontId="76" fillId="0" borderId="37" xfId="0" applyNumberFormat="1" applyFont="1" applyFill="1" applyBorder="1" applyAlignment="1" applyProtection="1"/>
    <xf numFmtId="41" fontId="96" fillId="0" borderId="51" xfId="0" applyNumberFormat="1" applyFont="1" applyFill="1" applyBorder="1" applyAlignment="1" applyProtection="1"/>
    <xf numFmtId="0" fontId="78" fillId="0" borderId="29" xfId="0" applyFont="1" applyFill="1" applyBorder="1" applyAlignment="1" applyProtection="1"/>
    <xf numFmtId="41" fontId="78" fillId="0" borderId="29" xfId="0" applyNumberFormat="1" applyFont="1" applyFill="1" applyBorder="1" applyAlignment="1" applyProtection="1">
      <alignment horizontal="right"/>
    </xf>
    <xf numFmtId="41" fontId="78" fillId="0" borderId="29" xfId="0" applyNumberFormat="1" applyFont="1" applyFill="1" applyBorder="1" applyAlignment="1" applyProtection="1"/>
    <xf numFmtId="41" fontId="78" fillId="0" borderId="56" xfId="0" applyNumberFormat="1" applyFont="1" applyFill="1" applyBorder="1" applyAlignment="1" applyProtection="1"/>
    <xf numFmtId="41" fontId="78" fillId="0" borderId="42" xfId="0" applyNumberFormat="1" applyFont="1" applyFill="1" applyBorder="1" applyAlignment="1" applyProtection="1"/>
    <xf numFmtId="0" fontId="76" fillId="56" borderId="0" xfId="0" applyFont="1" applyFill="1" applyBorder="1" applyAlignment="1" applyProtection="1">
      <alignment vertical="center"/>
    </xf>
    <xf numFmtId="3" fontId="76" fillId="0" borderId="0" xfId="0" applyNumberFormat="1" applyFont="1" applyFill="1" applyAlignment="1" applyProtection="1">
      <alignment horizontal="center" vertical="top"/>
    </xf>
    <xf numFmtId="0" fontId="76" fillId="0" borderId="0" xfId="0" applyFont="1" applyFill="1" applyAlignment="1" applyProtection="1">
      <alignment horizontal="center" vertical="top"/>
    </xf>
    <xf numFmtId="41" fontId="78" fillId="0" borderId="17" xfId="0" applyNumberFormat="1" applyFont="1" applyFill="1" applyBorder="1" applyAlignment="1" applyProtection="1">
      <alignment horizontal="center"/>
    </xf>
    <xf numFmtId="41" fontId="78" fillId="0" borderId="22" xfId="0" applyNumberFormat="1" applyFont="1" applyFill="1" applyBorder="1" applyAlignment="1" applyProtection="1">
      <alignment horizontal="center"/>
    </xf>
    <xf numFmtId="41" fontId="76" fillId="0" borderId="0" xfId="0" applyNumberFormat="1" applyFont="1" applyFill="1" applyBorder="1" applyAlignment="1" applyProtection="1">
      <alignment horizontal="center"/>
    </xf>
    <xf numFmtId="41" fontId="76" fillId="0" borderId="20" xfId="0" applyNumberFormat="1" applyFont="1" applyFill="1" applyBorder="1" applyAlignment="1" applyProtection="1">
      <alignment horizontal="center" wrapText="1"/>
    </xf>
    <xf numFmtId="3" fontId="76" fillId="0" borderId="0" xfId="0" applyNumberFormat="1" applyFont="1" applyFill="1" applyAlignment="1" applyProtection="1">
      <alignment horizontal="center" vertical="top" wrapText="1"/>
    </xf>
    <xf numFmtId="41" fontId="76" fillId="0" borderId="0" xfId="0" applyNumberFormat="1" applyFont="1" applyFill="1" applyAlignment="1" applyProtection="1">
      <alignment horizontal="right" wrapText="1"/>
    </xf>
    <xf numFmtId="41" fontId="76" fillId="56" borderId="17" xfId="0" applyNumberFormat="1" applyFont="1" applyFill="1" applyBorder="1" applyAlignment="1" applyProtection="1">
      <alignment vertical="center" wrapText="1"/>
    </xf>
    <xf numFmtId="41" fontId="76" fillId="56" borderId="60" xfId="0" applyNumberFormat="1" applyFont="1" applyFill="1" applyBorder="1" applyAlignment="1" applyProtection="1">
      <alignment vertical="center" wrapText="1"/>
    </xf>
    <xf numFmtId="0" fontId="100" fillId="56" borderId="0" xfId="0" applyFont="1" applyFill="1" applyBorder="1"/>
    <xf numFmtId="41" fontId="76" fillId="56" borderId="51" xfId="0" applyNumberFormat="1" applyFont="1" applyFill="1" applyBorder="1" applyAlignment="1" applyProtection="1">
      <alignment vertical="center" wrapText="1"/>
    </xf>
    <xf numFmtId="41" fontId="76" fillId="0" borderId="55" xfId="0" applyNumberFormat="1" applyFont="1" applyFill="1" applyBorder="1" applyAlignment="1" applyProtection="1">
      <alignment vertical="center" wrapText="1"/>
    </xf>
    <xf numFmtId="41" fontId="76" fillId="0" borderId="29" xfId="0" applyNumberFormat="1" applyFont="1" applyFill="1" applyBorder="1" applyAlignment="1" applyProtection="1">
      <alignment vertical="center" wrapText="1"/>
    </xf>
    <xf numFmtId="167" fontId="76" fillId="56" borderId="31" xfId="0" applyNumberFormat="1" applyFont="1" applyFill="1" applyBorder="1" applyAlignment="1" applyProtection="1">
      <alignment horizontal="right" vertical="center"/>
    </xf>
    <xf numFmtId="167" fontId="95" fillId="56" borderId="31" xfId="0" applyNumberFormat="1" applyFont="1" applyFill="1" applyBorder="1" applyAlignment="1" applyProtection="1">
      <alignment horizontal="right" vertical="center"/>
    </xf>
    <xf numFmtId="41" fontId="76" fillId="56" borderId="0" xfId="0" applyNumberFormat="1" applyFont="1" applyFill="1" applyBorder="1" applyAlignment="1" applyProtection="1">
      <alignment horizontal="right" vertical="center"/>
    </xf>
    <xf numFmtId="41" fontId="76" fillId="56" borderId="0" xfId="0" applyNumberFormat="1" applyFont="1" applyFill="1" applyBorder="1" applyAlignment="1" applyProtection="1">
      <alignment horizontal="right" wrapText="1"/>
    </xf>
    <xf numFmtId="41" fontId="76" fillId="0" borderId="60" xfId="0" applyNumberFormat="1" applyFont="1" applyFill="1" applyBorder="1" applyAlignment="1" applyProtection="1">
      <alignment vertical="center" wrapText="1"/>
    </xf>
    <xf numFmtId="41" fontId="76" fillId="56" borderId="0" xfId="0" applyNumberFormat="1" applyFont="1" applyFill="1" applyBorder="1" applyAlignment="1" applyProtection="1">
      <alignment horizontal="right"/>
    </xf>
    <xf numFmtId="3" fontId="76" fillId="0" borderId="0" xfId="0" applyNumberFormat="1" applyFont="1" applyFill="1" applyBorder="1" applyAlignment="1" applyProtection="1">
      <alignment horizontal="center" vertical="top" wrapText="1"/>
    </xf>
    <xf numFmtId="41" fontId="96" fillId="0" borderId="0" xfId="0" applyNumberFormat="1" applyFont="1" applyFill="1" applyBorder="1" applyAlignment="1" applyProtection="1">
      <alignment vertical="center" wrapText="1"/>
    </xf>
    <xf numFmtId="41" fontId="96" fillId="0" borderId="27" xfId="0" applyNumberFormat="1" applyFont="1" applyFill="1" applyBorder="1" applyAlignment="1" applyProtection="1">
      <alignment vertical="center" wrapText="1"/>
    </xf>
    <xf numFmtId="41" fontId="96" fillId="0" borderId="29" xfId="0" applyNumberFormat="1" applyFont="1" applyFill="1" applyBorder="1" applyAlignment="1" applyProtection="1">
      <alignment vertical="center" wrapText="1"/>
    </xf>
    <xf numFmtId="3" fontId="76" fillId="0" borderId="0" xfId="0" applyNumberFormat="1" applyFont="1" applyFill="1" applyAlignment="1" applyProtection="1">
      <alignment horizontal="center" vertical="center"/>
    </xf>
    <xf numFmtId="3" fontId="76" fillId="0" borderId="0" xfId="0" applyNumberFormat="1" applyFont="1" applyFill="1" applyBorder="1" applyAlignment="1" applyProtection="1">
      <alignment vertical="center"/>
    </xf>
    <xf numFmtId="41" fontId="95" fillId="0" borderId="0" xfId="0" applyNumberFormat="1" applyFont="1" applyFill="1" applyBorder="1" applyAlignment="1" applyProtection="1">
      <alignment vertical="center"/>
    </xf>
    <xf numFmtId="41" fontId="76" fillId="0" borderId="0" xfId="0" applyNumberFormat="1" applyFont="1" applyFill="1" applyBorder="1" applyAlignment="1" applyProtection="1">
      <alignment vertical="center"/>
    </xf>
    <xf numFmtId="41" fontId="76" fillId="0" borderId="51" xfId="0" applyNumberFormat="1" applyFont="1" applyFill="1" applyBorder="1" applyAlignment="1" applyProtection="1">
      <alignment vertical="center"/>
    </xf>
    <xf numFmtId="3" fontId="76" fillId="0" borderId="0" xfId="0" applyNumberFormat="1" applyFont="1" applyFill="1" applyAlignment="1" applyProtection="1">
      <alignment vertical="center"/>
    </xf>
    <xf numFmtId="0" fontId="78" fillId="0" borderId="20" xfId="0" applyFont="1" applyFill="1" applyBorder="1" applyAlignment="1" applyProtection="1">
      <alignment vertical="center"/>
    </xf>
    <xf numFmtId="0" fontId="76" fillId="0" borderId="20" xfId="0" applyFont="1" applyFill="1" applyBorder="1" applyAlignment="1" applyProtection="1">
      <alignment vertical="center"/>
    </xf>
    <xf numFmtId="41" fontId="76" fillId="0" borderId="20" xfId="0" applyNumberFormat="1" applyFont="1" applyFill="1" applyBorder="1" applyAlignment="1" applyProtection="1">
      <alignment horizontal="right" vertical="center"/>
    </xf>
    <xf numFmtId="41" fontId="96" fillId="0" borderId="20" xfId="0" applyNumberFormat="1" applyFont="1" applyFill="1" applyBorder="1" applyAlignment="1" applyProtection="1">
      <alignment vertical="center"/>
    </xf>
    <xf numFmtId="41" fontId="96" fillId="0" borderId="0" xfId="0" applyNumberFormat="1" applyFont="1" applyFill="1" applyBorder="1" applyAlignment="1" applyProtection="1">
      <alignment vertical="center"/>
    </xf>
    <xf numFmtId="41" fontId="96" fillId="0" borderId="51" xfId="0" applyNumberFormat="1" applyFont="1" applyFill="1" applyBorder="1" applyAlignment="1" applyProtection="1">
      <alignment vertical="center"/>
    </xf>
    <xf numFmtId="3" fontId="76" fillId="0" borderId="0" xfId="0" applyNumberFormat="1" applyFont="1" applyFill="1" applyBorder="1" applyAlignment="1" applyProtection="1">
      <alignment horizontal="center" vertical="top"/>
    </xf>
    <xf numFmtId="41" fontId="76" fillId="0" borderId="27" xfId="0" applyNumberFormat="1" applyFont="1" applyFill="1" applyBorder="1" applyAlignment="1" applyProtection="1"/>
    <xf numFmtId="41" fontId="76" fillId="56" borderId="0" xfId="0" applyNumberFormat="1" applyFont="1" applyFill="1" applyBorder="1" applyAlignment="1" applyProtection="1"/>
    <xf numFmtId="0" fontId="78" fillId="0" borderId="33" xfId="0" applyFont="1" applyFill="1" applyBorder="1" applyAlignment="1" applyProtection="1">
      <alignment vertical="center"/>
    </xf>
    <xf numFmtId="0" fontId="76" fillId="0" borderId="33" xfId="0" applyFont="1" applyFill="1" applyBorder="1" applyAlignment="1" applyProtection="1"/>
    <xf numFmtId="41" fontId="76" fillId="0" borderId="33" xfId="0" applyNumberFormat="1" applyFont="1" applyFill="1" applyBorder="1" applyAlignment="1" applyProtection="1">
      <alignment horizontal="right"/>
    </xf>
    <xf numFmtId="41" fontId="96" fillId="0" borderId="33" xfId="0" applyNumberFormat="1" applyFont="1" applyFill="1" applyBorder="1" applyAlignment="1" applyProtection="1"/>
    <xf numFmtId="41" fontId="96" fillId="0" borderId="55" xfId="0" applyNumberFormat="1" applyFont="1" applyFill="1" applyBorder="1" applyAlignment="1" applyProtection="1">
      <alignment horizontal="center"/>
    </xf>
    <xf numFmtId="41" fontId="96" fillId="0" borderId="0" xfId="0" applyNumberFormat="1" applyFont="1" applyFill="1" applyBorder="1" applyAlignment="1" applyProtection="1">
      <alignment horizontal="center"/>
    </xf>
    <xf numFmtId="41" fontId="96" fillId="0" borderId="60" xfId="0" applyNumberFormat="1" applyFont="1" applyFill="1" applyBorder="1" applyAlignment="1" applyProtection="1">
      <alignment horizontal="center"/>
    </xf>
    <xf numFmtId="41" fontId="76" fillId="0" borderId="34" xfId="0" applyNumberFormat="1" applyFont="1" applyFill="1" applyBorder="1" applyAlignment="1" applyProtection="1">
      <alignment horizontal="right"/>
    </xf>
    <xf numFmtId="41" fontId="96" fillId="0" borderId="34" xfId="0" applyNumberFormat="1" applyFont="1" applyFill="1" applyBorder="1" applyAlignment="1" applyProtection="1"/>
    <xf numFmtId="41" fontId="96" fillId="0" borderId="0" xfId="0" applyNumberFormat="1" applyFont="1" applyFill="1" applyBorder="1" applyAlignment="1" applyProtection="1"/>
    <xf numFmtId="3" fontId="76" fillId="0" borderId="0" xfId="0" applyNumberFormat="1" applyFont="1" applyFill="1" applyBorder="1" applyAlignment="1" applyProtection="1">
      <alignment horizontal="left" wrapText="1"/>
    </xf>
    <xf numFmtId="41" fontId="76" fillId="0" borderId="0" xfId="0" applyNumberFormat="1" applyFont="1" applyFill="1" applyAlignment="1" applyProtection="1">
      <alignment wrapText="1"/>
    </xf>
    <xf numFmtId="41" fontId="95" fillId="29" borderId="103" xfId="0" applyNumberFormat="1" applyFont="1" applyFill="1" applyBorder="1" applyAlignment="1" applyProtection="1">
      <alignment vertical="center" wrapText="1"/>
      <protection locked="0"/>
    </xf>
    <xf numFmtId="0" fontId="78" fillId="56" borderId="80" xfId="2448" applyFont="1" applyFill="1" applyBorder="1" applyAlignment="1" applyProtection="1">
      <alignment horizontal="left" vertical="center" wrapText="1"/>
      <protection hidden="1"/>
    </xf>
    <xf numFmtId="0" fontId="78" fillId="56" borderId="80" xfId="2448" applyFont="1" applyFill="1" applyBorder="1" applyAlignment="1" applyProtection="1">
      <alignment horizontal="center" vertical="center" wrapText="1"/>
      <protection hidden="1"/>
    </xf>
    <xf numFmtId="170" fontId="76" fillId="56" borderId="80" xfId="2448" applyNumberFormat="1" applyFont="1" applyFill="1" applyBorder="1" applyAlignment="1" applyProtection="1">
      <alignment horizontal="center" vertical="top" wrapText="1"/>
    </xf>
    <xf numFmtId="0" fontId="76" fillId="28" borderId="83" xfId="2448" applyFont="1" applyFill="1" applyBorder="1" applyAlignment="1" applyProtection="1">
      <alignment horizontal="left" vertical="top" indent="1"/>
      <protection hidden="1"/>
    </xf>
    <xf numFmtId="0" fontId="0" fillId="56" borderId="75" xfId="0" applyFill="1" applyBorder="1"/>
    <xf numFmtId="0" fontId="76" fillId="28" borderId="83" xfId="2448" applyFont="1" applyFill="1" applyBorder="1" applyAlignment="1" applyProtection="1">
      <alignment horizontal="left" vertical="center" indent="1"/>
      <protection hidden="1"/>
    </xf>
    <xf numFmtId="0" fontId="78" fillId="28" borderId="83" xfId="2448" applyFont="1" applyFill="1" applyBorder="1" applyAlignment="1" applyProtection="1">
      <alignment vertical="center"/>
      <protection hidden="1"/>
    </xf>
    <xf numFmtId="0" fontId="88" fillId="0" borderId="83" xfId="0" applyFont="1" applyFill="1" applyBorder="1" applyAlignment="1" applyProtection="1">
      <alignment horizontal="centerContinuous" vertical="center"/>
      <protection hidden="1"/>
    </xf>
    <xf numFmtId="0" fontId="78" fillId="0" borderId="74" xfId="0" applyFont="1" applyFill="1" applyBorder="1" applyAlignment="1" applyProtection="1">
      <alignment horizontal="centerContinuous" vertical="center"/>
      <protection hidden="1"/>
    </xf>
    <xf numFmtId="0" fontId="78" fillId="0" borderId="75" xfId="0" applyFont="1" applyFill="1" applyBorder="1" applyAlignment="1" applyProtection="1">
      <alignment horizontal="centerContinuous" vertical="center"/>
      <protection hidden="1"/>
    </xf>
    <xf numFmtId="0" fontId="76" fillId="56" borderId="0" xfId="2448" applyFont="1" applyFill="1" applyAlignment="1" applyProtection="1">
      <alignment vertical="top"/>
      <protection hidden="1"/>
    </xf>
    <xf numFmtId="0" fontId="76" fillId="56" borderId="0" xfId="2448" applyFont="1" applyFill="1" applyBorder="1" applyAlignment="1" applyProtection="1">
      <alignment vertical="top"/>
      <protection hidden="1"/>
    </xf>
    <xf numFmtId="0" fontId="78" fillId="56" borderId="0" xfId="2448" applyFont="1" applyFill="1" applyAlignment="1" applyProtection="1">
      <alignment vertical="center"/>
      <protection hidden="1"/>
    </xf>
    <xf numFmtId="41" fontId="93" fillId="32" borderId="83" xfId="96" applyNumberFormat="1" applyFont="1" applyFill="1" applyBorder="1" applyAlignment="1">
      <alignment horizontal="centerContinuous" vertical="center"/>
    </xf>
    <xf numFmtId="41" fontId="93" fillId="32" borderId="74" xfId="96" applyNumberFormat="1" applyFont="1" applyFill="1" applyBorder="1" applyAlignment="1">
      <alignment horizontal="centerContinuous" vertical="center"/>
    </xf>
    <xf numFmtId="41" fontId="93" fillId="32" borderId="75" xfId="96" applyNumberFormat="1" applyFont="1" applyFill="1" applyBorder="1" applyAlignment="1">
      <alignment horizontal="centerContinuous" vertical="center"/>
    </xf>
    <xf numFmtId="0" fontId="78" fillId="28" borderId="0" xfId="2448" applyFont="1" applyFill="1" applyBorder="1" applyAlignment="1" applyProtection="1">
      <alignment vertical="top" wrapText="1"/>
      <protection hidden="1"/>
    </xf>
    <xf numFmtId="0" fontId="76" fillId="56" borderId="76" xfId="2448" applyFont="1" applyFill="1" applyBorder="1" applyAlignment="1" applyProtection="1">
      <alignment vertical="top"/>
      <protection hidden="1"/>
    </xf>
    <xf numFmtId="0" fontId="76" fillId="56" borderId="76" xfId="2448" applyFont="1" applyFill="1" applyBorder="1" applyAlignment="1" applyProtection="1">
      <alignment horizontal="center" vertical="center"/>
      <protection hidden="1"/>
    </xf>
    <xf numFmtId="0" fontId="76" fillId="56" borderId="72" xfId="2448" applyFont="1" applyFill="1" applyBorder="1" applyAlignment="1" applyProtection="1">
      <alignment vertical="top"/>
      <protection hidden="1"/>
    </xf>
    <xf numFmtId="0" fontId="76" fillId="56" borderId="72" xfId="2448" applyFont="1" applyFill="1" applyBorder="1" applyAlignment="1" applyProtection="1">
      <alignment horizontal="center" vertical="center"/>
      <protection hidden="1"/>
    </xf>
    <xf numFmtId="0" fontId="76" fillId="56" borderId="76" xfId="2448" applyFont="1" applyFill="1" applyBorder="1" applyAlignment="1" applyProtection="1">
      <alignment vertical="center"/>
      <protection hidden="1"/>
    </xf>
    <xf numFmtId="0" fontId="0" fillId="56" borderId="0" xfId="0" applyFill="1" applyBorder="1"/>
    <xf numFmtId="0" fontId="78" fillId="0" borderId="43" xfId="0" applyFont="1" applyFill="1" applyBorder="1" applyAlignment="1" applyProtection="1">
      <alignment horizontal="centerContinuous"/>
      <protection hidden="1"/>
    </xf>
    <xf numFmtId="0" fontId="78" fillId="0" borderId="11" xfId="0" applyFont="1" applyFill="1" applyBorder="1" applyAlignment="1" applyProtection="1">
      <alignment horizontal="centerContinuous"/>
      <protection hidden="1"/>
    </xf>
    <xf numFmtId="0" fontId="78" fillId="0" borderId="0" xfId="0" applyFont="1" applyFill="1" applyBorder="1" applyAlignment="1" applyProtection="1">
      <alignment horizontal="centerContinuous"/>
    </xf>
    <xf numFmtId="0" fontId="78" fillId="0" borderId="12" xfId="0" applyFont="1" applyFill="1" applyBorder="1" applyAlignment="1" applyProtection="1">
      <alignment horizontal="centerContinuous"/>
    </xf>
    <xf numFmtId="0" fontId="78" fillId="0" borderId="12" xfId="0" applyFont="1" applyFill="1" applyBorder="1" applyAlignment="1" applyProtection="1">
      <alignment horizontal="center" vertical="center"/>
    </xf>
    <xf numFmtId="0" fontId="78" fillId="0" borderId="0" xfId="0" applyFont="1" applyFill="1" applyBorder="1" applyProtection="1"/>
    <xf numFmtId="41" fontId="78" fillId="0" borderId="54" xfId="0" applyNumberFormat="1" applyFont="1" applyFill="1" applyBorder="1" applyProtection="1"/>
    <xf numFmtId="0" fontId="76" fillId="0" borderId="12" xfId="0" applyFont="1" applyFill="1" applyBorder="1" applyAlignment="1" applyProtection="1">
      <alignment horizontal="left" wrapText="1"/>
    </xf>
    <xf numFmtId="0" fontId="78" fillId="0" borderId="0" xfId="0" applyFont="1" applyFill="1" applyBorder="1" applyAlignment="1" applyProtection="1">
      <alignment horizontal="center" textRotation="60" wrapText="1"/>
    </xf>
    <xf numFmtId="41" fontId="101" fillId="0" borderId="0" xfId="0" applyNumberFormat="1" applyFont="1" applyFill="1" applyBorder="1" applyAlignment="1" applyProtection="1">
      <alignment horizontal="right" wrapText="1"/>
    </xf>
    <xf numFmtId="41" fontId="101" fillId="0" borderId="0" xfId="0" applyNumberFormat="1" applyFont="1" applyFill="1" applyBorder="1" applyAlignment="1" applyProtection="1">
      <alignment vertical="center" wrapText="1"/>
    </xf>
    <xf numFmtId="41" fontId="101" fillId="56" borderId="23" xfId="0" applyNumberFormat="1" applyFont="1" applyFill="1" applyBorder="1" applyAlignment="1" applyProtection="1">
      <alignment vertical="center" wrapText="1"/>
    </xf>
    <xf numFmtId="41" fontId="101" fillId="0" borderId="0" xfId="0" applyNumberFormat="1" applyFont="1" applyFill="1" applyBorder="1" applyAlignment="1" applyProtection="1">
      <alignment horizontal="right" vertical="center"/>
    </xf>
    <xf numFmtId="41" fontId="76" fillId="56" borderId="78" xfId="0" applyNumberFormat="1" applyFont="1" applyFill="1" applyBorder="1" applyAlignment="1" applyProtection="1">
      <alignment vertical="center" wrapText="1"/>
    </xf>
    <xf numFmtId="41" fontId="76" fillId="56" borderId="26" xfId="0" applyNumberFormat="1" applyFont="1" applyFill="1" applyBorder="1" applyAlignment="1" applyProtection="1">
      <alignment vertical="center" wrapText="1"/>
    </xf>
    <xf numFmtId="41" fontId="76" fillId="56" borderId="0" xfId="0" applyNumberFormat="1" applyFont="1" applyFill="1" applyBorder="1" applyAlignment="1" applyProtection="1">
      <alignment vertical="center" wrapText="1"/>
    </xf>
    <xf numFmtId="41" fontId="76" fillId="56" borderId="23" xfId="0" applyNumberFormat="1" applyFont="1" applyFill="1" applyBorder="1" applyAlignment="1" applyProtection="1">
      <alignment vertical="center" wrapText="1"/>
    </xf>
    <xf numFmtId="41" fontId="96" fillId="56" borderId="62" xfId="0" applyNumberFormat="1" applyFont="1" applyFill="1" applyBorder="1" applyAlignment="1" applyProtection="1">
      <alignment vertical="center" wrapText="1"/>
    </xf>
    <xf numFmtId="0" fontId="78" fillId="0" borderId="43" xfId="0" applyFont="1" applyFill="1" applyBorder="1" applyAlignment="1" applyProtection="1">
      <alignment horizontal="left" vertical="center"/>
    </xf>
    <xf numFmtId="41" fontId="96" fillId="56" borderId="10" xfId="0" applyNumberFormat="1" applyFont="1" applyFill="1" applyBorder="1" applyAlignment="1" applyProtection="1">
      <alignment vertical="center" wrapText="1"/>
    </xf>
    <xf numFmtId="167" fontId="76" fillId="56" borderId="31" xfId="0" applyNumberFormat="1" applyFont="1" applyFill="1" applyBorder="1" applyAlignment="1" applyProtection="1">
      <alignment vertical="center" wrapText="1"/>
    </xf>
    <xf numFmtId="41" fontId="76" fillId="0" borderId="59" xfId="0" applyNumberFormat="1" applyFont="1" applyFill="1" applyBorder="1" applyAlignment="1" applyProtection="1">
      <alignment vertical="center" wrapText="1"/>
    </xf>
    <xf numFmtId="167" fontId="76" fillId="0" borderId="78" xfId="0" applyNumberFormat="1" applyFont="1" applyFill="1" applyBorder="1" applyAlignment="1" applyProtection="1">
      <alignment vertical="center" wrapText="1"/>
    </xf>
    <xf numFmtId="3" fontId="76" fillId="0" borderId="61" xfId="0" applyNumberFormat="1" applyFont="1" applyFill="1" applyBorder="1" applyAlignment="1" applyProtection="1"/>
    <xf numFmtId="0" fontId="97" fillId="0" borderId="29" xfId="0" applyFont="1" applyBorder="1" applyAlignment="1" applyProtection="1">
      <alignment horizontal="left" vertical="top"/>
    </xf>
    <xf numFmtId="0" fontId="76" fillId="0" borderId="29" xfId="0" applyFont="1" applyFill="1" applyBorder="1" applyAlignment="1" applyProtection="1">
      <alignment horizontal="left" vertical="center"/>
    </xf>
    <xf numFmtId="41" fontId="76" fillId="0" borderId="29" xfId="0" applyNumberFormat="1" applyFont="1" applyFill="1" applyBorder="1" applyAlignment="1" applyProtection="1">
      <alignment horizontal="right" vertical="center"/>
    </xf>
    <xf numFmtId="3" fontId="76" fillId="0" borderId="43" xfId="0" applyNumberFormat="1" applyFont="1" applyFill="1" applyBorder="1" applyAlignment="1" applyProtection="1"/>
    <xf numFmtId="0" fontId="76" fillId="0" borderId="10" xfId="0" applyFont="1" applyFill="1" applyBorder="1" applyAlignment="1" applyProtection="1">
      <alignment horizontal="left" vertical="center"/>
    </xf>
    <xf numFmtId="41" fontId="76" fillId="0" borderId="10" xfId="0" applyNumberFormat="1" applyFont="1" applyFill="1" applyBorder="1" applyAlignment="1" applyProtection="1">
      <alignment horizontal="right" vertical="center"/>
    </xf>
    <xf numFmtId="41" fontId="76" fillId="56" borderId="10" xfId="0" applyNumberFormat="1" applyFont="1" applyFill="1" applyBorder="1" applyAlignment="1" applyProtection="1">
      <alignment vertical="center" wrapText="1"/>
    </xf>
    <xf numFmtId="41" fontId="96" fillId="0" borderId="31" xfId="0" applyNumberFormat="1" applyFont="1" applyFill="1" applyBorder="1" applyAlignment="1" applyProtection="1">
      <alignment vertical="center" wrapText="1"/>
    </xf>
    <xf numFmtId="41" fontId="96" fillId="0" borderId="62" xfId="0" applyNumberFormat="1" applyFont="1" applyFill="1" applyBorder="1" applyAlignment="1" applyProtection="1">
      <alignment vertical="center" wrapText="1"/>
    </xf>
    <xf numFmtId="3" fontId="76" fillId="0" borderId="0" xfId="0" applyNumberFormat="1" applyFont="1" applyFill="1" applyBorder="1" applyAlignment="1" applyProtection="1">
      <alignment horizontal="left" wrapText="1"/>
      <protection locked="0"/>
    </xf>
    <xf numFmtId="0" fontId="102" fillId="0" borderId="0" xfId="0" applyFont="1" applyFill="1" applyBorder="1" applyAlignment="1" applyProtection="1">
      <alignment vertical="center"/>
    </xf>
    <xf numFmtId="0" fontId="101" fillId="0" borderId="0" xfId="0" applyFont="1" applyFill="1" applyBorder="1" applyAlignment="1" applyProtection="1"/>
    <xf numFmtId="3" fontId="101" fillId="0" borderId="0" xfId="0" applyNumberFormat="1" applyFont="1" applyFill="1" applyBorder="1" applyAlignment="1" applyProtection="1"/>
    <xf numFmtId="41" fontId="76" fillId="0" borderId="31" xfId="0" applyNumberFormat="1" applyFont="1" applyFill="1" applyBorder="1" applyAlignment="1" applyProtection="1"/>
    <xf numFmtId="41" fontId="95" fillId="0" borderId="0" xfId="0" applyNumberFormat="1" applyFont="1" applyFill="1" applyBorder="1" applyAlignment="1" applyProtection="1"/>
    <xf numFmtId="0" fontId="102" fillId="0" borderId="20" xfId="0" applyFont="1" applyFill="1" applyBorder="1" applyAlignment="1" applyProtection="1"/>
    <xf numFmtId="0" fontId="101" fillId="0" borderId="20" xfId="0" applyFont="1" applyFill="1" applyBorder="1" applyAlignment="1" applyProtection="1"/>
    <xf numFmtId="41" fontId="96" fillId="0" borderId="20" xfId="0" applyNumberFormat="1" applyFont="1" applyFill="1" applyBorder="1" applyAlignment="1" applyProtection="1"/>
    <xf numFmtId="41" fontId="96" fillId="0" borderId="31" xfId="0" applyNumberFormat="1" applyFont="1" applyFill="1" applyBorder="1" applyAlignment="1" applyProtection="1"/>
    <xf numFmtId="0" fontId="102" fillId="0" borderId="33" xfId="0" applyFont="1" applyFill="1" applyBorder="1" applyAlignment="1" applyProtection="1">
      <alignment vertical="center"/>
    </xf>
    <xf numFmtId="0" fontId="101" fillId="0" borderId="33" xfId="0" applyFont="1" applyFill="1" applyBorder="1" applyAlignment="1" applyProtection="1"/>
    <xf numFmtId="41" fontId="96" fillId="0" borderId="31" xfId="0" applyNumberFormat="1" applyFont="1" applyFill="1" applyBorder="1" applyAlignment="1" applyProtection="1">
      <alignment horizontal="center"/>
    </xf>
    <xf numFmtId="0" fontId="102" fillId="0" borderId="34" xfId="0" applyFont="1" applyFill="1" applyBorder="1" applyAlignment="1" applyProtection="1">
      <alignment vertical="center"/>
    </xf>
    <xf numFmtId="0" fontId="101" fillId="0" borderId="34" xfId="0" applyFont="1" applyFill="1" applyBorder="1" applyAlignment="1" applyProtection="1"/>
    <xf numFmtId="41" fontId="96" fillId="0" borderId="62" xfId="0" applyNumberFormat="1" applyFont="1" applyFill="1" applyBorder="1" applyAlignment="1" applyProtection="1">
      <alignment horizontal="center"/>
    </xf>
    <xf numFmtId="3" fontId="76" fillId="0" borderId="0" xfId="0" applyNumberFormat="1" applyFont="1" applyFill="1" applyBorder="1" applyAlignment="1" applyProtection="1">
      <alignment horizontal="center" wrapText="1"/>
    </xf>
    <xf numFmtId="0" fontId="78" fillId="56" borderId="19" xfId="0" applyFont="1" applyFill="1" applyBorder="1" applyAlignment="1" applyProtection="1">
      <alignment wrapText="1"/>
    </xf>
    <xf numFmtId="0" fontId="78" fillId="56" borderId="20" xfId="0" applyFont="1" applyFill="1" applyBorder="1" applyAlignment="1" applyProtection="1">
      <alignment wrapText="1"/>
    </xf>
    <xf numFmtId="0" fontId="92" fillId="61" borderId="33" xfId="0" applyFont="1" applyFill="1" applyBorder="1" applyAlignment="1" applyProtection="1">
      <alignment horizontal="centerContinuous"/>
    </xf>
    <xf numFmtId="0" fontId="92" fillId="61" borderId="45" xfId="0" applyFont="1" applyFill="1" applyBorder="1" applyAlignment="1" applyProtection="1">
      <alignment horizontal="centerContinuous"/>
    </xf>
    <xf numFmtId="0" fontId="78" fillId="0" borderId="0" xfId="0" applyFont="1" applyFill="1" applyBorder="1" applyAlignment="1" applyProtection="1">
      <alignment horizontal="left" wrapText="1"/>
    </xf>
    <xf numFmtId="41" fontId="78" fillId="0" borderId="0" xfId="0" applyNumberFormat="1" applyFont="1" applyFill="1" applyBorder="1" applyAlignment="1" applyProtection="1">
      <alignment horizontal="right" wrapText="1"/>
    </xf>
    <xf numFmtId="41" fontId="76" fillId="0" borderId="0" xfId="0" applyNumberFormat="1" applyFont="1" applyFill="1" applyBorder="1" applyAlignment="1" applyProtection="1">
      <alignment horizontal="center" wrapText="1"/>
    </xf>
    <xf numFmtId="41" fontId="101" fillId="0" borderId="12" xfId="0" applyNumberFormat="1" applyFont="1" applyFill="1" applyBorder="1" applyAlignment="1" applyProtection="1">
      <alignment vertical="center" wrapText="1"/>
    </xf>
    <xf numFmtId="41" fontId="76" fillId="0" borderId="46" xfId="0" applyNumberFormat="1" applyFont="1" applyFill="1" applyBorder="1" applyAlignment="1" applyProtection="1">
      <alignment vertical="center" wrapText="1"/>
    </xf>
    <xf numFmtId="41" fontId="76" fillId="29" borderId="31" xfId="0" applyNumberFormat="1" applyFont="1" applyFill="1" applyBorder="1" applyAlignment="1" applyProtection="1">
      <alignment vertical="center" wrapText="1"/>
      <protection locked="0"/>
    </xf>
    <xf numFmtId="41" fontId="96" fillId="0" borderId="47" xfId="0" applyNumberFormat="1" applyFont="1" applyFill="1" applyBorder="1" applyAlignment="1" applyProtection="1">
      <alignment vertical="center" wrapText="1"/>
    </xf>
    <xf numFmtId="167" fontId="76" fillId="29" borderId="31" xfId="0" applyNumberFormat="1" applyFont="1" applyFill="1" applyBorder="1" applyAlignment="1" applyProtection="1">
      <alignment vertical="center" wrapText="1"/>
      <protection locked="0"/>
    </xf>
    <xf numFmtId="41" fontId="96" fillId="0" borderId="38" xfId="0" applyNumberFormat="1" applyFont="1" applyFill="1" applyBorder="1" applyAlignment="1" applyProtection="1">
      <alignment vertical="center" wrapText="1"/>
    </xf>
    <xf numFmtId="41" fontId="78" fillId="0" borderId="69" xfId="0" applyNumberFormat="1" applyFont="1" applyFill="1" applyBorder="1" applyAlignment="1" applyProtection="1"/>
    <xf numFmtId="41" fontId="76" fillId="0" borderId="48" xfId="0" applyNumberFormat="1" applyFont="1" applyFill="1" applyBorder="1" applyAlignment="1" applyProtection="1">
      <alignment horizontal="center" wrapText="1"/>
    </xf>
    <xf numFmtId="41" fontId="76" fillId="0" borderId="1" xfId="0" applyNumberFormat="1" applyFont="1" applyFill="1" applyBorder="1" applyAlignment="1" applyProtection="1">
      <alignment horizontal="center" wrapText="1"/>
    </xf>
    <xf numFmtId="41" fontId="76" fillId="0" borderId="45" xfId="0" applyNumberFormat="1" applyFont="1" applyFill="1" applyBorder="1" applyAlignment="1" applyProtection="1">
      <alignment horizontal="center" wrapText="1"/>
    </xf>
    <xf numFmtId="0" fontId="77" fillId="0" borderId="10" xfId="0" applyFont="1" applyFill="1" applyBorder="1" applyAlignment="1" applyProtection="1">
      <alignment horizontal="centerContinuous"/>
      <protection hidden="1"/>
    </xf>
    <xf numFmtId="41" fontId="96" fillId="0" borderId="35" xfId="0" applyNumberFormat="1" applyFont="1" applyFill="1" applyBorder="1" applyAlignment="1" applyProtection="1">
      <alignment vertical="center" wrapText="1"/>
    </xf>
    <xf numFmtId="41" fontId="76" fillId="0" borderId="78" xfId="0" applyNumberFormat="1" applyFont="1" applyFill="1" applyBorder="1" applyAlignment="1" applyProtection="1">
      <alignment vertical="center" wrapText="1"/>
    </xf>
    <xf numFmtId="41" fontId="96" fillId="0" borderId="78" xfId="0" applyNumberFormat="1" applyFont="1" applyFill="1" applyBorder="1" applyAlignment="1" applyProtection="1">
      <alignment vertical="center" wrapText="1"/>
    </xf>
    <xf numFmtId="41" fontId="76" fillId="0" borderId="41" xfId="0" applyNumberFormat="1" applyFont="1" applyFill="1" applyBorder="1" applyAlignment="1" applyProtection="1">
      <alignment vertical="center" wrapText="1"/>
    </xf>
    <xf numFmtId="41" fontId="76" fillId="0" borderId="42" xfId="0" applyNumberFormat="1" applyFont="1" applyFill="1" applyBorder="1" applyAlignment="1" applyProtection="1">
      <alignment vertical="center" wrapText="1"/>
    </xf>
    <xf numFmtId="41" fontId="76" fillId="0" borderId="49" xfId="0" applyNumberFormat="1" applyFont="1" applyFill="1" applyBorder="1" applyAlignment="1" applyProtection="1">
      <alignment vertical="center" wrapText="1"/>
    </xf>
    <xf numFmtId="0" fontId="78" fillId="0" borderId="111" xfId="0" applyFont="1" applyFill="1" applyBorder="1" applyAlignment="1" applyProtection="1"/>
    <xf numFmtId="0" fontId="78" fillId="0" borderId="109" xfId="0" applyFont="1" applyFill="1" applyBorder="1" applyAlignment="1" applyProtection="1"/>
    <xf numFmtId="0" fontId="76" fillId="0" borderId="109" xfId="0" applyFont="1" applyFill="1" applyBorder="1" applyAlignment="1" applyProtection="1"/>
    <xf numFmtId="0" fontId="76" fillId="0" borderId="111" xfId="0" applyFont="1" applyFill="1" applyBorder="1" applyAlignment="1" applyProtection="1"/>
    <xf numFmtId="0" fontId="78" fillId="0" borderId="109" xfId="0" applyFont="1" applyFill="1" applyBorder="1" applyAlignment="1" applyProtection="1">
      <alignment vertical="center"/>
    </xf>
    <xf numFmtId="3" fontId="76" fillId="0" borderId="109" xfId="0" applyNumberFormat="1" applyFont="1" applyFill="1" applyBorder="1" applyAlignment="1" applyProtection="1"/>
    <xf numFmtId="41" fontId="76" fillId="29" borderId="78" xfId="0" applyNumberFormat="1" applyFont="1" applyFill="1" applyBorder="1" applyAlignment="1" applyProtection="1">
      <alignment vertical="center" wrapText="1"/>
      <protection locked="0"/>
    </xf>
    <xf numFmtId="41" fontId="95" fillId="29" borderId="78" xfId="0" applyNumberFormat="1" applyFont="1" applyFill="1" applyBorder="1" applyAlignment="1" applyProtection="1">
      <alignment vertical="center" wrapText="1"/>
      <protection locked="0"/>
    </xf>
    <xf numFmtId="3" fontId="76" fillId="0" borderId="109" xfId="0" applyNumberFormat="1" applyFont="1" applyFill="1" applyBorder="1" applyAlignment="1" applyProtection="1">
      <alignment vertical="center"/>
    </xf>
    <xf numFmtId="0" fontId="78" fillId="0" borderId="110" xfId="0" applyFont="1" applyFill="1" applyBorder="1" applyAlignment="1" applyProtection="1">
      <alignment vertical="center"/>
    </xf>
    <xf numFmtId="0" fontId="78" fillId="0" borderId="112" xfId="0" applyFont="1" applyFill="1" applyBorder="1" applyAlignment="1" applyProtection="1">
      <alignment vertical="center"/>
    </xf>
    <xf numFmtId="0" fontId="78" fillId="0" borderId="113" xfId="0" applyFont="1" applyFill="1" applyBorder="1" applyAlignment="1" applyProtection="1">
      <alignment vertical="center"/>
    </xf>
    <xf numFmtId="0" fontId="78" fillId="0" borderId="114" xfId="0" applyFont="1" applyFill="1" applyBorder="1" applyAlignment="1" applyProtection="1">
      <alignment vertical="center"/>
    </xf>
    <xf numFmtId="0" fontId="76" fillId="0" borderId="114" xfId="0" applyFont="1" applyFill="1" applyBorder="1" applyAlignment="1" applyProtection="1"/>
    <xf numFmtId="41" fontId="76" fillId="0" borderId="114" xfId="0" applyNumberFormat="1" applyFont="1" applyFill="1" applyBorder="1" applyAlignment="1" applyProtection="1">
      <alignment horizontal="right"/>
    </xf>
    <xf numFmtId="41" fontId="96" fillId="0" borderId="114" xfId="0" applyNumberFormat="1" applyFont="1" applyFill="1" applyBorder="1" applyAlignment="1" applyProtection="1"/>
    <xf numFmtId="41" fontId="96" fillId="0" borderId="115" xfId="0" applyNumberFormat="1" applyFont="1" applyFill="1" applyBorder="1" applyAlignment="1" applyProtection="1">
      <alignment horizontal="center"/>
    </xf>
    <xf numFmtId="41" fontId="96" fillId="0" borderId="116" xfId="0" applyNumberFormat="1" applyFont="1" applyFill="1" applyBorder="1" applyAlignment="1" applyProtection="1">
      <alignment horizontal="center"/>
    </xf>
    <xf numFmtId="41" fontId="96" fillId="0" borderId="117" xfId="0" applyNumberFormat="1" applyFont="1" applyFill="1" applyBorder="1" applyAlignment="1" applyProtection="1">
      <alignment horizontal="center"/>
    </xf>
    <xf numFmtId="3" fontId="76" fillId="0" borderId="118" xfId="0" applyNumberFormat="1" applyFont="1" applyFill="1" applyBorder="1" applyAlignment="1" applyProtection="1">
      <alignment horizontal="left" wrapText="1"/>
    </xf>
    <xf numFmtId="0" fontId="78" fillId="0" borderId="119" xfId="0" applyFont="1" applyFill="1" applyBorder="1" applyAlignment="1" applyProtection="1">
      <alignment horizontal="left" vertical="center"/>
    </xf>
    <xf numFmtId="0" fontId="78" fillId="0" borderId="116" xfId="0" applyFont="1" applyFill="1" applyBorder="1" applyAlignment="1" applyProtection="1">
      <alignment horizontal="left" vertical="center"/>
    </xf>
    <xf numFmtId="3" fontId="76" fillId="0" borderId="116" xfId="0" applyNumberFormat="1" applyFont="1" applyFill="1" applyBorder="1" applyAlignment="1" applyProtection="1">
      <alignment wrapText="1"/>
    </xf>
    <xf numFmtId="41" fontId="76" fillId="0" borderId="116" xfId="0" applyNumberFormat="1" applyFont="1" applyFill="1" applyBorder="1" applyAlignment="1" applyProtection="1">
      <alignment horizontal="right" wrapText="1"/>
    </xf>
    <xf numFmtId="41" fontId="76" fillId="0" borderId="116" xfId="0" applyNumberFormat="1" applyFont="1" applyFill="1" applyBorder="1" applyAlignment="1" applyProtection="1">
      <alignment vertical="center" wrapText="1"/>
    </xf>
    <xf numFmtId="41" fontId="96" fillId="0" borderId="120" xfId="0" applyNumberFormat="1" applyFont="1" applyFill="1" applyBorder="1" applyAlignment="1" applyProtection="1">
      <alignment vertical="center" wrapText="1"/>
    </xf>
    <xf numFmtId="41" fontId="96" fillId="0" borderId="115" xfId="0" applyNumberFormat="1" applyFont="1" applyFill="1" applyBorder="1" applyAlignment="1" applyProtection="1">
      <alignment vertical="center" wrapText="1"/>
    </xf>
    <xf numFmtId="3" fontId="76" fillId="0" borderId="118" xfId="0" applyNumberFormat="1" applyFont="1" applyFill="1" applyBorder="1" applyAlignment="1" applyProtection="1">
      <alignment horizontal="left" wrapText="1"/>
      <protection locked="0"/>
    </xf>
    <xf numFmtId="0" fontId="78" fillId="0" borderId="107" xfId="0" applyFont="1" applyFill="1" applyBorder="1" applyAlignment="1" applyProtection="1">
      <alignment horizontal="left" vertical="center"/>
    </xf>
    <xf numFmtId="0" fontId="78" fillId="0" borderId="108" xfId="0" applyFont="1" applyFill="1" applyBorder="1" applyAlignment="1" applyProtection="1">
      <alignment horizontal="left" vertical="center"/>
    </xf>
    <xf numFmtId="3" fontId="76" fillId="0" borderId="108" xfId="0" applyNumberFormat="1" applyFont="1" applyFill="1" applyBorder="1" applyAlignment="1" applyProtection="1">
      <alignment wrapText="1"/>
    </xf>
    <xf numFmtId="41" fontId="76" fillId="0" borderId="108" xfId="0" applyNumberFormat="1" applyFont="1" applyFill="1" applyBorder="1" applyAlignment="1" applyProtection="1">
      <alignment horizontal="right" wrapText="1"/>
    </xf>
    <xf numFmtId="41" fontId="76" fillId="0" borderId="108" xfId="0" applyNumberFormat="1" applyFont="1" applyFill="1" applyBorder="1" applyAlignment="1" applyProtection="1">
      <alignment vertical="center" wrapText="1"/>
    </xf>
    <xf numFmtId="41" fontId="96" fillId="0" borderId="108" xfId="0" applyNumberFormat="1" applyFont="1" applyFill="1" applyBorder="1" applyAlignment="1" applyProtection="1">
      <alignment vertical="center" wrapText="1"/>
    </xf>
    <xf numFmtId="41" fontId="96" fillId="0" borderId="121" xfId="0" applyNumberFormat="1" applyFont="1" applyFill="1" applyBorder="1" applyAlignment="1" applyProtection="1">
      <alignment vertical="center" wrapText="1"/>
    </xf>
    <xf numFmtId="41" fontId="76" fillId="0" borderId="118" xfId="0" applyNumberFormat="1" applyFont="1" applyFill="1" applyBorder="1" applyAlignment="1" applyProtection="1">
      <alignment vertical="center" wrapText="1"/>
    </xf>
    <xf numFmtId="41" fontId="76" fillId="0" borderId="122" xfId="0" applyNumberFormat="1" applyFont="1" applyFill="1" applyBorder="1" applyAlignment="1" applyProtection="1">
      <alignment vertical="center" wrapText="1"/>
    </xf>
    <xf numFmtId="41" fontId="95" fillId="0" borderId="122" xfId="0" applyNumberFormat="1" applyFont="1" applyFill="1" applyBorder="1" applyAlignment="1" applyProtection="1">
      <alignment vertical="center" wrapText="1"/>
    </xf>
    <xf numFmtId="41" fontId="76" fillId="0" borderId="122" xfId="0" applyNumberFormat="1" applyFont="1" applyFill="1" applyBorder="1" applyAlignment="1" applyProtection="1">
      <alignment horizontal="right" vertical="center"/>
    </xf>
    <xf numFmtId="41" fontId="76" fillId="0" borderId="123" xfId="0" applyNumberFormat="1" applyFont="1" applyFill="1" applyBorder="1" applyAlignment="1" applyProtection="1">
      <alignment vertical="center" wrapText="1"/>
    </xf>
    <xf numFmtId="3" fontId="76" fillId="0" borderId="124" xfId="0" applyNumberFormat="1" applyFont="1" applyFill="1" applyBorder="1" applyAlignment="1" applyProtection="1"/>
    <xf numFmtId="0" fontId="97" fillId="0" borderId="116" xfId="0" applyFont="1" applyBorder="1" applyAlignment="1" applyProtection="1">
      <alignment horizontal="left" vertical="top"/>
    </xf>
    <xf numFmtId="0" fontId="76" fillId="0" borderId="116" xfId="0" applyFont="1" applyFill="1" applyBorder="1" applyAlignment="1" applyProtection="1">
      <alignment horizontal="left" vertical="center"/>
    </xf>
    <xf numFmtId="41" fontId="76" fillId="0" borderId="116" xfId="0" applyNumberFormat="1" applyFont="1" applyFill="1" applyBorder="1" applyAlignment="1" applyProtection="1">
      <alignment horizontal="right" vertical="center"/>
    </xf>
    <xf numFmtId="41" fontId="76" fillId="0" borderId="120" xfId="0" applyNumberFormat="1" applyFont="1" applyFill="1" applyBorder="1" applyAlignment="1" applyProtection="1">
      <alignment vertical="center" wrapText="1"/>
    </xf>
    <xf numFmtId="41" fontId="76" fillId="0" borderId="125" xfId="0" applyNumberFormat="1" applyFont="1" applyFill="1" applyBorder="1" applyAlignment="1" applyProtection="1">
      <alignment vertical="center" wrapText="1"/>
    </xf>
    <xf numFmtId="3" fontId="76" fillId="0" borderId="121" xfId="0" applyNumberFormat="1" applyFont="1" applyFill="1" applyBorder="1" applyAlignment="1" applyProtection="1">
      <alignment horizontal="left" wrapText="1"/>
    </xf>
    <xf numFmtId="3" fontId="76" fillId="0" borderId="107" xfId="0" applyNumberFormat="1" applyFont="1" applyFill="1" applyBorder="1" applyAlignment="1" applyProtection="1"/>
    <xf numFmtId="0" fontId="76" fillId="0" borderId="108" xfId="0" applyFont="1" applyFill="1" applyBorder="1" applyAlignment="1" applyProtection="1">
      <alignment horizontal="left" vertical="center"/>
    </xf>
    <xf numFmtId="41" fontId="76" fillId="0" borderId="108" xfId="0" applyNumberFormat="1" applyFont="1" applyFill="1" applyBorder="1" applyAlignment="1" applyProtection="1">
      <alignment horizontal="right" vertical="center"/>
    </xf>
    <xf numFmtId="0" fontId="78" fillId="0" borderId="124" xfId="0" applyFont="1" applyFill="1" applyBorder="1" applyAlignment="1" applyProtection="1">
      <alignment vertical="center"/>
    </xf>
    <xf numFmtId="0" fontId="78" fillId="0" borderId="116" xfId="0" applyFont="1" applyFill="1" applyBorder="1" applyAlignment="1" applyProtection="1">
      <alignment vertical="center"/>
    </xf>
    <xf numFmtId="41" fontId="96" fillId="0" borderId="116" xfId="0" applyNumberFormat="1" applyFont="1" applyFill="1" applyBorder="1" applyAlignment="1" applyProtection="1">
      <alignment vertical="center" wrapText="1"/>
    </xf>
    <xf numFmtId="3" fontId="76" fillId="0" borderId="0" xfId="0" applyNumberFormat="1" applyFont="1" applyFill="1" applyBorder="1" applyAlignment="1" applyProtection="1">
      <alignment horizontal="left" vertical="top"/>
    </xf>
    <xf numFmtId="0" fontId="76" fillId="56" borderId="0" xfId="0" applyFont="1" applyFill="1" applyBorder="1" applyAlignment="1" applyProtection="1">
      <alignment vertical="top" wrapText="1"/>
    </xf>
    <xf numFmtId="0" fontId="76" fillId="57" borderId="91" xfId="0" applyFont="1" applyFill="1" applyBorder="1"/>
    <xf numFmtId="0" fontId="76" fillId="57" borderId="89" xfId="0" applyFont="1" applyFill="1" applyBorder="1"/>
    <xf numFmtId="41" fontId="76" fillId="0" borderId="126" xfId="0" applyNumberFormat="1" applyFont="1" applyFill="1" applyBorder="1" applyAlignment="1" applyProtection="1">
      <alignment vertical="center" wrapText="1"/>
    </xf>
    <xf numFmtId="41" fontId="96" fillId="0" borderId="12" xfId="0" applyNumberFormat="1" applyFont="1" applyFill="1" applyBorder="1" applyAlignment="1" applyProtection="1">
      <alignment vertical="center" wrapText="1"/>
    </xf>
    <xf numFmtId="41" fontId="96" fillId="0" borderId="127" xfId="0" applyNumberFormat="1" applyFont="1" applyFill="1" applyBorder="1" applyAlignment="1" applyProtection="1">
      <alignment vertical="top" wrapText="1"/>
    </xf>
    <xf numFmtId="3" fontId="76" fillId="0" borderId="43" xfId="0" applyNumberFormat="1" applyFont="1" applyFill="1" applyBorder="1" applyAlignment="1" applyProtection="1">
      <alignment vertical="top"/>
    </xf>
    <xf numFmtId="3" fontId="76" fillId="0" borderId="10" xfId="0" applyNumberFormat="1" applyFont="1" applyFill="1" applyBorder="1" applyAlignment="1" applyProtection="1">
      <alignment vertical="top"/>
    </xf>
    <xf numFmtId="41" fontId="76" fillId="55" borderId="78" xfId="0" applyNumberFormat="1" applyFont="1" applyFill="1" applyBorder="1" applyAlignment="1" applyProtection="1">
      <alignment vertical="top" wrapText="1"/>
      <protection locked="0"/>
    </xf>
    <xf numFmtId="41" fontId="76" fillId="29" borderId="78" xfId="0" applyNumberFormat="1" applyFont="1" applyFill="1" applyBorder="1" applyAlignment="1" applyProtection="1">
      <alignment vertical="top" wrapText="1"/>
      <protection locked="0"/>
    </xf>
    <xf numFmtId="41" fontId="95" fillId="55" borderId="78" xfId="0" applyNumberFormat="1" applyFont="1" applyFill="1" applyBorder="1" applyAlignment="1" applyProtection="1">
      <alignment vertical="top" wrapText="1"/>
      <protection locked="0"/>
    </xf>
    <xf numFmtId="41" fontId="96" fillId="0" borderId="127" xfId="0" applyNumberFormat="1" applyFont="1" applyFill="1" applyBorder="1" applyAlignment="1" applyProtection="1">
      <alignment horizontal="center" vertical="top"/>
    </xf>
    <xf numFmtId="41" fontId="76" fillId="56" borderId="127" xfId="0" applyNumberFormat="1" applyFont="1" applyFill="1" applyBorder="1" applyAlignment="1" applyProtection="1">
      <alignment vertical="top" wrapText="1"/>
    </xf>
    <xf numFmtId="41" fontId="76" fillId="0" borderId="127" xfId="0" applyNumberFormat="1" applyFont="1" applyFill="1" applyBorder="1" applyAlignment="1" applyProtection="1">
      <alignment vertical="top" wrapText="1"/>
    </xf>
    <xf numFmtId="0" fontId="76" fillId="0" borderId="10" xfId="0" applyFont="1" applyFill="1" applyBorder="1" applyAlignment="1" applyProtection="1">
      <alignment horizontal="left" vertical="top"/>
    </xf>
    <xf numFmtId="41" fontId="76" fillId="56" borderId="10" xfId="0" applyNumberFormat="1" applyFont="1" applyFill="1" applyBorder="1" applyAlignment="1" applyProtection="1">
      <alignment vertical="top" wrapText="1"/>
    </xf>
    <xf numFmtId="3" fontId="76" fillId="0" borderId="0" xfId="0" applyNumberFormat="1" applyFont="1" applyFill="1" applyBorder="1" applyAlignment="1" applyProtection="1">
      <alignment horizontal="left"/>
    </xf>
    <xf numFmtId="171" fontId="76" fillId="55" borderId="91" xfId="2450" applyNumberFormat="1" applyFont="1" applyFill="1" applyBorder="1" applyAlignment="1" applyProtection="1">
      <alignment horizontal="center" vertical="center"/>
      <protection locked="0"/>
    </xf>
    <xf numFmtId="41" fontId="93" fillId="32" borderId="0" xfId="96" applyNumberFormat="1" applyFont="1" applyFill="1" applyBorder="1" applyAlignment="1">
      <alignment horizontal="centerContinuous" vertical="center"/>
    </xf>
    <xf numFmtId="0" fontId="76" fillId="55" borderId="91" xfId="0" applyFont="1" applyFill="1" applyBorder="1" applyAlignment="1" applyProtection="1">
      <alignment horizontal="left" vertical="center"/>
      <protection locked="0"/>
    </xf>
    <xf numFmtId="0" fontId="78" fillId="56" borderId="80" xfId="0" applyFont="1" applyFill="1" applyBorder="1" applyAlignment="1">
      <alignment horizontal="centerContinuous" vertical="center"/>
    </xf>
    <xf numFmtId="41" fontId="76" fillId="56" borderId="55" xfId="0" applyNumberFormat="1" applyFont="1" applyFill="1" applyBorder="1" applyAlignment="1" applyProtection="1">
      <alignment vertical="center" wrapText="1"/>
    </xf>
    <xf numFmtId="41" fontId="78" fillId="0" borderId="14" xfId="0" applyNumberFormat="1" applyFont="1" applyFill="1" applyBorder="1" applyAlignment="1" applyProtection="1">
      <alignment horizontal="center"/>
    </xf>
    <xf numFmtId="41" fontId="78" fillId="0" borderId="50" xfId="0" applyNumberFormat="1" applyFont="1" applyFill="1" applyBorder="1" applyAlignment="1" applyProtection="1">
      <alignment horizontal="center"/>
    </xf>
    <xf numFmtId="41" fontId="93" fillId="32" borderId="0" xfId="96" applyNumberFormat="1" applyFont="1" applyFill="1" applyBorder="1" applyAlignment="1" applyProtection="1">
      <alignment horizontal="centerContinuous" vertical="center"/>
    </xf>
    <xf numFmtId="0" fontId="76" fillId="55" borderId="80" xfId="0" applyFont="1" applyFill="1" applyBorder="1" applyProtection="1"/>
    <xf numFmtId="0" fontId="0" fillId="0" borderId="0" xfId="0" applyProtection="1"/>
    <xf numFmtId="0" fontId="76" fillId="61" borderId="80" xfId="0" applyFont="1" applyFill="1" applyBorder="1" applyProtection="1"/>
    <xf numFmtId="0" fontId="76" fillId="28" borderId="80" xfId="0" applyFont="1" applyFill="1" applyBorder="1" applyAlignment="1" applyProtection="1">
      <alignment wrapText="1"/>
    </xf>
    <xf numFmtId="0" fontId="76" fillId="56" borderId="0" xfId="45" applyFont="1" applyFill="1" applyProtection="1"/>
    <xf numFmtId="0" fontId="76" fillId="56" borderId="0" xfId="0" applyFont="1" applyFill="1" applyProtection="1"/>
    <xf numFmtId="0" fontId="77" fillId="56" borderId="0" xfId="45" applyFont="1" applyFill="1" applyAlignment="1" applyProtection="1">
      <alignment horizontal="centerContinuous"/>
    </xf>
    <xf numFmtId="0" fontId="77" fillId="56" borderId="0" xfId="45" applyFont="1" applyFill="1" applyBorder="1" applyAlignment="1" applyProtection="1">
      <alignment horizontal="centerContinuous"/>
    </xf>
    <xf numFmtId="0" fontId="76" fillId="56" borderId="92" xfId="0" applyFont="1" applyFill="1" applyBorder="1" applyProtection="1"/>
    <xf numFmtId="0" fontId="76" fillId="56" borderId="70" xfId="0" applyFont="1" applyFill="1" applyBorder="1" applyProtection="1"/>
    <xf numFmtId="0" fontId="76" fillId="56" borderId="0" xfId="0" applyFont="1" applyFill="1" applyBorder="1" applyProtection="1"/>
    <xf numFmtId="0" fontId="76" fillId="56" borderId="0" xfId="0" applyFont="1" applyFill="1" applyBorder="1" applyAlignment="1" applyProtection="1"/>
    <xf numFmtId="0" fontId="78" fillId="56" borderId="70" xfId="0" applyFont="1" applyFill="1" applyBorder="1" applyAlignment="1" applyProtection="1">
      <alignment horizontal="center"/>
    </xf>
    <xf numFmtId="0" fontId="78" fillId="56" borderId="0" xfId="0" applyFont="1" applyFill="1" applyBorder="1" applyAlignment="1" applyProtection="1">
      <alignment horizontal="center"/>
    </xf>
    <xf numFmtId="0" fontId="76" fillId="56" borderId="70" xfId="0" applyFont="1" applyFill="1" applyBorder="1" applyAlignment="1" applyProtection="1">
      <alignment horizontal="left"/>
    </xf>
    <xf numFmtId="0" fontId="76" fillId="56" borderId="0" xfId="0" applyFont="1" applyFill="1" applyBorder="1" applyAlignment="1" applyProtection="1">
      <alignment horizontal="left" vertical="center"/>
    </xf>
    <xf numFmtId="0" fontId="76" fillId="55" borderId="91" xfId="2448" applyFont="1" applyFill="1" applyBorder="1" applyAlignment="1" applyProtection="1">
      <alignment horizontal="left" vertical="top" wrapText="1"/>
      <protection locked="0"/>
    </xf>
    <xf numFmtId="0" fontId="76" fillId="56" borderId="80" xfId="0" applyFont="1" applyFill="1" applyBorder="1" applyAlignment="1">
      <alignment horizontal="centerContinuous" vertical="center"/>
    </xf>
    <xf numFmtId="0" fontId="78" fillId="56" borderId="74" xfId="0" applyFont="1" applyFill="1" applyBorder="1" applyAlignment="1" applyProtection="1">
      <alignment horizontal="centerContinuous" vertical="center"/>
      <protection hidden="1"/>
    </xf>
    <xf numFmtId="0" fontId="78" fillId="0" borderId="0" xfId="0" applyFont="1" applyFill="1" applyBorder="1" applyAlignment="1" applyProtection="1">
      <alignment horizontal="centerContinuous" vertical="center"/>
      <protection hidden="1"/>
    </xf>
    <xf numFmtId="2" fontId="76" fillId="28" borderId="80" xfId="2448" applyNumberFormat="1" applyFont="1" applyFill="1" applyBorder="1" applyAlignment="1" applyProtection="1">
      <alignment horizontal="center" vertical="center" wrapText="1"/>
      <protection hidden="1"/>
    </xf>
    <xf numFmtId="0" fontId="78" fillId="28" borderId="0" xfId="2448" applyFont="1" applyFill="1" applyBorder="1" applyAlignment="1" applyProtection="1">
      <alignment vertical="center"/>
      <protection hidden="1"/>
    </xf>
    <xf numFmtId="170" fontId="76" fillId="56" borderId="0" xfId="2448" applyNumberFormat="1" applyFont="1" applyFill="1" applyBorder="1" applyAlignment="1" applyProtection="1">
      <alignment horizontal="center" vertical="center" wrapText="1"/>
    </xf>
    <xf numFmtId="0" fontId="76" fillId="56" borderId="0" xfId="2448" applyFont="1" applyFill="1" applyBorder="1" applyAlignment="1" applyProtection="1">
      <alignment vertical="center"/>
      <protection hidden="1"/>
    </xf>
    <xf numFmtId="0" fontId="76" fillId="55" borderId="91" xfId="2448" applyFont="1" applyFill="1" applyBorder="1" applyAlignment="1" applyProtection="1">
      <alignment horizontal="left" vertical="center" wrapText="1"/>
      <protection locked="0"/>
    </xf>
    <xf numFmtId="171" fontId="76" fillId="28" borderId="82" xfId="2448" applyNumberFormat="1" applyFont="1" applyFill="1" applyBorder="1" applyAlignment="1" applyProtection="1">
      <alignment vertical="top"/>
      <protection hidden="1"/>
    </xf>
    <xf numFmtId="10" fontId="76" fillId="55" borderId="80" xfId="2449" applyNumberFormat="1" applyFont="1" applyFill="1" applyBorder="1" applyAlignment="1" applyProtection="1">
      <alignment horizontal="center" vertical="center"/>
      <protection locked="0"/>
    </xf>
    <xf numFmtId="0" fontId="4" fillId="56" borderId="0" xfId="0" applyFont="1" applyFill="1"/>
    <xf numFmtId="0" fontId="77" fillId="0" borderId="0" xfId="2448" applyFont="1" applyFill="1" applyBorder="1" applyAlignment="1" applyProtection="1">
      <alignment horizontal="center" vertical="center" wrapText="1"/>
      <protection hidden="1"/>
    </xf>
    <xf numFmtId="0" fontId="78" fillId="56" borderId="0" xfId="2448" applyFont="1" applyFill="1" applyBorder="1" applyAlignment="1" applyProtection="1">
      <alignment horizontal="left" vertical="center" wrapText="1"/>
      <protection hidden="1"/>
    </xf>
    <xf numFmtId="2" fontId="76" fillId="28" borderId="0" xfId="2448" applyNumberFormat="1" applyFont="1" applyFill="1" applyBorder="1" applyAlignment="1" applyProtection="1">
      <alignment horizontal="center" vertical="center" wrapText="1"/>
      <protection hidden="1"/>
    </xf>
    <xf numFmtId="0" fontId="78" fillId="28" borderId="80" xfId="2448" applyFont="1" applyFill="1" applyBorder="1" applyAlignment="1" applyProtection="1">
      <alignment horizontal="center" vertical="top" wrapText="1"/>
      <protection hidden="1"/>
    </xf>
    <xf numFmtId="0" fontId="88" fillId="56" borderId="0" xfId="0" applyFont="1" applyFill="1" applyBorder="1" applyAlignment="1" applyProtection="1">
      <alignment horizontal="centerContinuous" vertical="center"/>
      <protection hidden="1"/>
    </xf>
    <xf numFmtId="41" fontId="93" fillId="32" borderId="80" xfId="96" applyNumberFormat="1" applyFont="1" applyFill="1" applyBorder="1" applyAlignment="1">
      <alignment horizontal="centerContinuous" vertical="center"/>
    </xf>
    <xf numFmtId="0" fontId="77" fillId="56" borderId="0" xfId="2448" applyFont="1" applyFill="1" applyBorder="1" applyAlignment="1" applyProtection="1">
      <alignment horizontal="center" vertical="center"/>
      <protection hidden="1"/>
    </xf>
    <xf numFmtId="0" fontId="76" fillId="56" borderId="73" xfId="2448" applyFont="1" applyFill="1" applyBorder="1" applyAlignment="1" applyProtection="1">
      <alignment vertical="top"/>
      <protection hidden="1"/>
    </xf>
    <xf numFmtId="0" fontId="77" fillId="56" borderId="0" xfId="2448" applyFont="1" applyFill="1" applyBorder="1" applyAlignment="1" applyProtection="1">
      <alignment horizontal="center" vertical="center" wrapText="1"/>
      <protection hidden="1"/>
    </xf>
    <xf numFmtId="41" fontId="78" fillId="0" borderId="15" xfId="0" applyNumberFormat="1" applyFont="1" applyFill="1" applyBorder="1" applyAlignment="1" applyProtection="1">
      <alignment horizontal="center"/>
    </xf>
    <xf numFmtId="41" fontId="78" fillId="0" borderId="14" xfId="0" applyNumberFormat="1" applyFont="1" applyFill="1" applyBorder="1" applyAlignment="1" applyProtection="1">
      <alignment horizontal="center"/>
    </xf>
    <xf numFmtId="0" fontId="92" fillId="61" borderId="80" xfId="2448" applyFont="1" applyFill="1" applyBorder="1" applyAlignment="1" applyProtection="1">
      <alignment horizontal="centerContinuous" vertical="top" wrapText="1"/>
    </xf>
    <xf numFmtId="0" fontId="92" fillId="30" borderId="32" xfId="0" applyFont="1" applyFill="1" applyBorder="1" applyAlignment="1" applyProtection="1">
      <alignment horizontal="centerContinuous" vertical="top" wrapText="1"/>
    </xf>
    <xf numFmtId="0" fontId="76" fillId="55" borderId="64" xfId="0" applyFont="1" applyFill="1" applyBorder="1" applyAlignment="1" applyProtection="1">
      <alignment horizontal="left" wrapText="1"/>
      <protection locked="0"/>
    </xf>
    <xf numFmtId="41" fontId="78" fillId="0" borderId="1" xfId="0" applyNumberFormat="1" applyFont="1" applyFill="1" applyBorder="1" applyAlignment="1" applyProtection="1">
      <alignment horizontal="center" wrapText="1"/>
    </xf>
    <xf numFmtId="0" fontId="76" fillId="0" borderId="13" xfId="0" applyFont="1" applyFill="1" applyBorder="1" applyProtection="1"/>
    <xf numFmtId="0" fontId="0" fillId="0" borderId="14" xfId="0" applyBorder="1"/>
    <xf numFmtId="0" fontId="76" fillId="0" borderId="19" xfId="0" applyFont="1" applyFill="1" applyBorder="1" applyProtection="1"/>
    <xf numFmtId="0" fontId="0" fillId="0" borderId="20" xfId="0" applyBorder="1"/>
    <xf numFmtId="0" fontId="76" fillId="55" borderId="130" xfId="0" applyFont="1" applyFill="1" applyBorder="1" applyAlignment="1" applyProtection="1">
      <alignment horizontal="left" wrapText="1"/>
      <protection locked="0"/>
    </xf>
    <xf numFmtId="0" fontId="76" fillId="0" borderId="66" xfId="0" applyFont="1" applyFill="1" applyBorder="1" applyAlignment="1" applyProtection="1">
      <alignment horizontal="left" wrapText="1"/>
    </xf>
    <xf numFmtId="3" fontId="76" fillId="56" borderId="0" xfId="0" applyNumberFormat="1" applyFont="1" applyFill="1" applyAlignment="1" applyProtection="1"/>
    <xf numFmtId="0" fontId="76" fillId="56" borderId="0" xfId="0" applyFont="1" applyFill="1" applyAlignment="1" applyProtection="1"/>
    <xf numFmtId="41" fontId="76" fillId="56" borderId="0" xfId="0" applyNumberFormat="1" applyFont="1" applyFill="1" applyAlignment="1" applyProtection="1">
      <alignment horizontal="right"/>
    </xf>
    <xf numFmtId="41" fontId="76" fillId="56" borderId="0" xfId="0" applyNumberFormat="1" applyFont="1" applyFill="1" applyAlignment="1" applyProtection="1"/>
    <xf numFmtId="0" fontId="78" fillId="56" borderId="0" xfId="0" applyFont="1" applyFill="1" applyBorder="1" applyAlignment="1" applyProtection="1"/>
    <xf numFmtId="0" fontId="78" fillId="56" borderId="13" xfId="0" applyFont="1" applyFill="1" applyBorder="1" applyAlignment="1" applyProtection="1"/>
    <xf numFmtId="0" fontId="78" fillId="56" borderId="14" xfId="0" applyFont="1" applyFill="1" applyBorder="1" applyAlignment="1" applyProtection="1"/>
    <xf numFmtId="0" fontId="76" fillId="56" borderId="14" xfId="0" applyFont="1" applyFill="1" applyBorder="1" applyProtection="1"/>
    <xf numFmtId="41" fontId="76" fillId="56" borderId="14" xfId="0" applyNumberFormat="1" applyFont="1" applyFill="1" applyBorder="1" applyAlignment="1" applyProtection="1">
      <alignment horizontal="right"/>
    </xf>
    <xf numFmtId="41" fontId="78" fillId="56" borderId="50" xfId="0" applyNumberFormat="1" applyFont="1" applyFill="1" applyBorder="1" applyAlignment="1" applyProtection="1">
      <alignment horizontal="center"/>
    </xf>
    <xf numFmtId="0" fontId="78" fillId="56" borderId="11" xfId="0" applyFont="1" applyFill="1" applyBorder="1" applyAlignment="1" applyProtection="1"/>
    <xf numFmtId="41" fontId="78" fillId="56" borderId="51" xfId="0" applyNumberFormat="1" applyFont="1" applyFill="1" applyBorder="1" applyAlignment="1" applyProtection="1">
      <alignment horizontal="center"/>
    </xf>
    <xf numFmtId="0" fontId="78" fillId="56" borderId="19" xfId="0" applyFont="1" applyFill="1" applyBorder="1" applyAlignment="1" applyProtection="1"/>
    <xf numFmtId="0" fontId="78" fillId="56" borderId="20" xfId="0" applyFont="1" applyFill="1" applyBorder="1" applyAlignment="1" applyProtection="1"/>
    <xf numFmtId="0" fontId="76" fillId="56" borderId="20" xfId="0" applyFont="1" applyFill="1" applyBorder="1" applyProtection="1"/>
    <xf numFmtId="41" fontId="76" fillId="56" borderId="20" xfId="0" applyNumberFormat="1" applyFont="1" applyFill="1" applyBorder="1" applyAlignment="1" applyProtection="1">
      <alignment horizontal="right"/>
    </xf>
    <xf numFmtId="41" fontId="78" fillId="56" borderId="21" xfId="0" applyNumberFormat="1" applyFont="1" applyFill="1" applyBorder="1" applyAlignment="1" applyProtection="1">
      <alignment horizontal="center"/>
    </xf>
    <xf numFmtId="0" fontId="76" fillId="56" borderId="11" xfId="0" applyFont="1" applyFill="1" applyBorder="1" applyAlignment="1" applyProtection="1"/>
    <xf numFmtId="41" fontId="76" fillId="56" borderId="0" xfId="0" applyNumberFormat="1" applyFont="1" applyFill="1" applyBorder="1" applyProtection="1"/>
    <xf numFmtId="0" fontId="78" fillId="56" borderId="0" xfId="0" applyFont="1" applyFill="1" applyAlignment="1" applyProtection="1">
      <alignment horizontal="center" textRotation="60" wrapText="1"/>
    </xf>
    <xf numFmtId="41" fontId="76" fillId="56" borderId="20" xfId="0" applyNumberFormat="1" applyFont="1" applyFill="1" applyBorder="1" applyAlignment="1" applyProtection="1">
      <alignment horizontal="right" vertical="top" wrapText="1"/>
    </xf>
    <xf numFmtId="41" fontId="76" fillId="56" borderId="21" xfId="0" applyNumberFormat="1" applyFont="1" applyFill="1" applyBorder="1" applyAlignment="1" applyProtection="1">
      <alignment horizontal="center" wrapText="1"/>
    </xf>
    <xf numFmtId="3" fontId="76" fillId="56" borderId="0" xfId="0" applyNumberFormat="1" applyFont="1" applyFill="1" applyAlignment="1" applyProtection="1">
      <alignment wrapText="1"/>
    </xf>
    <xf numFmtId="0" fontId="78" fillId="56" borderId="11" xfId="0" applyFont="1" applyFill="1" applyBorder="1" applyAlignment="1" applyProtection="1">
      <alignment vertical="center"/>
    </xf>
    <xf numFmtId="0" fontId="78" fillId="56" borderId="0" xfId="0" applyFont="1" applyFill="1" applyBorder="1" applyAlignment="1" applyProtection="1">
      <alignment vertical="center"/>
    </xf>
    <xf numFmtId="3" fontId="76" fillId="56" borderId="0" xfId="0" applyNumberFormat="1" applyFont="1" applyFill="1" applyBorder="1" applyAlignment="1" applyProtection="1">
      <alignment wrapText="1"/>
    </xf>
    <xf numFmtId="41" fontId="101" fillId="56" borderId="0" xfId="0" applyNumberFormat="1" applyFont="1" applyFill="1" applyBorder="1" applyAlignment="1" applyProtection="1">
      <alignment horizontal="right" wrapText="1"/>
    </xf>
    <xf numFmtId="41" fontId="101" fillId="56" borderId="0" xfId="0" applyNumberFormat="1" applyFont="1" applyFill="1" applyBorder="1" applyAlignment="1" applyProtection="1">
      <alignment vertical="center" wrapText="1"/>
    </xf>
    <xf numFmtId="3" fontId="76" fillId="56" borderId="11" xfId="0" applyNumberFormat="1" applyFont="1" applyFill="1" applyBorder="1" applyAlignment="1" applyProtection="1"/>
    <xf numFmtId="3" fontId="76" fillId="56" borderId="0" xfId="0" applyNumberFormat="1" applyFont="1" applyFill="1" applyBorder="1" applyAlignment="1" applyProtection="1"/>
    <xf numFmtId="0" fontId="76" fillId="56" borderId="0" xfId="0" applyFont="1" applyFill="1" applyBorder="1" applyAlignment="1" applyProtection="1">
      <alignment horizontal="left" vertical="center" indent="1"/>
    </xf>
    <xf numFmtId="41" fontId="76" fillId="56" borderId="0" xfId="0" applyNumberFormat="1" applyFont="1" applyFill="1" applyBorder="1" applyAlignment="1" applyProtection="1">
      <alignment horizontal="right" vertical="center" wrapText="1"/>
    </xf>
    <xf numFmtId="0" fontId="78" fillId="56" borderId="28" xfId="0" applyFont="1" applyFill="1" applyBorder="1" applyAlignment="1" applyProtection="1">
      <alignment horizontal="left" vertical="center"/>
    </xf>
    <xf numFmtId="0" fontId="78" fillId="56" borderId="29" xfId="0" applyFont="1" applyFill="1" applyBorder="1" applyAlignment="1" applyProtection="1">
      <alignment horizontal="left" vertical="center"/>
    </xf>
    <xf numFmtId="3" fontId="76" fillId="56" borderId="29" xfId="0" applyNumberFormat="1" applyFont="1" applyFill="1" applyBorder="1" applyAlignment="1" applyProtection="1">
      <alignment wrapText="1"/>
    </xf>
    <xf numFmtId="41" fontId="76" fillId="56" borderId="29" xfId="0" applyNumberFormat="1" applyFont="1" applyFill="1" applyBorder="1" applyAlignment="1" applyProtection="1">
      <alignment horizontal="right" wrapText="1"/>
    </xf>
    <xf numFmtId="41" fontId="76" fillId="56" borderId="52" xfId="0" applyNumberFormat="1" applyFont="1" applyFill="1" applyBorder="1" applyAlignment="1" applyProtection="1">
      <alignment vertical="center" wrapText="1"/>
    </xf>
    <xf numFmtId="0" fontId="78" fillId="56" borderId="43" xfId="0" applyFont="1" applyFill="1" applyBorder="1" applyAlignment="1" applyProtection="1">
      <alignment horizontal="left" vertical="center"/>
    </xf>
    <xf numFmtId="0" fontId="78" fillId="56" borderId="10" xfId="0" applyFont="1" applyFill="1" applyBorder="1" applyAlignment="1" applyProtection="1">
      <alignment horizontal="left" vertical="center"/>
    </xf>
    <xf numFmtId="3" fontId="76" fillId="56" borderId="10" xfId="0" applyNumberFormat="1" applyFont="1" applyFill="1" applyBorder="1" applyAlignment="1" applyProtection="1">
      <alignment wrapText="1"/>
    </xf>
    <xf numFmtId="41" fontId="76" fillId="56" borderId="10" xfId="0" applyNumberFormat="1" applyFont="1" applyFill="1" applyBorder="1" applyAlignment="1" applyProtection="1">
      <alignment horizontal="right" wrapText="1"/>
    </xf>
    <xf numFmtId="0" fontId="78" fillId="56" borderId="0" xfId="0" applyFont="1" applyFill="1" applyBorder="1" applyAlignment="1" applyProtection="1">
      <alignment horizontal="left" vertical="center"/>
    </xf>
    <xf numFmtId="41" fontId="49" fillId="56" borderId="0" xfId="0" applyNumberFormat="1" applyFont="1" applyFill="1" applyBorder="1" applyAlignment="1" applyProtection="1">
      <alignment horizontal="right" wrapText="1"/>
    </xf>
    <xf numFmtId="0" fontId="97" fillId="56" borderId="0" xfId="0" applyFont="1" applyFill="1" applyBorder="1" applyAlignment="1" applyProtection="1">
      <alignment vertical="top"/>
    </xf>
    <xf numFmtId="41" fontId="95" fillId="56" borderId="0" xfId="0" applyNumberFormat="1" applyFont="1" applyFill="1" applyBorder="1" applyAlignment="1" applyProtection="1">
      <alignment horizontal="right" vertical="center"/>
    </xf>
    <xf numFmtId="0" fontId="97" fillId="56" borderId="0" xfId="0" applyFont="1" applyFill="1" applyBorder="1" applyAlignment="1" applyProtection="1">
      <alignment horizontal="left" vertical="top"/>
    </xf>
    <xf numFmtId="41" fontId="76" fillId="56" borderId="53" xfId="0" applyNumberFormat="1" applyFont="1" applyFill="1" applyBorder="1" applyAlignment="1" applyProtection="1">
      <alignment vertical="center" wrapText="1"/>
    </xf>
    <xf numFmtId="0" fontId="98" fillId="56" borderId="0" xfId="0" applyFont="1" applyFill="1" applyBorder="1" applyAlignment="1" applyProtection="1">
      <alignment horizontal="left" vertical="top"/>
    </xf>
    <xf numFmtId="3" fontId="76" fillId="56" borderId="61" xfId="0" applyNumberFormat="1" applyFont="1" applyFill="1" applyBorder="1" applyAlignment="1" applyProtection="1"/>
    <xf numFmtId="0" fontId="97" fillId="56" borderId="29" xfId="0" applyFont="1" applyFill="1" applyBorder="1" applyAlignment="1" applyProtection="1">
      <alignment horizontal="left" vertical="top"/>
    </xf>
    <xf numFmtId="0" fontId="76" fillId="56" borderId="29" xfId="0" applyFont="1" applyFill="1" applyBorder="1" applyAlignment="1" applyProtection="1">
      <alignment horizontal="left" vertical="center"/>
    </xf>
    <xf numFmtId="41" fontId="76" fillId="56" borderId="29" xfId="0" applyNumberFormat="1" applyFont="1" applyFill="1" applyBorder="1" applyAlignment="1" applyProtection="1">
      <alignment horizontal="right" vertical="center"/>
    </xf>
    <xf numFmtId="0" fontId="85" fillId="56" borderId="0" xfId="0" applyFont="1" applyFill="1" applyBorder="1" applyAlignment="1" applyProtection="1">
      <alignment vertical="center" wrapText="1"/>
    </xf>
    <xf numFmtId="41" fontId="85" fillId="56" borderId="0" xfId="0" applyNumberFormat="1" applyFont="1" applyFill="1" applyBorder="1" applyAlignment="1" applyProtection="1">
      <alignment horizontal="right" vertical="center" wrapText="1"/>
    </xf>
    <xf numFmtId="41" fontId="96" fillId="56" borderId="51" xfId="0" applyNumberFormat="1" applyFont="1" applyFill="1" applyBorder="1" applyAlignment="1" applyProtection="1">
      <alignment vertical="center" wrapText="1"/>
    </xf>
    <xf numFmtId="0" fontId="78" fillId="56" borderId="61" xfId="0" applyFont="1" applyFill="1" applyBorder="1" applyAlignment="1" applyProtection="1">
      <alignment vertical="center"/>
    </xf>
    <xf numFmtId="0" fontId="78" fillId="56" borderId="29" xfId="0" applyFont="1" applyFill="1" applyBorder="1" applyAlignment="1" applyProtection="1">
      <alignment vertical="center"/>
    </xf>
    <xf numFmtId="41" fontId="96" fillId="56" borderId="52" xfId="0" applyNumberFormat="1" applyFont="1" applyFill="1" applyBorder="1" applyAlignment="1" applyProtection="1">
      <alignment vertical="center" wrapText="1"/>
    </xf>
    <xf numFmtId="0" fontId="78" fillId="56" borderId="43" xfId="0" applyFont="1" applyFill="1" applyBorder="1" applyAlignment="1" applyProtection="1">
      <alignment vertical="center"/>
    </xf>
    <xf numFmtId="0" fontId="78" fillId="56" borderId="10" xfId="0" applyFont="1" applyFill="1" applyBorder="1" applyAlignment="1" applyProtection="1">
      <alignment vertical="center"/>
    </xf>
    <xf numFmtId="41" fontId="76" fillId="56" borderId="51" xfId="0" applyNumberFormat="1" applyFont="1" applyFill="1" applyBorder="1" applyAlignment="1" applyProtection="1"/>
    <xf numFmtId="3" fontId="78" fillId="56" borderId="0" xfId="0" applyNumberFormat="1" applyFont="1" applyFill="1" applyAlignment="1" applyProtection="1"/>
    <xf numFmtId="3" fontId="78" fillId="56" borderId="0" xfId="0" applyNumberFormat="1" applyFont="1" applyFill="1" applyBorder="1" applyAlignment="1" applyProtection="1"/>
    <xf numFmtId="41" fontId="78" fillId="56" borderId="0" xfId="0" applyNumberFormat="1" applyFont="1" applyFill="1" applyBorder="1" applyAlignment="1" applyProtection="1">
      <alignment horizontal="right"/>
    </xf>
    <xf numFmtId="41" fontId="78" fillId="56" borderId="51" xfId="0" applyNumberFormat="1" applyFont="1" applyFill="1" applyBorder="1" applyAlignment="1" applyProtection="1"/>
    <xf numFmtId="41" fontId="96" fillId="56" borderId="51" xfId="0" applyNumberFormat="1" applyFont="1" applyFill="1" applyBorder="1" applyAlignment="1" applyProtection="1"/>
    <xf numFmtId="0" fontId="78" fillId="56" borderId="29" xfId="0" applyFont="1" applyFill="1" applyBorder="1" applyAlignment="1" applyProtection="1"/>
    <xf numFmtId="41" fontId="78" fillId="56" borderId="29" xfId="0" applyNumberFormat="1" applyFont="1" applyFill="1" applyBorder="1" applyAlignment="1" applyProtection="1">
      <alignment horizontal="right"/>
    </xf>
    <xf numFmtId="41" fontId="78" fillId="56" borderId="29" xfId="0" applyNumberFormat="1" applyFont="1" applyFill="1" applyBorder="1" applyAlignment="1" applyProtection="1"/>
    <xf numFmtId="41" fontId="78" fillId="56" borderId="14" xfId="0" applyNumberFormat="1" applyFont="1" applyFill="1" applyBorder="1" applyAlignment="1" applyProtection="1">
      <alignment horizontal="center"/>
    </xf>
    <xf numFmtId="41" fontId="78" fillId="56" borderId="16" xfId="0" applyNumberFormat="1" applyFont="1" applyFill="1" applyBorder="1" applyAlignment="1" applyProtection="1">
      <alignment horizontal="center"/>
    </xf>
    <xf numFmtId="41" fontId="78" fillId="56" borderId="36" xfId="0" applyNumberFormat="1" applyFont="1" applyFill="1" applyBorder="1" applyAlignment="1" applyProtection="1">
      <alignment horizontal="center"/>
    </xf>
    <xf numFmtId="41" fontId="78" fillId="56" borderId="0" xfId="0" applyNumberFormat="1" applyFont="1" applyFill="1" applyBorder="1" applyAlignment="1" applyProtection="1">
      <alignment horizontal="center"/>
    </xf>
    <xf numFmtId="41" fontId="78" fillId="56" borderId="18" xfId="0" applyNumberFormat="1" applyFont="1" applyFill="1" applyBorder="1" applyAlignment="1" applyProtection="1">
      <alignment horizontal="center"/>
    </xf>
    <xf numFmtId="41" fontId="78" fillId="56" borderId="12" xfId="0" applyNumberFormat="1" applyFont="1" applyFill="1" applyBorder="1" applyAlignment="1" applyProtection="1">
      <alignment horizontal="center"/>
    </xf>
    <xf numFmtId="41" fontId="78" fillId="56" borderId="20" xfId="0" applyNumberFormat="1" applyFont="1" applyFill="1" applyBorder="1" applyAlignment="1" applyProtection="1">
      <alignment horizontal="center"/>
    </xf>
    <xf numFmtId="41" fontId="78" fillId="56" borderId="54" xfId="0" applyNumberFormat="1" applyFont="1" applyFill="1" applyBorder="1" applyAlignment="1" applyProtection="1">
      <alignment horizontal="center"/>
    </xf>
    <xf numFmtId="41" fontId="78" fillId="56" borderId="44" xfId="0" applyNumberFormat="1" applyFont="1" applyFill="1" applyBorder="1" applyAlignment="1" applyProtection="1">
      <alignment horizontal="center"/>
    </xf>
    <xf numFmtId="41" fontId="76" fillId="56" borderId="12" xfId="0" applyNumberFormat="1" applyFont="1" applyFill="1" applyBorder="1" applyAlignment="1" applyProtection="1">
      <alignment vertical="center" wrapText="1"/>
    </xf>
    <xf numFmtId="41" fontId="101" fillId="56" borderId="12" xfId="0" applyNumberFormat="1" applyFont="1" applyFill="1" applyBorder="1" applyAlignment="1" applyProtection="1">
      <alignment vertical="center" wrapText="1"/>
    </xf>
    <xf numFmtId="41" fontId="76" fillId="56" borderId="27" xfId="0" applyNumberFormat="1" applyFont="1" applyFill="1" applyBorder="1" applyAlignment="1" applyProtection="1">
      <alignment vertical="center" wrapText="1"/>
    </xf>
    <xf numFmtId="41" fontId="76" fillId="56" borderId="40" xfId="0" applyNumberFormat="1" applyFont="1" applyFill="1" applyBorder="1" applyAlignment="1" applyProtection="1">
      <alignment vertical="center" wrapText="1"/>
    </xf>
    <xf numFmtId="41" fontId="76" fillId="56" borderId="39" xfId="0" applyNumberFormat="1" applyFont="1" applyFill="1" applyBorder="1" applyAlignment="1" applyProtection="1">
      <alignment vertical="center" wrapText="1"/>
    </xf>
    <xf numFmtId="41" fontId="76" fillId="56" borderId="37" xfId="0" applyNumberFormat="1" applyFont="1" applyFill="1" applyBorder="1" applyAlignment="1" applyProtection="1">
      <alignment vertical="center" wrapText="1"/>
    </xf>
    <xf numFmtId="41" fontId="96" fillId="56" borderId="66" xfId="0" applyNumberFormat="1" applyFont="1" applyFill="1" applyBorder="1" applyAlignment="1" applyProtection="1">
      <alignment vertical="center" wrapText="1"/>
    </xf>
    <xf numFmtId="41" fontId="76" fillId="56" borderId="12" xfId="0" applyNumberFormat="1" applyFont="1" applyFill="1" applyBorder="1" applyAlignment="1" applyProtection="1"/>
    <xf numFmtId="41" fontId="76" fillId="56" borderId="23" xfId="0" applyNumberFormat="1" applyFont="1" applyFill="1" applyBorder="1" applyAlignment="1" applyProtection="1"/>
    <xf numFmtId="41" fontId="76" fillId="56" borderId="57" xfId="0" applyNumberFormat="1" applyFont="1" applyFill="1" applyBorder="1" applyAlignment="1" applyProtection="1">
      <alignment vertical="center" wrapText="1"/>
    </xf>
    <xf numFmtId="41" fontId="76" fillId="56" borderId="37" xfId="0" applyNumberFormat="1" applyFont="1" applyFill="1" applyBorder="1" applyAlignment="1" applyProtection="1"/>
    <xf numFmtId="176" fontId="0" fillId="0" borderId="0" xfId="0" applyNumberFormat="1" applyProtection="1">
      <protection hidden="1"/>
    </xf>
    <xf numFmtId="0" fontId="76" fillId="56" borderId="106" xfId="0" applyFont="1" applyFill="1" applyBorder="1" applyProtection="1"/>
    <xf numFmtId="0" fontId="76" fillId="56" borderId="0" xfId="0" applyFont="1" applyFill="1" applyBorder="1" applyAlignment="1" applyProtection="1">
      <alignment vertical="center"/>
      <protection locked="0"/>
    </xf>
    <xf numFmtId="175" fontId="76" fillId="56" borderId="0" xfId="0" applyNumberFormat="1" applyFont="1" applyFill="1" applyBorder="1" applyAlignment="1" applyProtection="1">
      <alignment horizontal="left" vertical="center"/>
      <protection locked="0"/>
    </xf>
    <xf numFmtId="0" fontId="76" fillId="56" borderId="0" xfId="0" applyFont="1" applyFill="1" applyBorder="1" applyAlignment="1" applyProtection="1">
      <protection locked="0"/>
    </xf>
    <xf numFmtId="0" fontId="4" fillId="0" borderId="0" xfId="0" applyNumberFormat="1" applyFont="1"/>
    <xf numFmtId="0" fontId="77" fillId="56" borderId="10" xfId="0" applyFont="1" applyFill="1" applyBorder="1" applyAlignment="1" applyProtection="1">
      <alignment horizontal="centerContinuous"/>
      <protection hidden="1"/>
    </xf>
    <xf numFmtId="0" fontId="78" fillId="56" borderId="10" xfId="0" applyFont="1" applyFill="1" applyBorder="1" applyAlignment="1" applyProtection="1">
      <alignment horizontal="centerContinuous"/>
    </xf>
    <xf numFmtId="0" fontId="78" fillId="56" borderId="66" xfId="0" applyFont="1" applyFill="1" applyBorder="1" applyAlignment="1" applyProtection="1">
      <alignment horizontal="centerContinuous"/>
    </xf>
    <xf numFmtId="0" fontId="78" fillId="56" borderId="0" xfId="0" applyFont="1" applyFill="1" applyBorder="1" applyAlignment="1" applyProtection="1">
      <alignment horizontal="centerContinuous"/>
    </xf>
    <xf numFmtId="0" fontId="78" fillId="56" borderId="12" xfId="0" applyFont="1" applyFill="1" applyBorder="1" applyAlignment="1" applyProtection="1">
      <alignment horizontal="centerContinuous"/>
    </xf>
    <xf numFmtId="3" fontId="76" fillId="0" borderId="0" xfId="0" quotePrefix="1" applyNumberFormat="1" applyFont="1" applyFill="1" applyAlignment="1" applyProtection="1">
      <alignment wrapText="1"/>
    </xf>
    <xf numFmtId="176" fontId="76" fillId="0" borderId="0" xfId="0" applyNumberFormat="1" applyFont="1" applyFill="1" applyAlignment="1" applyProtection="1">
      <alignment wrapText="1"/>
      <protection hidden="1"/>
    </xf>
    <xf numFmtId="0" fontId="4" fillId="0" borderId="0" xfId="0" quotePrefix="1" applyFont="1"/>
    <xf numFmtId="41" fontId="95" fillId="56" borderId="78" xfId="0" applyNumberFormat="1" applyFont="1" applyFill="1" applyBorder="1" applyAlignment="1" applyProtection="1">
      <alignment vertical="center" wrapText="1"/>
    </xf>
    <xf numFmtId="41" fontId="78" fillId="0" borderId="31" xfId="0" applyNumberFormat="1" applyFont="1" applyFill="1" applyBorder="1" applyAlignment="1" applyProtection="1">
      <alignment vertical="center" wrapText="1"/>
    </xf>
    <xf numFmtId="167" fontId="95" fillId="56" borderId="31" xfId="0" applyNumberFormat="1" applyFont="1" applyFill="1" applyBorder="1" applyAlignment="1" applyProtection="1">
      <alignment vertical="center" wrapText="1"/>
    </xf>
    <xf numFmtId="41" fontId="78" fillId="56" borderId="62" xfId="0" applyNumberFormat="1" applyFont="1" applyFill="1" applyBorder="1" applyAlignment="1" applyProtection="1">
      <alignment vertical="center" wrapText="1"/>
    </xf>
    <xf numFmtId="0" fontId="78" fillId="56" borderId="83" xfId="0" applyFont="1" applyFill="1" applyBorder="1" applyProtection="1">
      <protection hidden="1"/>
    </xf>
    <xf numFmtId="0" fontId="78" fillId="56" borderId="74" xfId="0" applyFont="1" applyFill="1" applyBorder="1" applyProtection="1">
      <protection hidden="1"/>
    </xf>
    <xf numFmtId="0" fontId="78" fillId="55" borderId="80" xfId="0" applyFont="1" applyFill="1" applyBorder="1" applyAlignment="1" applyProtection="1">
      <alignment horizontal="center" vertical="center"/>
      <protection locked="0"/>
    </xf>
    <xf numFmtId="0" fontId="78" fillId="0" borderId="0" xfId="0" applyFont="1" applyFill="1" applyBorder="1" applyAlignment="1" applyProtection="1">
      <alignment horizontal="left"/>
    </xf>
    <xf numFmtId="0" fontId="78" fillId="56" borderId="0" xfId="0" applyFont="1" applyFill="1" applyBorder="1" applyAlignment="1" applyProtection="1">
      <alignment horizontal="left" vertical="top" wrapText="1"/>
      <protection hidden="1"/>
    </xf>
    <xf numFmtId="0" fontId="76" fillId="56" borderId="12" xfId="0" applyFont="1" applyFill="1" applyBorder="1" applyProtection="1"/>
    <xf numFmtId="0" fontId="76" fillId="0" borderId="0" xfId="0" applyFont="1" applyFill="1" applyBorder="1" applyAlignment="1" applyProtection="1">
      <alignment horizontal="center"/>
    </xf>
    <xf numFmtId="0" fontId="78" fillId="0" borderId="121" xfId="0" applyFont="1" applyFill="1" applyBorder="1" applyAlignment="1" applyProtection="1"/>
    <xf numFmtId="0" fontId="76" fillId="0" borderId="118" xfId="0" applyFont="1" applyFill="1" applyBorder="1" applyProtection="1"/>
    <xf numFmtId="0" fontId="76" fillId="55" borderId="137" xfId="0" applyFont="1" applyFill="1" applyBorder="1" applyAlignment="1" applyProtection="1">
      <alignment horizontal="left" wrapText="1"/>
      <protection locked="0"/>
    </xf>
    <xf numFmtId="0" fontId="76" fillId="0" borderId="118" xfId="0" applyFont="1" applyFill="1" applyBorder="1" applyAlignment="1" applyProtection="1">
      <alignment horizontal="left"/>
    </xf>
    <xf numFmtId="0" fontId="78" fillId="0" borderId="118" xfId="0" applyFont="1" applyFill="1" applyBorder="1" applyAlignment="1" applyProtection="1">
      <alignment horizontal="left" vertical="center"/>
    </xf>
    <xf numFmtId="0" fontId="78" fillId="0" borderId="118" xfId="0" applyFont="1" applyFill="1" applyBorder="1" applyAlignment="1" applyProtection="1">
      <alignment horizontal="left" textRotation="60" wrapText="1"/>
    </xf>
    <xf numFmtId="3" fontId="78" fillId="0" borderId="118" xfId="0" applyNumberFormat="1" applyFont="1" applyFill="1" applyBorder="1" applyAlignment="1" applyProtection="1">
      <alignment horizontal="left" wrapText="1"/>
    </xf>
    <xf numFmtId="41" fontId="78" fillId="0" borderId="139" xfId="0" applyNumberFormat="1" applyFont="1" applyFill="1" applyBorder="1" applyAlignment="1" applyProtection="1">
      <alignment horizontal="center"/>
    </xf>
    <xf numFmtId="41" fontId="78" fillId="0" borderId="118" xfId="0" applyNumberFormat="1" applyFont="1" applyFill="1" applyBorder="1" applyAlignment="1" applyProtection="1">
      <alignment horizontal="center"/>
    </xf>
    <xf numFmtId="0" fontId="76" fillId="0" borderId="138" xfId="0" applyFont="1" applyFill="1" applyBorder="1" applyProtection="1"/>
    <xf numFmtId="41" fontId="78" fillId="0" borderId="137" xfId="0" applyNumberFormat="1" applyFont="1" applyFill="1" applyBorder="1" applyAlignment="1" applyProtection="1">
      <alignment horizontal="center" wrapText="1"/>
    </xf>
    <xf numFmtId="41" fontId="76" fillId="0" borderId="139" xfId="0" applyNumberFormat="1" applyFont="1" applyFill="1" applyBorder="1" applyAlignment="1" applyProtection="1">
      <alignment horizontal="center" wrapText="1"/>
    </xf>
    <xf numFmtId="41" fontId="76" fillId="0" borderId="140" xfId="0" applyNumberFormat="1" applyFont="1" applyFill="1" applyBorder="1" applyAlignment="1" applyProtection="1">
      <alignment vertical="center" wrapText="1"/>
    </xf>
    <xf numFmtId="41" fontId="96" fillId="0" borderId="125" xfId="0" applyNumberFormat="1" applyFont="1" applyFill="1" applyBorder="1" applyAlignment="1" applyProtection="1">
      <alignment vertical="center" wrapText="1"/>
    </xf>
    <xf numFmtId="41" fontId="76" fillId="0" borderId="121" xfId="0" applyNumberFormat="1" applyFont="1" applyFill="1" applyBorder="1" applyAlignment="1" applyProtection="1">
      <alignment vertical="center" wrapText="1"/>
    </xf>
    <xf numFmtId="41" fontId="96" fillId="0" borderId="122" xfId="0" applyNumberFormat="1" applyFont="1" applyFill="1" applyBorder="1" applyAlignment="1" applyProtection="1">
      <alignment vertical="center" wrapText="1"/>
    </xf>
    <xf numFmtId="41" fontId="96" fillId="0" borderId="141" xfId="0" applyNumberFormat="1" applyFont="1" applyFill="1" applyBorder="1" applyAlignment="1" applyProtection="1">
      <alignment vertical="center" wrapText="1"/>
    </xf>
    <xf numFmtId="41" fontId="76" fillId="0" borderId="118" xfId="0" applyNumberFormat="1" applyFont="1" applyFill="1" applyBorder="1" applyAlignment="1" applyProtection="1">
      <alignment wrapText="1"/>
    </xf>
    <xf numFmtId="41" fontId="76" fillId="0" borderId="140" xfId="0" applyNumberFormat="1" applyFont="1" applyFill="1" applyBorder="1" applyAlignment="1" applyProtection="1"/>
    <xf numFmtId="41" fontId="76" fillId="0" borderId="122" xfId="0" applyNumberFormat="1" applyFont="1" applyFill="1" applyBorder="1" applyAlignment="1" applyProtection="1"/>
    <xf numFmtId="41" fontId="96" fillId="0" borderId="128" xfId="0" applyNumberFormat="1" applyFont="1" applyFill="1" applyBorder="1" applyAlignment="1" applyProtection="1">
      <alignment horizontal="center"/>
    </xf>
    <xf numFmtId="41" fontId="96" fillId="0" borderId="141" xfId="0" applyNumberFormat="1" applyFont="1" applyFill="1" applyBorder="1" applyAlignment="1" applyProtection="1">
      <alignment horizontal="center"/>
    </xf>
    <xf numFmtId="0" fontId="87" fillId="59" borderId="93" xfId="0" applyFont="1" applyFill="1" applyBorder="1" applyAlignment="1" applyProtection="1">
      <alignment horizontal="centerContinuous" vertical="center"/>
    </xf>
    <xf numFmtId="0" fontId="76" fillId="0" borderId="95" xfId="0" applyFont="1" applyFill="1" applyBorder="1" applyAlignment="1" applyProtection="1">
      <alignment horizontal="centerContinuous"/>
    </xf>
    <xf numFmtId="0" fontId="76" fillId="56" borderId="71" xfId="0" applyFont="1" applyFill="1" applyBorder="1" applyAlignment="1" applyProtection="1">
      <alignment vertical="center"/>
    </xf>
    <xf numFmtId="175" fontId="76" fillId="56" borderId="71" xfId="0" applyNumberFormat="1" applyFont="1" applyFill="1" applyBorder="1" applyAlignment="1" applyProtection="1">
      <alignment horizontal="left" vertical="center"/>
    </xf>
    <xf numFmtId="0" fontId="76" fillId="56" borderId="91" xfId="0" applyFont="1" applyFill="1" applyBorder="1" applyAlignment="1" applyProtection="1">
      <alignment horizontal="left" vertical="center"/>
    </xf>
    <xf numFmtId="177" fontId="76" fillId="55" borderId="91" xfId="0" applyNumberFormat="1" applyFont="1" applyFill="1" applyBorder="1" applyAlignment="1" applyProtection="1">
      <alignment vertical="center"/>
      <protection locked="0"/>
    </xf>
    <xf numFmtId="0" fontId="108" fillId="58" borderId="0" xfId="0" applyFont="1" applyFill="1" applyBorder="1" applyAlignment="1" applyProtection="1">
      <alignment vertical="center"/>
      <protection hidden="1"/>
    </xf>
    <xf numFmtId="0" fontId="76" fillId="56" borderId="0" xfId="0" applyFont="1" applyFill="1" applyAlignment="1">
      <alignment wrapText="1"/>
    </xf>
    <xf numFmtId="0" fontId="77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41" fontId="78" fillId="28" borderId="80" xfId="96" applyNumberFormat="1" applyFont="1" applyFill="1" applyBorder="1" applyAlignment="1">
      <alignment horizontal="center" wrapText="1"/>
    </xf>
    <xf numFmtId="41" fontId="78" fillId="28" borderId="80" xfId="96" applyNumberFormat="1" applyFont="1" applyFill="1" applyBorder="1" applyAlignment="1">
      <alignment horizontal="center" vertical="center" wrapText="1"/>
    </xf>
    <xf numFmtId="41" fontId="76" fillId="56" borderId="80" xfId="96" applyNumberFormat="1" applyFont="1" applyFill="1" applyBorder="1" applyAlignment="1">
      <alignment horizontal="center" vertical="center"/>
    </xf>
    <xf numFmtId="41" fontId="76" fillId="56" borderId="80" xfId="96" applyNumberFormat="1" applyFont="1" applyFill="1" applyBorder="1" applyAlignment="1">
      <alignment horizontal="center" vertical="center" wrapText="1"/>
    </xf>
    <xf numFmtId="169" fontId="76" fillId="56" borderId="80" xfId="96" applyNumberFormat="1" applyFont="1" applyFill="1" applyBorder="1" applyAlignment="1">
      <alignment horizontal="center" vertical="center"/>
    </xf>
    <xf numFmtId="0" fontId="76" fillId="0" borderId="0" xfId="0" applyFont="1" applyFill="1" applyAlignment="1" applyProtection="1">
      <alignment wrapText="1"/>
    </xf>
    <xf numFmtId="0" fontId="76" fillId="0" borderId="92" xfId="0" applyFont="1" applyFill="1" applyBorder="1" applyProtection="1"/>
    <xf numFmtId="0" fontId="76" fillId="0" borderId="79" xfId="0" applyFont="1" applyFill="1" applyBorder="1" applyProtection="1"/>
    <xf numFmtId="0" fontId="76" fillId="0" borderId="84" xfId="0" applyFont="1" applyFill="1" applyBorder="1" applyProtection="1"/>
    <xf numFmtId="0" fontId="76" fillId="0" borderId="70" xfId="0" applyFont="1" applyFill="1" applyBorder="1" applyProtection="1"/>
    <xf numFmtId="0" fontId="76" fillId="0" borderId="71" xfId="0" applyFont="1" applyFill="1" applyBorder="1" applyProtection="1"/>
    <xf numFmtId="0" fontId="103" fillId="0" borderId="70" xfId="0" applyFont="1" applyFill="1" applyBorder="1" applyProtection="1"/>
    <xf numFmtId="0" fontId="77" fillId="0" borderId="0" xfId="0" applyFont="1" applyFill="1" applyBorder="1" applyAlignment="1" applyProtection="1">
      <alignment horizontal="centerContinuous" vertical="center" wrapText="1"/>
    </xf>
    <xf numFmtId="0" fontId="77" fillId="0" borderId="0" xfId="0" applyFont="1" applyFill="1" applyBorder="1" applyAlignment="1" applyProtection="1">
      <alignment horizontal="centerContinuous" vertical="center"/>
    </xf>
    <xf numFmtId="0" fontId="103" fillId="0" borderId="0" xfId="0" applyFont="1" applyFill="1" applyBorder="1" applyAlignment="1" applyProtection="1">
      <alignment horizontal="centerContinuous" vertical="center"/>
    </xf>
    <xf numFmtId="0" fontId="103" fillId="0" borderId="71" xfId="0" applyFont="1" applyFill="1" applyBorder="1" applyProtection="1"/>
    <xf numFmtId="0" fontId="76" fillId="0" borderId="70" xfId="0" applyFont="1" applyFill="1" applyBorder="1" applyAlignment="1" applyProtection="1">
      <alignment wrapText="1"/>
    </xf>
    <xf numFmtId="0" fontId="76" fillId="0" borderId="104" xfId="0" applyFont="1" applyFill="1" applyBorder="1" applyProtection="1"/>
    <xf numFmtId="0" fontId="76" fillId="0" borderId="71" xfId="0" applyFont="1" applyFill="1" applyBorder="1" applyAlignment="1" applyProtection="1">
      <alignment wrapText="1"/>
    </xf>
    <xf numFmtId="0" fontId="76" fillId="0" borderId="106" xfId="0" applyFont="1" applyFill="1" applyBorder="1" applyProtection="1"/>
    <xf numFmtId="0" fontId="78" fillId="0" borderId="0" xfId="0" quotePrefix="1" applyFont="1" applyFill="1" applyBorder="1" applyAlignment="1" applyProtection="1">
      <alignment horizontal="left"/>
    </xf>
    <xf numFmtId="0" fontId="76" fillId="0" borderId="81" xfId="0" applyFont="1" applyFill="1" applyBorder="1" applyProtection="1"/>
    <xf numFmtId="0" fontId="76" fillId="0" borderId="0" xfId="0" quotePrefix="1" applyFont="1" applyFill="1" applyBorder="1" applyAlignment="1" applyProtection="1">
      <alignment horizontal="left"/>
    </xf>
    <xf numFmtId="0" fontId="84" fillId="0" borderId="80" xfId="2446" applyFill="1" applyBorder="1" applyAlignment="1" applyProtection="1">
      <alignment horizontal="left"/>
    </xf>
    <xf numFmtId="0" fontId="76" fillId="0" borderId="80" xfId="0" quotePrefix="1" applyFont="1" applyFill="1" applyBorder="1" applyAlignment="1" applyProtection="1">
      <alignment wrapText="1"/>
    </xf>
    <xf numFmtId="0" fontId="84" fillId="0" borderId="80" xfId="2446" quotePrefix="1" applyFill="1" applyBorder="1" applyAlignment="1" applyProtection="1">
      <alignment horizontal="left"/>
    </xf>
    <xf numFmtId="0" fontId="56" fillId="0" borderId="80" xfId="2446" applyFont="1" applyFill="1" applyBorder="1" applyAlignment="1" applyProtection="1">
      <alignment horizontal="left" vertical="top"/>
    </xf>
    <xf numFmtId="0" fontId="76" fillId="0" borderId="80" xfId="0" quotePrefix="1" applyFont="1" applyFill="1" applyBorder="1" applyAlignment="1" applyProtection="1">
      <alignment horizontal="left" vertical="top" wrapText="1"/>
    </xf>
    <xf numFmtId="0" fontId="56" fillId="0" borderId="80" xfId="2446" quotePrefix="1" applyFont="1" applyFill="1" applyBorder="1" applyAlignment="1" applyProtection="1">
      <alignment horizontal="left" vertical="top"/>
    </xf>
    <xf numFmtId="0" fontId="76" fillId="0" borderId="0" xfId="0" applyFont="1" applyFill="1" applyBorder="1" applyAlignment="1" applyProtection="1">
      <alignment horizontal="left"/>
    </xf>
    <xf numFmtId="0" fontId="56" fillId="0" borderId="80" xfId="2446" applyFont="1" applyFill="1" applyBorder="1" applyAlignment="1" applyProtection="1">
      <alignment vertical="top"/>
    </xf>
    <xf numFmtId="0" fontId="94" fillId="0" borderId="0" xfId="2446" quotePrefix="1" applyFont="1" applyFill="1" applyBorder="1" applyAlignment="1" applyProtection="1">
      <alignment horizontal="left"/>
    </xf>
    <xf numFmtId="0" fontId="76" fillId="0" borderId="0" xfId="0" quotePrefix="1" applyFont="1" applyFill="1" applyBorder="1" applyAlignment="1" applyProtection="1"/>
    <xf numFmtId="0" fontId="76" fillId="0" borderId="0" xfId="0" applyFont="1" applyFill="1" applyBorder="1" applyAlignment="1" applyProtection="1">
      <alignment wrapText="1"/>
    </xf>
    <xf numFmtId="0" fontId="76" fillId="0" borderId="105" xfId="0" applyFont="1" applyFill="1" applyBorder="1" applyAlignment="1" applyProtection="1">
      <alignment wrapText="1"/>
    </xf>
    <xf numFmtId="0" fontId="78" fillId="0" borderId="80" xfId="0" applyFont="1" applyBorder="1"/>
    <xf numFmtId="0" fontId="76" fillId="64" borderId="80" xfId="0" applyFont="1" applyFill="1" applyBorder="1" applyProtection="1"/>
    <xf numFmtId="0" fontId="78" fillId="0" borderId="80" xfId="0" applyFont="1" applyBorder="1" applyAlignment="1">
      <alignment horizontal="center"/>
    </xf>
    <xf numFmtId="0" fontId="76" fillId="62" borderId="80" xfId="0" applyFont="1" applyFill="1" applyBorder="1" applyAlignment="1">
      <alignment horizontal="center"/>
    </xf>
    <xf numFmtId="41" fontId="76" fillId="0" borderId="0" xfId="0" applyNumberFormat="1" applyFont="1" applyBorder="1"/>
    <xf numFmtId="0" fontId="76" fillId="0" borderId="71" xfId="0" applyFont="1" applyBorder="1"/>
    <xf numFmtId="0" fontId="111" fillId="0" borderId="104" xfId="0" applyFont="1" applyBorder="1"/>
    <xf numFmtId="41" fontId="76" fillId="0" borderId="105" xfId="0" applyNumberFormat="1" applyFont="1" applyBorder="1"/>
    <xf numFmtId="0" fontId="76" fillId="0" borderId="105" xfId="0" applyFont="1" applyBorder="1"/>
    <xf numFmtId="0" fontId="76" fillId="0" borderId="106" xfId="0" applyFont="1" applyBorder="1"/>
    <xf numFmtId="0" fontId="85" fillId="63" borderId="80" xfId="0" applyFont="1" applyFill="1" applyBorder="1"/>
    <xf numFmtId="0" fontId="76" fillId="63" borderId="80" xfId="0" applyFont="1" applyFill="1" applyBorder="1" applyAlignment="1">
      <alignment horizontal="center" vertical="center"/>
    </xf>
    <xf numFmtId="0" fontId="86" fillId="65" borderId="94" xfId="0" applyFont="1" applyFill="1" applyBorder="1"/>
    <xf numFmtId="0" fontId="78" fillId="56" borderId="80" xfId="96" applyNumberFormat="1" applyFont="1" applyFill="1" applyBorder="1" applyAlignment="1">
      <alignment horizontal="center" vertical="top"/>
    </xf>
    <xf numFmtId="0" fontId="76" fillId="56" borderId="80" xfId="96" applyNumberFormat="1" applyFont="1" applyFill="1" applyBorder="1" applyAlignment="1">
      <alignment horizontal="center" vertical="top" wrapText="1"/>
    </xf>
    <xf numFmtId="0" fontId="78" fillId="56" borderId="80" xfId="96" applyNumberFormat="1" applyFont="1" applyFill="1" applyBorder="1" applyAlignment="1">
      <alignment horizontal="center" vertical="top" wrapText="1"/>
    </xf>
    <xf numFmtId="41" fontId="78" fillId="28" borderId="0" xfId="96" applyNumberFormat="1" applyFont="1" applyFill="1" applyBorder="1" applyAlignment="1">
      <alignment horizontal="center" vertical="center" wrapText="1"/>
    </xf>
    <xf numFmtId="41" fontId="76" fillId="56" borderId="0" xfId="96" applyNumberFormat="1" applyFont="1" applyFill="1" applyBorder="1" applyAlignment="1">
      <alignment horizontal="center" vertical="center"/>
    </xf>
    <xf numFmtId="41" fontId="76" fillId="56" borderId="0" xfId="96" applyNumberFormat="1" applyFont="1" applyFill="1" applyBorder="1" applyAlignment="1">
      <alignment horizontal="center" vertical="center" wrapText="1"/>
    </xf>
    <xf numFmtId="169" fontId="76" fillId="56" borderId="0" xfId="96" applyNumberFormat="1" applyFont="1" applyFill="1" applyBorder="1" applyAlignment="1">
      <alignment horizontal="center" vertical="center"/>
    </xf>
    <xf numFmtId="41" fontId="76" fillId="55" borderId="80" xfId="96" applyNumberFormat="1" applyFont="1" applyFill="1" applyBorder="1" applyAlignment="1" applyProtection="1">
      <alignment horizontal="center" vertical="center"/>
      <protection locked="0"/>
    </xf>
    <xf numFmtId="0" fontId="76" fillId="0" borderId="83" xfId="0" applyFont="1" applyBorder="1"/>
    <xf numFmtId="0" fontId="76" fillId="0" borderId="74" xfId="0" applyFont="1" applyBorder="1"/>
    <xf numFmtId="0" fontId="76" fillId="0" borderId="75" xfId="0" applyFont="1" applyBorder="1"/>
    <xf numFmtId="41" fontId="78" fillId="28" borderId="80" xfId="96" applyNumberFormat="1" applyFont="1" applyFill="1" applyBorder="1" applyAlignment="1" applyProtection="1">
      <alignment horizontal="center" wrapText="1"/>
      <protection hidden="1"/>
    </xf>
    <xf numFmtId="41" fontId="76" fillId="0" borderId="118" xfId="0" applyNumberFormat="1" applyFont="1" applyFill="1" applyBorder="1" applyProtection="1"/>
    <xf numFmtId="0" fontId="76" fillId="55" borderId="159" xfId="0" applyFont="1" applyFill="1" applyBorder="1" applyAlignment="1" applyProtection="1">
      <alignment horizontal="left" wrapText="1"/>
      <protection locked="0"/>
    </xf>
    <xf numFmtId="0" fontId="78" fillId="0" borderId="160" xfId="0" applyFont="1" applyFill="1" applyBorder="1" applyAlignment="1" applyProtection="1"/>
    <xf numFmtId="0" fontId="78" fillId="0" borderId="161" xfId="0" applyFont="1" applyFill="1" applyBorder="1" applyAlignment="1" applyProtection="1"/>
    <xf numFmtId="0" fontId="76" fillId="0" borderId="161" xfId="0" applyFont="1" applyFill="1" applyBorder="1" applyProtection="1"/>
    <xf numFmtId="41" fontId="76" fillId="0" borderId="161" xfId="0" applyNumberFormat="1" applyFont="1" applyFill="1" applyBorder="1" applyAlignment="1" applyProtection="1">
      <alignment horizontal="right"/>
    </xf>
    <xf numFmtId="41" fontId="78" fillId="0" borderId="161" xfId="0" applyNumberFormat="1" applyFont="1" applyFill="1" applyBorder="1" applyAlignment="1" applyProtection="1">
      <alignment horizontal="center"/>
    </xf>
    <xf numFmtId="41" fontId="78" fillId="0" borderId="162" xfId="0" applyNumberFormat="1" applyFont="1" applyFill="1" applyBorder="1" applyAlignment="1" applyProtection="1">
      <alignment horizontal="center"/>
    </xf>
    <xf numFmtId="41" fontId="78" fillId="0" borderId="163" xfId="0" applyNumberFormat="1" applyFont="1" applyFill="1" applyBorder="1" applyAlignment="1" applyProtection="1">
      <alignment horizontal="center"/>
    </xf>
    <xf numFmtId="41" fontId="78" fillId="0" borderId="164" xfId="0" applyNumberFormat="1" applyFont="1" applyFill="1" applyBorder="1" applyAlignment="1" applyProtection="1">
      <alignment horizontal="center"/>
    </xf>
    <xf numFmtId="0" fontId="76" fillId="55" borderId="165" xfId="0" applyFont="1" applyFill="1" applyBorder="1" applyAlignment="1" applyProtection="1">
      <alignment horizontal="left" wrapText="1"/>
      <protection locked="0"/>
    </xf>
    <xf numFmtId="41" fontId="78" fillId="0" borderId="54" xfId="0" applyNumberFormat="1" applyFont="1" applyFill="1" applyBorder="1" applyAlignment="1" applyProtection="1">
      <alignment horizontal="center" vertical="top"/>
    </xf>
    <xf numFmtId="167" fontId="95" fillId="29" borderId="31" xfId="0" applyNumberFormat="1" applyFont="1" applyFill="1" applyBorder="1" applyAlignment="1" applyProtection="1">
      <alignment vertical="center" wrapText="1"/>
      <protection locked="0"/>
    </xf>
    <xf numFmtId="41" fontId="96" fillId="0" borderId="1" xfId="0" applyNumberFormat="1" applyFont="1" applyFill="1" applyBorder="1" applyAlignment="1" applyProtection="1">
      <alignment vertical="center" wrapText="1"/>
    </xf>
    <xf numFmtId="41" fontId="96" fillId="0" borderId="166" xfId="0" applyNumberFormat="1" applyFont="1" applyFill="1" applyBorder="1" applyAlignment="1" applyProtection="1">
      <alignment vertical="center" wrapText="1"/>
    </xf>
    <xf numFmtId="41" fontId="76" fillId="56" borderId="1" xfId="0" applyNumberFormat="1" applyFont="1" applyFill="1" applyBorder="1" applyAlignment="1" applyProtection="1">
      <alignment vertical="top" wrapText="1"/>
    </xf>
    <xf numFmtId="41" fontId="76" fillId="29" borderId="1" xfId="0" applyNumberFormat="1" applyFont="1" applyFill="1" applyBorder="1" applyAlignment="1" applyProtection="1">
      <alignment vertical="top" wrapText="1"/>
      <protection locked="0"/>
    </xf>
    <xf numFmtId="41" fontId="95" fillId="29" borderId="1" xfId="0" applyNumberFormat="1" applyFont="1" applyFill="1" applyBorder="1" applyAlignment="1" applyProtection="1">
      <alignment vertical="top" wrapText="1"/>
      <protection locked="0"/>
    </xf>
    <xf numFmtId="41" fontId="76" fillId="56" borderId="167" xfId="0" applyNumberFormat="1" applyFont="1" applyFill="1" applyBorder="1" applyAlignment="1" applyProtection="1">
      <alignment vertical="top" wrapText="1"/>
    </xf>
    <xf numFmtId="41" fontId="76" fillId="0" borderId="167" xfId="0" applyNumberFormat="1" applyFont="1" applyFill="1" applyBorder="1" applyAlignment="1" applyProtection="1">
      <alignment vertical="top" wrapText="1"/>
    </xf>
    <xf numFmtId="41" fontId="76" fillId="55" borderId="1" xfId="0" applyNumberFormat="1" applyFont="1" applyFill="1" applyBorder="1" applyAlignment="1" applyProtection="1">
      <alignment vertical="top" wrapText="1"/>
      <protection locked="0"/>
    </xf>
    <xf numFmtId="41" fontId="76" fillId="29" borderId="167" xfId="0" applyNumberFormat="1" applyFont="1" applyFill="1" applyBorder="1" applyAlignment="1" applyProtection="1">
      <alignment vertical="top" wrapText="1"/>
      <protection locked="0"/>
    </xf>
    <xf numFmtId="41" fontId="76" fillId="29" borderId="169" xfId="0" applyNumberFormat="1" applyFont="1" applyFill="1" applyBorder="1" applyAlignment="1" applyProtection="1">
      <alignment vertical="top"/>
      <protection locked="0"/>
    </xf>
    <xf numFmtId="41" fontId="76" fillId="29" borderId="168" xfId="0" applyNumberFormat="1" applyFont="1" applyFill="1" applyBorder="1" applyAlignment="1" applyProtection="1">
      <alignment vertical="top"/>
      <protection locked="0"/>
    </xf>
    <xf numFmtId="10" fontId="76" fillId="0" borderId="83" xfId="93" applyNumberFormat="1" applyFont="1" applyBorder="1"/>
    <xf numFmtId="0" fontId="78" fillId="28" borderId="83" xfId="2448" applyFont="1" applyFill="1" applyBorder="1" applyAlignment="1" applyProtection="1">
      <alignment horizontal="center" vertical="top" wrapText="1"/>
      <protection hidden="1"/>
    </xf>
    <xf numFmtId="0" fontId="78" fillId="0" borderId="80" xfId="0" applyFont="1" applyBorder="1" applyAlignment="1">
      <alignment horizontal="right"/>
    </xf>
    <xf numFmtId="177" fontId="76" fillId="0" borderId="0" xfId="2447" applyNumberFormat="1" applyFont="1"/>
    <xf numFmtId="0" fontId="76" fillId="57" borderId="80" xfId="0" applyFont="1" applyFill="1" applyBorder="1" applyAlignment="1">
      <alignment horizontal="right" vertical="center"/>
    </xf>
    <xf numFmtId="43" fontId="76" fillId="57" borderId="80" xfId="0" applyNumberFormat="1" applyFont="1" applyFill="1" applyBorder="1" applyAlignment="1">
      <alignment horizontal="left" vertical="center"/>
    </xf>
    <xf numFmtId="0" fontId="76" fillId="57" borderId="80" xfId="0" applyFont="1" applyFill="1" applyBorder="1" applyAlignment="1">
      <alignment horizontal="left" vertical="center"/>
    </xf>
    <xf numFmtId="43" fontId="76" fillId="63" borderId="80" xfId="0" applyNumberFormat="1" applyFont="1" applyFill="1" applyBorder="1" applyAlignment="1">
      <alignment horizontal="left" vertical="center"/>
    </xf>
    <xf numFmtId="0" fontId="78" fillId="57" borderId="104" xfId="0" applyFont="1" applyFill="1" applyBorder="1"/>
    <xf numFmtId="43" fontId="78" fillId="57" borderId="90" xfId="2447" applyFont="1" applyFill="1" applyBorder="1" applyAlignment="1">
      <alignment horizontal="left" vertical="center"/>
    </xf>
    <xf numFmtId="41" fontId="95" fillId="56" borderId="55" xfId="0" applyNumberFormat="1" applyFont="1" applyFill="1" applyBorder="1" applyAlignment="1" applyProtection="1">
      <alignment vertical="top" wrapText="1"/>
      <protection hidden="1"/>
    </xf>
    <xf numFmtId="41" fontId="76" fillId="56" borderId="63" xfId="0" applyNumberFormat="1" applyFont="1" applyFill="1" applyBorder="1" applyAlignment="1" applyProtection="1">
      <alignment vertical="top" wrapText="1"/>
      <protection hidden="1"/>
    </xf>
    <xf numFmtId="0" fontId="0" fillId="0" borderId="59" xfId="0" applyBorder="1"/>
    <xf numFmtId="0" fontId="0" fillId="0" borderId="170" xfId="0" applyBorder="1"/>
    <xf numFmtId="41" fontId="76" fillId="56" borderId="171" xfId="0" applyNumberFormat="1" applyFont="1" applyFill="1" applyBorder="1" applyAlignment="1" applyProtection="1">
      <alignment vertical="center" wrapText="1"/>
    </xf>
    <xf numFmtId="41" fontId="95" fillId="0" borderId="31" xfId="0" applyNumberFormat="1" applyFont="1" applyFill="1" applyBorder="1" applyAlignment="1" applyProtection="1">
      <alignment horizontal="right" vertical="center"/>
    </xf>
    <xf numFmtId="41" fontId="95" fillId="56" borderId="31" xfId="0" applyNumberFormat="1" applyFont="1" applyFill="1" applyBorder="1" applyAlignment="1" applyProtection="1">
      <alignment horizontal="right" vertical="center" wrapText="1"/>
    </xf>
    <xf numFmtId="41" fontId="76" fillId="56" borderId="78" xfId="0" applyNumberFormat="1" applyFont="1" applyFill="1" applyBorder="1" applyAlignment="1" applyProtection="1">
      <alignment vertical="center" wrapText="1"/>
      <protection hidden="1"/>
    </xf>
    <xf numFmtId="41" fontId="78" fillId="0" borderId="78" xfId="0" applyNumberFormat="1" applyFont="1" applyFill="1" applyBorder="1" applyAlignment="1" applyProtection="1">
      <alignment vertical="center"/>
    </xf>
    <xf numFmtId="41" fontId="78" fillId="0" borderId="122" xfId="0" applyNumberFormat="1" applyFont="1" applyFill="1" applyBorder="1" applyAlignment="1" applyProtection="1">
      <alignment vertical="center"/>
    </xf>
    <xf numFmtId="41" fontId="95" fillId="56" borderId="78" xfId="0" applyNumberFormat="1" applyFont="1" applyFill="1" applyBorder="1" applyAlignment="1" applyProtection="1">
      <alignment vertical="center" wrapText="1"/>
      <protection hidden="1"/>
    </xf>
    <xf numFmtId="41" fontId="76" fillId="56" borderId="0" xfId="0" applyNumberFormat="1" applyFont="1" applyFill="1" applyBorder="1" applyAlignment="1" applyProtection="1">
      <alignment vertical="center"/>
    </xf>
    <xf numFmtId="41" fontId="96" fillId="56" borderId="0" xfId="0" applyNumberFormat="1" applyFont="1" applyFill="1" applyBorder="1" applyAlignment="1" applyProtection="1">
      <alignment vertical="center"/>
    </xf>
    <xf numFmtId="41" fontId="96" fillId="56" borderId="0" xfId="0" applyNumberFormat="1" applyFont="1" applyFill="1" applyBorder="1" applyAlignment="1" applyProtection="1">
      <alignment horizontal="center"/>
    </xf>
    <xf numFmtId="41" fontId="96" fillId="56" borderId="116" xfId="0" applyNumberFormat="1" applyFont="1" applyFill="1" applyBorder="1" applyAlignment="1" applyProtection="1">
      <alignment horizontal="center"/>
    </xf>
    <xf numFmtId="0" fontId="0" fillId="0" borderId="116" xfId="0" applyBorder="1"/>
    <xf numFmtId="41" fontId="78" fillId="0" borderId="15" xfId="0" applyNumberFormat="1" applyFont="1" applyFill="1" applyBorder="1" applyAlignment="1" applyProtection="1">
      <alignment horizontal="center" vertical="top"/>
    </xf>
    <xf numFmtId="41" fontId="78" fillId="0" borderId="17" xfId="0" applyNumberFormat="1" applyFont="1" applyFill="1" applyBorder="1" applyAlignment="1" applyProtection="1">
      <alignment horizontal="center" vertical="top"/>
    </xf>
    <xf numFmtId="41" fontId="78" fillId="0" borderId="22" xfId="0" applyNumberFormat="1" applyFont="1" applyFill="1" applyBorder="1" applyAlignment="1" applyProtection="1">
      <alignment horizontal="center" vertical="top"/>
    </xf>
    <xf numFmtId="41" fontId="78" fillId="0" borderId="15" xfId="0" applyNumberFormat="1" applyFont="1" applyFill="1" applyBorder="1" applyAlignment="1" applyProtection="1">
      <alignment horizontal="center" vertical="top" wrapText="1"/>
    </xf>
    <xf numFmtId="166" fontId="78" fillId="56" borderId="22" xfId="0" applyNumberFormat="1" applyFont="1" applyFill="1" applyBorder="1" applyAlignment="1" applyProtection="1">
      <alignment horizontal="center" vertical="top" wrapText="1"/>
    </xf>
    <xf numFmtId="41" fontId="76" fillId="56" borderId="173" xfId="0" applyNumberFormat="1" applyFont="1" applyFill="1" applyBorder="1" applyAlignment="1" applyProtection="1">
      <alignment vertical="top" wrapText="1"/>
      <protection hidden="1"/>
    </xf>
    <xf numFmtId="41" fontId="95" fillId="56" borderId="46" xfId="0" applyNumberFormat="1" applyFont="1" applyFill="1" applyBorder="1" applyAlignment="1" applyProtection="1">
      <alignment vertical="top" wrapText="1"/>
      <protection hidden="1"/>
    </xf>
    <xf numFmtId="41" fontId="76" fillId="29" borderId="46" xfId="0" applyNumberFormat="1" applyFont="1" applyFill="1" applyBorder="1" applyAlignment="1" applyProtection="1">
      <alignment vertical="top" wrapText="1"/>
      <protection locked="0"/>
    </xf>
    <xf numFmtId="41" fontId="95" fillId="29" borderId="46" xfId="0" applyNumberFormat="1" applyFont="1" applyFill="1" applyBorder="1" applyAlignment="1" applyProtection="1">
      <alignment vertical="top" wrapText="1"/>
      <protection locked="0"/>
    </xf>
    <xf numFmtId="41" fontId="76" fillId="0" borderId="46" xfId="0" applyNumberFormat="1" applyFont="1" applyFill="1" applyBorder="1" applyAlignment="1" applyProtection="1">
      <alignment vertical="top" wrapText="1"/>
    </xf>
    <xf numFmtId="41" fontId="76" fillId="55" borderId="46" xfId="0" applyNumberFormat="1" applyFont="1" applyFill="1" applyBorder="1" applyAlignment="1" applyProtection="1">
      <alignment vertical="top" wrapText="1"/>
      <protection locked="0"/>
    </xf>
    <xf numFmtId="41" fontId="96" fillId="0" borderId="47" xfId="0" applyNumberFormat="1" applyFont="1" applyFill="1" applyBorder="1" applyAlignment="1" applyProtection="1">
      <alignment vertical="top" wrapText="1"/>
    </xf>
    <xf numFmtId="41" fontId="76" fillId="56" borderId="46" xfId="0" applyNumberFormat="1" applyFont="1" applyFill="1" applyBorder="1" applyAlignment="1" applyProtection="1">
      <alignment vertical="top" wrapText="1"/>
    </xf>
    <xf numFmtId="41" fontId="95" fillId="56" borderId="46" xfId="0" applyNumberFormat="1" applyFont="1" applyFill="1" applyBorder="1" applyAlignment="1" applyProtection="1">
      <alignment vertical="top" wrapText="1"/>
    </xf>
    <xf numFmtId="41" fontId="76" fillId="0" borderId="46" xfId="0" applyNumberFormat="1" applyFont="1" applyFill="1" applyBorder="1" applyAlignment="1" applyProtection="1">
      <alignment horizontal="right" vertical="top"/>
    </xf>
    <xf numFmtId="41" fontId="95" fillId="55" borderId="46" xfId="0" applyNumberFormat="1" applyFont="1" applyFill="1" applyBorder="1" applyAlignment="1" applyProtection="1">
      <alignment vertical="top" wrapText="1"/>
      <protection locked="0"/>
    </xf>
    <xf numFmtId="41" fontId="76" fillId="0" borderId="174" xfId="0" applyNumberFormat="1" applyFont="1" applyFill="1" applyBorder="1" applyAlignment="1" applyProtection="1">
      <alignment vertical="top" wrapText="1"/>
    </xf>
    <xf numFmtId="41" fontId="96" fillId="0" borderId="46" xfId="0" applyNumberFormat="1" applyFont="1" applyFill="1" applyBorder="1" applyAlignment="1" applyProtection="1">
      <alignment vertical="top" wrapText="1"/>
    </xf>
    <xf numFmtId="41" fontId="96" fillId="0" borderId="174" xfId="0" applyNumberFormat="1" applyFont="1" applyFill="1" applyBorder="1" applyAlignment="1" applyProtection="1">
      <alignment vertical="top" wrapText="1"/>
    </xf>
    <xf numFmtId="41" fontId="76" fillId="56" borderId="46" xfId="0" applyNumberFormat="1" applyFont="1" applyFill="1" applyBorder="1" applyAlignment="1" applyProtection="1">
      <alignment vertical="top"/>
    </xf>
    <xf numFmtId="41" fontId="96" fillId="0" borderId="46" xfId="0" applyNumberFormat="1" applyFont="1" applyFill="1" applyBorder="1" applyAlignment="1" applyProtection="1">
      <alignment vertical="top"/>
    </xf>
    <xf numFmtId="41" fontId="96" fillId="0" borderId="46" xfId="0" applyNumberFormat="1" applyFont="1" applyFill="1" applyBorder="1" applyAlignment="1" applyProtection="1">
      <alignment horizontal="center" vertical="top"/>
    </xf>
    <xf numFmtId="41" fontId="96" fillId="0" borderId="174" xfId="0" applyNumberFormat="1" applyFont="1" applyFill="1" applyBorder="1" applyAlignment="1" applyProtection="1">
      <alignment horizontal="center" vertical="top"/>
    </xf>
    <xf numFmtId="41" fontId="76" fillId="29" borderId="27" xfId="0" applyNumberFormat="1" applyFont="1" applyFill="1" applyBorder="1" applyAlignment="1" applyProtection="1">
      <alignment vertical="top"/>
      <protection locked="0"/>
    </xf>
    <xf numFmtId="41" fontId="76" fillId="0" borderId="175" xfId="0" applyNumberFormat="1" applyFont="1" applyFill="1" applyBorder="1" applyAlignment="1" applyProtection="1">
      <alignment vertical="top"/>
    </xf>
    <xf numFmtId="41" fontId="78" fillId="0" borderId="175" xfId="0" applyNumberFormat="1" applyFont="1" applyFill="1" applyBorder="1" applyAlignment="1" applyProtection="1">
      <alignment vertical="top"/>
    </xf>
    <xf numFmtId="41" fontId="76" fillId="56" borderId="129" xfId="0" applyNumberFormat="1" applyFont="1" applyFill="1" applyBorder="1" applyAlignment="1" applyProtection="1">
      <alignment vertical="top"/>
    </xf>
    <xf numFmtId="41" fontId="78" fillId="0" borderId="47" xfId="0" applyNumberFormat="1" applyFont="1" applyFill="1" applyBorder="1" applyAlignment="1" applyProtection="1">
      <alignment vertical="top"/>
    </xf>
    <xf numFmtId="0" fontId="78" fillId="56" borderId="176" xfId="0" applyFont="1" applyFill="1" applyBorder="1" applyAlignment="1" applyProtection="1">
      <alignment vertical="top"/>
    </xf>
    <xf numFmtId="0" fontId="78" fillId="56" borderId="177" xfId="0" applyFont="1" applyFill="1" applyBorder="1" applyAlignment="1" applyProtection="1">
      <alignment horizontal="center" vertical="top"/>
    </xf>
    <xf numFmtId="0" fontId="92" fillId="61" borderId="178" xfId="2448" applyFont="1" applyFill="1" applyBorder="1" applyAlignment="1" applyProtection="1">
      <alignment horizontal="centerContinuous" vertical="top" wrapText="1"/>
    </xf>
    <xf numFmtId="0" fontId="76" fillId="55" borderId="179" xfId="0" applyFont="1" applyFill="1" applyBorder="1" applyAlignment="1" applyProtection="1">
      <alignment horizontal="left" wrapText="1"/>
      <protection locked="0"/>
    </xf>
    <xf numFmtId="0" fontId="76" fillId="56" borderId="177" xfId="0" applyFont="1" applyFill="1" applyBorder="1" applyAlignment="1" applyProtection="1">
      <alignment horizontal="left" vertical="top"/>
    </xf>
    <xf numFmtId="0" fontId="78" fillId="56" borderId="177" xfId="0" applyFont="1" applyFill="1" applyBorder="1" applyAlignment="1" applyProtection="1">
      <alignment horizontal="left" vertical="top"/>
    </xf>
    <xf numFmtId="3" fontId="76" fillId="56" borderId="177" xfId="0" applyNumberFormat="1" applyFont="1" applyFill="1" applyBorder="1" applyAlignment="1" applyProtection="1">
      <alignment horizontal="left" vertical="top" wrapText="1"/>
    </xf>
    <xf numFmtId="0" fontId="92" fillId="30" borderId="177" xfId="0" applyFont="1" applyFill="1" applyBorder="1" applyAlignment="1" applyProtection="1">
      <alignment horizontal="centerContinuous" vertical="top" wrapText="1"/>
    </xf>
    <xf numFmtId="3" fontId="76" fillId="56" borderId="177" xfId="0" applyNumberFormat="1" applyFont="1" applyFill="1" applyBorder="1" applyAlignment="1" applyProtection="1">
      <alignment horizontal="left" vertical="top" wrapText="1"/>
      <protection locked="0"/>
    </xf>
    <xf numFmtId="3" fontId="76" fillId="0" borderId="180" xfId="0" applyNumberFormat="1" applyFont="1" applyFill="1" applyBorder="1" applyAlignment="1" applyProtection="1">
      <alignment horizontal="left" vertical="top" wrapText="1"/>
    </xf>
    <xf numFmtId="3" fontId="76" fillId="0" borderId="177" xfId="0" applyNumberFormat="1" applyFont="1" applyFill="1" applyBorder="1" applyAlignment="1" applyProtection="1">
      <alignment horizontal="left" vertical="top" wrapText="1"/>
    </xf>
    <xf numFmtId="3" fontId="76" fillId="56" borderId="180" xfId="0" applyNumberFormat="1" applyFont="1" applyFill="1" applyBorder="1" applyAlignment="1" applyProtection="1">
      <alignment horizontal="left" vertical="top" wrapText="1"/>
    </xf>
    <xf numFmtId="3" fontId="76" fillId="56" borderId="180" xfId="0" applyNumberFormat="1" applyFont="1" applyFill="1" applyBorder="1" applyAlignment="1" applyProtection="1">
      <alignment vertical="top" wrapText="1"/>
      <protection locked="0"/>
    </xf>
    <xf numFmtId="3" fontId="76" fillId="56" borderId="177" xfId="0" applyNumberFormat="1" applyFont="1" applyFill="1" applyBorder="1" applyAlignment="1" applyProtection="1">
      <alignment vertical="top" wrapText="1"/>
      <protection locked="0"/>
    </xf>
    <xf numFmtId="0" fontId="76" fillId="55" borderId="181" xfId="0" applyFont="1" applyFill="1" applyBorder="1" applyAlignment="1" applyProtection="1">
      <alignment horizontal="left" wrapText="1"/>
      <protection locked="0"/>
    </xf>
    <xf numFmtId="0" fontId="75" fillId="0" borderId="0" xfId="0" applyFont="1" applyFill="1" applyBorder="1" applyAlignment="1" applyProtection="1">
      <alignment horizontal="right" vertical="center"/>
    </xf>
    <xf numFmtId="41" fontId="76" fillId="29" borderId="78" xfId="0" applyNumberFormat="1" applyFont="1" applyFill="1" applyBorder="1" applyAlignment="1" applyProtection="1">
      <alignment vertical="center"/>
      <protection locked="0"/>
    </xf>
    <xf numFmtId="0" fontId="77" fillId="0" borderId="77" xfId="2448" applyFont="1" applyFill="1" applyBorder="1" applyAlignment="1" applyProtection="1">
      <alignment horizontal="center" vertical="center" wrapText="1"/>
      <protection hidden="1"/>
    </xf>
    <xf numFmtId="0" fontId="77" fillId="0" borderId="102" xfId="2448" applyFont="1" applyFill="1" applyBorder="1" applyAlignment="1" applyProtection="1">
      <alignment horizontal="center" vertical="center"/>
      <protection hidden="1"/>
    </xf>
    <xf numFmtId="0" fontId="77" fillId="0" borderId="82" xfId="2448" applyFont="1" applyFill="1" applyBorder="1" applyAlignment="1" applyProtection="1">
      <alignment horizontal="center" vertical="center"/>
      <protection hidden="1"/>
    </xf>
    <xf numFmtId="41" fontId="78" fillId="0" borderId="14" xfId="0" applyNumberFormat="1" applyFont="1" applyFill="1" applyBorder="1" applyAlignment="1" applyProtection="1">
      <alignment horizontal="center"/>
    </xf>
    <xf numFmtId="41" fontId="78" fillId="0" borderId="50" xfId="0" applyNumberFormat="1" applyFont="1" applyFill="1" applyBorder="1" applyAlignment="1" applyProtection="1">
      <alignment horizontal="center"/>
    </xf>
    <xf numFmtId="0" fontId="4" fillId="56" borderId="91" xfId="0" applyFont="1" applyFill="1" applyBorder="1" applyAlignment="1">
      <alignment horizontal="center"/>
    </xf>
    <xf numFmtId="0" fontId="78" fillId="0" borderId="91" xfId="0" applyNumberFormat="1" applyFont="1" applyBorder="1" applyAlignment="1">
      <alignment horizontal="left"/>
    </xf>
    <xf numFmtId="0" fontId="0" fillId="56" borderId="0" xfId="0" applyFill="1" applyBorder="1" applyAlignment="1">
      <alignment horizontal="center"/>
    </xf>
    <xf numFmtId="0" fontId="4" fillId="0" borderId="0" xfId="0" applyFont="1"/>
    <xf numFmtId="0" fontId="0" fillId="56" borderId="0" xfId="0" applyFill="1" applyBorder="1" applyAlignment="1">
      <alignment horizontal="center" wrapText="1"/>
    </xf>
    <xf numFmtId="3" fontId="76" fillId="0" borderId="12" xfId="0" applyNumberFormat="1" applyFont="1" applyFill="1" applyBorder="1" applyAlignment="1" applyProtection="1"/>
    <xf numFmtId="0" fontId="0" fillId="0" borderId="11" xfId="0" applyBorder="1"/>
    <xf numFmtId="0" fontId="0" fillId="0" borderId="12" xfId="0" applyBorder="1"/>
    <xf numFmtId="41" fontId="76" fillId="0" borderId="182" xfId="0" applyNumberFormat="1" applyFont="1" applyFill="1" applyBorder="1" applyAlignment="1" applyProtection="1">
      <alignment vertical="center" wrapText="1"/>
    </xf>
    <xf numFmtId="0" fontId="78" fillId="0" borderId="0" xfId="0" applyFont="1" applyFill="1" applyAlignment="1" applyProtection="1">
      <alignment horizontal="left"/>
    </xf>
    <xf numFmtId="0" fontId="78" fillId="0" borderId="0" xfId="0" applyFont="1" applyAlignment="1">
      <alignment horizontal="center"/>
    </xf>
    <xf numFmtId="0" fontId="78" fillId="0" borderId="0" xfId="0" quotePrefix="1" applyFont="1" applyAlignment="1">
      <alignment horizontal="center"/>
    </xf>
    <xf numFmtId="0" fontId="78" fillId="56" borderId="70" xfId="0" applyFont="1" applyFill="1" applyBorder="1" applyAlignment="1" applyProtection="1">
      <alignment horizontal="left" vertical="center"/>
    </xf>
    <xf numFmtId="0" fontId="78" fillId="56" borderId="70" xfId="0" applyFont="1" applyFill="1" applyBorder="1" applyAlignment="1" applyProtection="1">
      <protection hidden="1"/>
    </xf>
    <xf numFmtId="0" fontId="78" fillId="56" borderId="70" xfId="0" applyFont="1" applyFill="1" applyBorder="1" applyAlignment="1" applyProtection="1">
      <alignment horizontal="left"/>
    </xf>
    <xf numFmtId="0" fontId="76" fillId="56" borderId="156" xfId="0" applyFont="1" applyFill="1" applyBorder="1" applyProtection="1"/>
    <xf numFmtId="0" fontId="76" fillId="56" borderId="157" xfId="0" applyFont="1" applyFill="1" applyBorder="1" applyProtection="1"/>
    <xf numFmtId="0" fontId="76" fillId="56" borderId="70" xfId="0" applyFont="1" applyFill="1" applyBorder="1" applyAlignment="1" applyProtection="1">
      <alignment horizontal="left" indent="1"/>
    </xf>
    <xf numFmtId="0" fontId="76" fillId="56" borderId="104" xfId="0" applyFont="1" applyFill="1" applyBorder="1" applyProtection="1"/>
    <xf numFmtId="0" fontId="76" fillId="56" borderId="105" xfId="0" applyFont="1" applyFill="1" applyBorder="1" applyProtection="1"/>
    <xf numFmtId="0" fontId="76" fillId="28" borderId="80" xfId="2448" applyFont="1" applyFill="1" applyBorder="1" applyAlignment="1" applyProtection="1">
      <alignment horizontal="center" vertical="center" wrapText="1"/>
      <protection hidden="1"/>
    </xf>
    <xf numFmtId="0" fontId="78" fillId="0" borderId="0" xfId="0" quotePrefix="1" applyFont="1" applyFill="1" applyBorder="1" applyAlignment="1" applyProtection="1"/>
    <xf numFmtId="164" fontId="108" fillId="58" borderId="91" xfId="93" applyNumberFormat="1" applyFont="1" applyFill="1" applyBorder="1" applyAlignment="1" applyProtection="1">
      <alignment horizontal="right" vertical="center" wrapText="1"/>
      <protection hidden="1"/>
    </xf>
    <xf numFmtId="164" fontId="108" fillId="55" borderId="91" xfId="93" applyNumberFormat="1" applyFont="1" applyFill="1" applyBorder="1" applyAlignment="1" applyProtection="1">
      <alignment horizontal="right" vertical="center" wrapText="1"/>
      <protection locked="0"/>
    </xf>
    <xf numFmtId="0" fontId="76" fillId="56" borderId="91" xfId="2448" applyFont="1" applyFill="1" applyBorder="1" applyAlignment="1" applyProtection="1">
      <alignment horizontal="center" vertical="center" wrapText="1"/>
      <protection hidden="1"/>
    </xf>
    <xf numFmtId="177" fontId="76" fillId="55" borderId="89" xfId="0" applyNumberFormat="1" applyFont="1" applyFill="1" applyBorder="1" applyAlignment="1" applyProtection="1">
      <alignment vertical="center"/>
      <protection locked="0"/>
    </xf>
    <xf numFmtId="0" fontId="4" fillId="56" borderId="101" xfId="0" applyFont="1" applyFill="1" applyBorder="1" applyAlignment="1">
      <alignment horizontal="center"/>
    </xf>
    <xf numFmtId="0" fontId="82" fillId="57" borderId="186" xfId="0" applyFont="1" applyFill="1" applyBorder="1" applyAlignment="1">
      <alignment horizontal="center"/>
    </xf>
    <xf numFmtId="0" fontId="78" fillId="0" borderId="91" xfId="0" applyFont="1" applyBorder="1" applyAlignment="1">
      <alignment horizontal="center"/>
    </xf>
    <xf numFmtId="0" fontId="76" fillId="0" borderId="185" xfId="0" applyFont="1" applyBorder="1" applyAlignment="1">
      <alignment horizontal="center"/>
    </xf>
    <xf numFmtId="41" fontId="76" fillId="56" borderId="31" xfId="0" applyNumberFormat="1" applyFont="1" applyFill="1" applyBorder="1" applyAlignment="1" applyProtection="1">
      <alignment horizontal="right" vertical="center" wrapText="1"/>
    </xf>
    <xf numFmtId="0" fontId="76" fillId="0" borderId="71" xfId="0" applyFont="1" applyBorder="1" applyAlignment="1">
      <alignment wrapText="1"/>
    </xf>
    <xf numFmtId="0" fontId="76" fillId="0" borderId="187" xfId="0" applyFont="1" applyBorder="1" applyAlignment="1"/>
    <xf numFmtId="0" fontId="75" fillId="0" borderId="105" xfId="0" applyFont="1" applyFill="1" applyBorder="1" applyAlignment="1" applyProtection="1">
      <alignment horizontal="right"/>
    </xf>
    <xf numFmtId="0" fontId="76" fillId="0" borderId="183" xfId="0" applyFont="1" applyBorder="1"/>
    <xf numFmtId="0" fontId="76" fillId="0" borderId="185" xfId="0" applyFont="1" applyBorder="1"/>
    <xf numFmtId="0" fontId="78" fillId="56" borderId="0" xfId="45" applyFont="1" applyFill="1" applyBorder="1" applyAlignment="1" applyProtection="1"/>
    <xf numFmtId="0" fontId="78" fillId="56" borderId="70" xfId="0" applyFont="1" applyFill="1" applyBorder="1" applyAlignment="1" applyProtection="1">
      <alignment horizontal="left" indent="1"/>
    </xf>
    <xf numFmtId="0" fontId="91" fillId="0" borderId="0" xfId="0" applyNumberFormat="1" applyFont="1" applyAlignment="1">
      <alignment horizontal="left" indent="1"/>
    </xf>
    <xf numFmtId="0" fontId="76" fillId="0" borderId="0" xfId="0" applyNumberFormat="1" applyFont="1" applyAlignment="1">
      <alignment horizontal="left" indent="1"/>
    </xf>
    <xf numFmtId="0" fontId="87" fillId="60" borderId="83" xfId="0" applyFont="1" applyFill="1" applyBorder="1" applyAlignment="1">
      <alignment horizontal="centerContinuous" wrapText="1"/>
    </xf>
    <xf numFmtId="0" fontId="86" fillId="60" borderId="74" xfId="0" applyFont="1" applyFill="1" applyBorder="1" applyAlignment="1">
      <alignment horizontal="centerContinuous" wrapText="1"/>
    </xf>
    <xf numFmtId="0" fontId="86" fillId="60" borderId="75" xfId="0" applyFont="1" applyFill="1" applyBorder="1" applyAlignment="1">
      <alignment horizontal="centerContinuous" wrapText="1"/>
    </xf>
    <xf numFmtId="0" fontId="78" fillId="57" borderId="183" xfId="0" applyFont="1" applyFill="1" applyBorder="1"/>
    <xf numFmtId="0" fontId="78" fillId="57" borderId="184" xfId="0" applyFont="1" applyFill="1" applyBorder="1"/>
    <xf numFmtId="0" fontId="76" fillId="57" borderId="184" xfId="0" applyFont="1" applyFill="1" applyBorder="1" applyAlignment="1" applyProtection="1">
      <alignment horizontal="center"/>
      <protection locked="0"/>
    </xf>
    <xf numFmtId="0" fontId="78" fillId="57" borderId="185" xfId="0" applyFont="1" applyFill="1" applyBorder="1" applyAlignment="1" applyProtection="1">
      <alignment horizontal="right"/>
    </xf>
    <xf numFmtId="0" fontId="78" fillId="0" borderId="0" xfId="0" applyNumberFormat="1" applyFont="1" applyAlignment="1">
      <alignment horizontal="left" indent="1"/>
    </xf>
    <xf numFmtId="0" fontId="78" fillId="0" borderId="0" xfId="0" applyNumberFormat="1" applyFont="1" applyAlignment="1">
      <alignment horizontal="right"/>
    </xf>
    <xf numFmtId="0" fontId="78" fillId="57" borderId="91" xfId="0" applyFont="1" applyFill="1" applyBorder="1" applyAlignment="1">
      <alignment horizontal="center"/>
    </xf>
    <xf numFmtId="0" fontId="76" fillId="57" borderId="91" xfId="0" applyFont="1" applyFill="1" applyBorder="1" applyAlignment="1">
      <alignment horizontal="center"/>
    </xf>
    <xf numFmtId="0" fontId="76" fillId="57" borderId="91" xfId="0" applyFont="1" applyFill="1" applyBorder="1" applyAlignment="1">
      <alignment horizontal="left" vertical="center"/>
    </xf>
    <xf numFmtId="0" fontId="78" fillId="0" borderId="87" xfId="0" applyFont="1" applyBorder="1"/>
    <xf numFmtId="0" fontId="76" fillId="0" borderId="85" xfId="0" applyFont="1" applyBorder="1"/>
    <xf numFmtId="0" fontId="76" fillId="0" borderId="86" xfId="0" applyFont="1" applyBorder="1"/>
    <xf numFmtId="0" fontId="82" fillId="57" borderId="96" xfId="0" applyFont="1" applyFill="1" applyBorder="1"/>
    <xf numFmtId="0" fontId="76" fillId="57" borderId="96" xfId="0" applyFont="1" applyFill="1" applyBorder="1" applyAlignment="1">
      <alignment horizontal="left" vertical="center"/>
    </xf>
    <xf numFmtId="0" fontId="76" fillId="57" borderId="188" xfId="0" applyFont="1" applyFill="1" applyBorder="1" applyAlignment="1">
      <alignment horizontal="left" vertical="center"/>
    </xf>
    <xf numFmtId="0" fontId="76" fillId="57" borderId="189" xfId="0" applyFont="1" applyFill="1" applyBorder="1" applyAlignment="1">
      <alignment horizontal="left"/>
    </xf>
    <xf numFmtId="0" fontId="76" fillId="57" borderId="189" xfId="0" applyFont="1" applyFill="1" applyBorder="1"/>
    <xf numFmtId="0" fontId="82" fillId="57" borderId="183" xfId="0" applyFont="1" applyFill="1" applyBorder="1"/>
    <xf numFmtId="0" fontId="82" fillId="57" borderId="185" xfId="0" applyFont="1" applyFill="1" applyBorder="1"/>
    <xf numFmtId="0" fontId="76" fillId="57" borderId="184" xfId="0" applyFont="1" applyFill="1" applyBorder="1"/>
    <xf numFmtId="0" fontId="76" fillId="57" borderId="158" xfId="0" applyFont="1" applyFill="1" applyBorder="1"/>
    <xf numFmtId="0" fontId="76" fillId="57" borderId="183" xfId="0" applyFont="1" applyFill="1" applyBorder="1" applyAlignment="1">
      <alignment horizontal="left" vertical="center"/>
    </xf>
    <xf numFmtId="0" fontId="76" fillId="57" borderId="190" xfId="0" applyFont="1" applyFill="1" applyBorder="1" applyAlignment="1">
      <alignment horizontal="left" vertical="center"/>
    </xf>
    <xf numFmtId="0" fontId="76" fillId="57" borderId="191" xfId="0" applyFont="1" applyFill="1" applyBorder="1"/>
    <xf numFmtId="0" fontId="76" fillId="57" borderId="192" xfId="0" applyFont="1" applyFill="1" applyBorder="1"/>
    <xf numFmtId="0" fontId="72" fillId="60" borderId="0" xfId="0" applyNumberFormat="1" applyFont="1" applyFill="1" applyAlignment="1">
      <alignment horizontal="centerContinuous"/>
    </xf>
    <xf numFmtId="0" fontId="78" fillId="57" borderId="193" xfId="0" applyFont="1" applyFill="1" applyBorder="1"/>
    <xf numFmtId="0" fontId="78" fillId="57" borderId="194" xfId="0" applyFont="1" applyFill="1" applyBorder="1"/>
    <xf numFmtId="0" fontId="78" fillId="57" borderId="195" xfId="0" applyFont="1" applyFill="1" applyBorder="1"/>
    <xf numFmtId="0" fontId="4" fillId="0" borderId="97" xfId="0" applyFont="1" applyBorder="1" applyAlignment="1">
      <alignment horizontal="center"/>
    </xf>
    <xf numFmtId="0" fontId="82" fillId="57" borderId="189" xfId="0" applyFont="1" applyFill="1" applyBorder="1" applyAlignment="1">
      <alignment horizontal="center"/>
    </xf>
    <xf numFmtId="0" fontId="82" fillId="57" borderId="196" xfId="0" applyFont="1" applyFill="1" applyBorder="1" applyAlignment="1">
      <alignment horizontal="center"/>
    </xf>
    <xf numFmtId="0" fontId="85" fillId="0" borderId="197" xfId="0" applyFont="1" applyBorder="1"/>
    <xf numFmtId="0" fontId="72" fillId="65" borderId="93" xfId="0" applyFont="1" applyFill="1" applyBorder="1"/>
    <xf numFmtId="0" fontId="76" fillId="0" borderId="91" xfId="0" applyFont="1" applyFill="1" applyBorder="1" applyProtection="1"/>
    <xf numFmtId="0" fontId="76" fillId="56" borderId="82" xfId="0" applyFont="1" applyFill="1" applyBorder="1" applyAlignment="1">
      <alignment horizontal="left"/>
    </xf>
    <xf numFmtId="0" fontId="76" fillId="56" borderId="91" xfId="0" applyFont="1" applyFill="1" applyBorder="1" applyAlignment="1">
      <alignment horizontal="left"/>
    </xf>
    <xf numFmtId="0" fontId="76" fillId="0" borderId="149" xfId="0" applyFont="1" applyFill="1" applyBorder="1"/>
    <xf numFmtId="0" fontId="76" fillId="0" borderId="0" xfId="0" applyFont="1" applyFill="1" applyBorder="1"/>
    <xf numFmtId="0" fontId="76" fillId="0" borderId="0" xfId="0" applyFont="1" applyFill="1"/>
    <xf numFmtId="0" fontId="76" fillId="0" borderId="149" xfId="0" applyFont="1" applyFill="1" applyBorder="1" applyAlignment="1">
      <alignment horizontal="centerContinuous"/>
    </xf>
    <xf numFmtId="0" fontId="76" fillId="0" borderId="0" xfId="0" applyFont="1" applyFill="1" applyBorder="1" applyAlignment="1">
      <alignment horizontal="centerContinuous"/>
    </xf>
    <xf numFmtId="0" fontId="4" fillId="0" borderId="0" xfId="0" applyFont="1" applyFill="1"/>
    <xf numFmtId="0" fontId="76" fillId="0" borderId="105" xfId="0" applyFont="1" applyBorder="1" applyAlignment="1">
      <alignment horizontal="center"/>
    </xf>
    <xf numFmtId="177" fontId="76" fillId="0" borderId="105" xfId="2447" applyNumberFormat="1" applyFont="1" applyBorder="1"/>
    <xf numFmtId="43" fontId="76" fillId="0" borderId="105" xfId="0" applyNumberFormat="1" applyFont="1" applyBorder="1"/>
    <xf numFmtId="0" fontId="0" fillId="0" borderId="105" xfId="0" applyBorder="1"/>
    <xf numFmtId="0" fontId="76" fillId="0" borderId="105" xfId="0" applyNumberFormat="1" applyFont="1" applyBorder="1"/>
    <xf numFmtId="0" fontId="76" fillId="0" borderId="79" xfId="0" applyNumberFormat="1" applyFont="1" applyBorder="1"/>
    <xf numFmtId="0" fontId="76" fillId="0" borderId="79" xfId="0" applyNumberFormat="1" applyFont="1" applyBorder="1" applyAlignment="1">
      <alignment horizontal="center"/>
    </xf>
    <xf numFmtId="0" fontId="76" fillId="0" borderId="84" xfId="0" applyNumberFormat="1" applyFont="1" applyBorder="1" applyAlignment="1">
      <alignment horizontal="center"/>
    </xf>
    <xf numFmtId="0" fontId="76" fillId="0" borderId="0" xfId="0" applyNumberFormat="1" applyFont="1" applyBorder="1"/>
    <xf numFmtId="0" fontId="76" fillId="0" borderId="0" xfId="0" applyNumberFormat="1" applyFont="1" applyBorder="1" applyAlignment="1">
      <alignment horizontal="center"/>
    </xf>
    <xf numFmtId="0" fontId="76" fillId="0" borderId="71" xfId="0" applyNumberFormat="1" applyFont="1" applyBorder="1" applyAlignment="1">
      <alignment horizontal="center"/>
    </xf>
    <xf numFmtId="0" fontId="76" fillId="0" borderId="105" xfId="0" applyNumberFormat="1" applyFont="1" applyBorder="1" applyAlignment="1">
      <alignment horizontal="center"/>
    </xf>
    <xf numFmtId="0" fontId="76" fillId="0" borderId="106" xfId="0" applyNumberFormat="1" applyFont="1" applyBorder="1" applyAlignment="1">
      <alignment horizontal="center"/>
    </xf>
    <xf numFmtId="0" fontId="76" fillId="0" borderId="104" xfId="0" applyNumberFormat="1" applyFont="1" applyBorder="1" applyAlignment="1">
      <alignment horizontal="left" indent="1"/>
    </xf>
    <xf numFmtId="0" fontId="76" fillId="0" borderId="197" xfId="0" applyNumberFormat="1" applyFont="1" applyBorder="1" applyAlignment="1">
      <alignment horizontal="left" indent="1"/>
    </xf>
    <xf numFmtId="0" fontId="76" fillId="65" borderId="95" xfId="0" applyFont="1" applyFill="1" applyBorder="1"/>
    <xf numFmtId="0" fontId="78" fillId="0" borderId="198" xfId="0" applyFont="1" applyBorder="1" applyAlignment="1">
      <alignment horizontal="centerContinuous"/>
    </xf>
    <xf numFmtId="0" fontId="76" fillId="0" borderId="79" xfId="0" applyFont="1" applyBorder="1" applyAlignment="1">
      <alignment horizontal="centerContinuous"/>
    </xf>
    <xf numFmtId="0" fontId="76" fillId="0" borderId="84" xfId="0" applyFont="1" applyBorder="1" applyAlignment="1">
      <alignment horizontal="centerContinuous"/>
    </xf>
    <xf numFmtId="0" fontId="76" fillId="0" borderId="105" xfId="0" applyFont="1" applyBorder="1" applyAlignment="1">
      <alignment horizontal="centerContinuous"/>
    </xf>
    <xf numFmtId="0" fontId="76" fillId="0" borderId="106" xfId="0" applyFont="1" applyBorder="1" applyAlignment="1">
      <alignment horizontal="centerContinuous"/>
    </xf>
    <xf numFmtId="41" fontId="116" fillId="0" borderId="104" xfId="2446" applyNumberFormat="1" applyFont="1" applyBorder="1" applyAlignment="1" applyProtection="1">
      <alignment horizontal="centerContinuous"/>
    </xf>
    <xf numFmtId="0" fontId="78" fillId="0" borderId="0" xfId="0" applyFont="1" applyFill="1" applyBorder="1" applyAlignment="1" applyProtection="1">
      <alignment horizontal="centerContinuous"/>
      <protection hidden="1"/>
    </xf>
    <xf numFmtId="1" fontId="76" fillId="28" borderId="80" xfId="2448" applyNumberFormat="1" applyFont="1" applyFill="1" applyBorder="1" applyAlignment="1" applyProtection="1">
      <alignment horizontal="center" vertical="center" wrapText="1"/>
      <protection hidden="1"/>
    </xf>
    <xf numFmtId="176" fontId="0" fillId="0" borderId="0" xfId="0" applyNumberFormat="1"/>
    <xf numFmtId="0" fontId="117" fillId="56" borderId="0" xfId="0" applyNumberFormat="1" applyFont="1" applyFill="1"/>
    <xf numFmtId="167" fontId="78" fillId="0" borderId="31" xfId="0" applyNumberFormat="1" applyFont="1" applyFill="1" applyBorder="1" applyAlignment="1" applyProtection="1">
      <alignment vertical="center" wrapText="1"/>
    </xf>
    <xf numFmtId="167" fontId="96" fillId="0" borderId="31" xfId="0" applyNumberFormat="1" applyFont="1" applyFill="1" applyBorder="1" applyAlignment="1" applyProtection="1">
      <alignment vertical="center" wrapText="1"/>
    </xf>
    <xf numFmtId="3" fontId="76" fillId="0" borderId="0" xfId="0" applyNumberFormat="1" applyFont="1" applyFill="1" applyBorder="1" applyAlignment="1" applyProtection="1">
      <protection locked="0"/>
    </xf>
    <xf numFmtId="41" fontId="0" fillId="0" borderId="0" xfId="0" applyNumberFormat="1"/>
    <xf numFmtId="176" fontId="76" fillId="0" borderId="0" xfId="0" applyNumberFormat="1" applyFont="1" applyFill="1" applyBorder="1" applyAlignment="1" applyProtection="1">
      <alignment vertical="center" wrapText="1"/>
    </xf>
    <xf numFmtId="41" fontId="78" fillId="29" borderId="31" xfId="0" applyNumberFormat="1" applyFont="1" applyFill="1" applyBorder="1" applyAlignment="1" applyProtection="1">
      <alignment vertical="center" wrapText="1"/>
      <protection locked="0"/>
    </xf>
    <xf numFmtId="41" fontId="78" fillId="29" borderId="31" xfId="0" applyNumberFormat="1" applyFont="1" applyFill="1" applyBorder="1" applyAlignment="1" applyProtection="1">
      <protection locked="0"/>
    </xf>
    <xf numFmtId="41" fontId="78" fillId="0" borderId="24" xfId="0" applyNumberFormat="1" applyFont="1" applyFill="1" applyBorder="1" applyAlignment="1" applyProtection="1">
      <alignment vertical="center" wrapText="1"/>
    </xf>
    <xf numFmtId="0" fontId="118" fillId="0" borderId="0" xfId="0" applyFont="1"/>
    <xf numFmtId="164" fontId="108" fillId="0" borderId="0" xfId="93" applyNumberFormat="1" applyFont="1" applyFill="1" applyBorder="1" applyAlignment="1" applyProtection="1">
      <alignment horizontal="right" vertical="center" wrapText="1"/>
      <protection locked="0"/>
    </xf>
    <xf numFmtId="0" fontId="113" fillId="0" borderId="0" xfId="0" applyFont="1" applyProtection="1">
      <protection hidden="1"/>
    </xf>
    <xf numFmtId="171" fontId="76" fillId="56" borderId="91" xfId="2450" applyNumberFormat="1" applyFont="1" applyFill="1" applyBorder="1" applyAlignment="1" applyProtection="1">
      <alignment horizontal="center" vertical="center"/>
      <protection hidden="1"/>
    </xf>
    <xf numFmtId="177" fontId="76" fillId="56" borderId="91" xfId="0" applyNumberFormat="1" applyFont="1" applyFill="1" applyBorder="1" applyAlignment="1" applyProtection="1">
      <alignment horizontal="center" vertical="center"/>
      <protection hidden="1"/>
    </xf>
    <xf numFmtId="177" fontId="76" fillId="56" borderId="80" xfId="0" applyNumberFormat="1" applyFont="1" applyFill="1" applyBorder="1" applyAlignment="1" applyProtection="1">
      <alignment horizontal="center" vertical="center"/>
      <protection hidden="1"/>
    </xf>
    <xf numFmtId="177" fontId="76" fillId="56" borderId="91" xfId="0" applyNumberFormat="1" applyFont="1" applyFill="1" applyBorder="1" applyAlignment="1" applyProtection="1">
      <alignment vertical="center"/>
      <protection hidden="1"/>
    </xf>
    <xf numFmtId="177" fontId="78" fillId="56" borderId="152" xfId="0" applyNumberFormat="1" applyFont="1" applyFill="1" applyBorder="1" applyAlignment="1" applyProtection="1">
      <alignment vertical="center"/>
      <protection hidden="1"/>
    </xf>
    <xf numFmtId="41" fontId="76" fillId="55" borderId="137" xfId="0" applyNumberFormat="1" applyFont="1" applyFill="1" applyBorder="1" applyAlignment="1" applyProtection="1">
      <alignment horizontal="left" wrapText="1"/>
      <protection locked="0"/>
    </xf>
    <xf numFmtId="37" fontId="76" fillId="55" borderId="91" xfId="0" applyNumberFormat="1" applyFont="1" applyFill="1" applyBorder="1" applyAlignment="1" applyProtection="1">
      <alignment horizontal="center" vertical="center"/>
      <protection locked="0"/>
    </xf>
    <xf numFmtId="37" fontId="76" fillId="0" borderId="91" xfId="0" applyNumberFormat="1" applyFont="1" applyFill="1" applyBorder="1" applyAlignment="1" applyProtection="1">
      <alignment horizontal="center" vertical="center"/>
      <protection hidden="1"/>
    </xf>
    <xf numFmtId="37" fontId="76" fillId="56" borderId="91" xfId="0" applyNumberFormat="1" applyFont="1" applyFill="1" applyBorder="1" applyAlignment="1" applyProtection="1">
      <alignment horizontal="center" vertical="center"/>
      <protection hidden="1"/>
    </xf>
    <xf numFmtId="0" fontId="0" fillId="56" borderId="217" xfId="0" applyFill="1" applyBorder="1" applyAlignment="1">
      <alignment horizontal="center"/>
    </xf>
    <xf numFmtId="49" fontId="76" fillId="55" borderId="217" xfId="0" applyNumberFormat="1" applyFont="1" applyFill="1" applyBorder="1" applyAlignment="1" applyProtection="1">
      <alignment horizontal="center" vertical="center"/>
      <protection locked="0"/>
    </xf>
    <xf numFmtId="0" fontId="89" fillId="58" borderId="217" xfId="0" applyFont="1" applyFill="1" applyBorder="1" applyAlignment="1" applyProtection="1">
      <alignment horizontal="center" vertical="center"/>
      <protection hidden="1"/>
    </xf>
    <xf numFmtId="37" fontId="76" fillId="0" borderId="183" xfId="0" applyNumberFormat="1" applyFont="1" applyFill="1" applyBorder="1" applyAlignment="1" applyProtection="1">
      <alignment horizontal="center" vertical="center"/>
      <protection hidden="1"/>
    </xf>
    <xf numFmtId="37" fontId="76" fillId="55" borderId="183" xfId="0" applyNumberFormat="1" applyFont="1" applyFill="1" applyBorder="1" applyAlignment="1" applyProtection="1">
      <alignment horizontal="center" vertical="center"/>
      <protection locked="0"/>
    </xf>
    <xf numFmtId="0" fontId="78" fillId="28" borderId="183" xfId="2448" applyFont="1" applyFill="1" applyBorder="1" applyAlignment="1" applyProtection="1">
      <alignment horizontal="center" vertical="top" wrapText="1"/>
      <protection hidden="1"/>
    </xf>
    <xf numFmtId="0" fontId="78" fillId="56" borderId="91" xfId="45" applyFont="1" applyFill="1" applyBorder="1" applyAlignment="1" applyProtection="1">
      <alignment horizontal="center" wrapText="1"/>
    </xf>
    <xf numFmtId="0" fontId="0" fillId="0" borderId="91" xfId="0" applyBorder="1" applyAlignment="1">
      <alignment horizontal="left" wrapText="1"/>
    </xf>
    <xf numFmtId="0" fontId="0" fillId="0" borderId="91" xfId="0" applyBorder="1" applyAlignment="1">
      <alignment wrapText="1"/>
    </xf>
    <xf numFmtId="3" fontId="76" fillId="56" borderId="0" xfId="45" applyNumberFormat="1" applyFont="1" applyFill="1" applyProtection="1"/>
    <xf numFmtId="0" fontId="119" fillId="0" borderId="91" xfId="0" applyFont="1" applyBorder="1" applyAlignment="1">
      <alignment horizontal="center" vertical="center" wrapText="1"/>
    </xf>
    <xf numFmtId="3" fontId="0" fillId="0" borderId="91" xfId="0" applyNumberFormat="1" applyBorder="1" applyAlignment="1">
      <alignment horizontal="center" vertical="center" wrapText="1"/>
    </xf>
    <xf numFmtId="0" fontId="84" fillId="0" borderId="0" xfId="2446" applyFill="1" applyAlignment="1" applyProtection="1"/>
    <xf numFmtId="0" fontId="136" fillId="60" borderId="183" xfId="0" applyFont="1" applyFill="1" applyBorder="1" applyAlignment="1">
      <alignment horizontal="centerContinuous" wrapText="1"/>
    </xf>
    <xf numFmtId="0" fontId="76" fillId="0" borderId="0" xfId="0" applyFont="1" applyAlignment="1">
      <alignment vertical="top"/>
    </xf>
    <xf numFmtId="0" fontId="76" fillId="0" borderId="0" xfId="0" applyFont="1" applyFill="1" applyAlignment="1" applyProtection="1">
      <alignment horizontal="left" vertical="top"/>
    </xf>
    <xf numFmtId="10" fontId="76" fillId="0" borderId="183" xfId="93" applyNumberFormat="1" applyFont="1" applyBorder="1" applyAlignment="1">
      <alignment horizontal="center" vertical="center"/>
    </xf>
    <xf numFmtId="0" fontId="76" fillId="55" borderId="118" xfId="0" applyFont="1" applyFill="1" applyBorder="1" applyAlignment="1" applyProtection="1">
      <alignment horizontal="left" wrapText="1"/>
      <protection locked="0"/>
    </xf>
    <xf numFmtId="41" fontId="76" fillId="29" borderId="218" xfId="0" applyNumberFormat="1" applyFont="1" applyFill="1" applyBorder="1" applyAlignment="1" applyProtection="1">
      <alignment vertical="center" wrapText="1"/>
      <protection locked="0"/>
    </xf>
    <xf numFmtId="41" fontId="76" fillId="29" borderId="219" xfId="0" applyNumberFormat="1" applyFont="1" applyFill="1" applyBorder="1" applyAlignment="1" applyProtection="1">
      <alignment vertical="center" wrapText="1"/>
      <protection locked="0"/>
    </xf>
    <xf numFmtId="0" fontId="76" fillId="55" borderId="177" xfId="0" applyFont="1" applyFill="1" applyBorder="1" applyAlignment="1" applyProtection="1">
      <alignment horizontal="left" wrapText="1"/>
      <protection locked="0"/>
    </xf>
    <xf numFmtId="0" fontId="76" fillId="0" borderId="73" xfId="0" quotePrefix="1" applyFont="1" applyFill="1" applyBorder="1" applyAlignment="1" applyProtection="1">
      <alignment horizontal="left" vertical="top" wrapText="1"/>
    </xf>
    <xf numFmtId="0" fontId="76" fillId="0" borderId="0" xfId="0" applyFont="1" applyFill="1" applyBorder="1" applyAlignment="1" applyProtection="1">
      <alignment horizontal="left" vertical="top" wrapText="1"/>
    </xf>
    <xf numFmtId="0" fontId="79" fillId="56" borderId="70" xfId="0" applyFont="1" applyFill="1" applyBorder="1" applyAlignment="1" applyProtection="1">
      <alignment horizontal="center"/>
    </xf>
    <xf numFmtId="0" fontId="79" fillId="56" borderId="0" xfId="0" applyFont="1" applyFill="1" applyBorder="1" applyAlignment="1" applyProtection="1">
      <alignment horizontal="center"/>
    </xf>
    <xf numFmtId="0" fontId="80" fillId="56" borderId="70" xfId="0" applyFont="1" applyFill="1" applyBorder="1" applyAlignment="1" applyProtection="1">
      <alignment horizontal="center" vertical="center" wrapText="1"/>
      <protection locked="0"/>
    </xf>
    <xf numFmtId="0" fontId="80" fillId="56" borderId="0" xfId="0" applyFont="1" applyFill="1" applyBorder="1" applyAlignment="1" applyProtection="1">
      <alignment horizontal="center" vertical="center" wrapText="1"/>
      <protection locked="0"/>
    </xf>
    <xf numFmtId="0" fontId="80" fillId="56" borderId="71" xfId="0" applyFont="1" applyFill="1" applyBorder="1" applyAlignment="1" applyProtection="1">
      <alignment horizontal="center" vertical="center" wrapText="1"/>
      <protection locked="0"/>
    </xf>
    <xf numFmtId="0" fontId="77" fillId="56" borderId="70" xfId="0" applyFont="1" applyFill="1" applyBorder="1" applyAlignment="1" applyProtection="1">
      <alignment horizontal="center" wrapText="1"/>
    </xf>
    <xf numFmtId="0" fontId="77" fillId="56" borderId="0" xfId="0" applyFont="1" applyFill="1" applyBorder="1" applyAlignment="1" applyProtection="1">
      <alignment horizontal="center" wrapText="1"/>
    </xf>
    <xf numFmtId="0" fontId="77" fillId="56" borderId="71" xfId="0" applyFont="1" applyFill="1" applyBorder="1" applyAlignment="1" applyProtection="1">
      <alignment horizontal="center" wrapText="1"/>
    </xf>
    <xf numFmtId="0" fontId="108" fillId="58" borderId="133" xfId="0" applyFont="1" applyFill="1" applyBorder="1" applyAlignment="1" applyProtection="1">
      <alignment vertical="center"/>
      <protection hidden="1"/>
    </xf>
    <xf numFmtId="0" fontId="108" fillId="58" borderId="134" xfId="0" applyFont="1" applyFill="1" applyBorder="1" applyAlignment="1" applyProtection="1">
      <alignment vertical="center"/>
      <protection hidden="1"/>
    </xf>
    <xf numFmtId="0" fontId="76" fillId="55" borderId="183" xfId="2450" applyNumberFormat="1" applyFont="1" applyFill="1" applyBorder="1" applyAlignment="1" applyProtection="1">
      <alignment horizontal="left" vertical="top" wrapText="1"/>
      <protection locked="0"/>
    </xf>
    <xf numFmtId="0" fontId="76" fillId="55" borderId="184" xfId="2450" applyNumberFormat="1" applyFont="1" applyFill="1" applyBorder="1" applyAlignment="1" applyProtection="1">
      <alignment horizontal="left" vertical="top" wrapText="1"/>
      <protection locked="0"/>
    </xf>
    <xf numFmtId="0" fontId="76" fillId="55" borderId="185" xfId="2450" applyNumberFormat="1" applyFont="1" applyFill="1" applyBorder="1" applyAlignment="1" applyProtection="1">
      <alignment horizontal="left" vertical="top" wrapText="1"/>
      <protection locked="0"/>
    </xf>
    <xf numFmtId="0" fontId="78" fillId="56" borderId="183" xfId="0" applyFont="1" applyFill="1" applyBorder="1" applyAlignment="1" applyProtection="1">
      <alignment horizontal="left" vertical="top" wrapText="1"/>
      <protection hidden="1"/>
    </xf>
    <xf numFmtId="0" fontId="78" fillId="56" borderId="185" xfId="0" applyFont="1" applyFill="1" applyBorder="1" applyAlignment="1" applyProtection="1">
      <alignment horizontal="left" vertical="top" wrapText="1"/>
      <protection hidden="1"/>
    </xf>
    <xf numFmtId="0" fontId="76" fillId="55" borderId="183" xfId="96" applyNumberFormat="1" applyFont="1" applyFill="1" applyBorder="1" applyAlignment="1" applyProtection="1">
      <alignment horizontal="left" vertical="top" wrapText="1"/>
      <protection locked="0"/>
    </xf>
    <xf numFmtId="0" fontId="76" fillId="55" borderId="184" xfId="96" applyNumberFormat="1" applyFont="1" applyFill="1" applyBorder="1" applyAlignment="1" applyProtection="1">
      <alignment horizontal="left" vertical="top" wrapText="1"/>
      <protection locked="0"/>
    </xf>
    <xf numFmtId="0" fontId="76" fillId="55" borderId="185" xfId="96" applyNumberFormat="1" applyFont="1" applyFill="1" applyBorder="1" applyAlignment="1" applyProtection="1">
      <alignment horizontal="left" vertical="top" wrapText="1"/>
      <protection locked="0"/>
    </xf>
    <xf numFmtId="0" fontId="78" fillId="56" borderId="80" xfId="0" applyFont="1" applyFill="1" applyBorder="1" applyAlignment="1" applyProtection="1">
      <alignment horizontal="left" vertical="top" wrapText="1"/>
      <protection hidden="1"/>
    </xf>
    <xf numFmtId="0" fontId="76" fillId="55" borderId="83" xfId="2450" applyNumberFormat="1" applyFont="1" applyFill="1" applyBorder="1" applyAlignment="1" applyProtection="1">
      <alignment horizontal="left" vertical="top" wrapText="1"/>
      <protection locked="0"/>
    </xf>
    <xf numFmtId="0" fontId="76" fillId="55" borderId="74" xfId="2450" applyNumberFormat="1" applyFont="1" applyFill="1" applyBorder="1" applyAlignment="1" applyProtection="1">
      <alignment horizontal="left" vertical="top" wrapText="1"/>
      <protection locked="0"/>
    </xf>
    <xf numFmtId="0" fontId="76" fillId="55" borderId="75" xfId="2450" applyNumberFormat="1" applyFont="1" applyFill="1" applyBorder="1" applyAlignment="1" applyProtection="1">
      <alignment horizontal="left" vertical="top" wrapText="1"/>
      <protection locked="0"/>
    </xf>
    <xf numFmtId="0" fontId="76" fillId="58" borderId="183" xfId="0" applyFont="1" applyFill="1" applyBorder="1" applyAlignment="1" applyProtection="1">
      <alignment horizontal="left" vertical="center"/>
      <protection hidden="1"/>
    </xf>
    <xf numFmtId="0" fontId="76" fillId="58" borderId="185" xfId="0" applyFont="1" applyFill="1" applyBorder="1" applyAlignment="1" applyProtection="1">
      <alignment horizontal="left" vertical="center"/>
      <protection hidden="1"/>
    </xf>
    <xf numFmtId="0" fontId="108" fillId="58" borderId="132" xfId="0" applyFont="1" applyFill="1" applyBorder="1" applyAlignment="1" applyProtection="1">
      <alignment vertical="center"/>
      <protection hidden="1"/>
    </xf>
    <xf numFmtId="0" fontId="108" fillId="58" borderId="199" xfId="0" applyFont="1" applyFill="1" applyBorder="1" applyAlignment="1" applyProtection="1">
      <alignment vertical="center"/>
      <protection hidden="1"/>
    </xf>
    <xf numFmtId="0" fontId="108" fillId="58" borderId="187" xfId="0" applyFont="1" applyFill="1" applyBorder="1" applyAlignment="1" applyProtection="1">
      <alignment vertical="center"/>
      <protection hidden="1"/>
    </xf>
    <xf numFmtId="0" fontId="108" fillId="58" borderId="150" xfId="0" applyFont="1" applyFill="1" applyBorder="1" applyAlignment="1" applyProtection="1">
      <alignment vertical="center"/>
      <protection hidden="1"/>
    </xf>
    <xf numFmtId="0" fontId="109" fillId="58" borderId="153" xfId="0" applyFont="1" applyFill="1" applyBorder="1" applyAlignment="1" applyProtection="1">
      <alignment vertical="center"/>
      <protection hidden="1"/>
    </xf>
    <xf numFmtId="0" fontId="109" fillId="58" borderId="154" xfId="0" applyFont="1" applyFill="1" applyBorder="1" applyAlignment="1" applyProtection="1">
      <alignment vertical="center"/>
      <protection hidden="1"/>
    </xf>
    <xf numFmtId="0" fontId="108" fillId="58" borderId="200" xfId="0" applyFont="1" applyFill="1" applyBorder="1" applyAlignment="1" applyProtection="1">
      <protection hidden="1"/>
    </xf>
    <xf numFmtId="0" fontId="108" fillId="58" borderId="201" xfId="0" applyFont="1" applyFill="1" applyBorder="1" applyAlignment="1" applyProtection="1">
      <protection hidden="1"/>
    </xf>
    <xf numFmtId="0" fontId="92" fillId="61" borderId="83" xfId="2448" applyFont="1" applyFill="1" applyBorder="1" applyAlignment="1" applyProtection="1">
      <alignment horizontal="center" vertical="center" wrapText="1"/>
    </xf>
    <xf numFmtId="0" fontId="76" fillId="61" borderId="74" xfId="2448" applyFont="1" applyFill="1" applyBorder="1" applyAlignment="1" applyProtection="1">
      <alignment horizontal="center" vertical="center" wrapText="1"/>
    </xf>
    <xf numFmtId="0" fontId="76" fillId="61" borderId="75" xfId="2448" applyFont="1" applyFill="1" applyBorder="1" applyAlignment="1" applyProtection="1">
      <alignment horizontal="center" vertical="center" wrapText="1"/>
    </xf>
    <xf numFmtId="0" fontId="77" fillId="0" borderId="77" xfId="2448" applyFont="1" applyFill="1" applyBorder="1" applyAlignment="1" applyProtection="1">
      <alignment horizontal="center" vertical="center" wrapText="1"/>
      <protection hidden="1"/>
    </xf>
    <xf numFmtId="0" fontId="77" fillId="0" borderId="102" xfId="2448" applyFont="1" applyFill="1" applyBorder="1" applyAlignment="1" applyProtection="1">
      <alignment horizontal="center" vertical="center" wrapText="1"/>
      <protection hidden="1"/>
    </xf>
    <xf numFmtId="0" fontId="77" fillId="0" borderId="82" xfId="2448" applyFont="1" applyFill="1" applyBorder="1" applyAlignment="1" applyProtection="1">
      <alignment horizontal="center" vertical="center" wrapText="1"/>
      <protection hidden="1"/>
    </xf>
    <xf numFmtId="0" fontId="92" fillId="61" borderId="83" xfId="2448" applyFont="1" applyFill="1" applyBorder="1" applyAlignment="1" applyProtection="1">
      <alignment horizontal="center" vertical="top" wrapText="1"/>
    </xf>
    <xf numFmtId="0" fontId="76" fillId="61" borderId="74" xfId="2448" applyFont="1" applyFill="1" applyBorder="1" applyAlignment="1" applyProtection="1">
      <alignment horizontal="center" vertical="top" wrapText="1"/>
    </xf>
    <xf numFmtId="0" fontId="76" fillId="61" borderId="75" xfId="2448" applyFont="1" applyFill="1" applyBorder="1" applyAlignment="1" applyProtection="1">
      <alignment horizontal="center" vertical="top" wrapText="1"/>
    </xf>
    <xf numFmtId="41" fontId="78" fillId="0" borderId="1" xfId="0" applyNumberFormat="1" applyFont="1" applyFill="1" applyBorder="1" applyAlignment="1" applyProtection="1">
      <alignment horizontal="center" wrapText="1"/>
    </xf>
    <xf numFmtId="0" fontId="76" fillId="0" borderId="19" xfId="0" applyFont="1" applyFill="1" applyBorder="1" applyAlignment="1" applyProtection="1">
      <alignment vertical="top" wrapText="1"/>
    </xf>
    <xf numFmtId="0" fontId="76" fillId="0" borderId="20" xfId="0" applyFont="1" applyFill="1" applyBorder="1" applyAlignment="1" applyProtection="1">
      <alignment vertical="top" wrapText="1"/>
    </xf>
    <xf numFmtId="0" fontId="50" fillId="61" borderId="13" xfId="0" applyFont="1" applyFill="1" applyBorder="1" applyAlignment="1">
      <alignment horizontal="left" wrapText="1"/>
    </xf>
    <xf numFmtId="0" fontId="50" fillId="61" borderId="14" xfId="0" applyFont="1" applyFill="1" applyBorder="1" applyAlignment="1">
      <alignment horizontal="left" wrapText="1"/>
    </xf>
    <xf numFmtId="0" fontId="50" fillId="61" borderId="50" xfId="0" applyFont="1" applyFill="1" applyBorder="1" applyAlignment="1">
      <alignment horizontal="left" wrapText="1"/>
    </xf>
    <xf numFmtId="0" fontId="50" fillId="61" borderId="19" xfId="0" applyFont="1" applyFill="1" applyBorder="1" applyAlignment="1">
      <alignment horizontal="left" wrapText="1"/>
    </xf>
    <xf numFmtId="0" fontId="50" fillId="61" borderId="20" xfId="0" applyFont="1" applyFill="1" applyBorder="1" applyAlignment="1">
      <alignment horizontal="left" wrapText="1"/>
    </xf>
    <xf numFmtId="0" fontId="50" fillId="61" borderId="21" xfId="0" applyFont="1" applyFill="1" applyBorder="1" applyAlignment="1">
      <alignment horizontal="left" wrapText="1"/>
    </xf>
    <xf numFmtId="0" fontId="77" fillId="0" borderId="43" xfId="0" applyFont="1" applyFill="1" applyBorder="1" applyAlignment="1" applyProtection="1">
      <alignment horizontal="center" vertical="center"/>
    </xf>
    <xf numFmtId="0" fontId="77" fillId="0" borderId="10" xfId="0" applyFont="1" applyFill="1" applyBorder="1" applyAlignment="1" applyProtection="1">
      <alignment horizontal="center" vertical="center"/>
    </xf>
    <xf numFmtId="0" fontId="77" fillId="0" borderId="135" xfId="0" applyFont="1" applyFill="1" applyBorder="1" applyAlignment="1" applyProtection="1">
      <alignment horizontal="center" vertical="center"/>
    </xf>
    <xf numFmtId="0" fontId="77" fillId="0" borderId="19" xfId="0" applyFont="1" applyFill="1" applyBorder="1" applyAlignment="1" applyProtection="1">
      <alignment horizontal="center" vertical="center"/>
    </xf>
    <xf numFmtId="0" fontId="77" fillId="0" borderId="20" xfId="0" applyFont="1" applyFill="1" applyBorder="1" applyAlignment="1" applyProtection="1">
      <alignment horizontal="center" vertical="center"/>
    </xf>
    <xf numFmtId="0" fontId="77" fillId="0" borderId="21" xfId="0" applyFont="1" applyFill="1" applyBorder="1" applyAlignment="1" applyProtection="1">
      <alignment horizontal="center" vertical="center"/>
    </xf>
    <xf numFmtId="0" fontId="50" fillId="61" borderId="11" xfId="0" applyFont="1" applyFill="1" applyBorder="1" applyAlignment="1">
      <alignment horizontal="left" wrapText="1"/>
    </xf>
    <xf numFmtId="0" fontId="50" fillId="61" borderId="0" xfId="0" applyFont="1" applyFill="1" applyBorder="1" applyAlignment="1">
      <alignment horizontal="left" wrapText="1"/>
    </xf>
    <xf numFmtId="0" fontId="50" fillId="61" borderId="51" xfId="0" applyFont="1" applyFill="1" applyBorder="1" applyAlignment="1">
      <alignment horizontal="left" wrapText="1"/>
    </xf>
    <xf numFmtId="0" fontId="76" fillId="56" borderId="19" xfId="0" applyFont="1" applyFill="1" applyBorder="1" applyAlignment="1" applyProtection="1">
      <alignment vertical="top" wrapText="1"/>
    </xf>
    <xf numFmtId="0" fontId="76" fillId="56" borderId="20" xfId="0" applyFont="1" applyFill="1" applyBorder="1" applyAlignment="1" applyProtection="1">
      <alignment vertical="top" wrapText="1"/>
    </xf>
    <xf numFmtId="0" fontId="77" fillId="56" borderId="43" xfId="0" applyFont="1" applyFill="1" applyBorder="1" applyAlignment="1" applyProtection="1">
      <alignment horizontal="center" vertical="center"/>
    </xf>
    <xf numFmtId="0" fontId="77" fillId="56" borderId="10" xfId="0" applyFont="1" applyFill="1" applyBorder="1" applyAlignment="1" applyProtection="1">
      <alignment horizontal="center" vertical="center"/>
    </xf>
    <xf numFmtId="0" fontId="77" fillId="56" borderId="135" xfId="0" applyFont="1" applyFill="1" applyBorder="1" applyAlignment="1" applyProtection="1">
      <alignment horizontal="center" vertical="center"/>
    </xf>
    <xf numFmtId="0" fontId="77" fillId="56" borderId="19" xfId="0" applyFont="1" applyFill="1" applyBorder="1" applyAlignment="1" applyProtection="1">
      <alignment horizontal="center" vertical="center"/>
    </xf>
    <xf numFmtId="0" fontId="77" fillId="56" borderId="20" xfId="0" applyFont="1" applyFill="1" applyBorder="1" applyAlignment="1" applyProtection="1">
      <alignment horizontal="center" vertical="center"/>
    </xf>
    <xf numFmtId="0" fontId="77" fillId="56" borderId="21" xfId="0" applyFont="1" applyFill="1" applyBorder="1" applyAlignment="1" applyProtection="1">
      <alignment horizontal="center" vertical="center"/>
    </xf>
    <xf numFmtId="0" fontId="78" fillId="0" borderId="118" xfId="0" applyFont="1" applyFill="1" applyBorder="1" applyAlignment="1" applyProtection="1">
      <alignment horizontal="center" vertical="center" wrapText="1"/>
    </xf>
    <xf numFmtId="0" fontId="78" fillId="0" borderId="109" xfId="0" applyFont="1" applyFill="1" applyBorder="1" applyAlignment="1" applyProtection="1">
      <alignment vertical="top" wrapText="1"/>
    </xf>
    <xf numFmtId="0" fontId="76" fillId="0" borderId="0" xfId="0" applyFont="1" applyFill="1" applyBorder="1" applyAlignment="1" applyProtection="1">
      <alignment vertical="top" wrapText="1"/>
    </xf>
    <xf numFmtId="0" fontId="76" fillId="0" borderId="110" xfId="0" applyFont="1" applyFill="1" applyBorder="1" applyAlignment="1" applyProtection="1">
      <alignment vertical="top" wrapText="1"/>
    </xf>
    <xf numFmtId="41" fontId="78" fillId="0" borderId="15" xfId="0" applyNumberFormat="1" applyFont="1" applyFill="1" applyBorder="1" applyAlignment="1" applyProtection="1">
      <alignment horizontal="center"/>
    </xf>
    <xf numFmtId="41" fontId="78" fillId="0" borderId="14" xfId="0" applyNumberFormat="1" applyFont="1" applyFill="1" applyBorder="1" applyAlignment="1" applyProtection="1">
      <alignment horizontal="center"/>
    </xf>
    <xf numFmtId="41" fontId="78" fillId="0" borderId="50" xfId="0" applyNumberFormat="1" applyFont="1" applyFill="1" applyBorder="1" applyAlignment="1" applyProtection="1">
      <alignment horizontal="center"/>
    </xf>
    <xf numFmtId="0" fontId="78" fillId="0" borderId="108" xfId="0" applyFont="1" applyFill="1" applyBorder="1" applyAlignment="1" applyProtection="1">
      <alignment horizontal="center"/>
    </xf>
    <xf numFmtId="0" fontId="78" fillId="0" borderId="121" xfId="0" applyFont="1" applyFill="1" applyBorder="1" applyAlignment="1" applyProtection="1">
      <alignment horizontal="center"/>
    </xf>
    <xf numFmtId="0" fontId="78" fillId="0" borderId="0" xfId="0" applyFont="1" applyFill="1" applyBorder="1" applyAlignment="1" applyProtection="1">
      <alignment horizontal="center"/>
    </xf>
    <xf numFmtId="0" fontId="78" fillId="0" borderId="118" xfId="0" applyFont="1" applyFill="1" applyBorder="1" applyAlignment="1" applyProtection="1">
      <alignment horizontal="center"/>
    </xf>
    <xf numFmtId="0" fontId="78" fillId="0" borderId="20" xfId="0" applyFont="1" applyFill="1" applyBorder="1" applyAlignment="1" applyProtection="1">
      <alignment horizontal="center"/>
    </xf>
    <xf numFmtId="0" fontId="78" fillId="0" borderId="138" xfId="0" applyFont="1" applyFill="1" applyBorder="1" applyAlignment="1" applyProtection="1">
      <alignment horizontal="center"/>
    </xf>
    <xf numFmtId="0" fontId="77" fillId="0" borderId="107" xfId="0" applyFont="1" applyFill="1" applyBorder="1" applyAlignment="1" applyProtection="1">
      <alignment horizontal="center" vertical="center"/>
    </xf>
    <xf numFmtId="0" fontId="77" fillId="0" borderId="108" xfId="0" applyFont="1" applyFill="1" applyBorder="1" applyAlignment="1" applyProtection="1">
      <alignment horizontal="center" vertical="center"/>
    </xf>
    <xf numFmtId="0" fontId="77" fillId="0" borderId="136" xfId="0" applyFont="1" applyFill="1" applyBorder="1" applyAlignment="1" applyProtection="1">
      <alignment horizontal="center" vertical="center"/>
    </xf>
    <xf numFmtId="0" fontId="77" fillId="0" borderId="109" xfId="0" applyFont="1" applyFill="1" applyBorder="1" applyAlignment="1" applyProtection="1">
      <alignment horizontal="center" vertical="center"/>
    </xf>
    <xf numFmtId="0" fontId="77" fillId="0" borderId="0" xfId="0" applyFont="1" applyFill="1" applyBorder="1" applyAlignment="1" applyProtection="1">
      <alignment horizontal="center" vertical="center"/>
    </xf>
    <xf numFmtId="0" fontId="77" fillId="0" borderId="51" xfId="0" applyFont="1" applyFill="1" applyBorder="1" applyAlignment="1" applyProtection="1">
      <alignment horizontal="center" vertical="center"/>
    </xf>
    <xf numFmtId="0" fontId="77" fillId="0" borderId="110" xfId="0" applyFont="1" applyFill="1" applyBorder="1" applyAlignment="1" applyProtection="1">
      <alignment horizontal="center" vertical="center"/>
    </xf>
    <xf numFmtId="41" fontId="78" fillId="30" borderId="0" xfId="0" applyNumberFormat="1" applyFont="1" applyFill="1" applyBorder="1" applyAlignment="1" applyProtection="1">
      <alignment horizontal="center" vertical="center" wrapText="1"/>
    </xf>
    <xf numFmtId="41" fontId="78" fillId="30" borderId="12" xfId="0" applyNumberFormat="1" applyFont="1" applyFill="1" applyBorder="1" applyAlignment="1" applyProtection="1">
      <alignment horizontal="center" vertical="center" wrapText="1"/>
    </xf>
    <xf numFmtId="0" fontId="78" fillId="0" borderId="10" xfId="0" applyFont="1" applyFill="1" applyBorder="1" applyAlignment="1" applyProtection="1">
      <alignment horizontal="center"/>
    </xf>
    <xf numFmtId="0" fontId="78" fillId="0" borderId="66" xfId="0" applyFont="1" applyFill="1" applyBorder="1" applyAlignment="1" applyProtection="1">
      <alignment horizontal="center"/>
    </xf>
    <xf numFmtId="0" fontId="78" fillId="0" borderId="12" xfId="0" applyFont="1" applyFill="1" applyBorder="1" applyAlignment="1" applyProtection="1">
      <alignment horizontal="center"/>
    </xf>
    <xf numFmtId="0" fontId="78" fillId="0" borderId="44" xfId="0" applyFont="1" applyFill="1" applyBorder="1" applyAlignment="1" applyProtection="1">
      <alignment horizontal="center"/>
    </xf>
    <xf numFmtId="0" fontId="77" fillId="0" borderId="43" xfId="0" applyFont="1" applyFill="1" applyBorder="1" applyAlignment="1" applyProtection="1">
      <alignment horizontal="center" vertical="center" wrapText="1"/>
    </xf>
    <xf numFmtId="0" fontId="107" fillId="0" borderId="10" xfId="0" applyFont="1" applyBorder="1" applyAlignment="1">
      <alignment vertical="center"/>
    </xf>
    <xf numFmtId="0" fontId="107" fillId="0" borderId="135" xfId="0" applyFont="1" applyBorder="1" applyAlignment="1">
      <alignment vertical="center"/>
    </xf>
    <xf numFmtId="0" fontId="107" fillId="0" borderId="11" xfId="0" applyFont="1" applyBorder="1" applyAlignment="1">
      <alignment vertical="center"/>
    </xf>
    <xf numFmtId="0" fontId="107" fillId="0" borderId="0" xfId="0" applyFont="1" applyAlignment="1">
      <alignment vertical="center"/>
    </xf>
    <xf numFmtId="0" fontId="107" fillId="0" borderId="51" xfId="0" applyFont="1" applyBorder="1" applyAlignment="1">
      <alignment vertical="center"/>
    </xf>
    <xf numFmtId="0" fontId="107" fillId="0" borderId="19" xfId="0" applyFont="1" applyBorder="1" applyAlignment="1">
      <alignment vertical="center"/>
    </xf>
    <xf numFmtId="0" fontId="107" fillId="0" borderId="20" xfId="0" applyFont="1" applyBorder="1" applyAlignment="1">
      <alignment vertical="center"/>
    </xf>
    <xf numFmtId="0" fontId="107" fillId="0" borderId="21" xfId="0" applyFont="1" applyBorder="1" applyAlignment="1">
      <alignment vertical="center"/>
    </xf>
    <xf numFmtId="0" fontId="77" fillId="0" borderId="143" xfId="0" applyFont="1" applyFill="1" applyBorder="1" applyAlignment="1" applyProtection="1">
      <alignment horizontal="center" vertical="center"/>
    </xf>
    <xf numFmtId="0" fontId="77" fillId="0" borderId="144" xfId="0" applyFont="1" applyFill="1" applyBorder="1" applyAlignment="1" applyProtection="1">
      <alignment horizontal="center" vertical="center"/>
    </xf>
    <xf numFmtId="0" fontId="77" fillId="0" borderId="145" xfId="0" applyFont="1" applyFill="1" applyBorder="1" applyAlignment="1" applyProtection="1">
      <alignment horizontal="center" vertical="center"/>
    </xf>
    <xf numFmtId="0" fontId="77" fillId="0" borderId="146" xfId="0" applyFont="1" applyFill="1" applyBorder="1" applyAlignment="1" applyProtection="1">
      <alignment horizontal="center" vertical="center"/>
    </xf>
    <xf numFmtId="0" fontId="77" fillId="0" borderId="147" xfId="0" applyFont="1" applyFill="1" applyBorder="1" applyAlignment="1" applyProtection="1">
      <alignment horizontal="center" vertical="center"/>
    </xf>
    <xf numFmtId="0" fontId="78" fillId="0" borderId="17" xfId="0" applyFont="1" applyFill="1" applyBorder="1" applyAlignment="1" applyProtection="1">
      <alignment horizontal="center" vertical="top"/>
    </xf>
    <xf numFmtId="0" fontId="78" fillId="0" borderId="0" xfId="0" applyFont="1" applyFill="1" applyBorder="1" applyAlignment="1" applyProtection="1">
      <alignment horizontal="center" vertical="top"/>
    </xf>
    <xf numFmtId="0" fontId="78" fillId="0" borderId="148" xfId="0" applyFont="1" applyFill="1" applyBorder="1" applyAlignment="1" applyProtection="1">
      <alignment horizontal="center" vertical="center" wrapText="1"/>
    </xf>
    <xf numFmtId="0" fontId="78" fillId="0" borderId="10" xfId="0" applyFont="1" applyFill="1" applyBorder="1" applyAlignment="1" applyProtection="1">
      <alignment horizontal="center" vertical="center" wrapText="1"/>
    </xf>
    <xf numFmtId="0" fontId="78" fillId="0" borderId="17" xfId="0" applyFont="1" applyFill="1" applyBorder="1" applyAlignment="1" applyProtection="1">
      <alignment horizontal="center" vertical="center" wrapText="1"/>
    </xf>
    <xf numFmtId="0" fontId="78" fillId="0" borderId="0" xfId="0" applyFont="1" applyFill="1" applyBorder="1" applyAlignment="1" applyProtection="1">
      <alignment horizontal="center" vertical="center" wrapText="1"/>
    </xf>
    <xf numFmtId="0" fontId="78" fillId="0" borderId="1" xfId="0" applyFont="1" applyFill="1" applyBorder="1" applyAlignment="1" applyProtection="1">
      <alignment horizontal="center" vertical="top" wrapText="1"/>
    </xf>
    <xf numFmtId="0" fontId="78" fillId="0" borderId="172" xfId="0" applyFont="1" applyFill="1" applyBorder="1" applyAlignment="1" applyProtection="1">
      <alignment horizontal="center" vertical="top" wrapText="1"/>
    </xf>
    <xf numFmtId="41" fontId="76" fillId="0" borderId="0" xfId="0" applyNumberFormat="1" applyFont="1" applyFill="1" applyBorder="1" applyAlignment="1" applyProtection="1">
      <alignment horizontal="center" vertical="top"/>
    </xf>
    <xf numFmtId="0" fontId="76" fillId="0" borderId="11" xfId="0" applyFont="1" applyFill="1" applyBorder="1" applyAlignment="1" applyProtection="1">
      <alignment vertical="top" wrapText="1"/>
    </xf>
    <xf numFmtId="41" fontId="76" fillId="0" borderId="0" xfId="0" applyNumberFormat="1" applyFont="1" applyFill="1" applyBorder="1" applyAlignment="1" applyProtection="1">
      <alignment horizontal="center" vertical="top" wrapText="1"/>
    </xf>
    <xf numFmtId="0" fontId="76" fillId="30" borderId="142" xfId="0" applyFont="1" applyFill="1" applyBorder="1" applyAlignment="1" applyProtection="1">
      <alignment horizontal="center" vertical="top" wrapText="1"/>
    </xf>
    <xf numFmtId="0" fontId="76" fillId="30" borderId="33" xfId="0" applyFont="1" applyFill="1" applyBorder="1" applyAlignment="1" applyProtection="1">
      <alignment horizontal="center" vertical="top" wrapText="1"/>
    </xf>
    <xf numFmtId="0" fontId="76" fillId="30" borderId="48" xfId="0" applyFont="1" applyFill="1" applyBorder="1" applyAlignment="1" applyProtection="1">
      <alignment horizontal="center" vertical="top" wrapText="1"/>
    </xf>
    <xf numFmtId="0" fontId="78" fillId="28" borderId="83" xfId="96" applyNumberFormat="1" applyFont="1" applyFill="1" applyBorder="1" applyAlignment="1">
      <alignment horizontal="left" vertical="top" wrapText="1"/>
    </xf>
    <xf numFmtId="0" fontId="78" fillId="28" borderId="74" xfId="96" applyNumberFormat="1" applyFont="1" applyFill="1" applyBorder="1" applyAlignment="1">
      <alignment horizontal="left" vertical="top" wrapText="1"/>
    </xf>
    <xf numFmtId="0" fontId="78" fillId="28" borderId="75" xfId="96" applyNumberFormat="1" applyFont="1" applyFill="1" applyBorder="1" applyAlignment="1">
      <alignment horizontal="left" vertical="top" wrapText="1"/>
    </xf>
    <xf numFmtId="0" fontId="76" fillId="56" borderId="83" xfId="96" applyNumberFormat="1" applyFont="1" applyFill="1" applyBorder="1" applyAlignment="1">
      <alignment horizontal="left" vertical="top" wrapText="1"/>
    </xf>
    <xf numFmtId="0" fontId="76" fillId="56" borderId="74" xfId="96" applyNumberFormat="1" applyFont="1" applyFill="1" applyBorder="1" applyAlignment="1">
      <alignment horizontal="left" vertical="top" wrapText="1"/>
    </xf>
    <xf numFmtId="0" fontId="76" fillId="56" borderId="75" xfId="96" applyNumberFormat="1" applyFont="1" applyFill="1" applyBorder="1" applyAlignment="1">
      <alignment horizontal="left" vertical="top" wrapText="1"/>
    </xf>
    <xf numFmtId="0" fontId="76" fillId="55" borderId="83" xfId="96" applyNumberFormat="1" applyFont="1" applyFill="1" applyBorder="1" applyAlignment="1" applyProtection="1">
      <alignment horizontal="left" vertical="top" wrapText="1"/>
      <protection locked="0"/>
    </xf>
    <xf numFmtId="0" fontId="76" fillId="55" borderId="74" xfId="96" applyNumberFormat="1" applyFont="1" applyFill="1" applyBorder="1" applyAlignment="1" applyProtection="1">
      <alignment horizontal="left" vertical="top" wrapText="1"/>
      <protection locked="0"/>
    </xf>
    <xf numFmtId="0" fontId="76" fillId="55" borderId="75" xfId="96" applyNumberFormat="1" applyFont="1" applyFill="1" applyBorder="1" applyAlignment="1" applyProtection="1">
      <alignment horizontal="left" vertical="top" wrapText="1"/>
      <protection locked="0"/>
    </xf>
    <xf numFmtId="41" fontId="104" fillId="32" borderId="132" xfId="96" applyNumberFormat="1" applyFont="1" applyFill="1" applyBorder="1" applyAlignment="1">
      <alignment horizontal="center"/>
    </xf>
    <xf numFmtId="41" fontId="104" fillId="32" borderId="131" xfId="96" applyNumberFormat="1" applyFont="1" applyFill="1" applyBorder="1" applyAlignment="1">
      <alignment horizontal="center"/>
    </xf>
    <xf numFmtId="41" fontId="104" fillId="32" borderId="155" xfId="96" applyNumberFormat="1" applyFont="1" applyFill="1" applyBorder="1" applyAlignment="1">
      <alignment horizontal="center"/>
    </xf>
    <xf numFmtId="0" fontId="0" fillId="0" borderId="183" xfId="0" applyBorder="1" applyAlignment="1">
      <alignment horizontal="left" vertical="top" wrapText="1"/>
    </xf>
    <xf numFmtId="0" fontId="0" fillId="0" borderId="184" xfId="0" applyBorder="1" applyAlignment="1">
      <alignment horizontal="left" vertical="top" wrapText="1"/>
    </xf>
    <xf numFmtId="0" fontId="0" fillId="0" borderId="185" xfId="0" applyBorder="1" applyAlignment="1">
      <alignment horizontal="left" vertical="top" wrapText="1"/>
    </xf>
    <xf numFmtId="0" fontId="78" fillId="0" borderId="183" xfId="0" applyFont="1" applyBorder="1"/>
    <xf numFmtId="0" fontId="78" fillId="0" borderId="184" xfId="0" applyFont="1" applyBorder="1"/>
    <xf numFmtId="0" fontId="78" fillId="0" borderId="185" xfId="0" applyFont="1" applyBorder="1"/>
    <xf numFmtId="0" fontId="75" fillId="0" borderId="80" xfId="0" applyFont="1" applyBorder="1" applyAlignment="1">
      <alignment horizontal="center" wrapText="1"/>
    </xf>
    <xf numFmtId="0" fontId="78" fillId="0" borderId="77" xfId="0" applyFont="1" applyBorder="1" applyAlignment="1">
      <alignment horizontal="center" wrapText="1"/>
    </xf>
    <xf numFmtId="0" fontId="78" fillId="0" borderId="151" xfId="0" applyFont="1" applyBorder="1" applyAlignment="1">
      <alignment horizontal="center" wrapText="1"/>
    </xf>
    <xf numFmtId="0" fontId="76" fillId="0" borderId="183" xfId="0" applyFont="1" applyBorder="1"/>
    <xf numFmtId="0" fontId="76" fillId="0" borderId="184" xfId="0" applyFont="1" applyBorder="1"/>
    <xf numFmtId="0" fontId="76" fillId="0" borderId="185" xfId="0" applyFont="1" applyBorder="1"/>
    <xf numFmtId="164" fontId="78" fillId="29" borderId="1" xfId="0" applyNumberFormat="1" applyFont="1" applyFill="1" applyBorder="1" applyAlignment="1" applyProtection="1">
      <alignment horizontal="center" vertical="top" wrapText="1"/>
      <protection locked="0"/>
    </xf>
    <xf numFmtId="164" fontId="78" fillId="29" borderId="172" xfId="0" applyNumberFormat="1" applyFont="1" applyFill="1" applyBorder="1" applyAlignment="1" applyProtection="1">
      <alignment horizontal="center" vertical="top" wrapText="1"/>
      <protection locked="0"/>
    </xf>
  </cellXfs>
  <cellStyles count="8826">
    <cellStyle name="20% - Accent1" xfId="1" builtinId="30" customBuiltin="1"/>
    <cellStyle name="20% - Accent1 2" xfId="99"/>
    <cellStyle name="20% - Accent1 2 2" xfId="100"/>
    <cellStyle name="20% - Accent1 3" xfId="6912"/>
    <cellStyle name="20% - Accent2" xfId="2" builtinId="34" customBuiltin="1"/>
    <cellStyle name="20% - Accent2 2" xfId="101"/>
    <cellStyle name="20% - Accent2 2 2" xfId="102"/>
    <cellStyle name="20% - Accent2 3" xfId="6916"/>
    <cellStyle name="20% - Accent3" xfId="3" builtinId="38" customBuiltin="1"/>
    <cellStyle name="20% - Accent3 2" xfId="103"/>
    <cellStyle name="20% - Accent3 2 2" xfId="104"/>
    <cellStyle name="20% - Accent3 3" xfId="6920"/>
    <cellStyle name="20% - Accent4" xfId="4" builtinId="42" customBuiltin="1"/>
    <cellStyle name="20% - Accent4 2" xfId="105"/>
    <cellStyle name="20% - Accent4 2 2" xfId="106"/>
    <cellStyle name="20% - Accent4 3" xfId="6924"/>
    <cellStyle name="20% - Accent5" xfId="5" builtinId="46" customBuiltin="1"/>
    <cellStyle name="20% - Accent5 2" xfId="107"/>
    <cellStyle name="20% - Accent5 2 2" xfId="108"/>
    <cellStyle name="20% - Accent5 3" xfId="6928"/>
    <cellStyle name="20% - Accent6" xfId="6" builtinId="50" customBuiltin="1"/>
    <cellStyle name="20% - Accent6 2" xfId="109"/>
    <cellStyle name="20% - Accent6 2 2" xfId="110"/>
    <cellStyle name="20% - Accent6 3" xfId="6932"/>
    <cellStyle name="20% - akcent 1" xfId="111"/>
    <cellStyle name="20% - akcent 2" xfId="112"/>
    <cellStyle name="20% - akcent 3" xfId="113"/>
    <cellStyle name="20% - akcent 4" xfId="114"/>
    <cellStyle name="20% - akcent 5" xfId="115"/>
    <cellStyle name="20% - akcent 6" xfId="116"/>
    <cellStyle name="40% - Accent1" xfId="7" builtinId="31" customBuiltin="1"/>
    <cellStyle name="40% - Accent1 2" xfId="117"/>
    <cellStyle name="40% - Accent1 2 2" xfId="118"/>
    <cellStyle name="40% - Accent1 3" xfId="6913"/>
    <cellStyle name="40% - Accent2" xfId="8" builtinId="35" customBuiltin="1"/>
    <cellStyle name="40% - Accent2 2" xfId="119"/>
    <cellStyle name="40% - Accent2 2 2" xfId="120"/>
    <cellStyle name="40% - Accent2 3" xfId="6917"/>
    <cellStyle name="40% - Accent3" xfId="9" builtinId="39" customBuiltin="1"/>
    <cellStyle name="40% - Accent3 2" xfId="121"/>
    <cellStyle name="40% - Accent3 2 2" xfId="122"/>
    <cellStyle name="40% - Accent3 3" xfId="6921"/>
    <cellStyle name="40% - Accent4" xfId="10" builtinId="43" customBuiltin="1"/>
    <cellStyle name="40% - Accent4 2" xfId="123"/>
    <cellStyle name="40% - Accent4 2 2" xfId="124"/>
    <cellStyle name="40% - Accent4 3" xfId="6925"/>
    <cellStyle name="40% - Accent5" xfId="11" builtinId="47" customBuiltin="1"/>
    <cellStyle name="40% - Accent5 2" xfId="125"/>
    <cellStyle name="40% - Accent5 2 2" xfId="126"/>
    <cellStyle name="40% - Accent5 3" xfId="6929"/>
    <cellStyle name="40% - Accent6" xfId="12" builtinId="51" customBuiltin="1"/>
    <cellStyle name="40% - Accent6 2" xfId="127"/>
    <cellStyle name="40% - Accent6 2 2" xfId="128"/>
    <cellStyle name="40% - Accent6 3" xfId="6933"/>
    <cellStyle name="40% - akcent 1" xfId="129"/>
    <cellStyle name="40% - akcent 2" xfId="130"/>
    <cellStyle name="40% - akcent 3" xfId="131"/>
    <cellStyle name="40% - akcent 4" xfId="132"/>
    <cellStyle name="40% - akcent 5" xfId="133"/>
    <cellStyle name="40% - akcent 6" xfId="134"/>
    <cellStyle name="60% - Accent1" xfId="13" builtinId="32" customBuiltin="1"/>
    <cellStyle name="60% - Accent1 2" xfId="135"/>
    <cellStyle name="60% - Accent1 2 2" xfId="136"/>
    <cellStyle name="60% - Accent1 3" xfId="6914"/>
    <cellStyle name="60% - Accent2" xfId="14" builtinId="36" customBuiltin="1"/>
    <cellStyle name="60% - Accent2 2" xfId="137"/>
    <cellStyle name="60% - Accent2 2 2" xfId="138"/>
    <cellStyle name="60% - Accent2 3" xfId="6918"/>
    <cellStyle name="60% - Accent3" xfId="15" builtinId="40" customBuiltin="1"/>
    <cellStyle name="60% - Accent3 2" xfId="139"/>
    <cellStyle name="60% - Accent3 2 2" xfId="140"/>
    <cellStyle name="60% - Accent3 3" xfId="6922"/>
    <cellStyle name="60% - Accent4" xfId="16" builtinId="44" customBuiltin="1"/>
    <cellStyle name="60% - Accent4 2" xfId="141"/>
    <cellStyle name="60% - Accent4 2 2" xfId="142"/>
    <cellStyle name="60% - Accent4 3" xfId="6926"/>
    <cellStyle name="60% - Accent5" xfId="17" builtinId="48" customBuiltin="1"/>
    <cellStyle name="60% - Accent5 2" xfId="143"/>
    <cellStyle name="60% - Accent5 2 2" xfId="144"/>
    <cellStyle name="60% - Accent5 3" xfId="6930"/>
    <cellStyle name="60% - Accent6" xfId="18" builtinId="52" customBuiltin="1"/>
    <cellStyle name="60% - Accent6 2" xfId="145"/>
    <cellStyle name="60% - Accent6 2 2" xfId="146"/>
    <cellStyle name="60% - Accent6 3" xfId="6934"/>
    <cellStyle name="60% - akcent 1" xfId="147"/>
    <cellStyle name="60% - akcent 2" xfId="148"/>
    <cellStyle name="60% - akcent 3" xfId="149"/>
    <cellStyle name="60% - akcent 4" xfId="150"/>
    <cellStyle name="60% - akcent 5" xfId="151"/>
    <cellStyle name="60% - akcent 6" xfId="152"/>
    <cellStyle name="Accent1" xfId="19" builtinId="29" customBuiltin="1"/>
    <cellStyle name="Accent1 2" xfId="153"/>
    <cellStyle name="Accent1 2 2" xfId="154"/>
    <cellStyle name="Accent1 3" xfId="6911"/>
    <cellStyle name="Accent2" xfId="20" builtinId="33" customBuiltin="1"/>
    <cellStyle name="Accent2 2" xfId="155"/>
    <cellStyle name="Accent2 2 2" xfId="156"/>
    <cellStyle name="Accent2 3" xfId="6915"/>
    <cellStyle name="Accent3" xfId="21" builtinId="37" customBuiltin="1"/>
    <cellStyle name="Accent3 2" xfId="157"/>
    <cellStyle name="Accent3 2 2" xfId="158"/>
    <cellStyle name="Accent3 3" xfId="6919"/>
    <cellStyle name="Accent4" xfId="22" builtinId="41" customBuiltin="1"/>
    <cellStyle name="Accent4 2" xfId="159"/>
    <cellStyle name="Accent4 2 2" xfId="160"/>
    <cellStyle name="Accent4 3" xfId="6923"/>
    <cellStyle name="Accent5" xfId="23" builtinId="45" customBuiltin="1"/>
    <cellStyle name="Accent5 2" xfId="161"/>
    <cellStyle name="Accent5 2 2" xfId="162"/>
    <cellStyle name="Accent5 3" xfId="6927"/>
    <cellStyle name="Accent6" xfId="24" builtinId="49" customBuiltin="1"/>
    <cellStyle name="Accent6 2" xfId="163"/>
    <cellStyle name="Accent6 2 2" xfId="164"/>
    <cellStyle name="Accent6 3" xfId="6931"/>
    <cellStyle name="Akcent 1" xfId="165"/>
    <cellStyle name="Akcent 2" xfId="166"/>
    <cellStyle name="Akcent 3" xfId="167"/>
    <cellStyle name="Akcent 4" xfId="168"/>
    <cellStyle name="Akcent 5" xfId="169"/>
    <cellStyle name="Akcent 6" xfId="170"/>
    <cellStyle name="Bad" xfId="25" builtinId="27" customBuiltin="1"/>
    <cellStyle name="Bad 2" xfId="171"/>
    <cellStyle name="Bad 2 2" xfId="172"/>
    <cellStyle name="Bad 3" xfId="6900"/>
    <cellStyle name="BottomTotalRow1" xfId="76"/>
    <cellStyle name="Calculation" xfId="26" builtinId="22" customBuiltin="1"/>
    <cellStyle name="Calculation 2" xfId="173"/>
    <cellStyle name="Calculation 2 10" xfId="174"/>
    <cellStyle name="Calculation 2 10 10" xfId="175"/>
    <cellStyle name="Calculation 2 10 10 2" xfId="4733"/>
    <cellStyle name="Calculation 2 10 10 3" xfId="5308"/>
    <cellStyle name="Calculation 2 10 10 4" xfId="2473"/>
    <cellStyle name="Calculation 2 10 11" xfId="176"/>
    <cellStyle name="Calculation 2 10 11 2" xfId="4734"/>
    <cellStyle name="Calculation 2 10 11 3" xfId="4635"/>
    <cellStyle name="Calculation 2 10 11 4" xfId="2474"/>
    <cellStyle name="Calculation 2 10 12" xfId="177"/>
    <cellStyle name="Calculation 2 10 12 2" xfId="4735"/>
    <cellStyle name="Calculation 2 10 12 3" xfId="5307"/>
    <cellStyle name="Calculation 2 10 12 4" xfId="2475"/>
    <cellStyle name="Calculation 2 10 13" xfId="178"/>
    <cellStyle name="Calculation 2 10 13 2" xfId="4736"/>
    <cellStyle name="Calculation 2 10 13 3" xfId="4649"/>
    <cellStyle name="Calculation 2 10 13 4" xfId="2476"/>
    <cellStyle name="Calculation 2 10 14" xfId="179"/>
    <cellStyle name="Calculation 2 10 14 2" xfId="4737"/>
    <cellStyle name="Calculation 2 10 14 3" xfId="5306"/>
    <cellStyle name="Calculation 2 10 14 4" xfId="2477"/>
    <cellStyle name="Calculation 2 10 15" xfId="180"/>
    <cellStyle name="Calculation 2 10 15 2" xfId="4738"/>
    <cellStyle name="Calculation 2 10 15 3" xfId="4634"/>
    <cellStyle name="Calculation 2 10 15 4" xfId="2478"/>
    <cellStyle name="Calculation 2 10 16" xfId="181"/>
    <cellStyle name="Calculation 2 10 16 2" xfId="4739"/>
    <cellStyle name="Calculation 2 10 16 3" xfId="5305"/>
    <cellStyle name="Calculation 2 10 16 4" xfId="2479"/>
    <cellStyle name="Calculation 2 10 17" xfId="182"/>
    <cellStyle name="Calculation 2 10 17 2" xfId="4740"/>
    <cellStyle name="Calculation 2 10 17 3" xfId="5304"/>
    <cellStyle name="Calculation 2 10 17 4" xfId="2480"/>
    <cellStyle name="Calculation 2 10 18" xfId="183"/>
    <cellStyle name="Calculation 2 10 18 2" xfId="4741"/>
    <cellStyle name="Calculation 2 10 18 3" xfId="5165"/>
    <cellStyle name="Calculation 2 10 18 4" xfId="2481"/>
    <cellStyle name="Calculation 2 10 19" xfId="184"/>
    <cellStyle name="Calculation 2 10 19 2" xfId="4742"/>
    <cellStyle name="Calculation 2 10 19 3" xfId="5164"/>
    <cellStyle name="Calculation 2 10 19 4" xfId="2482"/>
    <cellStyle name="Calculation 2 10 2" xfId="185"/>
    <cellStyle name="Calculation 2 10 2 2" xfId="4743"/>
    <cellStyle name="Calculation 2 10 2 3" xfId="5163"/>
    <cellStyle name="Calculation 2 10 2 4" xfId="2483"/>
    <cellStyle name="Calculation 2 10 20" xfId="186"/>
    <cellStyle name="Calculation 2 10 20 2" xfId="4744"/>
    <cellStyle name="Calculation 2 10 20 3" xfId="5162"/>
    <cellStyle name="Calculation 2 10 20 4" xfId="2484"/>
    <cellStyle name="Calculation 2 10 21" xfId="187"/>
    <cellStyle name="Calculation 2 10 21 2" xfId="4745"/>
    <cellStyle name="Calculation 2 10 21 3" xfId="5161"/>
    <cellStyle name="Calculation 2 10 21 4" xfId="2485"/>
    <cellStyle name="Calculation 2 10 22" xfId="188"/>
    <cellStyle name="Calculation 2 10 22 2" xfId="4746"/>
    <cellStyle name="Calculation 2 10 22 3" xfId="5160"/>
    <cellStyle name="Calculation 2 10 22 4" xfId="2486"/>
    <cellStyle name="Calculation 2 10 23" xfId="189"/>
    <cellStyle name="Calculation 2 10 23 2" xfId="4747"/>
    <cellStyle name="Calculation 2 10 23 3" xfId="6887"/>
    <cellStyle name="Calculation 2 10 23 4" xfId="2487"/>
    <cellStyle name="Calculation 2 10 24" xfId="4732"/>
    <cellStyle name="Calculation 2 10 25" xfId="5309"/>
    <cellStyle name="Calculation 2 10 26" xfId="2472"/>
    <cellStyle name="Calculation 2 10 3" xfId="190"/>
    <cellStyle name="Calculation 2 10 3 2" xfId="4748"/>
    <cellStyle name="Calculation 2 10 3 3" xfId="5159"/>
    <cellStyle name="Calculation 2 10 3 4" xfId="2488"/>
    <cellStyle name="Calculation 2 10 4" xfId="191"/>
    <cellStyle name="Calculation 2 10 4 2" xfId="4749"/>
    <cellStyle name="Calculation 2 10 4 3" xfId="5158"/>
    <cellStyle name="Calculation 2 10 4 4" xfId="2489"/>
    <cellStyle name="Calculation 2 10 5" xfId="192"/>
    <cellStyle name="Calculation 2 10 5 2" xfId="4750"/>
    <cellStyle name="Calculation 2 10 5 3" xfId="5157"/>
    <cellStyle name="Calculation 2 10 5 4" xfId="2490"/>
    <cellStyle name="Calculation 2 10 6" xfId="193"/>
    <cellStyle name="Calculation 2 10 6 2" xfId="4751"/>
    <cellStyle name="Calculation 2 10 6 3" xfId="5156"/>
    <cellStyle name="Calculation 2 10 6 4" xfId="2491"/>
    <cellStyle name="Calculation 2 10 7" xfId="194"/>
    <cellStyle name="Calculation 2 10 7 2" xfId="4752"/>
    <cellStyle name="Calculation 2 10 7 3" xfId="5155"/>
    <cellStyle name="Calculation 2 10 7 4" xfId="2492"/>
    <cellStyle name="Calculation 2 10 8" xfId="195"/>
    <cellStyle name="Calculation 2 10 8 2" xfId="4753"/>
    <cellStyle name="Calculation 2 10 8 3" xfId="5154"/>
    <cellStyle name="Calculation 2 10 8 4" xfId="2493"/>
    <cellStyle name="Calculation 2 10 9" xfId="196"/>
    <cellStyle name="Calculation 2 10 9 2" xfId="4754"/>
    <cellStyle name="Calculation 2 10 9 3" xfId="5153"/>
    <cellStyle name="Calculation 2 10 9 4" xfId="2494"/>
    <cellStyle name="Calculation 2 11" xfId="197"/>
    <cellStyle name="Calculation 2 11 10" xfId="198"/>
    <cellStyle name="Calculation 2 11 10 2" xfId="4756"/>
    <cellStyle name="Calculation 2 11 10 3" xfId="5151"/>
    <cellStyle name="Calculation 2 11 10 4" xfId="2496"/>
    <cellStyle name="Calculation 2 11 11" xfId="199"/>
    <cellStyle name="Calculation 2 11 11 2" xfId="4757"/>
    <cellStyle name="Calculation 2 11 11 3" xfId="5150"/>
    <cellStyle name="Calculation 2 11 11 4" xfId="2497"/>
    <cellStyle name="Calculation 2 11 12" xfId="200"/>
    <cellStyle name="Calculation 2 11 12 2" xfId="4758"/>
    <cellStyle name="Calculation 2 11 12 3" xfId="5149"/>
    <cellStyle name="Calculation 2 11 12 4" xfId="2498"/>
    <cellStyle name="Calculation 2 11 13" xfId="201"/>
    <cellStyle name="Calculation 2 11 13 2" xfId="4759"/>
    <cellStyle name="Calculation 2 11 13 3" xfId="5148"/>
    <cellStyle name="Calculation 2 11 13 4" xfId="2499"/>
    <cellStyle name="Calculation 2 11 14" xfId="202"/>
    <cellStyle name="Calculation 2 11 14 2" xfId="4760"/>
    <cellStyle name="Calculation 2 11 14 3" xfId="5147"/>
    <cellStyle name="Calculation 2 11 14 4" xfId="2500"/>
    <cellStyle name="Calculation 2 11 15" xfId="203"/>
    <cellStyle name="Calculation 2 11 15 2" xfId="4761"/>
    <cellStyle name="Calculation 2 11 15 3" xfId="5146"/>
    <cellStyle name="Calculation 2 11 15 4" xfId="2501"/>
    <cellStyle name="Calculation 2 11 16" xfId="204"/>
    <cellStyle name="Calculation 2 11 16 2" xfId="4762"/>
    <cellStyle name="Calculation 2 11 16 3" xfId="5145"/>
    <cellStyle name="Calculation 2 11 16 4" xfId="2502"/>
    <cellStyle name="Calculation 2 11 17" xfId="205"/>
    <cellStyle name="Calculation 2 11 17 2" xfId="4763"/>
    <cellStyle name="Calculation 2 11 17 3" xfId="5144"/>
    <cellStyle name="Calculation 2 11 17 4" xfId="2503"/>
    <cellStyle name="Calculation 2 11 18" xfId="206"/>
    <cellStyle name="Calculation 2 11 18 2" xfId="4764"/>
    <cellStyle name="Calculation 2 11 18 3" xfId="5143"/>
    <cellStyle name="Calculation 2 11 18 4" xfId="2504"/>
    <cellStyle name="Calculation 2 11 19" xfId="207"/>
    <cellStyle name="Calculation 2 11 19 2" xfId="4765"/>
    <cellStyle name="Calculation 2 11 19 3" xfId="5142"/>
    <cellStyle name="Calculation 2 11 19 4" xfId="2505"/>
    <cellStyle name="Calculation 2 11 2" xfId="208"/>
    <cellStyle name="Calculation 2 11 2 2" xfId="4766"/>
    <cellStyle name="Calculation 2 11 2 3" xfId="5141"/>
    <cellStyle name="Calculation 2 11 2 4" xfId="2506"/>
    <cellStyle name="Calculation 2 11 20" xfId="209"/>
    <cellStyle name="Calculation 2 11 20 2" xfId="4767"/>
    <cellStyle name="Calculation 2 11 20 3" xfId="5140"/>
    <cellStyle name="Calculation 2 11 20 4" xfId="2507"/>
    <cellStyle name="Calculation 2 11 21" xfId="210"/>
    <cellStyle name="Calculation 2 11 21 2" xfId="4768"/>
    <cellStyle name="Calculation 2 11 21 3" xfId="5139"/>
    <cellStyle name="Calculation 2 11 21 4" xfId="2508"/>
    <cellStyle name="Calculation 2 11 22" xfId="211"/>
    <cellStyle name="Calculation 2 11 22 2" xfId="4769"/>
    <cellStyle name="Calculation 2 11 22 3" xfId="5138"/>
    <cellStyle name="Calculation 2 11 22 4" xfId="2509"/>
    <cellStyle name="Calculation 2 11 23" xfId="212"/>
    <cellStyle name="Calculation 2 11 23 2" xfId="4770"/>
    <cellStyle name="Calculation 2 11 23 3" xfId="5137"/>
    <cellStyle name="Calculation 2 11 23 4" xfId="2510"/>
    <cellStyle name="Calculation 2 11 24" xfId="4755"/>
    <cellStyle name="Calculation 2 11 25" xfId="5152"/>
    <cellStyle name="Calculation 2 11 26" xfId="2495"/>
    <cellStyle name="Calculation 2 11 3" xfId="213"/>
    <cellStyle name="Calculation 2 11 3 2" xfId="4771"/>
    <cellStyle name="Calculation 2 11 3 3" xfId="5136"/>
    <cellStyle name="Calculation 2 11 3 4" xfId="2511"/>
    <cellStyle name="Calculation 2 11 4" xfId="214"/>
    <cellStyle name="Calculation 2 11 4 2" xfId="4772"/>
    <cellStyle name="Calculation 2 11 4 3" xfId="6883"/>
    <cellStyle name="Calculation 2 11 4 4" xfId="2512"/>
    <cellStyle name="Calculation 2 11 5" xfId="215"/>
    <cellStyle name="Calculation 2 11 5 2" xfId="4773"/>
    <cellStyle name="Calculation 2 11 5 3" xfId="5135"/>
    <cellStyle name="Calculation 2 11 5 4" xfId="2513"/>
    <cellStyle name="Calculation 2 11 6" xfId="216"/>
    <cellStyle name="Calculation 2 11 6 2" xfId="4774"/>
    <cellStyle name="Calculation 2 11 6 3" xfId="5134"/>
    <cellStyle name="Calculation 2 11 6 4" xfId="2514"/>
    <cellStyle name="Calculation 2 11 7" xfId="217"/>
    <cellStyle name="Calculation 2 11 7 2" xfId="4775"/>
    <cellStyle name="Calculation 2 11 7 3" xfId="5133"/>
    <cellStyle name="Calculation 2 11 7 4" xfId="2515"/>
    <cellStyle name="Calculation 2 11 8" xfId="218"/>
    <cellStyle name="Calculation 2 11 8 2" xfId="4776"/>
    <cellStyle name="Calculation 2 11 8 3" xfId="5132"/>
    <cellStyle name="Calculation 2 11 8 4" xfId="2516"/>
    <cellStyle name="Calculation 2 11 9" xfId="219"/>
    <cellStyle name="Calculation 2 11 9 2" xfId="4777"/>
    <cellStyle name="Calculation 2 11 9 3" xfId="5131"/>
    <cellStyle name="Calculation 2 11 9 4" xfId="2517"/>
    <cellStyle name="Calculation 2 12" xfId="220"/>
    <cellStyle name="Calculation 2 12 10" xfId="221"/>
    <cellStyle name="Calculation 2 12 10 2" xfId="4779"/>
    <cellStyle name="Calculation 2 12 10 3" xfId="5129"/>
    <cellStyle name="Calculation 2 12 10 4" xfId="2519"/>
    <cellStyle name="Calculation 2 12 11" xfId="222"/>
    <cellStyle name="Calculation 2 12 11 2" xfId="4780"/>
    <cellStyle name="Calculation 2 12 11 3" xfId="5128"/>
    <cellStyle name="Calculation 2 12 11 4" xfId="2520"/>
    <cellStyle name="Calculation 2 12 12" xfId="223"/>
    <cellStyle name="Calculation 2 12 12 2" xfId="4781"/>
    <cellStyle name="Calculation 2 12 12 3" xfId="6882"/>
    <cellStyle name="Calculation 2 12 12 4" xfId="2521"/>
    <cellStyle name="Calculation 2 12 13" xfId="224"/>
    <cellStyle name="Calculation 2 12 13 2" xfId="4782"/>
    <cellStyle name="Calculation 2 12 13 3" xfId="5127"/>
    <cellStyle name="Calculation 2 12 13 4" xfId="2522"/>
    <cellStyle name="Calculation 2 12 14" xfId="225"/>
    <cellStyle name="Calculation 2 12 14 2" xfId="4783"/>
    <cellStyle name="Calculation 2 12 14 3" xfId="5126"/>
    <cellStyle name="Calculation 2 12 14 4" xfId="2523"/>
    <cellStyle name="Calculation 2 12 15" xfId="226"/>
    <cellStyle name="Calculation 2 12 15 2" xfId="4784"/>
    <cellStyle name="Calculation 2 12 15 3" xfId="5125"/>
    <cellStyle name="Calculation 2 12 15 4" xfId="2524"/>
    <cellStyle name="Calculation 2 12 16" xfId="227"/>
    <cellStyle name="Calculation 2 12 16 2" xfId="4785"/>
    <cellStyle name="Calculation 2 12 16 3" xfId="5124"/>
    <cellStyle name="Calculation 2 12 16 4" xfId="2525"/>
    <cellStyle name="Calculation 2 12 17" xfId="228"/>
    <cellStyle name="Calculation 2 12 17 2" xfId="4786"/>
    <cellStyle name="Calculation 2 12 17 3" xfId="5123"/>
    <cellStyle name="Calculation 2 12 17 4" xfId="2526"/>
    <cellStyle name="Calculation 2 12 18" xfId="229"/>
    <cellStyle name="Calculation 2 12 18 2" xfId="4787"/>
    <cellStyle name="Calculation 2 12 18 3" xfId="5122"/>
    <cellStyle name="Calculation 2 12 18 4" xfId="2527"/>
    <cellStyle name="Calculation 2 12 19" xfId="230"/>
    <cellStyle name="Calculation 2 12 19 2" xfId="4788"/>
    <cellStyle name="Calculation 2 12 19 3" xfId="5121"/>
    <cellStyle name="Calculation 2 12 19 4" xfId="2528"/>
    <cellStyle name="Calculation 2 12 2" xfId="231"/>
    <cellStyle name="Calculation 2 12 2 2" xfId="4789"/>
    <cellStyle name="Calculation 2 12 2 3" xfId="5120"/>
    <cellStyle name="Calculation 2 12 2 4" xfId="2529"/>
    <cellStyle name="Calculation 2 12 20" xfId="232"/>
    <cellStyle name="Calculation 2 12 20 2" xfId="4790"/>
    <cellStyle name="Calculation 2 12 20 3" xfId="5119"/>
    <cellStyle name="Calculation 2 12 20 4" xfId="2530"/>
    <cellStyle name="Calculation 2 12 21" xfId="233"/>
    <cellStyle name="Calculation 2 12 21 2" xfId="4791"/>
    <cellStyle name="Calculation 2 12 21 3" xfId="5118"/>
    <cellStyle name="Calculation 2 12 21 4" xfId="2531"/>
    <cellStyle name="Calculation 2 12 22" xfId="234"/>
    <cellStyle name="Calculation 2 12 22 2" xfId="4792"/>
    <cellStyle name="Calculation 2 12 22 3" xfId="5117"/>
    <cellStyle name="Calculation 2 12 22 4" xfId="2532"/>
    <cellStyle name="Calculation 2 12 23" xfId="235"/>
    <cellStyle name="Calculation 2 12 23 2" xfId="4793"/>
    <cellStyle name="Calculation 2 12 23 3" xfId="5116"/>
    <cellStyle name="Calculation 2 12 23 4" xfId="2533"/>
    <cellStyle name="Calculation 2 12 24" xfId="4778"/>
    <cellStyle name="Calculation 2 12 25" xfId="5130"/>
    <cellStyle name="Calculation 2 12 26" xfId="2518"/>
    <cellStyle name="Calculation 2 12 3" xfId="236"/>
    <cellStyle name="Calculation 2 12 3 2" xfId="4794"/>
    <cellStyle name="Calculation 2 12 3 3" xfId="5115"/>
    <cellStyle name="Calculation 2 12 3 4" xfId="2534"/>
    <cellStyle name="Calculation 2 12 4" xfId="237"/>
    <cellStyle name="Calculation 2 12 4 2" xfId="4795"/>
    <cellStyle name="Calculation 2 12 4 3" xfId="5114"/>
    <cellStyle name="Calculation 2 12 4 4" xfId="2535"/>
    <cellStyle name="Calculation 2 12 5" xfId="238"/>
    <cellStyle name="Calculation 2 12 5 2" xfId="4796"/>
    <cellStyle name="Calculation 2 12 5 3" xfId="5113"/>
    <cellStyle name="Calculation 2 12 5 4" xfId="2536"/>
    <cellStyle name="Calculation 2 12 6" xfId="239"/>
    <cellStyle name="Calculation 2 12 6 2" xfId="4797"/>
    <cellStyle name="Calculation 2 12 6 3" xfId="5112"/>
    <cellStyle name="Calculation 2 12 6 4" xfId="2537"/>
    <cellStyle name="Calculation 2 12 7" xfId="240"/>
    <cellStyle name="Calculation 2 12 7 2" xfId="4798"/>
    <cellStyle name="Calculation 2 12 7 3" xfId="5111"/>
    <cellStyle name="Calculation 2 12 7 4" xfId="2538"/>
    <cellStyle name="Calculation 2 12 8" xfId="241"/>
    <cellStyle name="Calculation 2 12 8 2" xfId="4799"/>
    <cellStyle name="Calculation 2 12 8 3" xfId="5110"/>
    <cellStyle name="Calculation 2 12 8 4" xfId="2539"/>
    <cellStyle name="Calculation 2 12 9" xfId="242"/>
    <cellStyle name="Calculation 2 12 9 2" xfId="4800"/>
    <cellStyle name="Calculation 2 12 9 3" xfId="5109"/>
    <cellStyle name="Calculation 2 12 9 4" xfId="2540"/>
    <cellStyle name="Calculation 2 13" xfId="243"/>
    <cellStyle name="Calculation 2 13 10" xfId="244"/>
    <cellStyle name="Calculation 2 13 10 2" xfId="4802"/>
    <cellStyle name="Calculation 2 13 10 3" xfId="5107"/>
    <cellStyle name="Calculation 2 13 10 4" xfId="2542"/>
    <cellStyle name="Calculation 2 13 11" xfId="245"/>
    <cellStyle name="Calculation 2 13 11 2" xfId="4803"/>
    <cellStyle name="Calculation 2 13 11 3" xfId="5106"/>
    <cellStyle name="Calculation 2 13 11 4" xfId="2543"/>
    <cellStyle name="Calculation 2 13 12" xfId="246"/>
    <cellStyle name="Calculation 2 13 12 2" xfId="4804"/>
    <cellStyle name="Calculation 2 13 12 3" xfId="5105"/>
    <cellStyle name="Calculation 2 13 12 4" xfId="2544"/>
    <cellStyle name="Calculation 2 13 13" xfId="247"/>
    <cellStyle name="Calculation 2 13 13 2" xfId="4805"/>
    <cellStyle name="Calculation 2 13 13 3" xfId="5104"/>
    <cellStyle name="Calculation 2 13 13 4" xfId="2545"/>
    <cellStyle name="Calculation 2 13 14" xfId="248"/>
    <cellStyle name="Calculation 2 13 14 2" xfId="4806"/>
    <cellStyle name="Calculation 2 13 14 3" xfId="5103"/>
    <cellStyle name="Calculation 2 13 14 4" xfId="2546"/>
    <cellStyle name="Calculation 2 13 15" xfId="249"/>
    <cellStyle name="Calculation 2 13 15 2" xfId="4807"/>
    <cellStyle name="Calculation 2 13 15 3" xfId="5102"/>
    <cellStyle name="Calculation 2 13 15 4" xfId="2547"/>
    <cellStyle name="Calculation 2 13 16" xfId="250"/>
    <cellStyle name="Calculation 2 13 16 2" xfId="4808"/>
    <cellStyle name="Calculation 2 13 16 3" xfId="5101"/>
    <cellStyle name="Calculation 2 13 16 4" xfId="2548"/>
    <cellStyle name="Calculation 2 13 17" xfId="251"/>
    <cellStyle name="Calculation 2 13 17 2" xfId="4809"/>
    <cellStyle name="Calculation 2 13 17 3" xfId="5100"/>
    <cellStyle name="Calculation 2 13 17 4" xfId="2549"/>
    <cellStyle name="Calculation 2 13 18" xfId="252"/>
    <cellStyle name="Calculation 2 13 18 2" xfId="4810"/>
    <cellStyle name="Calculation 2 13 18 3" xfId="5099"/>
    <cellStyle name="Calculation 2 13 18 4" xfId="2550"/>
    <cellStyle name="Calculation 2 13 19" xfId="253"/>
    <cellStyle name="Calculation 2 13 19 2" xfId="4811"/>
    <cellStyle name="Calculation 2 13 19 3" xfId="5098"/>
    <cellStyle name="Calculation 2 13 19 4" xfId="2551"/>
    <cellStyle name="Calculation 2 13 2" xfId="254"/>
    <cellStyle name="Calculation 2 13 2 2" xfId="4812"/>
    <cellStyle name="Calculation 2 13 2 3" xfId="5097"/>
    <cellStyle name="Calculation 2 13 2 4" xfId="2552"/>
    <cellStyle name="Calculation 2 13 20" xfId="255"/>
    <cellStyle name="Calculation 2 13 20 2" xfId="4813"/>
    <cellStyle name="Calculation 2 13 20 3" xfId="5096"/>
    <cellStyle name="Calculation 2 13 20 4" xfId="2553"/>
    <cellStyle name="Calculation 2 13 21" xfId="256"/>
    <cellStyle name="Calculation 2 13 21 2" xfId="4814"/>
    <cellStyle name="Calculation 2 13 21 3" xfId="5095"/>
    <cellStyle name="Calculation 2 13 21 4" xfId="2554"/>
    <cellStyle name="Calculation 2 13 22" xfId="257"/>
    <cellStyle name="Calculation 2 13 22 2" xfId="4815"/>
    <cellStyle name="Calculation 2 13 22 3" xfId="5094"/>
    <cellStyle name="Calculation 2 13 22 4" xfId="2555"/>
    <cellStyle name="Calculation 2 13 23" xfId="258"/>
    <cellStyle name="Calculation 2 13 23 2" xfId="4816"/>
    <cellStyle name="Calculation 2 13 23 3" xfId="5093"/>
    <cellStyle name="Calculation 2 13 23 4" xfId="2556"/>
    <cellStyle name="Calculation 2 13 24" xfId="4801"/>
    <cellStyle name="Calculation 2 13 25" xfId="5108"/>
    <cellStyle name="Calculation 2 13 26" xfId="2541"/>
    <cellStyle name="Calculation 2 13 3" xfId="259"/>
    <cellStyle name="Calculation 2 13 3 2" xfId="4817"/>
    <cellStyle name="Calculation 2 13 3 3" xfId="5092"/>
    <cellStyle name="Calculation 2 13 3 4" xfId="2557"/>
    <cellStyle name="Calculation 2 13 4" xfId="260"/>
    <cellStyle name="Calculation 2 13 4 2" xfId="4818"/>
    <cellStyle name="Calculation 2 13 4 3" xfId="5091"/>
    <cellStyle name="Calculation 2 13 4 4" xfId="2558"/>
    <cellStyle name="Calculation 2 13 5" xfId="261"/>
    <cellStyle name="Calculation 2 13 5 2" xfId="4819"/>
    <cellStyle name="Calculation 2 13 5 3" xfId="5090"/>
    <cellStyle name="Calculation 2 13 5 4" xfId="2559"/>
    <cellStyle name="Calculation 2 13 6" xfId="262"/>
    <cellStyle name="Calculation 2 13 6 2" xfId="4820"/>
    <cellStyle name="Calculation 2 13 6 3" xfId="5089"/>
    <cellStyle name="Calculation 2 13 6 4" xfId="2560"/>
    <cellStyle name="Calculation 2 13 7" xfId="263"/>
    <cellStyle name="Calculation 2 13 7 2" xfId="4821"/>
    <cellStyle name="Calculation 2 13 7 3" xfId="5088"/>
    <cellStyle name="Calculation 2 13 7 4" xfId="2561"/>
    <cellStyle name="Calculation 2 13 8" xfId="264"/>
    <cellStyle name="Calculation 2 13 8 2" xfId="4822"/>
    <cellStyle name="Calculation 2 13 8 3" xfId="5087"/>
    <cellStyle name="Calculation 2 13 8 4" xfId="2562"/>
    <cellStyle name="Calculation 2 13 9" xfId="265"/>
    <cellStyle name="Calculation 2 13 9 2" xfId="4823"/>
    <cellStyle name="Calculation 2 13 9 3" xfId="5086"/>
    <cellStyle name="Calculation 2 13 9 4" xfId="2563"/>
    <cellStyle name="Calculation 2 14" xfId="266"/>
    <cellStyle name="Calculation 2 14 10" xfId="267"/>
    <cellStyle name="Calculation 2 14 10 2" xfId="4825"/>
    <cellStyle name="Calculation 2 14 10 3" xfId="5084"/>
    <cellStyle name="Calculation 2 14 10 4" xfId="2565"/>
    <cellStyle name="Calculation 2 14 11" xfId="268"/>
    <cellStyle name="Calculation 2 14 11 2" xfId="4826"/>
    <cellStyle name="Calculation 2 14 11 3" xfId="5083"/>
    <cellStyle name="Calculation 2 14 11 4" xfId="2566"/>
    <cellStyle name="Calculation 2 14 12" xfId="269"/>
    <cellStyle name="Calculation 2 14 12 2" xfId="4827"/>
    <cellStyle name="Calculation 2 14 12 3" xfId="5082"/>
    <cellStyle name="Calculation 2 14 12 4" xfId="2567"/>
    <cellStyle name="Calculation 2 14 13" xfId="270"/>
    <cellStyle name="Calculation 2 14 13 2" xfId="4828"/>
    <cellStyle name="Calculation 2 14 13 3" xfId="5081"/>
    <cellStyle name="Calculation 2 14 13 4" xfId="2568"/>
    <cellStyle name="Calculation 2 14 14" xfId="271"/>
    <cellStyle name="Calculation 2 14 14 2" xfId="4829"/>
    <cellStyle name="Calculation 2 14 14 3" xfId="5080"/>
    <cellStyle name="Calculation 2 14 14 4" xfId="2569"/>
    <cellStyle name="Calculation 2 14 15" xfId="272"/>
    <cellStyle name="Calculation 2 14 15 2" xfId="4830"/>
    <cellStyle name="Calculation 2 14 15 3" xfId="5079"/>
    <cellStyle name="Calculation 2 14 15 4" xfId="2570"/>
    <cellStyle name="Calculation 2 14 16" xfId="273"/>
    <cellStyle name="Calculation 2 14 16 2" xfId="4831"/>
    <cellStyle name="Calculation 2 14 16 3" xfId="5078"/>
    <cellStyle name="Calculation 2 14 16 4" xfId="2571"/>
    <cellStyle name="Calculation 2 14 17" xfId="274"/>
    <cellStyle name="Calculation 2 14 17 2" xfId="4832"/>
    <cellStyle name="Calculation 2 14 17 3" xfId="4633"/>
    <cellStyle name="Calculation 2 14 17 4" xfId="2572"/>
    <cellStyle name="Calculation 2 14 18" xfId="275"/>
    <cellStyle name="Calculation 2 14 18 2" xfId="4833"/>
    <cellStyle name="Calculation 2 14 18 3" xfId="4632"/>
    <cellStyle name="Calculation 2 14 18 4" xfId="2573"/>
    <cellStyle name="Calculation 2 14 19" xfId="276"/>
    <cellStyle name="Calculation 2 14 19 2" xfId="4834"/>
    <cellStyle name="Calculation 2 14 19 3" xfId="4631"/>
    <cellStyle name="Calculation 2 14 19 4" xfId="2574"/>
    <cellStyle name="Calculation 2 14 2" xfId="277"/>
    <cellStyle name="Calculation 2 14 2 2" xfId="4835"/>
    <cellStyle name="Calculation 2 14 2 3" xfId="4630"/>
    <cellStyle name="Calculation 2 14 2 4" xfId="2575"/>
    <cellStyle name="Calculation 2 14 20" xfId="278"/>
    <cellStyle name="Calculation 2 14 20 2" xfId="4836"/>
    <cellStyle name="Calculation 2 14 20 3" xfId="4629"/>
    <cellStyle name="Calculation 2 14 20 4" xfId="2576"/>
    <cellStyle name="Calculation 2 14 21" xfId="279"/>
    <cellStyle name="Calculation 2 14 21 2" xfId="4837"/>
    <cellStyle name="Calculation 2 14 21 3" xfId="4645"/>
    <cellStyle name="Calculation 2 14 21 4" xfId="2577"/>
    <cellStyle name="Calculation 2 14 22" xfId="280"/>
    <cellStyle name="Calculation 2 14 22 2" xfId="4838"/>
    <cellStyle name="Calculation 2 14 22 3" xfId="5077"/>
    <cellStyle name="Calculation 2 14 22 4" xfId="2578"/>
    <cellStyle name="Calculation 2 14 23" xfId="281"/>
    <cellStyle name="Calculation 2 14 23 2" xfId="4839"/>
    <cellStyle name="Calculation 2 14 23 3" xfId="5076"/>
    <cellStyle name="Calculation 2 14 23 4" xfId="2579"/>
    <cellStyle name="Calculation 2 14 24" xfId="4824"/>
    <cellStyle name="Calculation 2 14 25" xfId="5085"/>
    <cellStyle name="Calculation 2 14 26" xfId="2564"/>
    <cellStyle name="Calculation 2 14 3" xfId="282"/>
    <cellStyle name="Calculation 2 14 3 2" xfId="4840"/>
    <cellStyle name="Calculation 2 14 3 3" xfId="4628"/>
    <cellStyle name="Calculation 2 14 3 4" xfId="2580"/>
    <cellStyle name="Calculation 2 14 4" xfId="283"/>
    <cellStyle name="Calculation 2 14 4 2" xfId="4841"/>
    <cellStyle name="Calculation 2 14 4 3" xfId="4644"/>
    <cellStyle name="Calculation 2 14 4 4" xfId="2581"/>
    <cellStyle name="Calculation 2 14 5" xfId="284"/>
    <cellStyle name="Calculation 2 14 5 2" xfId="4842"/>
    <cellStyle name="Calculation 2 14 5 3" xfId="4730"/>
    <cellStyle name="Calculation 2 14 5 4" xfId="2582"/>
    <cellStyle name="Calculation 2 14 6" xfId="285"/>
    <cellStyle name="Calculation 2 14 6 2" xfId="4843"/>
    <cellStyle name="Calculation 2 14 6 3" xfId="4729"/>
    <cellStyle name="Calculation 2 14 6 4" xfId="2583"/>
    <cellStyle name="Calculation 2 14 7" xfId="286"/>
    <cellStyle name="Calculation 2 14 7 2" xfId="4844"/>
    <cellStyle name="Calculation 2 14 7 3" xfId="4626"/>
    <cellStyle name="Calculation 2 14 7 4" xfId="2584"/>
    <cellStyle name="Calculation 2 14 8" xfId="287"/>
    <cellStyle name="Calculation 2 14 8 2" xfId="4845"/>
    <cellStyle name="Calculation 2 14 8 3" xfId="4728"/>
    <cellStyle name="Calculation 2 14 8 4" xfId="2585"/>
    <cellStyle name="Calculation 2 14 9" xfId="288"/>
    <cellStyle name="Calculation 2 14 9 2" xfId="4846"/>
    <cellStyle name="Calculation 2 14 9 3" xfId="4727"/>
    <cellStyle name="Calculation 2 14 9 4" xfId="2586"/>
    <cellStyle name="Calculation 2 15" xfId="289"/>
    <cellStyle name="Calculation 2 15 10" xfId="290"/>
    <cellStyle name="Calculation 2 15 10 2" xfId="4848"/>
    <cellStyle name="Calculation 2 15 10 3" xfId="4725"/>
    <cellStyle name="Calculation 2 15 10 4" xfId="2588"/>
    <cellStyle name="Calculation 2 15 11" xfId="291"/>
    <cellStyle name="Calculation 2 15 11 2" xfId="4849"/>
    <cellStyle name="Calculation 2 15 11 3" xfId="4724"/>
    <cellStyle name="Calculation 2 15 11 4" xfId="2589"/>
    <cellStyle name="Calculation 2 15 12" xfId="292"/>
    <cellStyle name="Calculation 2 15 12 2" xfId="4850"/>
    <cellStyle name="Calculation 2 15 12 3" xfId="4723"/>
    <cellStyle name="Calculation 2 15 12 4" xfId="2590"/>
    <cellStyle name="Calculation 2 15 13" xfId="293"/>
    <cellStyle name="Calculation 2 15 13 2" xfId="4851"/>
    <cellStyle name="Calculation 2 15 13 3" xfId="4722"/>
    <cellStyle name="Calculation 2 15 13 4" xfId="2591"/>
    <cellStyle name="Calculation 2 15 14" xfId="294"/>
    <cellStyle name="Calculation 2 15 14 2" xfId="4852"/>
    <cellStyle name="Calculation 2 15 14 3" xfId="4721"/>
    <cellStyle name="Calculation 2 15 14 4" xfId="2592"/>
    <cellStyle name="Calculation 2 15 15" xfId="295"/>
    <cellStyle name="Calculation 2 15 15 2" xfId="4853"/>
    <cellStyle name="Calculation 2 15 15 3" xfId="4625"/>
    <cellStyle name="Calculation 2 15 15 4" xfId="2593"/>
    <cellStyle name="Calculation 2 15 16" xfId="296"/>
    <cellStyle name="Calculation 2 15 16 2" xfId="4854"/>
    <cellStyle name="Calculation 2 15 16 3" xfId="4720"/>
    <cellStyle name="Calculation 2 15 16 4" xfId="2594"/>
    <cellStyle name="Calculation 2 15 17" xfId="297"/>
    <cellStyle name="Calculation 2 15 17 2" xfId="4855"/>
    <cellStyle name="Calculation 2 15 17 3" xfId="4719"/>
    <cellStyle name="Calculation 2 15 17 4" xfId="2595"/>
    <cellStyle name="Calculation 2 15 18" xfId="298"/>
    <cellStyle name="Calculation 2 15 18 2" xfId="4856"/>
    <cellStyle name="Calculation 2 15 18 3" xfId="4624"/>
    <cellStyle name="Calculation 2 15 18 4" xfId="2596"/>
    <cellStyle name="Calculation 2 15 19" xfId="299"/>
    <cellStyle name="Calculation 2 15 19 2" xfId="4857"/>
    <cellStyle name="Calculation 2 15 19 3" xfId="4718"/>
    <cellStyle name="Calculation 2 15 19 4" xfId="2597"/>
    <cellStyle name="Calculation 2 15 2" xfId="300"/>
    <cellStyle name="Calculation 2 15 2 2" xfId="4858"/>
    <cellStyle name="Calculation 2 15 2 3" xfId="4717"/>
    <cellStyle name="Calculation 2 15 2 4" xfId="2598"/>
    <cellStyle name="Calculation 2 15 20" xfId="301"/>
    <cellStyle name="Calculation 2 15 20 2" xfId="4859"/>
    <cellStyle name="Calculation 2 15 20 3" xfId="4623"/>
    <cellStyle name="Calculation 2 15 20 4" xfId="2599"/>
    <cellStyle name="Calculation 2 15 21" xfId="302"/>
    <cellStyle name="Calculation 2 15 21 2" xfId="4860"/>
    <cellStyle name="Calculation 2 15 21 3" xfId="4716"/>
    <cellStyle name="Calculation 2 15 21 4" xfId="2600"/>
    <cellStyle name="Calculation 2 15 22" xfId="303"/>
    <cellStyle name="Calculation 2 15 22 2" xfId="4861"/>
    <cellStyle name="Calculation 2 15 22 3" xfId="4715"/>
    <cellStyle name="Calculation 2 15 22 4" xfId="2601"/>
    <cellStyle name="Calculation 2 15 23" xfId="304"/>
    <cellStyle name="Calculation 2 15 23 2" xfId="4862"/>
    <cellStyle name="Calculation 2 15 23 3" xfId="4622"/>
    <cellStyle name="Calculation 2 15 23 4" xfId="2602"/>
    <cellStyle name="Calculation 2 15 24" xfId="4847"/>
    <cellStyle name="Calculation 2 15 25" xfId="4726"/>
    <cellStyle name="Calculation 2 15 26" xfId="2587"/>
    <cellStyle name="Calculation 2 15 3" xfId="305"/>
    <cellStyle name="Calculation 2 15 3 2" xfId="4863"/>
    <cellStyle name="Calculation 2 15 3 3" xfId="4714"/>
    <cellStyle name="Calculation 2 15 3 4" xfId="2603"/>
    <cellStyle name="Calculation 2 15 4" xfId="306"/>
    <cellStyle name="Calculation 2 15 4 2" xfId="4864"/>
    <cellStyle name="Calculation 2 15 4 3" xfId="4713"/>
    <cellStyle name="Calculation 2 15 4 4" xfId="2604"/>
    <cellStyle name="Calculation 2 15 5" xfId="307"/>
    <cellStyle name="Calculation 2 15 5 2" xfId="4865"/>
    <cellStyle name="Calculation 2 15 5 3" xfId="4621"/>
    <cellStyle name="Calculation 2 15 5 4" xfId="2605"/>
    <cellStyle name="Calculation 2 15 6" xfId="308"/>
    <cellStyle name="Calculation 2 15 6 2" xfId="4866"/>
    <cellStyle name="Calculation 2 15 6 3" xfId="4712"/>
    <cellStyle name="Calculation 2 15 6 4" xfId="2606"/>
    <cellStyle name="Calculation 2 15 7" xfId="309"/>
    <cellStyle name="Calculation 2 15 7 2" xfId="4867"/>
    <cellStyle name="Calculation 2 15 7 3" xfId="4711"/>
    <cellStyle name="Calculation 2 15 7 4" xfId="2607"/>
    <cellStyle name="Calculation 2 15 8" xfId="310"/>
    <cellStyle name="Calculation 2 15 8 2" xfId="4868"/>
    <cellStyle name="Calculation 2 15 8 3" xfId="4620"/>
    <cellStyle name="Calculation 2 15 8 4" xfId="2608"/>
    <cellStyle name="Calculation 2 15 9" xfId="311"/>
    <cellStyle name="Calculation 2 15 9 2" xfId="4869"/>
    <cellStyle name="Calculation 2 15 9 3" xfId="4710"/>
    <cellStyle name="Calculation 2 15 9 4" xfId="2609"/>
    <cellStyle name="Calculation 2 16" xfId="312"/>
    <cellStyle name="Calculation 2 16 2" xfId="4870"/>
    <cellStyle name="Calculation 2 16 3" xfId="4709"/>
    <cellStyle name="Calculation 2 16 4" xfId="2610"/>
    <cellStyle name="Calculation 2 17" xfId="313"/>
    <cellStyle name="Calculation 2 17 2" xfId="4871"/>
    <cellStyle name="Calculation 2 17 3" xfId="4708"/>
    <cellStyle name="Calculation 2 17 4" xfId="2611"/>
    <cellStyle name="Calculation 2 18" xfId="314"/>
    <cellStyle name="Calculation 2 18 2" xfId="4872"/>
    <cellStyle name="Calculation 2 18 3" xfId="4707"/>
    <cellStyle name="Calculation 2 18 4" xfId="2612"/>
    <cellStyle name="Calculation 2 19" xfId="315"/>
    <cellStyle name="Calculation 2 19 2" xfId="4873"/>
    <cellStyle name="Calculation 2 19 3" xfId="4706"/>
    <cellStyle name="Calculation 2 19 4" xfId="2613"/>
    <cellStyle name="Calculation 2 2" xfId="316"/>
    <cellStyle name="Calculation 2 2 10" xfId="317"/>
    <cellStyle name="Calculation 2 2 10 2" xfId="4875"/>
    <cellStyle name="Calculation 2 2 10 3" xfId="4704"/>
    <cellStyle name="Calculation 2 2 10 4" xfId="2615"/>
    <cellStyle name="Calculation 2 2 11" xfId="318"/>
    <cellStyle name="Calculation 2 2 11 2" xfId="4876"/>
    <cellStyle name="Calculation 2 2 11 3" xfId="4703"/>
    <cellStyle name="Calculation 2 2 11 4" xfId="2616"/>
    <cellStyle name="Calculation 2 2 12" xfId="319"/>
    <cellStyle name="Calculation 2 2 12 2" xfId="4877"/>
    <cellStyle name="Calculation 2 2 12 3" xfId="4619"/>
    <cellStyle name="Calculation 2 2 12 4" xfId="2617"/>
    <cellStyle name="Calculation 2 2 13" xfId="320"/>
    <cellStyle name="Calculation 2 2 13 2" xfId="4878"/>
    <cellStyle name="Calculation 2 2 13 3" xfId="4702"/>
    <cellStyle name="Calculation 2 2 13 4" xfId="2618"/>
    <cellStyle name="Calculation 2 2 14" xfId="321"/>
    <cellStyle name="Calculation 2 2 14 2" xfId="4879"/>
    <cellStyle name="Calculation 2 2 14 3" xfId="4701"/>
    <cellStyle name="Calculation 2 2 14 4" xfId="2619"/>
    <cellStyle name="Calculation 2 2 15" xfId="322"/>
    <cellStyle name="Calculation 2 2 15 2" xfId="4880"/>
    <cellStyle name="Calculation 2 2 15 3" xfId="4618"/>
    <cellStyle name="Calculation 2 2 15 4" xfId="2620"/>
    <cellStyle name="Calculation 2 2 16" xfId="323"/>
    <cellStyle name="Calculation 2 2 16 2" xfId="4881"/>
    <cellStyle name="Calculation 2 2 16 3" xfId="4700"/>
    <cellStyle name="Calculation 2 2 16 4" xfId="2621"/>
    <cellStyle name="Calculation 2 2 17" xfId="324"/>
    <cellStyle name="Calculation 2 2 17 2" xfId="4882"/>
    <cellStyle name="Calculation 2 2 17 3" xfId="4699"/>
    <cellStyle name="Calculation 2 2 17 4" xfId="2622"/>
    <cellStyle name="Calculation 2 2 18" xfId="325"/>
    <cellStyle name="Calculation 2 2 18 2" xfId="4883"/>
    <cellStyle name="Calculation 2 2 18 3" xfId="4617"/>
    <cellStyle name="Calculation 2 2 18 4" xfId="2623"/>
    <cellStyle name="Calculation 2 2 19" xfId="326"/>
    <cellStyle name="Calculation 2 2 19 2" xfId="4884"/>
    <cellStyle name="Calculation 2 2 19 3" xfId="4698"/>
    <cellStyle name="Calculation 2 2 19 4" xfId="2624"/>
    <cellStyle name="Calculation 2 2 2" xfId="327"/>
    <cellStyle name="Calculation 2 2 2 2" xfId="4885"/>
    <cellStyle name="Calculation 2 2 2 3" xfId="4697"/>
    <cellStyle name="Calculation 2 2 2 4" xfId="2625"/>
    <cellStyle name="Calculation 2 2 20" xfId="328"/>
    <cellStyle name="Calculation 2 2 20 2" xfId="4886"/>
    <cellStyle name="Calculation 2 2 20 3" xfId="4616"/>
    <cellStyle name="Calculation 2 2 20 4" xfId="2626"/>
    <cellStyle name="Calculation 2 2 21" xfId="329"/>
    <cellStyle name="Calculation 2 2 21 2" xfId="4887"/>
    <cellStyle name="Calculation 2 2 21 3" xfId="4696"/>
    <cellStyle name="Calculation 2 2 21 4" xfId="2627"/>
    <cellStyle name="Calculation 2 2 22" xfId="330"/>
    <cellStyle name="Calculation 2 2 22 2" xfId="4888"/>
    <cellStyle name="Calculation 2 2 22 3" xfId="4695"/>
    <cellStyle name="Calculation 2 2 22 4" xfId="2628"/>
    <cellStyle name="Calculation 2 2 23" xfId="331"/>
    <cellStyle name="Calculation 2 2 23 2" xfId="4889"/>
    <cellStyle name="Calculation 2 2 23 3" xfId="4615"/>
    <cellStyle name="Calculation 2 2 23 4" xfId="2629"/>
    <cellStyle name="Calculation 2 2 24" xfId="4874"/>
    <cellStyle name="Calculation 2 2 25" xfId="4705"/>
    <cellStyle name="Calculation 2 2 26" xfId="2614"/>
    <cellStyle name="Calculation 2 2 3" xfId="332"/>
    <cellStyle name="Calculation 2 2 3 2" xfId="4890"/>
    <cellStyle name="Calculation 2 2 3 3" xfId="4694"/>
    <cellStyle name="Calculation 2 2 3 4" xfId="2630"/>
    <cellStyle name="Calculation 2 2 4" xfId="333"/>
    <cellStyle name="Calculation 2 2 4 2" xfId="4891"/>
    <cellStyle name="Calculation 2 2 4 3" xfId="4693"/>
    <cellStyle name="Calculation 2 2 4 4" xfId="2631"/>
    <cellStyle name="Calculation 2 2 5" xfId="334"/>
    <cellStyle name="Calculation 2 2 5 2" xfId="4892"/>
    <cellStyle name="Calculation 2 2 5 3" xfId="4614"/>
    <cellStyle name="Calculation 2 2 5 4" xfId="2632"/>
    <cellStyle name="Calculation 2 2 6" xfId="335"/>
    <cellStyle name="Calculation 2 2 6 2" xfId="4893"/>
    <cellStyle name="Calculation 2 2 6 3" xfId="4692"/>
    <cellStyle name="Calculation 2 2 6 4" xfId="2633"/>
    <cellStyle name="Calculation 2 2 7" xfId="336"/>
    <cellStyle name="Calculation 2 2 7 2" xfId="4894"/>
    <cellStyle name="Calculation 2 2 7 3" xfId="4691"/>
    <cellStyle name="Calculation 2 2 7 4" xfId="2634"/>
    <cellStyle name="Calculation 2 2 8" xfId="337"/>
    <cellStyle name="Calculation 2 2 8 2" xfId="4895"/>
    <cellStyle name="Calculation 2 2 8 3" xfId="4690"/>
    <cellStyle name="Calculation 2 2 8 4" xfId="2635"/>
    <cellStyle name="Calculation 2 2 9" xfId="338"/>
    <cellStyle name="Calculation 2 2 9 2" xfId="4896"/>
    <cellStyle name="Calculation 2 2 9 3" xfId="4689"/>
    <cellStyle name="Calculation 2 2 9 4" xfId="2636"/>
    <cellStyle name="Calculation 2 20" xfId="339"/>
    <cellStyle name="Calculation 2 20 2" xfId="4897"/>
    <cellStyle name="Calculation 2 20 3" xfId="4688"/>
    <cellStyle name="Calculation 2 20 4" xfId="2637"/>
    <cellStyle name="Calculation 2 21" xfId="340"/>
    <cellStyle name="Calculation 2 21 2" xfId="4898"/>
    <cellStyle name="Calculation 2 21 3" xfId="4687"/>
    <cellStyle name="Calculation 2 21 4" xfId="2638"/>
    <cellStyle name="Calculation 2 22" xfId="341"/>
    <cellStyle name="Calculation 2 22 2" xfId="4899"/>
    <cellStyle name="Calculation 2 22 3" xfId="4686"/>
    <cellStyle name="Calculation 2 22 4" xfId="2639"/>
    <cellStyle name="Calculation 2 23" xfId="342"/>
    <cellStyle name="Calculation 2 23 2" xfId="4900"/>
    <cellStyle name="Calculation 2 23 3" xfId="4685"/>
    <cellStyle name="Calculation 2 23 4" xfId="2640"/>
    <cellStyle name="Calculation 2 24" xfId="343"/>
    <cellStyle name="Calculation 2 24 2" xfId="4901"/>
    <cellStyle name="Calculation 2 24 3" xfId="4613"/>
    <cellStyle name="Calculation 2 24 4" xfId="2641"/>
    <cellStyle name="Calculation 2 25" xfId="344"/>
    <cellStyle name="Calculation 2 25 2" xfId="4902"/>
    <cellStyle name="Calculation 2 25 3" xfId="4684"/>
    <cellStyle name="Calculation 2 25 4" xfId="2642"/>
    <cellStyle name="Calculation 2 26" xfId="345"/>
    <cellStyle name="Calculation 2 26 2" xfId="4903"/>
    <cellStyle name="Calculation 2 26 3" xfId="4683"/>
    <cellStyle name="Calculation 2 26 4" xfId="2643"/>
    <cellStyle name="Calculation 2 27" xfId="346"/>
    <cellStyle name="Calculation 2 27 2" xfId="4904"/>
    <cellStyle name="Calculation 2 27 3" xfId="4612"/>
    <cellStyle name="Calculation 2 27 4" xfId="2644"/>
    <cellStyle name="Calculation 2 28" xfId="347"/>
    <cellStyle name="Calculation 2 28 2" xfId="4905"/>
    <cellStyle name="Calculation 2 28 3" xfId="4682"/>
    <cellStyle name="Calculation 2 28 4" xfId="2645"/>
    <cellStyle name="Calculation 2 29" xfId="348"/>
    <cellStyle name="Calculation 2 29 2" xfId="4906"/>
    <cellStyle name="Calculation 2 29 3" xfId="4681"/>
    <cellStyle name="Calculation 2 29 4" xfId="2646"/>
    <cellStyle name="Calculation 2 3" xfId="349"/>
    <cellStyle name="Calculation 2 3 10" xfId="350"/>
    <cellStyle name="Calculation 2 3 10 2" xfId="4908"/>
    <cellStyle name="Calculation 2 3 10 3" xfId="4680"/>
    <cellStyle name="Calculation 2 3 10 4" xfId="2648"/>
    <cellStyle name="Calculation 2 3 11" xfId="351"/>
    <cellStyle name="Calculation 2 3 11 2" xfId="4909"/>
    <cellStyle name="Calculation 2 3 11 3" xfId="4679"/>
    <cellStyle name="Calculation 2 3 11 4" xfId="2649"/>
    <cellStyle name="Calculation 2 3 12" xfId="352"/>
    <cellStyle name="Calculation 2 3 12 2" xfId="4910"/>
    <cellStyle name="Calculation 2 3 12 3" xfId="4610"/>
    <cellStyle name="Calculation 2 3 12 4" xfId="2650"/>
    <cellStyle name="Calculation 2 3 13" xfId="353"/>
    <cellStyle name="Calculation 2 3 13 2" xfId="4911"/>
    <cellStyle name="Calculation 2 3 13 3" xfId="4678"/>
    <cellStyle name="Calculation 2 3 13 4" xfId="2651"/>
    <cellStyle name="Calculation 2 3 14" xfId="354"/>
    <cellStyle name="Calculation 2 3 14 2" xfId="4912"/>
    <cellStyle name="Calculation 2 3 14 3" xfId="4677"/>
    <cellStyle name="Calculation 2 3 14 4" xfId="2652"/>
    <cellStyle name="Calculation 2 3 15" xfId="355"/>
    <cellStyle name="Calculation 2 3 15 2" xfId="4913"/>
    <cellStyle name="Calculation 2 3 15 3" xfId="4609"/>
    <cellStyle name="Calculation 2 3 15 4" xfId="2653"/>
    <cellStyle name="Calculation 2 3 16" xfId="356"/>
    <cellStyle name="Calculation 2 3 16 2" xfId="4914"/>
    <cellStyle name="Calculation 2 3 16 3" xfId="4676"/>
    <cellStyle name="Calculation 2 3 16 4" xfId="2654"/>
    <cellStyle name="Calculation 2 3 17" xfId="357"/>
    <cellStyle name="Calculation 2 3 17 2" xfId="4915"/>
    <cellStyle name="Calculation 2 3 17 3" xfId="4675"/>
    <cellStyle name="Calculation 2 3 17 4" xfId="2655"/>
    <cellStyle name="Calculation 2 3 18" xfId="358"/>
    <cellStyle name="Calculation 2 3 18 2" xfId="4916"/>
    <cellStyle name="Calculation 2 3 18 3" xfId="4608"/>
    <cellStyle name="Calculation 2 3 18 4" xfId="2656"/>
    <cellStyle name="Calculation 2 3 19" xfId="359"/>
    <cellStyle name="Calculation 2 3 19 2" xfId="4917"/>
    <cellStyle name="Calculation 2 3 19 3" xfId="4674"/>
    <cellStyle name="Calculation 2 3 19 4" xfId="2657"/>
    <cellStyle name="Calculation 2 3 2" xfId="360"/>
    <cellStyle name="Calculation 2 3 2 2" xfId="4918"/>
    <cellStyle name="Calculation 2 3 2 3" xfId="4673"/>
    <cellStyle name="Calculation 2 3 2 4" xfId="2658"/>
    <cellStyle name="Calculation 2 3 20" xfId="361"/>
    <cellStyle name="Calculation 2 3 20 2" xfId="4919"/>
    <cellStyle name="Calculation 2 3 20 3" xfId="4672"/>
    <cellStyle name="Calculation 2 3 20 4" xfId="2659"/>
    <cellStyle name="Calculation 2 3 21" xfId="362"/>
    <cellStyle name="Calculation 2 3 21 2" xfId="4920"/>
    <cellStyle name="Calculation 2 3 21 3" xfId="4671"/>
    <cellStyle name="Calculation 2 3 21 4" xfId="2660"/>
    <cellStyle name="Calculation 2 3 22" xfId="363"/>
    <cellStyle name="Calculation 2 3 22 2" xfId="4921"/>
    <cellStyle name="Calculation 2 3 22 3" xfId="4670"/>
    <cellStyle name="Calculation 2 3 22 4" xfId="2661"/>
    <cellStyle name="Calculation 2 3 23" xfId="364"/>
    <cellStyle name="Calculation 2 3 23 2" xfId="4922"/>
    <cellStyle name="Calculation 2 3 23 3" xfId="4669"/>
    <cellStyle name="Calculation 2 3 23 4" xfId="2662"/>
    <cellStyle name="Calculation 2 3 24" xfId="4907"/>
    <cellStyle name="Calculation 2 3 25" xfId="4611"/>
    <cellStyle name="Calculation 2 3 26" xfId="2647"/>
    <cellStyle name="Calculation 2 3 3" xfId="365"/>
    <cellStyle name="Calculation 2 3 3 2" xfId="4923"/>
    <cellStyle name="Calculation 2 3 3 3" xfId="4668"/>
    <cellStyle name="Calculation 2 3 3 4" xfId="2663"/>
    <cellStyle name="Calculation 2 3 4" xfId="366"/>
    <cellStyle name="Calculation 2 3 4 2" xfId="4924"/>
    <cellStyle name="Calculation 2 3 4 3" xfId="4667"/>
    <cellStyle name="Calculation 2 3 4 4" xfId="2664"/>
    <cellStyle name="Calculation 2 3 5" xfId="367"/>
    <cellStyle name="Calculation 2 3 5 2" xfId="4925"/>
    <cellStyle name="Calculation 2 3 5 3" xfId="4607"/>
    <cellStyle name="Calculation 2 3 5 4" xfId="2665"/>
    <cellStyle name="Calculation 2 3 6" xfId="368"/>
    <cellStyle name="Calculation 2 3 6 2" xfId="4926"/>
    <cellStyle name="Calculation 2 3 6 3" xfId="4666"/>
    <cellStyle name="Calculation 2 3 6 4" xfId="2666"/>
    <cellStyle name="Calculation 2 3 7" xfId="369"/>
    <cellStyle name="Calculation 2 3 7 2" xfId="4927"/>
    <cellStyle name="Calculation 2 3 7 3" xfId="4665"/>
    <cellStyle name="Calculation 2 3 7 4" xfId="2667"/>
    <cellStyle name="Calculation 2 3 8" xfId="370"/>
    <cellStyle name="Calculation 2 3 8 2" xfId="4928"/>
    <cellStyle name="Calculation 2 3 8 3" xfId="4606"/>
    <cellStyle name="Calculation 2 3 8 4" xfId="2668"/>
    <cellStyle name="Calculation 2 3 9" xfId="371"/>
    <cellStyle name="Calculation 2 3 9 2" xfId="4929"/>
    <cellStyle name="Calculation 2 3 9 3" xfId="4664"/>
    <cellStyle name="Calculation 2 3 9 4" xfId="2669"/>
    <cellStyle name="Calculation 2 30" xfId="372"/>
    <cellStyle name="Calculation 2 30 2" xfId="4930"/>
    <cellStyle name="Calculation 2 30 3" xfId="4663"/>
    <cellStyle name="Calculation 2 30 4" xfId="2670"/>
    <cellStyle name="Calculation 2 31" xfId="373"/>
    <cellStyle name="Calculation 2 31 2" xfId="4931"/>
    <cellStyle name="Calculation 2 31 3" xfId="4605"/>
    <cellStyle name="Calculation 2 31 4" xfId="2671"/>
    <cellStyle name="Calculation 2 32" xfId="374"/>
    <cellStyle name="Calculation 2 32 2" xfId="4932"/>
    <cellStyle name="Calculation 2 32 3" xfId="4662"/>
    <cellStyle name="Calculation 2 32 4" xfId="2672"/>
    <cellStyle name="Calculation 2 33" xfId="375"/>
    <cellStyle name="Calculation 2 33 2" xfId="4933"/>
    <cellStyle name="Calculation 2 33 3" xfId="4661"/>
    <cellStyle name="Calculation 2 33 4" xfId="2673"/>
    <cellStyle name="Calculation 2 34" xfId="376"/>
    <cellStyle name="Calculation 2 34 2" xfId="4934"/>
    <cellStyle name="Calculation 2 34 3" xfId="4604"/>
    <cellStyle name="Calculation 2 34 4" xfId="2674"/>
    <cellStyle name="Calculation 2 35" xfId="377"/>
    <cellStyle name="Calculation 2 35 2" xfId="4935"/>
    <cellStyle name="Calculation 2 35 3" xfId="4660"/>
    <cellStyle name="Calculation 2 35 4" xfId="2675"/>
    <cellStyle name="Calculation 2 36" xfId="378"/>
    <cellStyle name="Calculation 2 36 2" xfId="4936"/>
    <cellStyle name="Calculation 2 36 3" xfId="4659"/>
    <cellStyle name="Calculation 2 36 4" xfId="2676"/>
    <cellStyle name="Calculation 2 37" xfId="379"/>
    <cellStyle name="Calculation 2 37 2" xfId="4937"/>
    <cellStyle name="Calculation 2 37 3" xfId="4603"/>
    <cellStyle name="Calculation 2 37 4" xfId="2677"/>
    <cellStyle name="Calculation 2 38" xfId="4731"/>
    <cellStyle name="Calculation 2 39" xfId="4636"/>
    <cellStyle name="Calculation 2 4" xfId="380"/>
    <cellStyle name="Calculation 2 4 10" xfId="381"/>
    <cellStyle name="Calculation 2 4 10 2" xfId="4939"/>
    <cellStyle name="Calculation 2 4 10 3" xfId="4657"/>
    <cellStyle name="Calculation 2 4 10 4" xfId="2679"/>
    <cellStyle name="Calculation 2 4 11" xfId="382"/>
    <cellStyle name="Calculation 2 4 11 2" xfId="4940"/>
    <cellStyle name="Calculation 2 4 11 3" xfId="4602"/>
    <cellStyle name="Calculation 2 4 11 4" xfId="2680"/>
    <cellStyle name="Calculation 2 4 12" xfId="383"/>
    <cellStyle name="Calculation 2 4 12 2" xfId="4941"/>
    <cellStyle name="Calculation 2 4 12 3" xfId="6935"/>
    <cellStyle name="Calculation 2 4 12 4" xfId="2681"/>
    <cellStyle name="Calculation 2 4 13" xfId="384"/>
    <cellStyle name="Calculation 2 4 13 2" xfId="4942"/>
    <cellStyle name="Calculation 2 4 13 3" xfId="6936"/>
    <cellStyle name="Calculation 2 4 13 4" xfId="2682"/>
    <cellStyle name="Calculation 2 4 14" xfId="385"/>
    <cellStyle name="Calculation 2 4 14 2" xfId="4943"/>
    <cellStyle name="Calculation 2 4 14 3" xfId="6937"/>
    <cellStyle name="Calculation 2 4 14 4" xfId="2683"/>
    <cellStyle name="Calculation 2 4 15" xfId="386"/>
    <cellStyle name="Calculation 2 4 15 2" xfId="4944"/>
    <cellStyle name="Calculation 2 4 15 3" xfId="6938"/>
    <cellStyle name="Calculation 2 4 15 4" xfId="2684"/>
    <cellStyle name="Calculation 2 4 16" xfId="387"/>
    <cellStyle name="Calculation 2 4 16 2" xfId="4945"/>
    <cellStyle name="Calculation 2 4 16 3" xfId="6939"/>
    <cellStyle name="Calculation 2 4 16 4" xfId="2685"/>
    <cellStyle name="Calculation 2 4 17" xfId="388"/>
    <cellStyle name="Calculation 2 4 17 2" xfId="4946"/>
    <cellStyle name="Calculation 2 4 17 3" xfId="6940"/>
    <cellStyle name="Calculation 2 4 17 4" xfId="2686"/>
    <cellStyle name="Calculation 2 4 18" xfId="389"/>
    <cellStyle name="Calculation 2 4 18 2" xfId="4947"/>
    <cellStyle name="Calculation 2 4 18 3" xfId="6941"/>
    <cellStyle name="Calculation 2 4 18 4" xfId="2687"/>
    <cellStyle name="Calculation 2 4 19" xfId="390"/>
    <cellStyle name="Calculation 2 4 19 2" xfId="4948"/>
    <cellStyle name="Calculation 2 4 19 3" xfId="6942"/>
    <cellStyle name="Calculation 2 4 19 4" xfId="2688"/>
    <cellStyle name="Calculation 2 4 2" xfId="391"/>
    <cellStyle name="Calculation 2 4 2 2" xfId="4949"/>
    <cellStyle name="Calculation 2 4 2 3" xfId="6943"/>
    <cellStyle name="Calculation 2 4 2 4" xfId="2689"/>
    <cellStyle name="Calculation 2 4 20" xfId="392"/>
    <cellStyle name="Calculation 2 4 20 2" xfId="4950"/>
    <cellStyle name="Calculation 2 4 20 3" xfId="6944"/>
    <cellStyle name="Calculation 2 4 20 4" xfId="2690"/>
    <cellStyle name="Calculation 2 4 21" xfId="393"/>
    <cellStyle name="Calculation 2 4 21 2" xfId="4951"/>
    <cellStyle name="Calculation 2 4 21 3" xfId="6945"/>
    <cellStyle name="Calculation 2 4 21 4" xfId="2691"/>
    <cellStyle name="Calculation 2 4 22" xfId="394"/>
    <cellStyle name="Calculation 2 4 22 2" xfId="4952"/>
    <cellStyle name="Calculation 2 4 22 3" xfId="6946"/>
    <cellStyle name="Calculation 2 4 22 4" xfId="2692"/>
    <cellStyle name="Calculation 2 4 23" xfId="395"/>
    <cellStyle name="Calculation 2 4 23 2" xfId="4953"/>
    <cellStyle name="Calculation 2 4 23 3" xfId="6947"/>
    <cellStyle name="Calculation 2 4 23 4" xfId="2693"/>
    <cellStyle name="Calculation 2 4 24" xfId="4938"/>
    <cellStyle name="Calculation 2 4 25" xfId="4658"/>
    <cellStyle name="Calculation 2 4 26" xfId="2678"/>
    <cellStyle name="Calculation 2 4 3" xfId="396"/>
    <cellStyle name="Calculation 2 4 3 2" xfId="4954"/>
    <cellStyle name="Calculation 2 4 3 3" xfId="6948"/>
    <cellStyle name="Calculation 2 4 3 4" xfId="2694"/>
    <cellStyle name="Calculation 2 4 4" xfId="397"/>
    <cellStyle name="Calculation 2 4 4 2" xfId="4955"/>
    <cellStyle name="Calculation 2 4 4 3" xfId="6949"/>
    <cellStyle name="Calculation 2 4 4 4" xfId="2695"/>
    <cellStyle name="Calculation 2 4 5" xfId="398"/>
    <cellStyle name="Calculation 2 4 5 2" xfId="4956"/>
    <cellStyle name="Calculation 2 4 5 3" xfId="6950"/>
    <cellStyle name="Calculation 2 4 5 4" xfId="2696"/>
    <cellStyle name="Calculation 2 4 6" xfId="399"/>
    <cellStyle name="Calculation 2 4 6 2" xfId="4957"/>
    <cellStyle name="Calculation 2 4 6 3" xfId="6951"/>
    <cellStyle name="Calculation 2 4 6 4" xfId="2697"/>
    <cellStyle name="Calculation 2 4 7" xfId="400"/>
    <cellStyle name="Calculation 2 4 7 2" xfId="4958"/>
    <cellStyle name="Calculation 2 4 7 3" xfId="6952"/>
    <cellStyle name="Calculation 2 4 7 4" xfId="2698"/>
    <cellStyle name="Calculation 2 4 8" xfId="401"/>
    <cellStyle name="Calculation 2 4 8 2" xfId="4959"/>
    <cellStyle name="Calculation 2 4 8 3" xfId="6953"/>
    <cellStyle name="Calculation 2 4 8 4" xfId="2699"/>
    <cellStyle name="Calculation 2 4 9" xfId="402"/>
    <cellStyle name="Calculation 2 4 9 2" xfId="4960"/>
    <cellStyle name="Calculation 2 4 9 3" xfId="6954"/>
    <cellStyle name="Calculation 2 4 9 4" xfId="2700"/>
    <cellStyle name="Calculation 2 40" xfId="2471"/>
    <cellStyle name="Calculation 2 5" xfId="403"/>
    <cellStyle name="Calculation 2 5 10" xfId="404"/>
    <cellStyle name="Calculation 2 5 10 2" xfId="4962"/>
    <cellStyle name="Calculation 2 5 10 3" xfId="6956"/>
    <cellStyle name="Calculation 2 5 10 4" xfId="2702"/>
    <cellStyle name="Calculation 2 5 11" xfId="405"/>
    <cellStyle name="Calculation 2 5 11 2" xfId="4963"/>
    <cellStyle name="Calculation 2 5 11 3" xfId="6957"/>
    <cellStyle name="Calculation 2 5 11 4" xfId="2703"/>
    <cellStyle name="Calculation 2 5 12" xfId="406"/>
    <cellStyle name="Calculation 2 5 12 2" xfId="4964"/>
    <cellStyle name="Calculation 2 5 12 3" xfId="6958"/>
    <cellStyle name="Calculation 2 5 12 4" xfId="2704"/>
    <cellStyle name="Calculation 2 5 13" xfId="407"/>
    <cellStyle name="Calculation 2 5 13 2" xfId="4965"/>
    <cellStyle name="Calculation 2 5 13 3" xfId="6959"/>
    <cellStyle name="Calculation 2 5 13 4" xfId="2705"/>
    <cellStyle name="Calculation 2 5 14" xfId="408"/>
    <cellStyle name="Calculation 2 5 14 2" xfId="4966"/>
    <cellStyle name="Calculation 2 5 14 3" xfId="6960"/>
    <cellStyle name="Calculation 2 5 14 4" xfId="2706"/>
    <cellStyle name="Calculation 2 5 15" xfId="409"/>
    <cellStyle name="Calculation 2 5 15 2" xfId="4967"/>
    <cellStyle name="Calculation 2 5 15 3" xfId="6961"/>
    <cellStyle name="Calculation 2 5 15 4" xfId="2707"/>
    <cellStyle name="Calculation 2 5 16" xfId="410"/>
    <cellStyle name="Calculation 2 5 16 2" xfId="4968"/>
    <cellStyle name="Calculation 2 5 16 3" xfId="6962"/>
    <cellStyle name="Calculation 2 5 16 4" xfId="2708"/>
    <cellStyle name="Calculation 2 5 17" xfId="411"/>
    <cellStyle name="Calculation 2 5 17 2" xfId="4969"/>
    <cellStyle name="Calculation 2 5 17 3" xfId="6963"/>
    <cellStyle name="Calculation 2 5 17 4" xfId="2709"/>
    <cellStyle name="Calculation 2 5 18" xfId="412"/>
    <cellStyle name="Calculation 2 5 18 2" xfId="4970"/>
    <cellStyle name="Calculation 2 5 18 3" xfId="6964"/>
    <cellStyle name="Calculation 2 5 18 4" xfId="2710"/>
    <cellStyle name="Calculation 2 5 19" xfId="413"/>
    <cellStyle name="Calculation 2 5 19 2" xfId="4971"/>
    <cellStyle name="Calculation 2 5 19 3" xfId="6965"/>
    <cellStyle name="Calculation 2 5 19 4" xfId="2711"/>
    <cellStyle name="Calculation 2 5 2" xfId="414"/>
    <cellStyle name="Calculation 2 5 2 2" xfId="4972"/>
    <cellStyle name="Calculation 2 5 2 3" xfId="6966"/>
    <cellStyle name="Calculation 2 5 2 4" xfId="2712"/>
    <cellStyle name="Calculation 2 5 20" xfId="415"/>
    <cellStyle name="Calculation 2 5 20 2" xfId="4973"/>
    <cellStyle name="Calculation 2 5 20 3" xfId="6967"/>
    <cellStyle name="Calculation 2 5 20 4" xfId="2713"/>
    <cellStyle name="Calculation 2 5 21" xfId="416"/>
    <cellStyle name="Calculation 2 5 21 2" xfId="4974"/>
    <cellStyle name="Calculation 2 5 21 3" xfId="6968"/>
    <cellStyle name="Calculation 2 5 21 4" xfId="2714"/>
    <cellStyle name="Calculation 2 5 22" xfId="417"/>
    <cellStyle name="Calculation 2 5 22 2" xfId="4975"/>
    <cellStyle name="Calculation 2 5 22 3" xfId="6969"/>
    <cellStyle name="Calculation 2 5 22 4" xfId="2715"/>
    <cellStyle name="Calculation 2 5 23" xfId="418"/>
    <cellStyle name="Calculation 2 5 23 2" xfId="4976"/>
    <cellStyle name="Calculation 2 5 23 3" xfId="6970"/>
    <cellStyle name="Calculation 2 5 23 4" xfId="2716"/>
    <cellStyle name="Calculation 2 5 24" xfId="4961"/>
    <cellStyle name="Calculation 2 5 25" xfId="6955"/>
    <cellStyle name="Calculation 2 5 26" xfId="2701"/>
    <cellStyle name="Calculation 2 5 3" xfId="419"/>
    <cellStyle name="Calculation 2 5 3 2" xfId="4977"/>
    <cellStyle name="Calculation 2 5 3 3" xfId="6971"/>
    <cellStyle name="Calculation 2 5 3 4" xfId="2717"/>
    <cellStyle name="Calculation 2 5 4" xfId="420"/>
    <cellStyle name="Calculation 2 5 4 2" xfId="4978"/>
    <cellStyle name="Calculation 2 5 4 3" xfId="6972"/>
    <cellStyle name="Calculation 2 5 4 4" xfId="2718"/>
    <cellStyle name="Calculation 2 5 5" xfId="421"/>
    <cellStyle name="Calculation 2 5 5 2" xfId="4979"/>
    <cellStyle name="Calculation 2 5 5 3" xfId="6973"/>
    <cellStyle name="Calculation 2 5 5 4" xfId="2719"/>
    <cellStyle name="Calculation 2 5 6" xfId="422"/>
    <cellStyle name="Calculation 2 5 6 2" xfId="4980"/>
    <cellStyle name="Calculation 2 5 6 3" xfId="6974"/>
    <cellStyle name="Calculation 2 5 6 4" xfId="2720"/>
    <cellStyle name="Calculation 2 5 7" xfId="423"/>
    <cellStyle name="Calculation 2 5 7 2" xfId="4981"/>
    <cellStyle name="Calculation 2 5 7 3" xfId="6975"/>
    <cellStyle name="Calculation 2 5 7 4" xfId="2721"/>
    <cellStyle name="Calculation 2 5 8" xfId="424"/>
    <cellStyle name="Calculation 2 5 8 2" xfId="4982"/>
    <cellStyle name="Calculation 2 5 8 3" xfId="6976"/>
    <cellStyle name="Calculation 2 5 8 4" xfId="2722"/>
    <cellStyle name="Calculation 2 5 9" xfId="425"/>
    <cellStyle name="Calculation 2 5 9 2" xfId="4983"/>
    <cellStyle name="Calculation 2 5 9 3" xfId="6977"/>
    <cellStyle name="Calculation 2 5 9 4" xfId="2723"/>
    <cellStyle name="Calculation 2 6" xfId="426"/>
    <cellStyle name="Calculation 2 6 10" xfId="427"/>
    <cellStyle name="Calculation 2 6 10 2" xfId="4985"/>
    <cellStyle name="Calculation 2 6 10 3" xfId="6979"/>
    <cellStyle name="Calculation 2 6 10 4" xfId="2725"/>
    <cellStyle name="Calculation 2 6 11" xfId="428"/>
    <cellStyle name="Calculation 2 6 11 2" xfId="4986"/>
    <cellStyle name="Calculation 2 6 11 3" xfId="6980"/>
    <cellStyle name="Calculation 2 6 11 4" xfId="2726"/>
    <cellStyle name="Calculation 2 6 12" xfId="429"/>
    <cellStyle name="Calculation 2 6 12 2" xfId="4987"/>
    <cellStyle name="Calculation 2 6 12 3" xfId="6981"/>
    <cellStyle name="Calculation 2 6 12 4" xfId="2727"/>
    <cellStyle name="Calculation 2 6 13" xfId="430"/>
    <cellStyle name="Calculation 2 6 13 2" xfId="4988"/>
    <cellStyle name="Calculation 2 6 13 3" xfId="6982"/>
    <cellStyle name="Calculation 2 6 13 4" xfId="2728"/>
    <cellStyle name="Calculation 2 6 14" xfId="431"/>
    <cellStyle name="Calculation 2 6 14 2" xfId="4989"/>
    <cellStyle name="Calculation 2 6 14 3" xfId="6983"/>
    <cellStyle name="Calculation 2 6 14 4" xfId="2729"/>
    <cellStyle name="Calculation 2 6 15" xfId="432"/>
    <cellStyle name="Calculation 2 6 15 2" xfId="4990"/>
    <cellStyle name="Calculation 2 6 15 3" xfId="6984"/>
    <cellStyle name="Calculation 2 6 15 4" xfId="2730"/>
    <cellStyle name="Calculation 2 6 16" xfId="433"/>
    <cellStyle name="Calculation 2 6 16 2" xfId="4991"/>
    <cellStyle name="Calculation 2 6 16 3" xfId="6985"/>
    <cellStyle name="Calculation 2 6 16 4" xfId="2731"/>
    <cellStyle name="Calculation 2 6 17" xfId="434"/>
    <cellStyle name="Calculation 2 6 17 2" xfId="4992"/>
    <cellStyle name="Calculation 2 6 17 3" xfId="6986"/>
    <cellStyle name="Calculation 2 6 17 4" xfId="2732"/>
    <cellStyle name="Calculation 2 6 18" xfId="435"/>
    <cellStyle name="Calculation 2 6 18 2" xfId="4993"/>
    <cellStyle name="Calculation 2 6 18 3" xfId="6987"/>
    <cellStyle name="Calculation 2 6 18 4" xfId="2733"/>
    <cellStyle name="Calculation 2 6 19" xfId="436"/>
    <cellStyle name="Calculation 2 6 19 2" xfId="4994"/>
    <cellStyle name="Calculation 2 6 19 3" xfId="6988"/>
    <cellStyle name="Calculation 2 6 19 4" xfId="2734"/>
    <cellStyle name="Calculation 2 6 2" xfId="437"/>
    <cellStyle name="Calculation 2 6 2 2" xfId="4995"/>
    <cellStyle name="Calculation 2 6 2 3" xfId="6989"/>
    <cellStyle name="Calculation 2 6 2 4" xfId="2735"/>
    <cellStyle name="Calculation 2 6 20" xfId="438"/>
    <cellStyle name="Calculation 2 6 20 2" xfId="4996"/>
    <cellStyle name="Calculation 2 6 20 3" xfId="6990"/>
    <cellStyle name="Calculation 2 6 20 4" xfId="2736"/>
    <cellStyle name="Calculation 2 6 21" xfId="439"/>
    <cellStyle name="Calculation 2 6 21 2" xfId="4997"/>
    <cellStyle name="Calculation 2 6 21 3" xfId="6991"/>
    <cellStyle name="Calculation 2 6 21 4" xfId="2737"/>
    <cellStyle name="Calculation 2 6 22" xfId="440"/>
    <cellStyle name="Calculation 2 6 22 2" xfId="4998"/>
    <cellStyle name="Calculation 2 6 22 3" xfId="6992"/>
    <cellStyle name="Calculation 2 6 22 4" xfId="2738"/>
    <cellStyle name="Calculation 2 6 23" xfId="441"/>
    <cellStyle name="Calculation 2 6 23 2" xfId="4999"/>
    <cellStyle name="Calculation 2 6 23 3" xfId="6993"/>
    <cellStyle name="Calculation 2 6 23 4" xfId="2739"/>
    <cellStyle name="Calculation 2 6 24" xfId="4984"/>
    <cellStyle name="Calculation 2 6 25" xfId="6978"/>
    <cellStyle name="Calculation 2 6 26" xfId="2724"/>
    <cellStyle name="Calculation 2 6 3" xfId="442"/>
    <cellStyle name="Calculation 2 6 3 2" xfId="5000"/>
    <cellStyle name="Calculation 2 6 3 3" xfId="6994"/>
    <cellStyle name="Calculation 2 6 3 4" xfId="2740"/>
    <cellStyle name="Calculation 2 6 4" xfId="443"/>
    <cellStyle name="Calculation 2 6 4 2" xfId="5001"/>
    <cellStyle name="Calculation 2 6 4 3" xfId="6995"/>
    <cellStyle name="Calculation 2 6 4 4" xfId="2741"/>
    <cellStyle name="Calculation 2 6 5" xfId="444"/>
    <cellStyle name="Calculation 2 6 5 2" xfId="5002"/>
    <cellStyle name="Calculation 2 6 5 3" xfId="6996"/>
    <cellStyle name="Calculation 2 6 5 4" xfId="2742"/>
    <cellStyle name="Calculation 2 6 6" xfId="445"/>
    <cellStyle name="Calculation 2 6 6 2" xfId="5003"/>
    <cellStyle name="Calculation 2 6 6 3" xfId="6997"/>
    <cellStyle name="Calculation 2 6 6 4" xfId="2743"/>
    <cellStyle name="Calculation 2 6 7" xfId="446"/>
    <cellStyle name="Calculation 2 6 7 2" xfId="5004"/>
    <cellStyle name="Calculation 2 6 7 3" xfId="6998"/>
    <cellStyle name="Calculation 2 6 7 4" xfId="2744"/>
    <cellStyle name="Calculation 2 6 8" xfId="447"/>
    <cellStyle name="Calculation 2 6 8 2" xfId="5005"/>
    <cellStyle name="Calculation 2 6 8 3" xfId="6999"/>
    <cellStyle name="Calculation 2 6 8 4" xfId="2745"/>
    <cellStyle name="Calculation 2 6 9" xfId="448"/>
    <cellStyle name="Calculation 2 6 9 2" xfId="5006"/>
    <cellStyle name="Calculation 2 6 9 3" xfId="7000"/>
    <cellStyle name="Calculation 2 6 9 4" xfId="2746"/>
    <cellStyle name="Calculation 2 7" xfId="449"/>
    <cellStyle name="Calculation 2 7 10" xfId="450"/>
    <cellStyle name="Calculation 2 7 10 2" xfId="5008"/>
    <cellStyle name="Calculation 2 7 10 3" xfId="7002"/>
    <cellStyle name="Calculation 2 7 10 4" xfId="2748"/>
    <cellStyle name="Calculation 2 7 11" xfId="451"/>
    <cellStyle name="Calculation 2 7 11 2" xfId="5009"/>
    <cellStyle name="Calculation 2 7 11 3" xfId="7003"/>
    <cellStyle name="Calculation 2 7 11 4" xfId="2749"/>
    <cellStyle name="Calculation 2 7 12" xfId="452"/>
    <cellStyle name="Calculation 2 7 12 2" xfId="5010"/>
    <cellStyle name="Calculation 2 7 12 3" xfId="7004"/>
    <cellStyle name="Calculation 2 7 12 4" xfId="2750"/>
    <cellStyle name="Calculation 2 7 13" xfId="453"/>
    <cellStyle name="Calculation 2 7 13 2" xfId="5011"/>
    <cellStyle name="Calculation 2 7 13 3" xfId="7005"/>
    <cellStyle name="Calculation 2 7 13 4" xfId="2751"/>
    <cellStyle name="Calculation 2 7 14" xfId="454"/>
    <cellStyle name="Calculation 2 7 14 2" xfId="5012"/>
    <cellStyle name="Calculation 2 7 14 3" xfId="7006"/>
    <cellStyle name="Calculation 2 7 14 4" xfId="2752"/>
    <cellStyle name="Calculation 2 7 15" xfId="455"/>
    <cellStyle name="Calculation 2 7 15 2" xfId="5013"/>
    <cellStyle name="Calculation 2 7 15 3" xfId="7007"/>
    <cellStyle name="Calculation 2 7 15 4" xfId="2753"/>
    <cellStyle name="Calculation 2 7 16" xfId="456"/>
    <cellStyle name="Calculation 2 7 16 2" xfId="5014"/>
    <cellStyle name="Calculation 2 7 16 3" xfId="7008"/>
    <cellStyle name="Calculation 2 7 16 4" xfId="2754"/>
    <cellStyle name="Calculation 2 7 17" xfId="457"/>
    <cellStyle name="Calculation 2 7 17 2" xfId="5015"/>
    <cellStyle name="Calculation 2 7 17 3" xfId="7009"/>
    <cellStyle name="Calculation 2 7 17 4" xfId="2755"/>
    <cellStyle name="Calculation 2 7 18" xfId="458"/>
    <cellStyle name="Calculation 2 7 18 2" xfId="5016"/>
    <cellStyle name="Calculation 2 7 18 3" xfId="7010"/>
    <cellStyle name="Calculation 2 7 18 4" xfId="2756"/>
    <cellStyle name="Calculation 2 7 19" xfId="459"/>
    <cellStyle name="Calculation 2 7 19 2" xfId="5017"/>
    <cellStyle name="Calculation 2 7 19 3" xfId="7011"/>
    <cellStyle name="Calculation 2 7 19 4" xfId="2757"/>
    <cellStyle name="Calculation 2 7 2" xfId="460"/>
    <cellStyle name="Calculation 2 7 2 2" xfId="5018"/>
    <cellStyle name="Calculation 2 7 2 3" xfId="7012"/>
    <cellStyle name="Calculation 2 7 2 4" xfId="2758"/>
    <cellStyle name="Calculation 2 7 20" xfId="461"/>
    <cellStyle name="Calculation 2 7 20 2" xfId="5019"/>
    <cellStyle name="Calculation 2 7 20 3" xfId="7013"/>
    <cellStyle name="Calculation 2 7 20 4" xfId="2759"/>
    <cellStyle name="Calculation 2 7 21" xfId="462"/>
    <cellStyle name="Calculation 2 7 21 2" xfId="5020"/>
    <cellStyle name="Calculation 2 7 21 3" xfId="7014"/>
    <cellStyle name="Calculation 2 7 21 4" xfId="2760"/>
    <cellStyle name="Calculation 2 7 22" xfId="463"/>
    <cellStyle name="Calculation 2 7 22 2" xfId="5021"/>
    <cellStyle name="Calculation 2 7 22 3" xfId="7015"/>
    <cellStyle name="Calculation 2 7 22 4" xfId="2761"/>
    <cellStyle name="Calculation 2 7 23" xfId="464"/>
    <cellStyle name="Calculation 2 7 23 2" xfId="5022"/>
    <cellStyle name="Calculation 2 7 23 3" xfId="7016"/>
    <cellStyle name="Calculation 2 7 23 4" xfId="2762"/>
    <cellStyle name="Calculation 2 7 24" xfId="5007"/>
    <cellStyle name="Calculation 2 7 25" xfId="7001"/>
    <cellStyle name="Calculation 2 7 26" xfId="2747"/>
    <cellStyle name="Calculation 2 7 3" xfId="465"/>
    <cellStyle name="Calculation 2 7 3 2" xfId="5023"/>
    <cellStyle name="Calculation 2 7 3 3" xfId="7017"/>
    <cellStyle name="Calculation 2 7 3 4" xfId="2763"/>
    <cellStyle name="Calculation 2 7 4" xfId="466"/>
    <cellStyle name="Calculation 2 7 4 2" xfId="5024"/>
    <cellStyle name="Calculation 2 7 4 3" xfId="7018"/>
    <cellStyle name="Calculation 2 7 4 4" xfId="2764"/>
    <cellStyle name="Calculation 2 7 5" xfId="467"/>
    <cellStyle name="Calculation 2 7 5 2" xfId="5025"/>
    <cellStyle name="Calculation 2 7 5 3" xfId="7019"/>
    <cellStyle name="Calculation 2 7 5 4" xfId="2765"/>
    <cellStyle name="Calculation 2 7 6" xfId="468"/>
    <cellStyle name="Calculation 2 7 6 2" xfId="5026"/>
    <cellStyle name="Calculation 2 7 6 3" xfId="7020"/>
    <cellStyle name="Calculation 2 7 6 4" xfId="2766"/>
    <cellStyle name="Calculation 2 7 7" xfId="469"/>
    <cellStyle name="Calculation 2 7 7 2" xfId="5027"/>
    <cellStyle name="Calculation 2 7 7 3" xfId="7021"/>
    <cellStyle name="Calculation 2 7 7 4" xfId="2767"/>
    <cellStyle name="Calculation 2 7 8" xfId="470"/>
    <cellStyle name="Calculation 2 7 8 2" xfId="5028"/>
    <cellStyle name="Calculation 2 7 8 3" xfId="7022"/>
    <cellStyle name="Calculation 2 7 8 4" xfId="2768"/>
    <cellStyle name="Calculation 2 7 9" xfId="471"/>
    <cellStyle name="Calculation 2 7 9 2" xfId="5029"/>
    <cellStyle name="Calculation 2 7 9 3" xfId="7023"/>
    <cellStyle name="Calculation 2 7 9 4" xfId="2769"/>
    <cellStyle name="Calculation 2 8" xfId="472"/>
    <cellStyle name="Calculation 2 8 10" xfId="473"/>
    <cellStyle name="Calculation 2 8 10 2" xfId="5031"/>
    <cellStyle name="Calculation 2 8 10 3" xfId="7025"/>
    <cellStyle name="Calculation 2 8 10 4" xfId="2771"/>
    <cellStyle name="Calculation 2 8 11" xfId="474"/>
    <cellStyle name="Calculation 2 8 11 2" xfId="5032"/>
    <cellStyle name="Calculation 2 8 11 3" xfId="7026"/>
    <cellStyle name="Calculation 2 8 11 4" xfId="2772"/>
    <cellStyle name="Calculation 2 8 12" xfId="475"/>
    <cellStyle name="Calculation 2 8 12 2" xfId="5033"/>
    <cellStyle name="Calculation 2 8 12 3" xfId="7027"/>
    <cellStyle name="Calculation 2 8 12 4" xfId="2773"/>
    <cellStyle name="Calculation 2 8 13" xfId="476"/>
    <cellStyle name="Calculation 2 8 13 2" xfId="5034"/>
    <cellStyle name="Calculation 2 8 13 3" xfId="7028"/>
    <cellStyle name="Calculation 2 8 13 4" xfId="2774"/>
    <cellStyle name="Calculation 2 8 14" xfId="477"/>
    <cellStyle name="Calculation 2 8 14 2" xfId="5035"/>
    <cellStyle name="Calculation 2 8 14 3" xfId="7029"/>
    <cellStyle name="Calculation 2 8 14 4" xfId="2775"/>
    <cellStyle name="Calculation 2 8 15" xfId="478"/>
    <cellStyle name="Calculation 2 8 15 2" xfId="5036"/>
    <cellStyle name="Calculation 2 8 15 3" xfId="7030"/>
    <cellStyle name="Calculation 2 8 15 4" xfId="2776"/>
    <cellStyle name="Calculation 2 8 16" xfId="479"/>
    <cellStyle name="Calculation 2 8 16 2" xfId="5037"/>
    <cellStyle name="Calculation 2 8 16 3" xfId="7031"/>
    <cellStyle name="Calculation 2 8 16 4" xfId="2777"/>
    <cellStyle name="Calculation 2 8 17" xfId="480"/>
    <cellStyle name="Calculation 2 8 17 2" xfId="5038"/>
    <cellStyle name="Calculation 2 8 17 3" xfId="7032"/>
    <cellStyle name="Calculation 2 8 17 4" xfId="2778"/>
    <cellStyle name="Calculation 2 8 18" xfId="481"/>
    <cellStyle name="Calculation 2 8 18 2" xfId="5039"/>
    <cellStyle name="Calculation 2 8 18 3" xfId="7033"/>
    <cellStyle name="Calculation 2 8 18 4" xfId="2779"/>
    <cellStyle name="Calculation 2 8 19" xfId="482"/>
    <cellStyle name="Calculation 2 8 19 2" xfId="5040"/>
    <cellStyle name="Calculation 2 8 19 3" xfId="7034"/>
    <cellStyle name="Calculation 2 8 19 4" xfId="2780"/>
    <cellStyle name="Calculation 2 8 2" xfId="483"/>
    <cellStyle name="Calculation 2 8 2 2" xfId="5041"/>
    <cellStyle name="Calculation 2 8 2 3" xfId="7035"/>
    <cellStyle name="Calculation 2 8 2 4" xfId="2781"/>
    <cellStyle name="Calculation 2 8 20" xfId="484"/>
    <cellStyle name="Calculation 2 8 20 2" xfId="5042"/>
    <cellStyle name="Calculation 2 8 20 3" xfId="7036"/>
    <cellStyle name="Calculation 2 8 20 4" xfId="2782"/>
    <cellStyle name="Calculation 2 8 21" xfId="485"/>
    <cellStyle name="Calculation 2 8 21 2" xfId="5043"/>
    <cellStyle name="Calculation 2 8 21 3" xfId="7037"/>
    <cellStyle name="Calculation 2 8 21 4" xfId="2783"/>
    <cellStyle name="Calculation 2 8 22" xfId="486"/>
    <cellStyle name="Calculation 2 8 22 2" xfId="5044"/>
    <cellStyle name="Calculation 2 8 22 3" xfId="7038"/>
    <cellStyle name="Calculation 2 8 22 4" xfId="2784"/>
    <cellStyle name="Calculation 2 8 23" xfId="487"/>
    <cellStyle name="Calculation 2 8 23 2" xfId="5045"/>
    <cellStyle name="Calculation 2 8 23 3" xfId="7039"/>
    <cellStyle name="Calculation 2 8 23 4" xfId="2785"/>
    <cellStyle name="Calculation 2 8 24" xfId="5030"/>
    <cellStyle name="Calculation 2 8 25" xfId="7024"/>
    <cellStyle name="Calculation 2 8 26" xfId="2770"/>
    <cellStyle name="Calculation 2 8 3" xfId="488"/>
    <cellStyle name="Calculation 2 8 3 2" xfId="5046"/>
    <cellStyle name="Calculation 2 8 3 3" xfId="7040"/>
    <cellStyle name="Calculation 2 8 3 4" xfId="2786"/>
    <cellStyle name="Calculation 2 8 4" xfId="489"/>
    <cellStyle name="Calculation 2 8 4 2" xfId="5047"/>
    <cellStyle name="Calculation 2 8 4 3" xfId="7041"/>
    <cellStyle name="Calculation 2 8 4 4" xfId="2787"/>
    <cellStyle name="Calculation 2 8 5" xfId="490"/>
    <cellStyle name="Calculation 2 8 5 2" xfId="5048"/>
    <cellStyle name="Calculation 2 8 5 3" xfId="7042"/>
    <cellStyle name="Calculation 2 8 5 4" xfId="2788"/>
    <cellStyle name="Calculation 2 8 6" xfId="491"/>
    <cellStyle name="Calculation 2 8 6 2" xfId="5049"/>
    <cellStyle name="Calculation 2 8 6 3" xfId="7043"/>
    <cellStyle name="Calculation 2 8 6 4" xfId="2789"/>
    <cellStyle name="Calculation 2 8 7" xfId="492"/>
    <cellStyle name="Calculation 2 8 7 2" xfId="5050"/>
    <cellStyle name="Calculation 2 8 7 3" xfId="7044"/>
    <cellStyle name="Calculation 2 8 7 4" xfId="2790"/>
    <cellStyle name="Calculation 2 8 8" xfId="493"/>
    <cellStyle name="Calculation 2 8 8 2" xfId="5051"/>
    <cellStyle name="Calculation 2 8 8 3" xfId="7045"/>
    <cellStyle name="Calculation 2 8 8 4" xfId="2791"/>
    <cellStyle name="Calculation 2 8 9" xfId="494"/>
    <cellStyle name="Calculation 2 8 9 2" xfId="5052"/>
    <cellStyle name="Calculation 2 8 9 3" xfId="7046"/>
    <cellStyle name="Calculation 2 8 9 4" xfId="2792"/>
    <cellStyle name="Calculation 2 9" xfId="495"/>
    <cellStyle name="Calculation 2 9 10" xfId="496"/>
    <cellStyle name="Calculation 2 9 10 2" xfId="5054"/>
    <cellStyle name="Calculation 2 9 10 3" xfId="7048"/>
    <cellStyle name="Calculation 2 9 10 4" xfId="2794"/>
    <cellStyle name="Calculation 2 9 11" xfId="497"/>
    <cellStyle name="Calculation 2 9 11 2" xfId="5055"/>
    <cellStyle name="Calculation 2 9 11 3" xfId="7049"/>
    <cellStyle name="Calculation 2 9 11 4" xfId="2795"/>
    <cellStyle name="Calculation 2 9 12" xfId="498"/>
    <cellStyle name="Calculation 2 9 12 2" xfId="5056"/>
    <cellStyle name="Calculation 2 9 12 3" xfId="7050"/>
    <cellStyle name="Calculation 2 9 12 4" xfId="2796"/>
    <cellStyle name="Calculation 2 9 13" xfId="499"/>
    <cellStyle name="Calculation 2 9 13 2" xfId="5057"/>
    <cellStyle name="Calculation 2 9 13 3" xfId="7051"/>
    <cellStyle name="Calculation 2 9 13 4" xfId="2797"/>
    <cellStyle name="Calculation 2 9 14" xfId="500"/>
    <cellStyle name="Calculation 2 9 14 2" xfId="5058"/>
    <cellStyle name="Calculation 2 9 14 3" xfId="7052"/>
    <cellStyle name="Calculation 2 9 14 4" xfId="2798"/>
    <cellStyle name="Calculation 2 9 15" xfId="501"/>
    <cellStyle name="Calculation 2 9 15 2" xfId="5059"/>
    <cellStyle name="Calculation 2 9 15 3" xfId="7053"/>
    <cellStyle name="Calculation 2 9 15 4" xfId="2799"/>
    <cellStyle name="Calculation 2 9 16" xfId="502"/>
    <cellStyle name="Calculation 2 9 16 2" xfId="5060"/>
    <cellStyle name="Calculation 2 9 16 3" xfId="7054"/>
    <cellStyle name="Calculation 2 9 16 4" xfId="2800"/>
    <cellStyle name="Calculation 2 9 17" xfId="503"/>
    <cellStyle name="Calculation 2 9 17 2" xfId="5061"/>
    <cellStyle name="Calculation 2 9 17 3" xfId="7055"/>
    <cellStyle name="Calculation 2 9 17 4" xfId="2801"/>
    <cellStyle name="Calculation 2 9 18" xfId="504"/>
    <cellStyle name="Calculation 2 9 18 2" xfId="5062"/>
    <cellStyle name="Calculation 2 9 18 3" xfId="7056"/>
    <cellStyle name="Calculation 2 9 18 4" xfId="2802"/>
    <cellStyle name="Calculation 2 9 19" xfId="505"/>
    <cellStyle name="Calculation 2 9 19 2" xfId="5063"/>
    <cellStyle name="Calculation 2 9 19 3" xfId="7057"/>
    <cellStyle name="Calculation 2 9 19 4" xfId="2803"/>
    <cellStyle name="Calculation 2 9 2" xfId="506"/>
    <cellStyle name="Calculation 2 9 2 2" xfId="5064"/>
    <cellStyle name="Calculation 2 9 2 3" xfId="7058"/>
    <cellStyle name="Calculation 2 9 2 4" xfId="2804"/>
    <cellStyle name="Calculation 2 9 20" xfId="507"/>
    <cellStyle name="Calculation 2 9 20 2" xfId="5065"/>
    <cellStyle name="Calculation 2 9 20 3" xfId="7059"/>
    <cellStyle name="Calculation 2 9 20 4" xfId="2805"/>
    <cellStyle name="Calculation 2 9 21" xfId="508"/>
    <cellStyle name="Calculation 2 9 21 2" xfId="5066"/>
    <cellStyle name="Calculation 2 9 21 3" xfId="7060"/>
    <cellStyle name="Calculation 2 9 21 4" xfId="2806"/>
    <cellStyle name="Calculation 2 9 22" xfId="509"/>
    <cellStyle name="Calculation 2 9 22 2" xfId="5067"/>
    <cellStyle name="Calculation 2 9 22 3" xfId="7061"/>
    <cellStyle name="Calculation 2 9 22 4" xfId="2807"/>
    <cellStyle name="Calculation 2 9 23" xfId="510"/>
    <cellStyle name="Calculation 2 9 23 2" xfId="5068"/>
    <cellStyle name="Calculation 2 9 23 3" xfId="7062"/>
    <cellStyle name="Calculation 2 9 23 4" xfId="2808"/>
    <cellStyle name="Calculation 2 9 24" xfId="5053"/>
    <cellStyle name="Calculation 2 9 25" xfId="7047"/>
    <cellStyle name="Calculation 2 9 26" xfId="2793"/>
    <cellStyle name="Calculation 2 9 3" xfId="511"/>
    <cellStyle name="Calculation 2 9 3 2" xfId="5069"/>
    <cellStyle name="Calculation 2 9 3 3" xfId="7063"/>
    <cellStyle name="Calculation 2 9 3 4" xfId="2809"/>
    <cellStyle name="Calculation 2 9 4" xfId="512"/>
    <cellStyle name="Calculation 2 9 4 2" xfId="5070"/>
    <cellStyle name="Calculation 2 9 4 3" xfId="7064"/>
    <cellStyle name="Calculation 2 9 4 4" xfId="2810"/>
    <cellStyle name="Calculation 2 9 5" xfId="513"/>
    <cellStyle name="Calculation 2 9 5 2" xfId="5071"/>
    <cellStyle name="Calculation 2 9 5 3" xfId="7065"/>
    <cellStyle name="Calculation 2 9 5 4" xfId="2811"/>
    <cellStyle name="Calculation 2 9 6" xfId="514"/>
    <cellStyle name="Calculation 2 9 6 2" xfId="5072"/>
    <cellStyle name="Calculation 2 9 6 3" xfId="7066"/>
    <cellStyle name="Calculation 2 9 6 4" xfId="2812"/>
    <cellStyle name="Calculation 2 9 7" xfId="515"/>
    <cellStyle name="Calculation 2 9 7 2" xfId="5073"/>
    <cellStyle name="Calculation 2 9 7 3" xfId="7067"/>
    <cellStyle name="Calculation 2 9 7 4" xfId="2813"/>
    <cellStyle name="Calculation 2 9 8" xfId="516"/>
    <cellStyle name="Calculation 2 9 8 2" xfId="5074"/>
    <cellStyle name="Calculation 2 9 8 3" xfId="7068"/>
    <cellStyle name="Calculation 2 9 8 4" xfId="2814"/>
    <cellStyle name="Calculation 2 9 9" xfId="517"/>
    <cellStyle name="Calculation 2 9 9 2" xfId="5075"/>
    <cellStyle name="Calculation 2 9 9 3" xfId="7069"/>
    <cellStyle name="Calculation 2 9 9 4" xfId="2815"/>
    <cellStyle name="Calculation 3" xfId="6904"/>
    <cellStyle name="Calculation 4" xfId="4627"/>
    <cellStyle name="Calculation 5" xfId="6881"/>
    <cellStyle name="Calculation 6" xfId="2451"/>
    <cellStyle name="Check Cell" xfId="27" builtinId="23" customBuiltin="1"/>
    <cellStyle name="Check Cell 2" xfId="518"/>
    <cellStyle name="Check Cell 2 2" xfId="519"/>
    <cellStyle name="Check Cell 3" xfId="6906"/>
    <cellStyle name="CollegeHeader1" xfId="77"/>
    <cellStyle name="ColumnAttributeAbovePrompt" xfId="28"/>
    <cellStyle name="ColumnAttributePrompt" xfId="29"/>
    <cellStyle name="ColumnAttributeValue" xfId="30"/>
    <cellStyle name="ColumnHeadingPrompt" xfId="31"/>
    <cellStyle name="ColumnHeadingValue" xfId="32"/>
    <cellStyle name="Comma" xfId="2447" builtinId="3"/>
    <cellStyle name="Comma [0] 2" xfId="6890"/>
    <cellStyle name="Comma 10" xfId="520"/>
    <cellStyle name="Comma 10 10" xfId="2816"/>
    <cellStyle name="Comma 10 2" xfId="521"/>
    <cellStyle name="Comma 10 2 2" xfId="2817"/>
    <cellStyle name="Comma 10 3" xfId="522"/>
    <cellStyle name="Comma 10 3 2" xfId="2818"/>
    <cellStyle name="Comma 10 4" xfId="523"/>
    <cellStyle name="Comma 10 4 2" xfId="2819"/>
    <cellStyle name="Comma 10 5" xfId="524"/>
    <cellStyle name="Comma 10 5 2" xfId="2820"/>
    <cellStyle name="Comma 10 6" xfId="525"/>
    <cellStyle name="Comma 10 6 2" xfId="2821"/>
    <cellStyle name="Comma 10 7" xfId="526"/>
    <cellStyle name="Comma 10 7 2" xfId="2822"/>
    <cellStyle name="Comma 10 8" xfId="527"/>
    <cellStyle name="Comma 10 8 2" xfId="2823"/>
    <cellStyle name="Comma 10 9" xfId="528"/>
    <cellStyle name="Comma 10 9 2" xfId="2824"/>
    <cellStyle name="Comma 11" xfId="8774"/>
    <cellStyle name="Comma 12" xfId="8820"/>
    <cellStyle name="Comma 13" xfId="8772"/>
    <cellStyle name="Comma 14" xfId="8818"/>
    <cellStyle name="Comma 15" xfId="8776"/>
    <cellStyle name="Comma 16" xfId="8816"/>
    <cellStyle name="Comma 17" xfId="8809"/>
    <cellStyle name="Comma 18" xfId="8805"/>
    <cellStyle name="Comma 19" xfId="8800"/>
    <cellStyle name="Comma 2" xfId="73"/>
    <cellStyle name="Comma 2 10" xfId="2378"/>
    <cellStyle name="Comma 2 10 2" xfId="6876"/>
    <cellStyle name="Comma 2 10 3" xfId="4597"/>
    <cellStyle name="Comma 2 11" xfId="4641"/>
    <cellStyle name="Comma 2 12" xfId="2457"/>
    <cellStyle name="Comma 2 2" xfId="529"/>
    <cellStyle name="Comma 2 2 10" xfId="530"/>
    <cellStyle name="Comma 2 2 2" xfId="531"/>
    <cellStyle name="Comma 2 2 2 2" xfId="2825"/>
    <cellStyle name="Comma 2 2 3" xfId="532"/>
    <cellStyle name="Comma 2 2 3 2" xfId="2826"/>
    <cellStyle name="Comma 2 2 4" xfId="533"/>
    <cellStyle name="Comma 2 2 4 2" xfId="2827"/>
    <cellStyle name="Comma 2 2 5" xfId="534"/>
    <cellStyle name="Comma 2 2 5 2" xfId="2828"/>
    <cellStyle name="Comma 2 2 6" xfId="535"/>
    <cellStyle name="Comma 2 2 6 2" xfId="2829"/>
    <cellStyle name="Comma 2 2 7" xfId="536"/>
    <cellStyle name="Comma 2 2 7 2" xfId="2830"/>
    <cellStyle name="Comma 2 2 8" xfId="537"/>
    <cellStyle name="Comma 2 2 8 2" xfId="2831"/>
    <cellStyle name="Comma 2 2 9" xfId="538"/>
    <cellStyle name="Comma 2 2 9 2" xfId="2832"/>
    <cellStyle name="Comma 2 3" xfId="539"/>
    <cellStyle name="Comma 2 4" xfId="540"/>
    <cellStyle name="Comma 2 5" xfId="541"/>
    <cellStyle name="Comma 2 6" xfId="542"/>
    <cellStyle name="Comma 2 7" xfId="543"/>
    <cellStyle name="Comma 2 8" xfId="544"/>
    <cellStyle name="Comma 2 9" xfId="545"/>
    <cellStyle name="Comma 20" xfId="8796"/>
    <cellStyle name="Comma 21" xfId="8791"/>
    <cellStyle name="Comma 22" xfId="8787"/>
    <cellStyle name="Comma 23" xfId="8781"/>
    <cellStyle name="Comma 24" xfId="8786"/>
    <cellStyle name="Comma 25" xfId="8814"/>
    <cellStyle name="Comma 26" xfId="8802"/>
    <cellStyle name="Comma 27" xfId="8811"/>
    <cellStyle name="Comma 28" xfId="8795"/>
    <cellStyle name="Comma 29" xfId="8803"/>
    <cellStyle name="Comma 3" xfId="78"/>
    <cellStyle name="Comma 3 10" xfId="4646"/>
    <cellStyle name="Comma 3 11" xfId="2460"/>
    <cellStyle name="Comma 3 2" xfId="546"/>
    <cellStyle name="Comma 3 2 2" xfId="2833"/>
    <cellStyle name="Comma 3 3" xfId="547"/>
    <cellStyle name="Comma 3 3 2" xfId="2834"/>
    <cellStyle name="Comma 3 4" xfId="548"/>
    <cellStyle name="Comma 3 4 2" xfId="2835"/>
    <cellStyle name="Comma 3 5" xfId="549"/>
    <cellStyle name="Comma 3 5 2" xfId="2836"/>
    <cellStyle name="Comma 3 6" xfId="550"/>
    <cellStyle name="Comma 3 6 2" xfId="2837"/>
    <cellStyle name="Comma 3 7" xfId="551"/>
    <cellStyle name="Comma 3 7 2" xfId="2838"/>
    <cellStyle name="Comma 3 8" xfId="552"/>
    <cellStyle name="Comma 3 8 2" xfId="2839"/>
    <cellStyle name="Comma 3 9" xfId="553"/>
    <cellStyle name="Comma 3 9 2" xfId="2840"/>
    <cellStyle name="Comma 30" xfId="8789"/>
    <cellStyle name="Comma 31" xfId="8794"/>
    <cellStyle name="Comma 32" xfId="8783"/>
    <cellStyle name="Comma 33" xfId="8785"/>
    <cellStyle name="Comma 34" xfId="8780"/>
    <cellStyle name="Comma 35" xfId="8778"/>
    <cellStyle name="Comma 36" xfId="8779"/>
    <cellStyle name="Comma 37" xfId="8777"/>
    <cellStyle name="Comma 38" xfId="4600"/>
    <cellStyle name="Comma 4" xfId="79"/>
    <cellStyle name="Comma 4 10" xfId="4647"/>
    <cellStyle name="Comma 4 11" xfId="2461"/>
    <cellStyle name="Comma 4 2" xfId="554"/>
    <cellStyle name="Comma 4 2 2" xfId="2841"/>
    <cellStyle name="Comma 4 3" xfId="555"/>
    <cellStyle name="Comma 4 3 2" xfId="2842"/>
    <cellStyle name="Comma 4 4" xfId="556"/>
    <cellStyle name="Comma 4 4 2" xfId="2843"/>
    <cellStyle name="Comma 4 5" xfId="557"/>
    <cellStyle name="Comma 4 5 2" xfId="2844"/>
    <cellStyle name="Comma 4 6" xfId="558"/>
    <cellStyle name="Comma 4 6 2" xfId="2845"/>
    <cellStyle name="Comma 4 7" xfId="559"/>
    <cellStyle name="Comma 4 7 2" xfId="2846"/>
    <cellStyle name="Comma 4 8" xfId="560"/>
    <cellStyle name="Comma 4 8 2" xfId="2847"/>
    <cellStyle name="Comma 4 9" xfId="561"/>
    <cellStyle name="Comma 4 9 2" xfId="2848"/>
    <cellStyle name="Comma 5" xfId="94"/>
    <cellStyle name="Comma 5 10" xfId="4656"/>
    <cellStyle name="Comma 5 11" xfId="2469"/>
    <cellStyle name="Comma 5 2" xfId="562"/>
    <cellStyle name="Comma 5 2 2" xfId="2849"/>
    <cellStyle name="Comma 5 3" xfId="563"/>
    <cellStyle name="Comma 5 3 2" xfId="2850"/>
    <cellStyle name="Comma 5 4" xfId="564"/>
    <cellStyle name="Comma 5 4 2" xfId="2851"/>
    <cellStyle name="Comma 5 5" xfId="565"/>
    <cellStyle name="Comma 5 5 2" xfId="2852"/>
    <cellStyle name="Comma 5 6" xfId="566"/>
    <cellStyle name="Comma 5 6 2" xfId="2853"/>
    <cellStyle name="Comma 5 7" xfId="567"/>
    <cellStyle name="Comma 5 7 2" xfId="2854"/>
    <cellStyle name="Comma 5 8" xfId="568"/>
    <cellStyle name="Comma 5 8 2" xfId="2855"/>
    <cellStyle name="Comma 5 9" xfId="569"/>
    <cellStyle name="Comma 5 9 2" xfId="2856"/>
    <cellStyle name="Comma 6" xfId="2425"/>
    <cellStyle name="Comma 6 2" xfId="570"/>
    <cellStyle name="Comma 6 2 2" xfId="2857"/>
    <cellStyle name="Comma 6 3" xfId="571"/>
    <cellStyle name="Comma 6 3 2" xfId="2858"/>
    <cellStyle name="Comma 6 4" xfId="572"/>
    <cellStyle name="Comma 6 4 2" xfId="2859"/>
    <cellStyle name="Comma 6 5" xfId="573"/>
    <cellStyle name="Comma 6 5 2" xfId="2860"/>
    <cellStyle name="Comma 6 6" xfId="574"/>
    <cellStyle name="Comma 6 6 2" xfId="2861"/>
    <cellStyle name="Comma 6 7" xfId="575"/>
    <cellStyle name="Comma 6 7 2" xfId="2862"/>
    <cellStyle name="Comma 6 8" xfId="576"/>
    <cellStyle name="Comma 6 8 2" xfId="2863"/>
    <cellStyle name="Comma 6 9" xfId="577"/>
    <cellStyle name="Comma 6 9 2" xfId="2864"/>
    <cellStyle name="Comma 7" xfId="2444"/>
    <cellStyle name="Comma 7 2" xfId="578"/>
    <cellStyle name="Comma 7 2 2" xfId="2865"/>
    <cellStyle name="Comma 7 3" xfId="579"/>
    <cellStyle name="Comma 7 3 2" xfId="2866"/>
    <cellStyle name="Comma 7 4" xfId="580"/>
    <cellStyle name="Comma 7 4 2" xfId="2867"/>
    <cellStyle name="Comma 7 5" xfId="581"/>
    <cellStyle name="Comma 7 5 2" xfId="2868"/>
    <cellStyle name="Comma 7 6" xfId="582"/>
    <cellStyle name="Comma 7 6 2" xfId="2869"/>
    <cellStyle name="Comma 7 7" xfId="583"/>
    <cellStyle name="Comma 7 7 2" xfId="2870"/>
    <cellStyle name="Comma 7 8" xfId="584"/>
    <cellStyle name="Comma 7 8 2" xfId="2871"/>
    <cellStyle name="Comma 7 9" xfId="585"/>
    <cellStyle name="Comma 7 9 2" xfId="2872"/>
    <cellStyle name="Comma 8" xfId="6889"/>
    <cellStyle name="Comma 8 2" xfId="586"/>
    <cellStyle name="Comma 8 2 2" xfId="2873"/>
    <cellStyle name="Comma 8 3" xfId="587"/>
    <cellStyle name="Comma 8 3 2" xfId="2874"/>
    <cellStyle name="Comma 8 4" xfId="588"/>
    <cellStyle name="Comma 8 4 2" xfId="2875"/>
    <cellStyle name="Comma 8 5" xfId="589"/>
    <cellStyle name="Comma 8 5 2" xfId="2876"/>
    <cellStyle name="Comma 8 6" xfId="590"/>
    <cellStyle name="Comma 8 6 2" xfId="2877"/>
    <cellStyle name="Comma 8 7" xfId="591"/>
    <cellStyle name="Comma 8 7 2" xfId="2878"/>
    <cellStyle name="Comma 8 8" xfId="592"/>
    <cellStyle name="Comma 8 8 2" xfId="2879"/>
    <cellStyle name="Comma 8 9" xfId="593"/>
    <cellStyle name="Comma 8 9 2" xfId="2880"/>
    <cellStyle name="Comma 9" xfId="6885"/>
    <cellStyle name="Comma 9 2" xfId="594"/>
    <cellStyle name="Comma 9 2 2" xfId="2881"/>
    <cellStyle name="Comma 9 3" xfId="595"/>
    <cellStyle name="Comma 9 3 2" xfId="2882"/>
    <cellStyle name="Comma 9 4" xfId="596"/>
    <cellStyle name="Comma 9 4 2" xfId="2883"/>
    <cellStyle name="Comma 9 5" xfId="597"/>
    <cellStyle name="Comma 9 5 2" xfId="2884"/>
    <cellStyle name="Comma 9 6" xfId="598"/>
    <cellStyle name="Comma 9 6 2" xfId="2885"/>
    <cellStyle name="Comma 9 7" xfId="599"/>
    <cellStyle name="Comma 9 7 2" xfId="2886"/>
    <cellStyle name="Comma 9 8" xfId="600"/>
    <cellStyle name="Comma 9 8 2" xfId="2887"/>
    <cellStyle name="Comma 9 9" xfId="601"/>
    <cellStyle name="Comma 9 9 2" xfId="2888"/>
    <cellStyle name="Currency" xfId="2450" builtinId="4"/>
    <cellStyle name="Currency [0] 2" xfId="6892"/>
    <cellStyle name="Currency 10" xfId="8825"/>
    <cellStyle name="Currency 11" xfId="8823"/>
    <cellStyle name="Currency 12" xfId="8773"/>
    <cellStyle name="Currency 13" xfId="8819"/>
    <cellStyle name="Currency 14" xfId="8824"/>
    <cellStyle name="Currency 15" xfId="8817"/>
    <cellStyle name="Currency 16" xfId="8810"/>
    <cellStyle name="Currency 17" xfId="8807"/>
    <cellStyle name="Currency 18" xfId="8801"/>
    <cellStyle name="Currency 19" xfId="8798"/>
    <cellStyle name="Currency 2" xfId="74"/>
    <cellStyle name="Currency 2 2" xfId="602"/>
    <cellStyle name="Currency 2 2 2" xfId="603"/>
    <cellStyle name="Currency 2 3" xfId="4642"/>
    <cellStyle name="Currency 2 4" xfId="2458"/>
    <cellStyle name="Currency 20" xfId="8792"/>
    <cellStyle name="Currency 21" xfId="8788"/>
    <cellStyle name="Currency 22" xfId="8782"/>
    <cellStyle name="Currency 23" xfId="8821"/>
    <cellStyle name="Currency 24" xfId="8815"/>
    <cellStyle name="Currency 25" xfId="8812"/>
    <cellStyle name="Currency 26" xfId="8813"/>
    <cellStyle name="Currency 27" xfId="8806"/>
    <cellStyle name="Currency 28" xfId="8808"/>
    <cellStyle name="Currency 29" xfId="8797"/>
    <cellStyle name="Currency 3" xfId="80"/>
    <cellStyle name="Currency 3 2" xfId="604"/>
    <cellStyle name="Currency 3 3" xfId="4648"/>
    <cellStyle name="Currency 3 4" xfId="2462"/>
    <cellStyle name="Currency 30" xfId="8799"/>
    <cellStyle name="Currency 31" xfId="8790"/>
    <cellStyle name="Currency 32" xfId="8793"/>
    <cellStyle name="Currency 33" xfId="8804"/>
    <cellStyle name="Currency 34" xfId="8784"/>
    <cellStyle name="Currency 4" xfId="605"/>
    <cellStyle name="Currency 5" xfId="606"/>
    <cellStyle name="Currency 5 2" xfId="2889"/>
    <cellStyle name="Currency 6" xfId="607"/>
    <cellStyle name="Currency 7" xfId="6891"/>
    <cellStyle name="Currency 8" xfId="8775"/>
    <cellStyle name="Currency 9" xfId="8822"/>
    <cellStyle name="Dane wejściowe" xfId="608"/>
    <cellStyle name="Dane wejściowe 10" xfId="609"/>
    <cellStyle name="Dane wejściowe 10 2" xfId="5167"/>
    <cellStyle name="Dane wejściowe 10 3" xfId="7071"/>
    <cellStyle name="Dane wejściowe 10 4" xfId="2891"/>
    <cellStyle name="Dane wejściowe 11" xfId="610"/>
    <cellStyle name="Dane wejściowe 11 2" xfId="5168"/>
    <cellStyle name="Dane wejściowe 11 3" xfId="7072"/>
    <cellStyle name="Dane wejściowe 11 4" xfId="2892"/>
    <cellStyle name="Dane wejściowe 12" xfId="611"/>
    <cellStyle name="Dane wejściowe 12 2" xfId="5169"/>
    <cellStyle name="Dane wejściowe 12 3" xfId="7073"/>
    <cellStyle name="Dane wejściowe 12 4" xfId="2893"/>
    <cellStyle name="Dane wejściowe 13" xfId="612"/>
    <cellStyle name="Dane wejściowe 13 2" xfId="5170"/>
    <cellStyle name="Dane wejściowe 13 3" xfId="7074"/>
    <cellStyle name="Dane wejściowe 13 4" xfId="2894"/>
    <cellStyle name="Dane wejściowe 14" xfId="613"/>
    <cellStyle name="Dane wejściowe 14 2" xfId="5171"/>
    <cellStyle name="Dane wejściowe 14 3" xfId="7075"/>
    <cellStyle name="Dane wejściowe 14 4" xfId="2895"/>
    <cellStyle name="Dane wejściowe 15" xfId="614"/>
    <cellStyle name="Dane wejściowe 15 2" xfId="5172"/>
    <cellStyle name="Dane wejściowe 15 3" xfId="7076"/>
    <cellStyle name="Dane wejściowe 15 4" xfId="2896"/>
    <cellStyle name="Dane wejściowe 16" xfId="615"/>
    <cellStyle name="Dane wejściowe 16 2" xfId="5173"/>
    <cellStyle name="Dane wejściowe 16 3" xfId="7077"/>
    <cellStyle name="Dane wejściowe 16 4" xfId="2897"/>
    <cellStyle name="Dane wejściowe 17" xfId="616"/>
    <cellStyle name="Dane wejściowe 17 2" xfId="5174"/>
    <cellStyle name="Dane wejściowe 17 3" xfId="7078"/>
    <cellStyle name="Dane wejściowe 17 4" xfId="2898"/>
    <cellStyle name="Dane wejściowe 18" xfId="617"/>
    <cellStyle name="Dane wejściowe 18 2" xfId="5175"/>
    <cellStyle name="Dane wejściowe 18 3" xfId="7079"/>
    <cellStyle name="Dane wejściowe 18 4" xfId="2899"/>
    <cellStyle name="Dane wejściowe 19" xfId="618"/>
    <cellStyle name="Dane wejściowe 19 2" xfId="5176"/>
    <cellStyle name="Dane wejściowe 19 3" xfId="7080"/>
    <cellStyle name="Dane wejściowe 19 4" xfId="2900"/>
    <cellStyle name="Dane wejściowe 2" xfId="619"/>
    <cellStyle name="Dane wejściowe 2 10" xfId="620"/>
    <cellStyle name="Dane wejściowe 2 10 2" xfId="5178"/>
    <cellStyle name="Dane wejściowe 2 10 3" xfId="7082"/>
    <cellStyle name="Dane wejściowe 2 10 4" xfId="2902"/>
    <cellStyle name="Dane wejściowe 2 11" xfId="621"/>
    <cellStyle name="Dane wejściowe 2 11 2" xfId="5179"/>
    <cellStyle name="Dane wejściowe 2 11 3" xfId="7083"/>
    <cellStyle name="Dane wejściowe 2 11 4" xfId="2903"/>
    <cellStyle name="Dane wejściowe 2 12" xfId="622"/>
    <cellStyle name="Dane wejściowe 2 12 2" xfId="5180"/>
    <cellStyle name="Dane wejściowe 2 12 3" xfId="7084"/>
    <cellStyle name="Dane wejściowe 2 12 4" xfId="2904"/>
    <cellStyle name="Dane wejściowe 2 13" xfId="623"/>
    <cellStyle name="Dane wejściowe 2 13 2" xfId="5181"/>
    <cellStyle name="Dane wejściowe 2 13 3" xfId="7085"/>
    <cellStyle name="Dane wejściowe 2 13 4" xfId="2905"/>
    <cellStyle name="Dane wejściowe 2 14" xfId="624"/>
    <cellStyle name="Dane wejściowe 2 14 2" xfId="5182"/>
    <cellStyle name="Dane wejściowe 2 14 3" xfId="7086"/>
    <cellStyle name="Dane wejściowe 2 14 4" xfId="2906"/>
    <cellStyle name="Dane wejściowe 2 15" xfId="625"/>
    <cellStyle name="Dane wejściowe 2 15 2" xfId="5183"/>
    <cellStyle name="Dane wejściowe 2 15 3" xfId="7087"/>
    <cellStyle name="Dane wejściowe 2 15 4" xfId="2907"/>
    <cellStyle name="Dane wejściowe 2 16" xfId="626"/>
    <cellStyle name="Dane wejściowe 2 16 2" xfId="5184"/>
    <cellStyle name="Dane wejściowe 2 16 3" xfId="7088"/>
    <cellStyle name="Dane wejściowe 2 16 4" xfId="2908"/>
    <cellStyle name="Dane wejściowe 2 17" xfId="627"/>
    <cellStyle name="Dane wejściowe 2 17 2" xfId="5185"/>
    <cellStyle name="Dane wejściowe 2 17 3" xfId="7089"/>
    <cellStyle name="Dane wejściowe 2 17 4" xfId="2909"/>
    <cellStyle name="Dane wejściowe 2 18" xfId="628"/>
    <cellStyle name="Dane wejściowe 2 18 2" xfId="5186"/>
    <cellStyle name="Dane wejściowe 2 18 3" xfId="7090"/>
    <cellStyle name="Dane wejściowe 2 18 4" xfId="2910"/>
    <cellStyle name="Dane wejściowe 2 19" xfId="629"/>
    <cellStyle name="Dane wejściowe 2 19 2" xfId="5187"/>
    <cellStyle name="Dane wejściowe 2 19 3" xfId="7091"/>
    <cellStyle name="Dane wejściowe 2 19 4" xfId="2911"/>
    <cellStyle name="Dane wejściowe 2 2" xfId="630"/>
    <cellStyle name="Dane wejściowe 2 2 2" xfId="5188"/>
    <cellStyle name="Dane wejściowe 2 2 3" xfId="7092"/>
    <cellStyle name="Dane wejściowe 2 2 4" xfId="2912"/>
    <cellStyle name="Dane wejściowe 2 20" xfId="631"/>
    <cellStyle name="Dane wejściowe 2 20 2" xfId="5189"/>
    <cellStyle name="Dane wejściowe 2 20 3" xfId="7093"/>
    <cellStyle name="Dane wejściowe 2 20 4" xfId="2913"/>
    <cellStyle name="Dane wejściowe 2 21" xfId="632"/>
    <cellStyle name="Dane wejściowe 2 21 2" xfId="5190"/>
    <cellStyle name="Dane wejściowe 2 21 3" xfId="7094"/>
    <cellStyle name="Dane wejściowe 2 21 4" xfId="2914"/>
    <cellStyle name="Dane wejściowe 2 22" xfId="633"/>
    <cellStyle name="Dane wejściowe 2 22 2" xfId="5191"/>
    <cellStyle name="Dane wejściowe 2 22 3" xfId="7095"/>
    <cellStyle name="Dane wejściowe 2 22 4" xfId="2915"/>
    <cellStyle name="Dane wejściowe 2 23" xfId="634"/>
    <cellStyle name="Dane wejściowe 2 23 2" xfId="5192"/>
    <cellStyle name="Dane wejściowe 2 23 3" xfId="7096"/>
    <cellStyle name="Dane wejściowe 2 23 4" xfId="2916"/>
    <cellStyle name="Dane wejściowe 2 24" xfId="5177"/>
    <cellStyle name="Dane wejściowe 2 25" xfId="7081"/>
    <cellStyle name="Dane wejściowe 2 26" xfId="2901"/>
    <cellStyle name="Dane wejściowe 2 3" xfId="635"/>
    <cellStyle name="Dane wejściowe 2 3 2" xfId="5193"/>
    <cellStyle name="Dane wejściowe 2 3 3" xfId="7097"/>
    <cellStyle name="Dane wejściowe 2 3 4" xfId="2917"/>
    <cellStyle name="Dane wejściowe 2 4" xfId="636"/>
    <cellStyle name="Dane wejściowe 2 4 2" xfId="5194"/>
    <cellStyle name="Dane wejściowe 2 4 3" xfId="7098"/>
    <cellStyle name="Dane wejściowe 2 4 4" xfId="2918"/>
    <cellStyle name="Dane wejściowe 2 5" xfId="637"/>
    <cellStyle name="Dane wejściowe 2 5 2" xfId="5195"/>
    <cellStyle name="Dane wejściowe 2 5 3" xfId="7099"/>
    <cellStyle name="Dane wejściowe 2 5 4" xfId="2919"/>
    <cellStyle name="Dane wejściowe 2 6" xfId="638"/>
    <cellStyle name="Dane wejściowe 2 6 2" xfId="5196"/>
    <cellStyle name="Dane wejściowe 2 6 3" xfId="7100"/>
    <cellStyle name="Dane wejściowe 2 6 4" xfId="2920"/>
    <cellStyle name="Dane wejściowe 2 7" xfId="639"/>
    <cellStyle name="Dane wejściowe 2 7 2" xfId="5197"/>
    <cellStyle name="Dane wejściowe 2 7 3" xfId="7101"/>
    <cellStyle name="Dane wejściowe 2 7 4" xfId="2921"/>
    <cellStyle name="Dane wejściowe 2 8" xfId="640"/>
    <cellStyle name="Dane wejściowe 2 8 2" xfId="5198"/>
    <cellStyle name="Dane wejściowe 2 8 3" xfId="7102"/>
    <cellStyle name="Dane wejściowe 2 8 4" xfId="2922"/>
    <cellStyle name="Dane wejściowe 2 9" xfId="641"/>
    <cellStyle name="Dane wejściowe 2 9 2" xfId="5199"/>
    <cellStyle name="Dane wejściowe 2 9 3" xfId="7103"/>
    <cellStyle name="Dane wejściowe 2 9 4" xfId="2923"/>
    <cellStyle name="Dane wejściowe 20" xfId="642"/>
    <cellStyle name="Dane wejściowe 20 2" xfId="5200"/>
    <cellStyle name="Dane wejściowe 20 3" xfId="7104"/>
    <cellStyle name="Dane wejściowe 20 4" xfId="2924"/>
    <cellStyle name="Dane wejściowe 21" xfId="643"/>
    <cellStyle name="Dane wejściowe 21 2" xfId="5201"/>
    <cellStyle name="Dane wejściowe 21 3" xfId="7105"/>
    <cellStyle name="Dane wejściowe 21 4" xfId="2925"/>
    <cellStyle name="Dane wejściowe 22" xfId="644"/>
    <cellStyle name="Dane wejściowe 22 2" xfId="5202"/>
    <cellStyle name="Dane wejściowe 22 3" xfId="7106"/>
    <cellStyle name="Dane wejściowe 22 4" xfId="2926"/>
    <cellStyle name="Dane wejściowe 23" xfId="645"/>
    <cellStyle name="Dane wejściowe 23 2" xfId="5203"/>
    <cellStyle name="Dane wejściowe 23 3" xfId="7107"/>
    <cellStyle name="Dane wejściowe 23 4" xfId="2927"/>
    <cellStyle name="Dane wejściowe 24" xfId="646"/>
    <cellStyle name="Dane wejściowe 24 2" xfId="5204"/>
    <cellStyle name="Dane wejściowe 24 3" xfId="7108"/>
    <cellStyle name="Dane wejściowe 24 4" xfId="2928"/>
    <cellStyle name="Dane wejściowe 25" xfId="647"/>
    <cellStyle name="Dane wejściowe 25 2" xfId="5205"/>
    <cellStyle name="Dane wejściowe 25 3" xfId="7109"/>
    <cellStyle name="Dane wejściowe 25 4" xfId="2929"/>
    <cellStyle name="Dane wejściowe 26" xfId="5166"/>
    <cellStyle name="Dane wejściowe 27" xfId="7070"/>
    <cellStyle name="Dane wejściowe 28" xfId="2890"/>
    <cellStyle name="Dane wejściowe 3" xfId="648"/>
    <cellStyle name="Dane wejściowe 3 10" xfId="649"/>
    <cellStyle name="Dane wejściowe 3 10 2" xfId="5207"/>
    <cellStyle name="Dane wejściowe 3 10 3" xfId="7111"/>
    <cellStyle name="Dane wejściowe 3 10 4" xfId="2931"/>
    <cellStyle name="Dane wejściowe 3 11" xfId="650"/>
    <cellStyle name="Dane wejściowe 3 11 2" xfId="5208"/>
    <cellStyle name="Dane wejściowe 3 11 3" xfId="7112"/>
    <cellStyle name="Dane wejściowe 3 11 4" xfId="2932"/>
    <cellStyle name="Dane wejściowe 3 12" xfId="651"/>
    <cellStyle name="Dane wejściowe 3 12 2" xfId="5209"/>
    <cellStyle name="Dane wejściowe 3 12 3" xfId="7113"/>
    <cellStyle name="Dane wejściowe 3 12 4" xfId="2933"/>
    <cellStyle name="Dane wejściowe 3 13" xfId="652"/>
    <cellStyle name="Dane wejściowe 3 13 2" xfId="5210"/>
    <cellStyle name="Dane wejściowe 3 13 3" xfId="7114"/>
    <cellStyle name="Dane wejściowe 3 13 4" xfId="2934"/>
    <cellStyle name="Dane wejściowe 3 14" xfId="653"/>
    <cellStyle name="Dane wejściowe 3 14 2" xfId="5211"/>
    <cellStyle name="Dane wejściowe 3 14 3" xfId="7115"/>
    <cellStyle name="Dane wejściowe 3 14 4" xfId="2935"/>
    <cellStyle name="Dane wejściowe 3 15" xfId="654"/>
    <cellStyle name="Dane wejściowe 3 15 2" xfId="5212"/>
    <cellStyle name="Dane wejściowe 3 15 3" xfId="7116"/>
    <cellStyle name="Dane wejściowe 3 15 4" xfId="2936"/>
    <cellStyle name="Dane wejściowe 3 16" xfId="655"/>
    <cellStyle name="Dane wejściowe 3 16 2" xfId="5213"/>
    <cellStyle name="Dane wejściowe 3 16 3" xfId="7117"/>
    <cellStyle name="Dane wejściowe 3 16 4" xfId="2937"/>
    <cellStyle name="Dane wejściowe 3 17" xfId="656"/>
    <cellStyle name="Dane wejściowe 3 17 2" xfId="5214"/>
    <cellStyle name="Dane wejściowe 3 17 3" xfId="7118"/>
    <cellStyle name="Dane wejściowe 3 17 4" xfId="2938"/>
    <cellStyle name="Dane wejściowe 3 18" xfId="657"/>
    <cellStyle name="Dane wejściowe 3 18 2" xfId="5215"/>
    <cellStyle name="Dane wejściowe 3 18 3" xfId="7119"/>
    <cellStyle name="Dane wejściowe 3 18 4" xfId="2939"/>
    <cellStyle name="Dane wejściowe 3 19" xfId="658"/>
    <cellStyle name="Dane wejściowe 3 19 2" xfId="5216"/>
    <cellStyle name="Dane wejściowe 3 19 3" xfId="7120"/>
    <cellStyle name="Dane wejściowe 3 19 4" xfId="2940"/>
    <cellStyle name="Dane wejściowe 3 2" xfId="659"/>
    <cellStyle name="Dane wejściowe 3 2 2" xfId="5217"/>
    <cellStyle name="Dane wejściowe 3 2 3" xfId="7121"/>
    <cellStyle name="Dane wejściowe 3 2 4" xfId="2941"/>
    <cellStyle name="Dane wejściowe 3 20" xfId="660"/>
    <cellStyle name="Dane wejściowe 3 20 2" xfId="5218"/>
    <cellStyle name="Dane wejściowe 3 20 3" xfId="7122"/>
    <cellStyle name="Dane wejściowe 3 20 4" xfId="2942"/>
    <cellStyle name="Dane wejściowe 3 21" xfId="661"/>
    <cellStyle name="Dane wejściowe 3 21 2" xfId="5219"/>
    <cellStyle name="Dane wejściowe 3 21 3" xfId="7123"/>
    <cellStyle name="Dane wejściowe 3 21 4" xfId="2943"/>
    <cellStyle name="Dane wejściowe 3 22" xfId="662"/>
    <cellStyle name="Dane wejściowe 3 22 2" xfId="5220"/>
    <cellStyle name="Dane wejściowe 3 22 3" xfId="7124"/>
    <cellStyle name="Dane wejściowe 3 22 4" xfId="2944"/>
    <cellStyle name="Dane wejściowe 3 23" xfId="663"/>
    <cellStyle name="Dane wejściowe 3 23 2" xfId="5221"/>
    <cellStyle name="Dane wejściowe 3 23 3" xfId="7125"/>
    <cellStyle name="Dane wejściowe 3 23 4" xfId="2945"/>
    <cellStyle name="Dane wejściowe 3 24" xfId="5206"/>
    <cellStyle name="Dane wejściowe 3 25" xfId="7110"/>
    <cellStyle name="Dane wejściowe 3 26" xfId="2930"/>
    <cellStyle name="Dane wejściowe 3 3" xfId="664"/>
    <cellStyle name="Dane wejściowe 3 3 2" xfId="5222"/>
    <cellStyle name="Dane wejściowe 3 3 3" xfId="7126"/>
    <cellStyle name="Dane wejściowe 3 3 4" xfId="2946"/>
    <cellStyle name="Dane wejściowe 3 4" xfId="665"/>
    <cellStyle name="Dane wejściowe 3 4 2" xfId="5223"/>
    <cellStyle name="Dane wejściowe 3 4 3" xfId="7127"/>
    <cellStyle name="Dane wejściowe 3 4 4" xfId="2947"/>
    <cellStyle name="Dane wejściowe 3 5" xfId="666"/>
    <cellStyle name="Dane wejściowe 3 5 2" xfId="5224"/>
    <cellStyle name="Dane wejściowe 3 5 3" xfId="7128"/>
    <cellStyle name="Dane wejściowe 3 5 4" xfId="2948"/>
    <cellStyle name="Dane wejściowe 3 6" xfId="667"/>
    <cellStyle name="Dane wejściowe 3 6 2" xfId="5225"/>
    <cellStyle name="Dane wejściowe 3 6 3" xfId="7129"/>
    <cellStyle name="Dane wejściowe 3 6 4" xfId="2949"/>
    <cellStyle name="Dane wejściowe 3 7" xfId="668"/>
    <cellStyle name="Dane wejściowe 3 7 2" xfId="5226"/>
    <cellStyle name="Dane wejściowe 3 7 3" xfId="7130"/>
    <cellStyle name="Dane wejściowe 3 7 4" xfId="2950"/>
    <cellStyle name="Dane wejściowe 3 8" xfId="669"/>
    <cellStyle name="Dane wejściowe 3 8 2" xfId="5227"/>
    <cellStyle name="Dane wejściowe 3 8 3" xfId="7131"/>
    <cellStyle name="Dane wejściowe 3 8 4" xfId="2951"/>
    <cellStyle name="Dane wejściowe 3 9" xfId="670"/>
    <cellStyle name="Dane wejściowe 3 9 2" xfId="5228"/>
    <cellStyle name="Dane wejściowe 3 9 3" xfId="7132"/>
    <cellStyle name="Dane wejściowe 3 9 4" xfId="2952"/>
    <cellStyle name="Dane wejściowe 4" xfId="671"/>
    <cellStyle name="Dane wejściowe 4 2" xfId="5229"/>
    <cellStyle name="Dane wejściowe 4 3" xfId="7133"/>
    <cellStyle name="Dane wejściowe 4 4" xfId="2953"/>
    <cellStyle name="Dane wejściowe 5" xfId="672"/>
    <cellStyle name="Dane wejściowe 5 2" xfId="5230"/>
    <cellStyle name="Dane wejściowe 5 3" xfId="7134"/>
    <cellStyle name="Dane wejściowe 5 4" xfId="2954"/>
    <cellStyle name="Dane wejściowe 6" xfId="673"/>
    <cellStyle name="Dane wejściowe 6 2" xfId="5231"/>
    <cellStyle name="Dane wejściowe 6 3" xfId="7135"/>
    <cellStyle name="Dane wejściowe 6 4" xfId="2955"/>
    <cellStyle name="Dane wejściowe 7" xfId="674"/>
    <cellStyle name="Dane wejściowe 7 2" xfId="5232"/>
    <cellStyle name="Dane wejściowe 7 3" xfId="7136"/>
    <cellStyle name="Dane wejściowe 7 4" xfId="2956"/>
    <cellStyle name="Dane wejściowe 8" xfId="675"/>
    <cellStyle name="Dane wejściowe 8 2" xfId="5233"/>
    <cellStyle name="Dane wejściowe 8 3" xfId="7137"/>
    <cellStyle name="Dane wejściowe 8 4" xfId="2957"/>
    <cellStyle name="Dane wejściowe 9" xfId="676"/>
    <cellStyle name="Dane wejściowe 9 2" xfId="5234"/>
    <cellStyle name="Dane wejściowe 9 3" xfId="7138"/>
    <cellStyle name="Dane wejściowe 9 4" xfId="2958"/>
    <cellStyle name="Dane wyjściowe" xfId="677"/>
    <cellStyle name="Dane wyjściowe 10" xfId="678"/>
    <cellStyle name="Dane wyjściowe 10 2" xfId="5236"/>
    <cellStyle name="Dane wyjściowe 10 3" xfId="7140"/>
    <cellStyle name="Dane wyjściowe 10 4" xfId="2960"/>
    <cellStyle name="Dane wyjściowe 11" xfId="679"/>
    <cellStyle name="Dane wyjściowe 11 2" xfId="5237"/>
    <cellStyle name="Dane wyjściowe 11 3" xfId="7141"/>
    <cellStyle name="Dane wyjściowe 11 4" xfId="2961"/>
    <cellStyle name="Dane wyjściowe 12" xfId="680"/>
    <cellStyle name="Dane wyjściowe 12 2" xfId="5238"/>
    <cellStyle name="Dane wyjściowe 12 3" xfId="7142"/>
    <cellStyle name="Dane wyjściowe 12 4" xfId="2962"/>
    <cellStyle name="Dane wyjściowe 13" xfId="681"/>
    <cellStyle name="Dane wyjściowe 13 2" xfId="5239"/>
    <cellStyle name="Dane wyjściowe 13 3" xfId="7143"/>
    <cellStyle name="Dane wyjściowe 13 4" xfId="2963"/>
    <cellStyle name="Dane wyjściowe 14" xfId="682"/>
    <cellStyle name="Dane wyjściowe 14 2" xfId="5240"/>
    <cellStyle name="Dane wyjściowe 14 3" xfId="7144"/>
    <cellStyle name="Dane wyjściowe 14 4" xfId="2964"/>
    <cellStyle name="Dane wyjściowe 15" xfId="683"/>
    <cellStyle name="Dane wyjściowe 15 2" xfId="5241"/>
    <cellStyle name="Dane wyjściowe 15 3" xfId="7145"/>
    <cellStyle name="Dane wyjściowe 15 4" xfId="2965"/>
    <cellStyle name="Dane wyjściowe 16" xfId="684"/>
    <cellStyle name="Dane wyjściowe 16 2" xfId="5242"/>
    <cellStyle name="Dane wyjściowe 16 3" xfId="7146"/>
    <cellStyle name="Dane wyjściowe 16 4" xfId="2966"/>
    <cellStyle name="Dane wyjściowe 17" xfId="685"/>
    <cellStyle name="Dane wyjściowe 17 2" xfId="5243"/>
    <cellStyle name="Dane wyjściowe 17 3" xfId="7147"/>
    <cellStyle name="Dane wyjściowe 17 4" xfId="2967"/>
    <cellStyle name="Dane wyjściowe 18" xfId="686"/>
    <cellStyle name="Dane wyjściowe 18 2" xfId="5244"/>
    <cellStyle name="Dane wyjściowe 18 3" xfId="7148"/>
    <cellStyle name="Dane wyjściowe 18 4" xfId="2968"/>
    <cellStyle name="Dane wyjściowe 19" xfId="687"/>
    <cellStyle name="Dane wyjściowe 19 2" xfId="5245"/>
    <cellStyle name="Dane wyjściowe 19 3" xfId="7149"/>
    <cellStyle name="Dane wyjściowe 19 4" xfId="2969"/>
    <cellStyle name="Dane wyjściowe 2" xfId="688"/>
    <cellStyle name="Dane wyjściowe 2 10" xfId="689"/>
    <cellStyle name="Dane wyjściowe 2 10 2" xfId="5247"/>
    <cellStyle name="Dane wyjściowe 2 10 3" xfId="7151"/>
    <cellStyle name="Dane wyjściowe 2 10 4" xfId="2971"/>
    <cellStyle name="Dane wyjściowe 2 11" xfId="690"/>
    <cellStyle name="Dane wyjściowe 2 11 2" xfId="5248"/>
    <cellStyle name="Dane wyjściowe 2 11 3" xfId="7152"/>
    <cellStyle name="Dane wyjściowe 2 11 4" xfId="2972"/>
    <cellStyle name="Dane wyjściowe 2 12" xfId="691"/>
    <cellStyle name="Dane wyjściowe 2 12 2" xfId="5249"/>
    <cellStyle name="Dane wyjściowe 2 12 3" xfId="7153"/>
    <cellStyle name="Dane wyjściowe 2 12 4" xfId="2973"/>
    <cellStyle name="Dane wyjściowe 2 13" xfId="692"/>
    <cellStyle name="Dane wyjściowe 2 13 2" xfId="5250"/>
    <cellStyle name="Dane wyjściowe 2 13 3" xfId="7154"/>
    <cellStyle name="Dane wyjściowe 2 13 4" xfId="2974"/>
    <cellStyle name="Dane wyjściowe 2 14" xfId="693"/>
    <cellStyle name="Dane wyjściowe 2 14 2" xfId="5251"/>
    <cellStyle name="Dane wyjściowe 2 14 3" xfId="7155"/>
    <cellStyle name="Dane wyjściowe 2 14 4" xfId="2975"/>
    <cellStyle name="Dane wyjściowe 2 15" xfId="694"/>
    <cellStyle name="Dane wyjściowe 2 15 2" xfId="5252"/>
    <cellStyle name="Dane wyjściowe 2 15 3" xfId="7156"/>
    <cellStyle name="Dane wyjściowe 2 15 4" xfId="2976"/>
    <cellStyle name="Dane wyjściowe 2 16" xfId="695"/>
    <cellStyle name="Dane wyjściowe 2 16 2" xfId="5253"/>
    <cellStyle name="Dane wyjściowe 2 16 3" xfId="7157"/>
    <cellStyle name="Dane wyjściowe 2 16 4" xfId="2977"/>
    <cellStyle name="Dane wyjściowe 2 17" xfId="696"/>
    <cellStyle name="Dane wyjściowe 2 17 2" xfId="5254"/>
    <cellStyle name="Dane wyjściowe 2 17 3" xfId="7158"/>
    <cellStyle name="Dane wyjściowe 2 17 4" xfId="2978"/>
    <cellStyle name="Dane wyjściowe 2 18" xfId="697"/>
    <cellStyle name="Dane wyjściowe 2 18 2" xfId="5255"/>
    <cellStyle name="Dane wyjściowe 2 18 3" xfId="7159"/>
    <cellStyle name="Dane wyjściowe 2 18 4" xfId="2979"/>
    <cellStyle name="Dane wyjściowe 2 19" xfId="698"/>
    <cellStyle name="Dane wyjściowe 2 19 2" xfId="5256"/>
    <cellStyle name="Dane wyjściowe 2 19 3" xfId="7160"/>
    <cellStyle name="Dane wyjściowe 2 19 4" xfId="2980"/>
    <cellStyle name="Dane wyjściowe 2 2" xfId="699"/>
    <cellStyle name="Dane wyjściowe 2 2 2" xfId="5257"/>
    <cellStyle name="Dane wyjściowe 2 2 3" xfId="7161"/>
    <cellStyle name="Dane wyjściowe 2 2 4" xfId="2981"/>
    <cellStyle name="Dane wyjściowe 2 20" xfId="700"/>
    <cellStyle name="Dane wyjściowe 2 20 2" xfId="5258"/>
    <cellStyle name="Dane wyjściowe 2 20 3" xfId="7162"/>
    <cellStyle name="Dane wyjściowe 2 20 4" xfId="2982"/>
    <cellStyle name="Dane wyjściowe 2 21" xfId="701"/>
    <cellStyle name="Dane wyjściowe 2 21 2" xfId="5259"/>
    <cellStyle name="Dane wyjściowe 2 21 3" xfId="7163"/>
    <cellStyle name="Dane wyjściowe 2 21 4" xfId="2983"/>
    <cellStyle name="Dane wyjściowe 2 22" xfId="702"/>
    <cellStyle name="Dane wyjściowe 2 22 2" xfId="5260"/>
    <cellStyle name="Dane wyjściowe 2 22 3" xfId="7164"/>
    <cellStyle name="Dane wyjściowe 2 22 4" xfId="2984"/>
    <cellStyle name="Dane wyjściowe 2 23" xfId="703"/>
    <cellStyle name="Dane wyjściowe 2 23 2" xfId="5261"/>
    <cellStyle name="Dane wyjściowe 2 23 3" xfId="7165"/>
    <cellStyle name="Dane wyjściowe 2 23 4" xfId="2985"/>
    <cellStyle name="Dane wyjściowe 2 24" xfId="5246"/>
    <cellStyle name="Dane wyjściowe 2 25" xfId="7150"/>
    <cellStyle name="Dane wyjściowe 2 26" xfId="2970"/>
    <cellStyle name="Dane wyjściowe 2 3" xfId="704"/>
    <cellStyle name="Dane wyjściowe 2 3 2" xfId="5262"/>
    <cellStyle name="Dane wyjściowe 2 3 3" xfId="7166"/>
    <cellStyle name="Dane wyjściowe 2 3 4" xfId="2986"/>
    <cellStyle name="Dane wyjściowe 2 4" xfId="705"/>
    <cellStyle name="Dane wyjściowe 2 4 2" xfId="5263"/>
    <cellStyle name="Dane wyjściowe 2 4 3" xfId="7167"/>
    <cellStyle name="Dane wyjściowe 2 4 4" xfId="2987"/>
    <cellStyle name="Dane wyjściowe 2 5" xfId="706"/>
    <cellStyle name="Dane wyjściowe 2 5 2" xfId="5264"/>
    <cellStyle name="Dane wyjściowe 2 5 3" xfId="7168"/>
    <cellStyle name="Dane wyjściowe 2 5 4" xfId="2988"/>
    <cellStyle name="Dane wyjściowe 2 6" xfId="707"/>
    <cellStyle name="Dane wyjściowe 2 6 2" xfId="5265"/>
    <cellStyle name="Dane wyjściowe 2 6 3" xfId="7169"/>
    <cellStyle name="Dane wyjściowe 2 6 4" xfId="2989"/>
    <cellStyle name="Dane wyjściowe 2 7" xfId="708"/>
    <cellStyle name="Dane wyjściowe 2 7 2" xfId="5266"/>
    <cellStyle name="Dane wyjściowe 2 7 3" xfId="7170"/>
    <cellStyle name="Dane wyjściowe 2 7 4" xfId="2990"/>
    <cellStyle name="Dane wyjściowe 2 8" xfId="709"/>
    <cellStyle name="Dane wyjściowe 2 8 2" xfId="5267"/>
    <cellStyle name="Dane wyjściowe 2 8 3" xfId="7171"/>
    <cellStyle name="Dane wyjściowe 2 8 4" xfId="2991"/>
    <cellStyle name="Dane wyjściowe 2 9" xfId="710"/>
    <cellStyle name="Dane wyjściowe 2 9 2" xfId="5268"/>
    <cellStyle name="Dane wyjściowe 2 9 3" xfId="7172"/>
    <cellStyle name="Dane wyjściowe 2 9 4" xfId="2992"/>
    <cellStyle name="Dane wyjściowe 20" xfId="711"/>
    <cellStyle name="Dane wyjściowe 20 2" xfId="5269"/>
    <cellStyle name="Dane wyjściowe 20 3" xfId="7173"/>
    <cellStyle name="Dane wyjściowe 20 4" xfId="2993"/>
    <cellStyle name="Dane wyjściowe 21" xfId="712"/>
    <cellStyle name="Dane wyjściowe 21 2" xfId="5270"/>
    <cellStyle name="Dane wyjściowe 21 3" xfId="7174"/>
    <cellStyle name="Dane wyjściowe 21 4" xfId="2994"/>
    <cellStyle name="Dane wyjściowe 22" xfId="713"/>
    <cellStyle name="Dane wyjściowe 22 2" xfId="5271"/>
    <cellStyle name="Dane wyjściowe 22 3" xfId="7175"/>
    <cellStyle name="Dane wyjściowe 22 4" xfId="2995"/>
    <cellStyle name="Dane wyjściowe 23" xfId="714"/>
    <cellStyle name="Dane wyjściowe 23 2" xfId="5272"/>
    <cellStyle name="Dane wyjściowe 23 3" xfId="7176"/>
    <cellStyle name="Dane wyjściowe 23 4" xfId="2996"/>
    <cellStyle name="Dane wyjściowe 24" xfId="715"/>
    <cellStyle name="Dane wyjściowe 24 2" xfId="5273"/>
    <cellStyle name="Dane wyjściowe 24 3" xfId="7177"/>
    <cellStyle name="Dane wyjściowe 24 4" xfId="2997"/>
    <cellStyle name="Dane wyjściowe 25" xfId="716"/>
    <cellStyle name="Dane wyjściowe 25 2" xfId="5274"/>
    <cellStyle name="Dane wyjściowe 25 3" xfId="7178"/>
    <cellStyle name="Dane wyjściowe 25 4" xfId="2998"/>
    <cellStyle name="Dane wyjściowe 26" xfId="5235"/>
    <cellStyle name="Dane wyjściowe 27" xfId="7139"/>
    <cellStyle name="Dane wyjściowe 28" xfId="2959"/>
    <cellStyle name="Dane wyjściowe 3" xfId="717"/>
    <cellStyle name="Dane wyjściowe 3 10" xfId="718"/>
    <cellStyle name="Dane wyjściowe 3 10 2" xfId="5276"/>
    <cellStyle name="Dane wyjściowe 3 10 3" xfId="7180"/>
    <cellStyle name="Dane wyjściowe 3 10 4" xfId="3000"/>
    <cellStyle name="Dane wyjściowe 3 11" xfId="719"/>
    <cellStyle name="Dane wyjściowe 3 11 2" xfId="5277"/>
    <cellStyle name="Dane wyjściowe 3 11 3" xfId="7181"/>
    <cellStyle name="Dane wyjściowe 3 11 4" xfId="3001"/>
    <cellStyle name="Dane wyjściowe 3 12" xfId="720"/>
    <cellStyle name="Dane wyjściowe 3 12 2" xfId="5278"/>
    <cellStyle name="Dane wyjściowe 3 12 3" xfId="7182"/>
    <cellStyle name="Dane wyjściowe 3 12 4" xfId="3002"/>
    <cellStyle name="Dane wyjściowe 3 13" xfId="721"/>
    <cellStyle name="Dane wyjściowe 3 13 2" xfId="5279"/>
    <cellStyle name="Dane wyjściowe 3 13 3" xfId="7183"/>
    <cellStyle name="Dane wyjściowe 3 13 4" xfId="3003"/>
    <cellStyle name="Dane wyjściowe 3 14" xfId="722"/>
    <cellStyle name="Dane wyjściowe 3 14 2" xfId="5280"/>
    <cellStyle name="Dane wyjściowe 3 14 3" xfId="7184"/>
    <cellStyle name="Dane wyjściowe 3 14 4" xfId="3004"/>
    <cellStyle name="Dane wyjściowe 3 15" xfId="723"/>
    <cellStyle name="Dane wyjściowe 3 15 2" xfId="5281"/>
    <cellStyle name="Dane wyjściowe 3 15 3" xfId="7185"/>
    <cellStyle name="Dane wyjściowe 3 15 4" xfId="3005"/>
    <cellStyle name="Dane wyjściowe 3 16" xfId="724"/>
    <cellStyle name="Dane wyjściowe 3 16 2" xfId="5282"/>
    <cellStyle name="Dane wyjściowe 3 16 3" xfId="7186"/>
    <cellStyle name="Dane wyjściowe 3 16 4" xfId="3006"/>
    <cellStyle name="Dane wyjściowe 3 17" xfId="725"/>
    <cellStyle name="Dane wyjściowe 3 17 2" xfId="5283"/>
    <cellStyle name="Dane wyjściowe 3 17 3" xfId="7187"/>
    <cellStyle name="Dane wyjściowe 3 17 4" xfId="3007"/>
    <cellStyle name="Dane wyjściowe 3 18" xfId="726"/>
    <cellStyle name="Dane wyjściowe 3 18 2" xfId="5284"/>
    <cellStyle name="Dane wyjściowe 3 18 3" xfId="7188"/>
    <cellStyle name="Dane wyjściowe 3 18 4" xfId="3008"/>
    <cellStyle name="Dane wyjściowe 3 19" xfId="727"/>
    <cellStyle name="Dane wyjściowe 3 19 2" xfId="5285"/>
    <cellStyle name="Dane wyjściowe 3 19 3" xfId="7189"/>
    <cellStyle name="Dane wyjściowe 3 19 4" xfId="3009"/>
    <cellStyle name="Dane wyjściowe 3 2" xfId="728"/>
    <cellStyle name="Dane wyjściowe 3 2 2" xfId="5286"/>
    <cellStyle name="Dane wyjściowe 3 2 3" xfId="7190"/>
    <cellStyle name="Dane wyjściowe 3 2 4" xfId="3010"/>
    <cellStyle name="Dane wyjściowe 3 20" xfId="729"/>
    <cellStyle name="Dane wyjściowe 3 20 2" xfId="5287"/>
    <cellStyle name="Dane wyjściowe 3 20 3" xfId="7191"/>
    <cellStyle name="Dane wyjściowe 3 20 4" xfId="3011"/>
    <cellStyle name="Dane wyjściowe 3 21" xfId="730"/>
    <cellStyle name="Dane wyjściowe 3 21 2" xfId="5288"/>
    <cellStyle name="Dane wyjściowe 3 21 3" xfId="7192"/>
    <cellStyle name="Dane wyjściowe 3 21 4" xfId="3012"/>
    <cellStyle name="Dane wyjściowe 3 22" xfId="731"/>
    <cellStyle name="Dane wyjściowe 3 22 2" xfId="5289"/>
    <cellStyle name="Dane wyjściowe 3 22 3" xfId="7193"/>
    <cellStyle name="Dane wyjściowe 3 22 4" xfId="3013"/>
    <cellStyle name="Dane wyjściowe 3 23" xfId="732"/>
    <cellStyle name="Dane wyjściowe 3 23 2" xfId="5290"/>
    <cellStyle name="Dane wyjściowe 3 23 3" xfId="7194"/>
    <cellStyle name="Dane wyjściowe 3 23 4" xfId="3014"/>
    <cellStyle name="Dane wyjściowe 3 24" xfId="5275"/>
    <cellStyle name="Dane wyjściowe 3 25" xfId="7179"/>
    <cellStyle name="Dane wyjściowe 3 26" xfId="2999"/>
    <cellStyle name="Dane wyjściowe 3 3" xfId="733"/>
    <cellStyle name="Dane wyjściowe 3 3 2" xfId="5291"/>
    <cellStyle name="Dane wyjściowe 3 3 3" xfId="7195"/>
    <cellStyle name="Dane wyjściowe 3 3 4" xfId="3015"/>
    <cellStyle name="Dane wyjściowe 3 4" xfId="734"/>
    <cellStyle name="Dane wyjściowe 3 4 2" xfId="5292"/>
    <cellStyle name="Dane wyjściowe 3 4 3" xfId="7196"/>
    <cellStyle name="Dane wyjściowe 3 4 4" xfId="3016"/>
    <cellStyle name="Dane wyjściowe 3 5" xfId="735"/>
    <cellStyle name="Dane wyjściowe 3 5 2" xfId="5293"/>
    <cellStyle name="Dane wyjściowe 3 5 3" xfId="7197"/>
    <cellStyle name="Dane wyjściowe 3 5 4" xfId="3017"/>
    <cellStyle name="Dane wyjściowe 3 6" xfId="736"/>
    <cellStyle name="Dane wyjściowe 3 6 2" xfId="5294"/>
    <cellStyle name="Dane wyjściowe 3 6 3" xfId="7198"/>
    <cellStyle name="Dane wyjściowe 3 6 4" xfId="3018"/>
    <cellStyle name="Dane wyjściowe 3 7" xfId="737"/>
    <cellStyle name="Dane wyjściowe 3 7 2" xfId="5295"/>
    <cellStyle name="Dane wyjściowe 3 7 3" xfId="7199"/>
    <cellStyle name="Dane wyjściowe 3 7 4" xfId="3019"/>
    <cellStyle name="Dane wyjściowe 3 8" xfId="738"/>
    <cellStyle name="Dane wyjściowe 3 8 2" xfId="5296"/>
    <cellStyle name="Dane wyjściowe 3 8 3" xfId="7200"/>
    <cellStyle name="Dane wyjściowe 3 8 4" xfId="3020"/>
    <cellStyle name="Dane wyjściowe 3 9" xfId="739"/>
    <cellStyle name="Dane wyjściowe 3 9 2" xfId="5297"/>
    <cellStyle name="Dane wyjściowe 3 9 3" xfId="7201"/>
    <cellStyle name="Dane wyjściowe 3 9 4" xfId="3021"/>
    <cellStyle name="Dane wyjściowe 4" xfId="740"/>
    <cellStyle name="Dane wyjściowe 4 2" xfId="5298"/>
    <cellStyle name="Dane wyjściowe 4 3" xfId="7202"/>
    <cellStyle name="Dane wyjściowe 4 4" xfId="3022"/>
    <cellStyle name="Dane wyjściowe 5" xfId="741"/>
    <cellStyle name="Dane wyjściowe 5 2" xfId="5299"/>
    <cellStyle name="Dane wyjściowe 5 3" xfId="7203"/>
    <cellStyle name="Dane wyjściowe 5 4" xfId="3023"/>
    <cellStyle name="Dane wyjściowe 6" xfId="742"/>
    <cellStyle name="Dane wyjściowe 6 2" xfId="5300"/>
    <cellStyle name="Dane wyjściowe 6 3" xfId="7204"/>
    <cellStyle name="Dane wyjściowe 6 4" xfId="3024"/>
    <cellStyle name="Dane wyjściowe 7" xfId="743"/>
    <cellStyle name="Dane wyjściowe 7 2" xfId="5301"/>
    <cellStyle name="Dane wyjściowe 7 3" xfId="7205"/>
    <cellStyle name="Dane wyjściowe 7 4" xfId="3025"/>
    <cellStyle name="Dane wyjściowe 8" xfId="744"/>
    <cellStyle name="Dane wyjściowe 8 2" xfId="5302"/>
    <cellStyle name="Dane wyjściowe 8 3" xfId="7206"/>
    <cellStyle name="Dane wyjściowe 8 4" xfId="3026"/>
    <cellStyle name="Dane wyjściowe 9" xfId="745"/>
    <cellStyle name="Dane wyjściowe 9 2" xfId="5303"/>
    <cellStyle name="Dane wyjściowe 9 3" xfId="7207"/>
    <cellStyle name="Dane wyjściowe 9 4" xfId="3027"/>
    <cellStyle name="Date" xfId="746"/>
    <cellStyle name="Dobre" xfId="747"/>
    <cellStyle name="Explanatory Text" xfId="33" builtinId="53" customBuiltin="1"/>
    <cellStyle name="Explanatory Text 2" xfId="748"/>
    <cellStyle name="Explanatory Text 3" xfId="6909"/>
    <cellStyle name="FirstTableHeader" xfId="81"/>
    <cellStyle name="Fixed" xfId="749"/>
    <cellStyle name="Followed Hyperlink" xfId="2382" builtinId="9" hidden="1"/>
    <cellStyle name="Followed Hyperlink" xfId="2383" builtinId="9" hidden="1"/>
    <cellStyle name="Followed Hyperlink" xfId="2384" builtinId="9" hidden="1"/>
    <cellStyle name="Followed Hyperlink" xfId="2385" builtinId="9" hidden="1"/>
    <cellStyle name="Followed Hyperlink" xfId="2386" builtinId="9" hidden="1"/>
    <cellStyle name="Followed Hyperlink" xfId="2387" builtinId="9" hidden="1"/>
    <cellStyle name="Followed Hyperlink" xfId="2388" builtinId="9" hidden="1"/>
    <cellStyle name="Followed Hyperlink" xfId="2389" builtinId="9" hidden="1"/>
    <cellStyle name="Followed Hyperlink" xfId="2390" builtinId="9" hidden="1"/>
    <cellStyle name="Followed Hyperlink" xfId="2391" builtinId="9" hidden="1"/>
    <cellStyle name="Followed Hyperlink" xfId="2392" builtinId="9" hidden="1"/>
    <cellStyle name="Followed Hyperlink" xfId="2393" builtinId="9" hidden="1"/>
    <cellStyle name="Followed Hyperlink" xfId="2394" builtinId="9" hidden="1"/>
    <cellStyle name="Followed Hyperlink" xfId="2395" builtinId="9" hidden="1"/>
    <cellStyle name="Followed Hyperlink" xfId="2396" builtinId="9" hidden="1"/>
    <cellStyle name="Followed Hyperlink" xfId="2397" builtinId="9" hidden="1"/>
    <cellStyle name="Followed Hyperlink" xfId="2398" builtinId="9" hidden="1"/>
    <cellStyle name="Followed Hyperlink" xfId="2399" builtinId="9" hidden="1"/>
    <cellStyle name="Followed Hyperlink" xfId="2400" builtinId="9" hidden="1"/>
    <cellStyle name="Followed Hyperlink" xfId="2401" builtinId="9" hidden="1"/>
    <cellStyle name="Followed Hyperlink" xfId="2402" builtinId="9" hidden="1"/>
    <cellStyle name="Followed Hyperlink" xfId="2403" builtinId="9" hidden="1"/>
    <cellStyle name="Followed Hyperlink" xfId="2404" builtinId="9" hidden="1"/>
    <cellStyle name="Followed Hyperlink" xfId="2405" builtinId="9" hidden="1"/>
    <cellStyle name="Followed Hyperlink" xfId="2406" builtinId="9" hidden="1"/>
    <cellStyle name="Followed Hyperlink" xfId="2407" builtinId="9" hidden="1"/>
    <cellStyle name="Followed Hyperlink" xfId="2408" builtinId="9" hidden="1"/>
    <cellStyle name="Followed Hyperlink" xfId="2409" builtinId="9" hidden="1"/>
    <cellStyle name="Followed Hyperlink" xfId="2410" builtinId="9" hidden="1"/>
    <cellStyle name="Followed Hyperlink" xfId="2411" builtinId="9" hidden="1"/>
    <cellStyle name="Followed Hyperlink" xfId="2412" builtinId="9" hidden="1"/>
    <cellStyle name="Followed Hyperlink" xfId="2413" builtinId="9" hidden="1"/>
    <cellStyle name="Followed Hyperlink" xfId="2414" builtinId="9" hidden="1"/>
    <cellStyle name="Followed Hyperlink" xfId="2415" builtinId="9" hidden="1"/>
    <cellStyle name="Followed Hyperlink" xfId="2416" builtinId="9" hidden="1"/>
    <cellStyle name="Followed Hyperlink" xfId="2417" builtinId="9" hidden="1"/>
    <cellStyle name="Followed Hyperlink" xfId="2418" builtinId="9" hidden="1"/>
    <cellStyle name="Followed Hyperlink" xfId="2419" builtinId="9" hidden="1"/>
    <cellStyle name="Followed Hyperlink" xfId="2420" builtinId="9" hidden="1"/>
    <cellStyle name="Followed Hyperlink" xfId="2421" builtinId="9" hidden="1"/>
    <cellStyle name="Followed Hyperlink" xfId="2422" builtinId="9" hidden="1"/>
    <cellStyle name="Followed Hyperlink" xfId="2423" builtinId="9" hidden="1"/>
    <cellStyle name="Followed Hyperlink" xfId="2427" builtinId="9" hidden="1"/>
    <cellStyle name="Followed Hyperlink" xfId="2428" builtinId="9" hidden="1"/>
    <cellStyle name="Followed Hyperlink" xfId="2429" builtinId="9" hidden="1"/>
    <cellStyle name="Followed Hyperlink" xfId="2430" builtinId="9" hidden="1"/>
    <cellStyle name="Followed Hyperlink" xfId="2431" builtinId="9" hidden="1"/>
    <cellStyle name="Followed Hyperlink" xfId="2432" builtinId="9" hidden="1"/>
    <cellStyle name="Followed Hyperlink" xfId="2433" builtinId="9" hidden="1"/>
    <cellStyle name="Followed Hyperlink" xfId="2434" builtinId="9" hidden="1"/>
    <cellStyle name="Followed Hyperlink" xfId="2435" builtinId="9" hidden="1"/>
    <cellStyle name="Followed Hyperlink" xfId="2436" builtinId="9" hidden="1"/>
    <cellStyle name="Followed Hyperlink" xfId="2437" builtinId="9" hidden="1"/>
    <cellStyle name="Followed Hyperlink" xfId="2438" builtinId="9" hidden="1"/>
    <cellStyle name="Followed Hyperlink" xfId="2439" builtinId="9" hidden="1"/>
    <cellStyle name="Followed Hyperlink" xfId="2440" builtinId="9" hidden="1"/>
    <cellStyle name="Followed Hyperlink" xfId="2441" builtinId="9" hidden="1"/>
    <cellStyle name="Followed Hyperlink" xfId="2442" builtinId="9" hidden="1"/>
    <cellStyle name="Followed Hyperlink" xfId="2443" builtinId="9" hidden="1"/>
    <cellStyle name="Good" xfId="34" builtinId="26" customBuiltin="1"/>
    <cellStyle name="Good 2" xfId="750"/>
    <cellStyle name="Good 2 2" xfId="751"/>
    <cellStyle name="Good 3" xfId="6899"/>
    <cellStyle name="Heading 1" xfId="35" builtinId="16" customBuiltin="1"/>
    <cellStyle name="Heading 1 2" xfId="752"/>
    <cellStyle name="Heading 1 2 2" xfId="753"/>
    <cellStyle name="Heading 1 3" xfId="6895"/>
    <cellStyle name="Heading 2" xfId="36" builtinId="17" customBuiltin="1"/>
    <cellStyle name="Heading 2 2" xfId="754"/>
    <cellStyle name="Heading 2 2 2" xfId="755"/>
    <cellStyle name="Heading 2 3" xfId="6896"/>
    <cellStyle name="Heading 3" xfId="37" builtinId="18" customBuiltin="1"/>
    <cellStyle name="Heading 3 2" xfId="756"/>
    <cellStyle name="Heading 3 2 2" xfId="757"/>
    <cellStyle name="Heading 3 2 3" xfId="758"/>
    <cellStyle name="Heading 3 2 4" xfId="759"/>
    <cellStyle name="Heading 3 2 5" xfId="760"/>
    <cellStyle name="Heading 3 2 6" xfId="761"/>
    <cellStyle name="Heading 3 2 7" xfId="762"/>
    <cellStyle name="Heading 3 3" xfId="6897"/>
    <cellStyle name="Heading 4" xfId="38" builtinId="19" customBuiltin="1"/>
    <cellStyle name="Heading 4 2" xfId="763"/>
    <cellStyle name="Heading 4 3" xfId="6898"/>
    <cellStyle name="Hyperlink" xfId="2446" builtinId="8"/>
    <cellStyle name="Hyperlink 2" xfId="764"/>
    <cellStyle name="Hyperlink 2 2" xfId="765"/>
    <cellStyle name="Hyperlink 3" xfId="766"/>
    <cellStyle name="Hyperlink 4" xfId="2445"/>
    <cellStyle name="Hyperlink 5" xfId="6884"/>
    <cellStyle name="Hyperlink 6" xfId="4599"/>
    <cellStyle name="Input" xfId="39" builtinId="20" customBuiltin="1"/>
    <cellStyle name="Input 2" xfId="767"/>
    <cellStyle name="Input 2 10" xfId="768"/>
    <cellStyle name="Input 2 10 10" xfId="769"/>
    <cellStyle name="Input 2 10 10 2" xfId="5312"/>
    <cellStyle name="Input 2 10 10 3" xfId="7210"/>
    <cellStyle name="Input 2 10 10 4" xfId="3030"/>
    <cellStyle name="Input 2 10 11" xfId="770"/>
    <cellStyle name="Input 2 10 11 2" xfId="5313"/>
    <cellStyle name="Input 2 10 11 3" xfId="7211"/>
    <cellStyle name="Input 2 10 11 4" xfId="3031"/>
    <cellStyle name="Input 2 10 12" xfId="771"/>
    <cellStyle name="Input 2 10 12 2" xfId="5314"/>
    <cellStyle name="Input 2 10 12 3" xfId="7212"/>
    <cellStyle name="Input 2 10 12 4" xfId="3032"/>
    <cellStyle name="Input 2 10 13" xfId="772"/>
    <cellStyle name="Input 2 10 13 2" xfId="5315"/>
    <cellStyle name="Input 2 10 13 3" xfId="7213"/>
    <cellStyle name="Input 2 10 13 4" xfId="3033"/>
    <cellStyle name="Input 2 10 14" xfId="773"/>
    <cellStyle name="Input 2 10 14 2" xfId="5316"/>
    <cellStyle name="Input 2 10 14 3" xfId="7214"/>
    <cellStyle name="Input 2 10 14 4" xfId="3034"/>
    <cellStyle name="Input 2 10 15" xfId="774"/>
    <cellStyle name="Input 2 10 15 2" xfId="5317"/>
    <cellStyle name="Input 2 10 15 3" xfId="7215"/>
    <cellStyle name="Input 2 10 15 4" xfId="3035"/>
    <cellStyle name="Input 2 10 16" xfId="775"/>
    <cellStyle name="Input 2 10 16 2" xfId="5318"/>
    <cellStyle name="Input 2 10 16 3" xfId="7216"/>
    <cellStyle name="Input 2 10 16 4" xfId="3036"/>
    <cellStyle name="Input 2 10 17" xfId="776"/>
    <cellStyle name="Input 2 10 17 2" xfId="5319"/>
    <cellStyle name="Input 2 10 17 3" xfId="7217"/>
    <cellStyle name="Input 2 10 17 4" xfId="3037"/>
    <cellStyle name="Input 2 10 18" xfId="777"/>
    <cellStyle name="Input 2 10 18 2" xfId="5320"/>
    <cellStyle name="Input 2 10 18 3" xfId="7218"/>
    <cellStyle name="Input 2 10 18 4" xfId="3038"/>
    <cellStyle name="Input 2 10 19" xfId="778"/>
    <cellStyle name="Input 2 10 19 2" xfId="5321"/>
    <cellStyle name="Input 2 10 19 3" xfId="7219"/>
    <cellStyle name="Input 2 10 19 4" xfId="3039"/>
    <cellStyle name="Input 2 10 2" xfId="779"/>
    <cellStyle name="Input 2 10 2 2" xfId="5322"/>
    <cellStyle name="Input 2 10 2 3" xfId="7220"/>
    <cellStyle name="Input 2 10 2 4" xfId="3040"/>
    <cellStyle name="Input 2 10 20" xfId="780"/>
    <cellStyle name="Input 2 10 20 2" xfId="5323"/>
    <cellStyle name="Input 2 10 20 3" xfId="7221"/>
    <cellStyle name="Input 2 10 20 4" xfId="3041"/>
    <cellStyle name="Input 2 10 21" xfId="781"/>
    <cellStyle name="Input 2 10 21 2" xfId="5324"/>
    <cellStyle name="Input 2 10 21 3" xfId="7222"/>
    <cellStyle name="Input 2 10 21 4" xfId="3042"/>
    <cellStyle name="Input 2 10 22" xfId="782"/>
    <cellStyle name="Input 2 10 22 2" xfId="5325"/>
    <cellStyle name="Input 2 10 22 3" xfId="7223"/>
    <cellStyle name="Input 2 10 22 4" xfId="3043"/>
    <cellStyle name="Input 2 10 23" xfId="783"/>
    <cellStyle name="Input 2 10 23 2" xfId="5326"/>
    <cellStyle name="Input 2 10 23 3" xfId="7224"/>
    <cellStyle name="Input 2 10 23 4" xfId="3044"/>
    <cellStyle name="Input 2 10 24" xfId="5311"/>
    <cellStyle name="Input 2 10 25" xfId="7209"/>
    <cellStyle name="Input 2 10 26" xfId="3029"/>
    <cellStyle name="Input 2 10 3" xfId="784"/>
    <cellStyle name="Input 2 10 3 2" xfId="5327"/>
    <cellStyle name="Input 2 10 3 3" xfId="7225"/>
    <cellStyle name="Input 2 10 3 4" xfId="3045"/>
    <cellStyle name="Input 2 10 4" xfId="785"/>
    <cellStyle name="Input 2 10 4 2" xfId="5328"/>
    <cellStyle name="Input 2 10 4 3" xfId="7226"/>
    <cellStyle name="Input 2 10 4 4" xfId="3046"/>
    <cellStyle name="Input 2 10 5" xfId="786"/>
    <cellStyle name="Input 2 10 5 2" xfId="5329"/>
    <cellStyle name="Input 2 10 5 3" xfId="7227"/>
    <cellStyle name="Input 2 10 5 4" xfId="3047"/>
    <cellStyle name="Input 2 10 6" xfId="787"/>
    <cellStyle name="Input 2 10 6 2" xfId="5330"/>
    <cellStyle name="Input 2 10 6 3" xfId="7228"/>
    <cellStyle name="Input 2 10 6 4" xfId="3048"/>
    <cellStyle name="Input 2 10 7" xfId="788"/>
    <cellStyle name="Input 2 10 7 2" xfId="5331"/>
    <cellStyle name="Input 2 10 7 3" xfId="7229"/>
    <cellStyle name="Input 2 10 7 4" xfId="3049"/>
    <cellStyle name="Input 2 10 8" xfId="789"/>
    <cellStyle name="Input 2 10 8 2" xfId="5332"/>
    <cellStyle name="Input 2 10 8 3" xfId="7230"/>
    <cellStyle name="Input 2 10 8 4" xfId="3050"/>
    <cellStyle name="Input 2 10 9" xfId="790"/>
    <cellStyle name="Input 2 10 9 2" xfId="5333"/>
    <cellStyle name="Input 2 10 9 3" xfId="7231"/>
    <cellStyle name="Input 2 10 9 4" xfId="3051"/>
    <cellStyle name="Input 2 11" xfId="791"/>
    <cellStyle name="Input 2 11 10" xfId="792"/>
    <cellStyle name="Input 2 11 10 2" xfId="5335"/>
    <cellStyle name="Input 2 11 10 3" xfId="7233"/>
    <cellStyle name="Input 2 11 10 4" xfId="3053"/>
    <cellStyle name="Input 2 11 11" xfId="793"/>
    <cellStyle name="Input 2 11 11 2" xfId="5336"/>
    <cellStyle name="Input 2 11 11 3" xfId="7234"/>
    <cellStyle name="Input 2 11 11 4" xfId="3054"/>
    <cellStyle name="Input 2 11 12" xfId="794"/>
    <cellStyle name="Input 2 11 12 2" xfId="5337"/>
    <cellStyle name="Input 2 11 12 3" xfId="7235"/>
    <cellStyle name="Input 2 11 12 4" xfId="3055"/>
    <cellStyle name="Input 2 11 13" xfId="795"/>
    <cellStyle name="Input 2 11 13 2" xfId="5338"/>
    <cellStyle name="Input 2 11 13 3" xfId="7236"/>
    <cellStyle name="Input 2 11 13 4" xfId="3056"/>
    <cellStyle name="Input 2 11 14" xfId="796"/>
    <cellStyle name="Input 2 11 14 2" xfId="5339"/>
    <cellStyle name="Input 2 11 14 3" xfId="7237"/>
    <cellStyle name="Input 2 11 14 4" xfId="3057"/>
    <cellStyle name="Input 2 11 15" xfId="797"/>
    <cellStyle name="Input 2 11 15 2" xfId="5340"/>
    <cellStyle name="Input 2 11 15 3" xfId="7238"/>
    <cellStyle name="Input 2 11 15 4" xfId="3058"/>
    <cellStyle name="Input 2 11 16" xfId="798"/>
    <cellStyle name="Input 2 11 16 2" xfId="5341"/>
    <cellStyle name="Input 2 11 16 3" xfId="7239"/>
    <cellStyle name="Input 2 11 16 4" xfId="3059"/>
    <cellStyle name="Input 2 11 17" xfId="799"/>
    <cellStyle name="Input 2 11 17 2" xfId="5342"/>
    <cellStyle name="Input 2 11 17 3" xfId="7240"/>
    <cellStyle name="Input 2 11 17 4" xfId="3060"/>
    <cellStyle name="Input 2 11 18" xfId="800"/>
    <cellStyle name="Input 2 11 18 2" xfId="5343"/>
    <cellStyle name="Input 2 11 18 3" xfId="7241"/>
    <cellStyle name="Input 2 11 18 4" xfId="3061"/>
    <cellStyle name="Input 2 11 19" xfId="801"/>
    <cellStyle name="Input 2 11 19 2" xfId="5344"/>
    <cellStyle name="Input 2 11 19 3" xfId="7242"/>
    <cellStyle name="Input 2 11 19 4" xfId="3062"/>
    <cellStyle name="Input 2 11 2" xfId="802"/>
    <cellStyle name="Input 2 11 2 2" xfId="5345"/>
    <cellStyle name="Input 2 11 2 3" xfId="7243"/>
    <cellStyle name="Input 2 11 2 4" xfId="3063"/>
    <cellStyle name="Input 2 11 20" xfId="803"/>
    <cellStyle name="Input 2 11 20 2" xfId="5346"/>
    <cellStyle name="Input 2 11 20 3" xfId="7244"/>
    <cellStyle name="Input 2 11 20 4" xfId="3064"/>
    <cellStyle name="Input 2 11 21" xfId="804"/>
    <cellStyle name="Input 2 11 21 2" xfId="5347"/>
    <cellStyle name="Input 2 11 21 3" xfId="7245"/>
    <cellStyle name="Input 2 11 21 4" xfId="3065"/>
    <cellStyle name="Input 2 11 22" xfId="805"/>
    <cellStyle name="Input 2 11 22 2" xfId="5348"/>
    <cellStyle name="Input 2 11 22 3" xfId="7246"/>
    <cellStyle name="Input 2 11 22 4" xfId="3066"/>
    <cellStyle name="Input 2 11 23" xfId="806"/>
    <cellStyle name="Input 2 11 23 2" xfId="5349"/>
    <cellStyle name="Input 2 11 23 3" xfId="7247"/>
    <cellStyle name="Input 2 11 23 4" xfId="3067"/>
    <cellStyle name="Input 2 11 24" xfId="5334"/>
    <cellStyle name="Input 2 11 25" xfId="7232"/>
    <cellStyle name="Input 2 11 26" xfId="3052"/>
    <cellStyle name="Input 2 11 3" xfId="807"/>
    <cellStyle name="Input 2 11 3 2" xfId="5350"/>
    <cellStyle name="Input 2 11 3 3" xfId="7248"/>
    <cellStyle name="Input 2 11 3 4" xfId="3068"/>
    <cellStyle name="Input 2 11 4" xfId="808"/>
    <cellStyle name="Input 2 11 4 2" xfId="5351"/>
    <cellStyle name="Input 2 11 4 3" xfId="7249"/>
    <cellStyle name="Input 2 11 4 4" xfId="3069"/>
    <cellStyle name="Input 2 11 5" xfId="809"/>
    <cellStyle name="Input 2 11 5 2" xfId="5352"/>
    <cellStyle name="Input 2 11 5 3" xfId="7250"/>
    <cellStyle name="Input 2 11 5 4" xfId="3070"/>
    <cellStyle name="Input 2 11 6" xfId="810"/>
    <cellStyle name="Input 2 11 6 2" xfId="5353"/>
    <cellStyle name="Input 2 11 6 3" xfId="7251"/>
    <cellStyle name="Input 2 11 6 4" xfId="3071"/>
    <cellStyle name="Input 2 11 7" xfId="811"/>
    <cellStyle name="Input 2 11 7 2" xfId="5354"/>
    <cellStyle name="Input 2 11 7 3" xfId="7252"/>
    <cellStyle name="Input 2 11 7 4" xfId="3072"/>
    <cellStyle name="Input 2 11 8" xfId="812"/>
    <cellStyle name="Input 2 11 8 2" xfId="5355"/>
    <cellStyle name="Input 2 11 8 3" xfId="7253"/>
    <cellStyle name="Input 2 11 8 4" xfId="3073"/>
    <cellStyle name="Input 2 11 9" xfId="813"/>
    <cellStyle name="Input 2 11 9 2" xfId="5356"/>
    <cellStyle name="Input 2 11 9 3" xfId="7254"/>
    <cellStyle name="Input 2 11 9 4" xfId="3074"/>
    <cellStyle name="Input 2 12" xfId="814"/>
    <cellStyle name="Input 2 12 10" xfId="815"/>
    <cellStyle name="Input 2 12 10 2" xfId="5358"/>
    <cellStyle name="Input 2 12 10 3" xfId="7256"/>
    <cellStyle name="Input 2 12 10 4" xfId="3076"/>
    <cellStyle name="Input 2 12 11" xfId="816"/>
    <cellStyle name="Input 2 12 11 2" xfId="5359"/>
    <cellStyle name="Input 2 12 11 3" xfId="7257"/>
    <cellStyle name="Input 2 12 11 4" xfId="3077"/>
    <cellStyle name="Input 2 12 12" xfId="817"/>
    <cellStyle name="Input 2 12 12 2" xfId="5360"/>
    <cellStyle name="Input 2 12 12 3" xfId="7258"/>
    <cellStyle name="Input 2 12 12 4" xfId="3078"/>
    <cellStyle name="Input 2 12 13" xfId="818"/>
    <cellStyle name="Input 2 12 13 2" xfId="5361"/>
    <cellStyle name="Input 2 12 13 3" xfId="7259"/>
    <cellStyle name="Input 2 12 13 4" xfId="3079"/>
    <cellStyle name="Input 2 12 14" xfId="819"/>
    <cellStyle name="Input 2 12 14 2" xfId="5362"/>
    <cellStyle name="Input 2 12 14 3" xfId="7260"/>
    <cellStyle name="Input 2 12 14 4" xfId="3080"/>
    <cellStyle name="Input 2 12 15" xfId="820"/>
    <cellStyle name="Input 2 12 15 2" xfId="5363"/>
    <cellStyle name="Input 2 12 15 3" xfId="7261"/>
    <cellStyle name="Input 2 12 15 4" xfId="3081"/>
    <cellStyle name="Input 2 12 16" xfId="821"/>
    <cellStyle name="Input 2 12 16 2" xfId="5364"/>
    <cellStyle name="Input 2 12 16 3" xfId="7262"/>
    <cellStyle name="Input 2 12 16 4" xfId="3082"/>
    <cellStyle name="Input 2 12 17" xfId="822"/>
    <cellStyle name="Input 2 12 17 2" xfId="5365"/>
    <cellStyle name="Input 2 12 17 3" xfId="7263"/>
    <cellStyle name="Input 2 12 17 4" xfId="3083"/>
    <cellStyle name="Input 2 12 18" xfId="823"/>
    <cellStyle name="Input 2 12 18 2" xfId="5366"/>
    <cellStyle name="Input 2 12 18 3" xfId="7264"/>
    <cellStyle name="Input 2 12 18 4" xfId="3084"/>
    <cellStyle name="Input 2 12 19" xfId="824"/>
    <cellStyle name="Input 2 12 19 2" xfId="5367"/>
    <cellStyle name="Input 2 12 19 3" xfId="7265"/>
    <cellStyle name="Input 2 12 19 4" xfId="3085"/>
    <cellStyle name="Input 2 12 2" xfId="825"/>
    <cellStyle name="Input 2 12 2 2" xfId="5368"/>
    <cellStyle name="Input 2 12 2 3" xfId="7266"/>
    <cellStyle name="Input 2 12 2 4" xfId="3086"/>
    <cellStyle name="Input 2 12 20" xfId="826"/>
    <cellStyle name="Input 2 12 20 2" xfId="5369"/>
    <cellStyle name="Input 2 12 20 3" xfId="7267"/>
    <cellStyle name="Input 2 12 20 4" xfId="3087"/>
    <cellStyle name="Input 2 12 21" xfId="827"/>
    <cellStyle name="Input 2 12 21 2" xfId="5370"/>
    <cellStyle name="Input 2 12 21 3" xfId="7268"/>
    <cellStyle name="Input 2 12 21 4" xfId="3088"/>
    <cellStyle name="Input 2 12 22" xfId="828"/>
    <cellStyle name="Input 2 12 22 2" xfId="5371"/>
    <cellStyle name="Input 2 12 22 3" xfId="7269"/>
    <cellStyle name="Input 2 12 22 4" xfId="3089"/>
    <cellStyle name="Input 2 12 23" xfId="829"/>
    <cellStyle name="Input 2 12 23 2" xfId="5372"/>
    <cellStyle name="Input 2 12 23 3" xfId="7270"/>
    <cellStyle name="Input 2 12 23 4" xfId="3090"/>
    <cellStyle name="Input 2 12 24" xfId="5357"/>
    <cellStyle name="Input 2 12 25" xfId="7255"/>
    <cellStyle name="Input 2 12 26" xfId="3075"/>
    <cellStyle name="Input 2 12 3" xfId="830"/>
    <cellStyle name="Input 2 12 3 2" xfId="5373"/>
    <cellStyle name="Input 2 12 3 3" xfId="7271"/>
    <cellStyle name="Input 2 12 3 4" xfId="3091"/>
    <cellStyle name="Input 2 12 4" xfId="831"/>
    <cellStyle name="Input 2 12 4 2" xfId="5374"/>
    <cellStyle name="Input 2 12 4 3" xfId="7272"/>
    <cellStyle name="Input 2 12 4 4" xfId="3092"/>
    <cellStyle name="Input 2 12 5" xfId="832"/>
    <cellStyle name="Input 2 12 5 2" xfId="5375"/>
    <cellStyle name="Input 2 12 5 3" xfId="7273"/>
    <cellStyle name="Input 2 12 5 4" xfId="3093"/>
    <cellStyle name="Input 2 12 6" xfId="833"/>
    <cellStyle name="Input 2 12 6 2" xfId="5376"/>
    <cellStyle name="Input 2 12 6 3" xfId="7274"/>
    <cellStyle name="Input 2 12 6 4" xfId="3094"/>
    <cellStyle name="Input 2 12 7" xfId="834"/>
    <cellStyle name="Input 2 12 7 2" xfId="5377"/>
    <cellStyle name="Input 2 12 7 3" xfId="7275"/>
    <cellStyle name="Input 2 12 7 4" xfId="3095"/>
    <cellStyle name="Input 2 12 8" xfId="835"/>
    <cellStyle name="Input 2 12 8 2" xfId="5378"/>
    <cellStyle name="Input 2 12 8 3" xfId="7276"/>
    <cellStyle name="Input 2 12 8 4" xfId="3096"/>
    <cellStyle name="Input 2 12 9" xfId="836"/>
    <cellStyle name="Input 2 12 9 2" xfId="5379"/>
    <cellStyle name="Input 2 12 9 3" xfId="7277"/>
    <cellStyle name="Input 2 12 9 4" xfId="3097"/>
    <cellStyle name="Input 2 13" xfId="837"/>
    <cellStyle name="Input 2 13 10" xfId="838"/>
    <cellStyle name="Input 2 13 10 2" xfId="5381"/>
    <cellStyle name="Input 2 13 10 3" xfId="7279"/>
    <cellStyle name="Input 2 13 10 4" xfId="3099"/>
    <cellStyle name="Input 2 13 11" xfId="839"/>
    <cellStyle name="Input 2 13 11 2" xfId="5382"/>
    <cellStyle name="Input 2 13 11 3" xfId="7280"/>
    <cellStyle name="Input 2 13 11 4" xfId="3100"/>
    <cellStyle name="Input 2 13 12" xfId="840"/>
    <cellStyle name="Input 2 13 12 2" xfId="5383"/>
    <cellStyle name="Input 2 13 12 3" xfId="7281"/>
    <cellStyle name="Input 2 13 12 4" xfId="3101"/>
    <cellStyle name="Input 2 13 13" xfId="841"/>
    <cellStyle name="Input 2 13 13 2" xfId="5384"/>
    <cellStyle name="Input 2 13 13 3" xfId="7282"/>
    <cellStyle name="Input 2 13 13 4" xfId="3102"/>
    <cellStyle name="Input 2 13 14" xfId="842"/>
    <cellStyle name="Input 2 13 14 2" xfId="5385"/>
    <cellStyle name="Input 2 13 14 3" xfId="7283"/>
    <cellStyle name="Input 2 13 14 4" xfId="3103"/>
    <cellStyle name="Input 2 13 15" xfId="843"/>
    <cellStyle name="Input 2 13 15 2" xfId="5386"/>
    <cellStyle name="Input 2 13 15 3" xfId="7284"/>
    <cellStyle name="Input 2 13 15 4" xfId="3104"/>
    <cellStyle name="Input 2 13 16" xfId="844"/>
    <cellStyle name="Input 2 13 16 2" xfId="5387"/>
    <cellStyle name="Input 2 13 16 3" xfId="7285"/>
    <cellStyle name="Input 2 13 16 4" xfId="3105"/>
    <cellStyle name="Input 2 13 17" xfId="845"/>
    <cellStyle name="Input 2 13 17 2" xfId="5388"/>
    <cellStyle name="Input 2 13 17 3" xfId="7286"/>
    <cellStyle name="Input 2 13 17 4" xfId="3106"/>
    <cellStyle name="Input 2 13 18" xfId="846"/>
    <cellStyle name="Input 2 13 18 2" xfId="5389"/>
    <cellStyle name="Input 2 13 18 3" xfId="7287"/>
    <cellStyle name="Input 2 13 18 4" xfId="3107"/>
    <cellStyle name="Input 2 13 19" xfId="847"/>
    <cellStyle name="Input 2 13 19 2" xfId="5390"/>
    <cellStyle name="Input 2 13 19 3" xfId="7288"/>
    <cellStyle name="Input 2 13 19 4" xfId="3108"/>
    <cellStyle name="Input 2 13 2" xfId="848"/>
    <cellStyle name="Input 2 13 2 2" xfId="5391"/>
    <cellStyle name="Input 2 13 2 3" xfId="7289"/>
    <cellStyle name="Input 2 13 2 4" xfId="3109"/>
    <cellStyle name="Input 2 13 20" xfId="849"/>
    <cellStyle name="Input 2 13 20 2" xfId="5392"/>
    <cellStyle name="Input 2 13 20 3" xfId="7290"/>
    <cellStyle name="Input 2 13 20 4" xfId="3110"/>
    <cellStyle name="Input 2 13 21" xfId="850"/>
    <cellStyle name="Input 2 13 21 2" xfId="5393"/>
    <cellStyle name="Input 2 13 21 3" xfId="7291"/>
    <cellStyle name="Input 2 13 21 4" xfId="3111"/>
    <cellStyle name="Input 2 13 22" xfId="851"/>
    <cellStyle name="Input 2 13 22 2" xfId="5394"/>
    <cellStyle name="Input 2 13 22 3" xfId="7292"/>
    <cellStyle name="Input 2 13 22 4" xfId="3112"/>
    <cellStyle name="Input 2 13 23" xfId="852"/>
    <cellStyle name="Input 2 13 23 2" xfId="5395"/>
    <cellStyle name="Input 2 13 23 3" xfId="7293"/>
    <cellStyle name="Input 2 13 23 4" xfId="3113"/>
    <cellStyle name="Input 2 13 24" xfId="5380"/>
    <cellStyle name="Input 2 13 25" xfId="7278"/>
    <cellStyle name="Input 2 13 26" xfId="3098"/>
    <cellStyle name="Input 2 13 3" xfId="853"/>
    <cellStyle name="Input 2 13 3 2" xfId="5396"/>
    <cellStyle name="Input 2 13 3 3" xfId="7294"/>
    <cellStyle name="Input 2 13 3 4" xfId="3114"/>
    <cellStyle name="Input 2 13 4" xfId="854"/>
    <cellStyle name="Input 2 13 4 2" xfId="5397"/>
    <cellStyle name="Input 2 13 4 3" xfId="7295"/>
    <cellStyle name="Input 2 13 4 4" xfId="3115"/>
    <cellStyle name="Input 2 13 5" xfId="855"/>
    <cellStyle name="Input 2 13 5 2" xfId="5398"/>
    <cellStyle name="Input 2 13 5 3" xfId="7296"/>
    <cellStyle name="Input 2 13 5 4" xfId="3116"/>
    <cellStyle name="Input 2 13 6" xfId="856"/>
    <cellStyle name="Input 2 13 6 2" xfId="5399"/>
    <cellStyle name="Input 2 13 6 3" xfId="7297"/>
    <cellStyle name="Input 2 13 6 4" xfId="3117"/>
    <cellStyle name="Input 2 13 7" xfId="857"/>
    <cellStyle name="Input 2 13 7 2" xfId="5400"/>
    <cellStyle name="Input 2 13 7 3" xfId="7298"/>
    <cellStyle name="Input 2 13 7 4" xfId="3118"/>
    <cellStyle name="Input 2 13 8" xfId="858"/>
    <cellStyle name="Input 2 13 8 2" xfId="5401"/>
    <cellStyle name="Input 2 13 8 3" xfId="7299"/>
    <cellStyle name="Input 2 13 8 4" xfId="3119"/>
    <cellStyle name="Input 2 13 9" xfId="859"/>
    <cellStyle name="Input 2 13 9 2" xfId="5402"/>
    <cellStyle name="Input 2 13 9 3" xfId="7300"/>
    <cellStyle name="Input 2 13 9 4" xfId="3120"/>
    <cellStyle name="Input 2 14" xfId="860"/>
    <cellStyle name="Input 2 14 10" xfId="861"/>
    <cellStyle name="Input 2 14 10 2" xfId="5404"/>
    <cellStyle name="Input 2 14 10 3" xfId="7302"/>
    <cellStyle name="Input 2 14 10 4" xfId="3122"/>
    <cellStyle name="Input 2 14 11" xfId="862"/>
    <cellStyle name="Input 2 14 11 2" xfId="5405"/>
    <cellStyle name="Input 2 14 11 3" xfId="7303"/>
    <cellStyle name="Input 2 14 11 4" xfId="3123"/>
    <cellStyle name="Input 2 14 12" xfId="863"/>
    <cellStyle name="Input 2 14 12 2" xfId="5406"/>
    <cellStyle name="Input 2 14 12 3" xfId="7304"/>
    <cellStyle name="Input 2 14 12 4" xfId="3124"/>
    <cellStyle name="Input 2 14 13" xfId="864"/>
    <cellStyle name="Input 2 14 13 2" xfId="5407"/>
    <cellStyle name="Input 2 14 13 3" xfId="7305"/>
    <cellStyle name="Input 2 14 13 4" xfId="3125"/>
    <cellStyle name="Input 2 14 14" xfId="865"/>
    <cellStyle name="Input 2 14 14 2" xfId="5408"/>
    <cellStyle name="Input 2 14 14 3" xfId="7306"/>
    <cellStyle name="Input 2 14 14 4" xfId="3126"/>
    <cellStyle name="Input 2 14 15" xfId="866"/>
    <cellStyle name="Input 2 14 15 2" xfId="5409"/>
    <cellStyle name="Input 2 14 15 3" xfId="7307"/>
    <cellStyle name="Input 2 14 15 4" xfId="3127"/>
    <cellStyle name="Input 2 14 16" xfId="867"/>
    <cellStyle name="Input 2 14 16 2" xfId="5410"/>
    <cellStyle name="Input 2 14 16 3" xfId="7308"/>
    <cellStyle name="Input 2 14 16 4" xfId="3128"/>
    <cellStyle name="Input 2 14 17" xfId="868"/>
    <cellStyle name="Input 2 14 17 2" xfId="5411"/>
    <cellStyle name="Input 2 14 17 3" xfId="7309"/>
    <cellStyle name="Input 2 14 17 4" xfId="3129"/>
    <cellStyle name="Input 2 14 18" xfId="869"/>
    <cellStyle name="Input 2 14 18 2" xfId="5412"/>
    <cellStyle name="Input 2 14 18 3" xfId="7310"/>
    <cellStyle name="Input 2 14 18 4" xfId="3130"/>
    <cellStyle name="Input 2 14 19" xfId="870"/>
    <cellStyle name="Input 2 14 19 2" xfId="5413"/>
    <cellStyle name="Input 2 14 19 3" xfId="7311"/>
    <cellStyle name="Input 2 14 19 4" xfId="3131"/>
    <cellStyle name="Input 2 14 2" xfId="871"/>
    <cellStyle name="Input 2 14 2 2" xfId="5414"/>
    <cellStyle name="Input 2 14 2 3" xfId="7312"/>
    <cellStyle name="Input 2 14 2 4" xfId="3132"/>
    <cellStyle name="Input 2 14 20" xfId="872"/>
    <cellStyle name="Input 2 14 20 2" xfId="5415"/>
    <cellStyle name="Input 2 14 20 3" xfId="7313"/>
    <cellStyle name="Input 2 14 20 4" xfId="3133"/>
    <cellStyle name="Input 2 14 21" xfId="873"/>
    <cellStyle name="Input 2 14 21 2" xfId="5416"/>
    <cellStyle name="Input 2 14 21 3" xfId="7314"/>
    <cellStyle name="Input 2 14 21 4" xfId="3134"/>
    <cellStyle name="Input 2 14 22" xfId="874"/>
    <cellStyle name="Input 2 14 22 2" xfId="5417"/>
    <cellStyle name="Input 2 14 22 3" xfId="7315"/>
    <cellStyle name="Input 2 14 22 4" xfId="3135"/>
    <cellStyle name="Input 2 14 23" xfId="875"/>
    <cellStyle name="Input 2 14 23 2" xfId="5418"/>
    <cellStyle name="Input 2 14 23 3" xfId="7316"/>
    <cellStyle name="Input 2 14 23 4" xfId="3136"/>
    <cellStyle name="Input 2 14 24" xfId="5403"/>
    <cellStyle name="Input 2 14 25" xfId="7301"/>
    <cellStyle name="Input 2 14 26" xfId="3121"/>
    <cellStyle name="Input 2 14 3" xfId="876"/>
    <cellStyle name="Input 2 14 3 2" xfId="5419"/>
    <cellStyle name="Input 2 14 3 3" xfId="7317"/>
    <cellStyle name="Input 2 14 3 4" xfId="3137"/>
    <cellStyle name="Input 2 14 4" xfId="877"/>
    <cellStyle name="Input 2 14 4 2" xfId="5420"/>
    <cellStyle name="Input 2 14 4 3" xfId="7318"/>
    <cellStyle name="Input 2 14 4 4" xfId="3138"/>
    <cellStyle name="Input 2 14 5" xfId="878"/>
    <cellStyle name="Input 2 14 5 2" xfId="5421"/>
    <cellStyle name="Input 2 14 5 3" xfId="7319"/>
    <cellStyle name="Input 2 14 5 4" xfId="3139"/>
    <cellStyle name="Input 2 14 6" xfId="879"/>
    <cellStyle name="Input 2 14 6 2" xfId="5422"/>
    <cellStyle name="Input 2 14 6 3" xfId="7320"/>
    <cellStyle name="Input 2 14 6 4" xfId="3140"/>
    <cellStyle name="Input 2 14 7" xfId="880"/>
    <cellStyle name="Input 2 14 7 2" xfId="5423"/>
    <cellStyle name="Input 2 14 7 3" xfId="7321"/>
    <cellStyle name="Input 2 14 7 4" xfId="3141"/>
    <cellStyle name="Input 2 14 8" xfId="881"/>
    <cellStyle name="Input 2 14 8 2" xfId="5424"/>
    <cellStyle name="Input 2 14 8 3" xfId="7322"/>
    <cellStyle name="Input 2 14 8 4" xfId="3142"/>
    <cellStyle name="Input 2 14 9" xfId="882"/>
    <cellStyle name="Input 2 14 9 2" xfId="5425"/>
    <cellStyle name="Input 2 14 9 3" xfId="7323"/>
    <cellStyle name="Input 2 14 9 4" xfId="3143"/>
    <cellStyle name="Input 2 15" xfId="883"/>
    <cellStyle name="Input 2 15 10" xfId="884"/>
    <cellStyle name="Input 2 15 10 2" xfId="5427"/>
    <cellStyle name="Input 2 15 10 3" xfId="7325"/>
    <cellStyle name="Input 2 15 10 4" xfId="3145"/>
    <cellStyle name="Input 2 15 11" xfId="885"/>
    <cellStyle name="Input 2 15 11 2" xfId="5428"/>
    <cellStyle name="Input 2 15 11 3" xfId="7326"/>
    <cellStyle name="Input 2 15 11 4" xfId="3146"/>
    <cellStyle name="Input 2 15 12" xfId="886"/>
    <cellStyle name="Input 2 15 12 2" xfId="5429"/>
    <cellStyle name="Input 2 15 12 3" xfId="7327"/>
    <cellStyle name="Input 2 15 12 4" xfId="3147"/>
    <cellStyle name="Input 2 15 13" xfId="887"/>
    <cellStyle name="Input 2 15 13 2" xfId="5430"/>
    <cellStyle name="Input 2 15 13 3" xfId="7328"/>
    <cellStyle name="Input 2 15 13 4" xfId="3148"/>
    <cellStyle name="Input 2 15 14" xfId="888"/>
    <cellStyle name="Input 2 15 14 2" xfId="5431"/>
    <cellStyle name="Input 2 15 14 3" xfId="7329"/>
    <cellStyle name="Input 2 15 14 4" xfId="3149"/>
    <cellStyle name="Input 2 15 15" xfId="889"/>
    <cellStyle name="Input 2 15 15 2" xfId="5432"/>
    <cellStyle name="Input 2 15 15 3" xfId="7330"/>
    <cellStyle name="Input 2 15 15 4" xfId="3150"/>
    <cellStyle name="Input 2 15 16" xfId="890"/>
    <cellStyle name="Input 2 15 16 2" xfId="5433"/>
    <cellStyle name="Input 2 15 16 3" xfId="7331"/>
    <cellStyle name="Input 2 15 16 4" xfId="3151"/>
    <cellStyle name="Input 2 15 17" xfId="891"/>
    <cellStyle name="Input 2 15 17 2" xfId="5434"/>
    <cellStyle name="Input 2 15 17 3" xfId="7332"/>
    <cellStyle name="Input 2 15 17 4" xfId="3152"/>
    <cellStyle name="Input 2 15 18" xfId="892"/>
    <cellStyle name="Input 2 15 18 2" xfId="5435"/>
    <cellStyle name="Input 2 15 18 3" xfId="7333"/>
    <cellStyle name="Input 2 15 18 4" xfId="3153"/>
    <cellStyle name="Input 2 15 19" xfId="893"/>
    <cellStyle name="Input 2 15 19 2" xfId="5436"/>
    <cellStyle name="Input 2 15 19 3" xfId="7334"/>
    <cellStyle name="Input 2 15 19 4" xfId="3154"/>
    <cellStyle name="Input 2 15 2" xfId="894"/>
    <cellStyle name="Input 2 15 2 2" xfId="5437"/>
    <cellStyle name="Input 2 15 2 3" xfId="7335"/>
    <cellStyle name="Input 2 15 2 4" xfId="3155"/>
    <cellStyle name="Input 2 15 20" xfId="895"/>
    <cellStyle name="Input 2 15 20 2" xfId="5438"/>
    <cellStyle name="Input 2 15 20 3" xfId="7336"/>
    <cellStyle name="Input 2 15 20 4" xfId="3156"/>
    <cellStyle name="Input 2 15 21" xfId="896"/>
    <cellStyle name="Input 2 15 21 2" xfId="5439"/>
    <cellStyle name="Input 2 15 21 3" xfId="7337"/>
    <cellStyle name="Input 2 15 21 4" xfId="3157"/>
    <cellStyle name="Input 2 15 22" xfId="897"/>
    <cellStyle name="Input 2 15 22 2" xfId="5440"/>
    <cellStyle name="Input 2 15 22 3" xfId="7338"/>
    <cellStyle name="Input 2 15 22 4" xfId="3158"/>
    <cellStyle name="Input 2 15 23" xfId="898"/>
    <cellStyle name="Input 2 15 23 2" xfId="5441"/>
    <cellStyle name="Input 2 15 23 3" xfId="7339"/>
    <cellStyle name="Input 2 15 23 4" xfId="3159"/>
    <cellStyle name="Input 2 15 24" xfId="5426"/>
    <cellStyle name="Input 2 15 25" xfId="7324"/>
    <cellStyle name="Input 2 15 26" xfId="3144"/>
    <cellStyle name="Input 2 15 3" xfId="899"/>
    <cellStyle name="Input 2 15 3 2" xfId="5442"/>
    <cellStyle name="Input 2 15 3 3" xfId="7340"/>
    <cellStyle name="Input 2 15 3 4" xfId="3160"/>
    <cellStyle name="Input 2 15 4" xfId="900"/>
    <cellStyle name="Input 2 15 4 2" xfId="5443"/>
    <cellStyle name="Input 2 15 4 3" xfId="7341"/>
    <cellStyle name="Input 2 15 4 4" xfId="3161"/>
    <cellStyle name="Input 2 15 5" xfId="901"/>
    <cellStyle name="Input 2 15 5 2" xfId="5444"/>
    <cellStyle name="Input 2 15 5 3" xfId="7342"/>
    <cellStyle name="Input 2 15 5 4" xfId="3162"/>
    <cellStyle name="Input 2 15 6" xfId="902"/>
    <cellStyle name="Input 2 15 6 2" xfId="5445"/>
    <cellStyle name="Input 2 15 6 3" xfId="7343"/>
    <cellStyle name="Input 2 15 6 4" xfId="3163"/>
    <cellStyle name="Input 2 15 7" xfId="903"/>
    <cellStyle name="Input 2 15 7 2" xfId="5446"/>
    <cellStyle name="Input 2 15 7 3" xfId="7344"/>
    <cellStyle name="Input 2 15 7 4" xfId="3164"/>
    <cellStyle name="Input 2 15 8" xfId="904"/>
    <cellStyle name="Input 2 15 8 2" xfId="5447"/>
    <cellStyle name="Input 2 15 8 3" xfId="7345"/>
    <cellStyle name="Input 2 15 8 4" xfId="3165"/>
    <cellStyle name="Input 2 15 9" xfId="905"/>
    <cellStyle name="Input 2 15 9 2" xfId="5448"/>
    <cellStyle name="Input 2 15 9 3" xfId="7346"/>
    <cellStyle name="Input 2 15 9 4" xfId="3166"/>
    <cellStyle name="Input 2 16" xfId="906"/>
    <cellStyle name="Input 2 16 2" xfId="5449"/>
    <cellStyle name="Input 2 16 3" xfId="7347"/>
    <cellStyle name="Input 2 16 4" xfId="3167"/>
    <cellStyle name="Input 2 17" xfId="907"/>
    <cellStyle name="Input 2 17 2" xfId="5450"/>
    <cellStyle name="Input 2 17 3" xfId="7348"/>
    <cellStyle name="Input 2 17 4" xfId="3168"/>
    <cellStyle name="Input 2 18" xfId="908"/>
    <cellStyle name="Input 2 18 2" xfId="5451"/>
    <cellStyle name="Input 2 18 3" xfId="7349"/>
    <cellStyle name="Input 2 18 4" xfId="3169"/>
    <cellStyle name="Input 2 19" xfId="909"/>
    <cellStyle name="Input 2 19 2" xfId="5452"/>
    <cellStyle name="Input 2 19 3" xfId="7350"/>
    <cellStyle name="Input 2 19 4" xfId="3170"/>
    <cellStyle name="Input 2 2" xfId="910"/>
    <cellStyle name="Input 2 2 10" xfId="911"/>
    <cellStyle name="Input 2 2 10 2" xfId="5454"/>
    <cellStyle name="Input 2 2 10 3" xfId="7352"/>
    <cellStyle name="Input 2 2 10 4" xfId="3172"/>
    <cellStyle name="Input 2 2 11" xfId="912"/>
    <cellStyle name="Input 2 2 11 2" xfId="5455"/>
    <cellStyle name="Input 2 2 11 3" xfId="7353"/>
    <cellStyle name="Input 2 2 11 4" xfId="3173"/>
    <cellStyle name="Input 2 2 12" xfId="913"/>
    <cellStyle name="Input 2 2 12 2" xfId="5456"/>
    <cellStyle name="Input 2 2 12 3" xfId="7354"/>
    <cellStyle name="Input 2 2 12 4" xfId="3174"/>
    <cellStyle name="Input 2 2 13" xfId="914"/>
    <cellStyle name="Input 2 2 13 2" xfId="5457"/>
    <cellStyle name="Input 2 2 13 3" xfId="7355"/>
    <cellStyle name="Input 2 2 13 4" xfId="3175"/>
    <cellStyle name="Input 2 2 14" xfId="915"/>
    <cellStyle name="Input 2 2 14 2" xfId="5458"/>
    <cellStyle name="Input 2 2 14 3" xfId="7356"/>
    <cellStyle name="Input 2 2 14 4" xfId="3176"/>
    <cellStyle name="Input 2 2 15" xfId="916"/>
    <cellStyle name="Input 2 2 15 2" xfId="5459"/>
    <cellStyle name="Input 2 2 15 3" xfId="7357"/>
    <cellStyle name="Input 2 2 15 4" xfId="3177"/>
    <cellStyle name="Input 2 2 16" xfId="917"/>
    <cellStyle name="Input 2 2 16 2" xfId="5460"/>
    <cellStyle name="Input 2 2 16 3" xfId="7358"/>
    <cellStyle name="Input 2 2 16 4" xfId="3178"/>
    <cellStyle name="Input 2 2 17" xfId="918"/>
    <cellStyle name="Input 2 2 17 2" xfId="5461"/>
    <cellStyle name="Input 2 2 17 3" xfId="7359"/>
    <cellStyle name="Input 2 2 17 4" xfId="3179"/>
    <cellStyle name="Input 2 2 18" xfId="919"/>
    <cellStyle name="Input 2 2 18 2" xfId="5462"/>
    <cellStyle name="Input 2 2 18 3" xfId="7360"/>
    <cellStyle name="Input 2 2 18 4" xfId="3180"/>
    <cellStyle name="Input 2 2 19" xfId="920"/>
    <cellStyle name="Input 2 2 19 2" xfId="5463"/>
    <cellStyle name="Input 2 2 19 3" xfId="7361"/>
    <cellStyle name="Input 2 2 19 4" xfId="3181"/>
    <cellStyle name="Input 2 2 2" xfId="921"/>
    <cellStyle name="Input 2 2 2 2" xfId="5464"/>
    <cellStyle name="Input 2 2 2 3" xfId="7362"/>
    <cellStyle name="Input 2 2 2 4" xfId="3182"/>
    <cellStyle name="Input 2 2 20" xfId="922"/>
    <cellStyle name="Input 2 2 20 2" xfId="5465"/>
    <cellStyle name="Input 2 2 20 3" xfId="7363"/>
    <cellStyle name="Input 2 2 20 4" xfId="3183"/>
    <cellStyle name="Input 2 2 21" xfId="923"/>
    <cellStyle name="Input 2 2 21 2" xfId="5466"/>
    <cellStyle name="Input 2 2 21 3" xfId="7364"/>
    <cellStyle name="Input 2 2 21 4" xfId="3184"/>
    <cellStyle name="Input 2 2 22" xfId="924"/>
    <cellStyle name="Input 2 2 22 2" xfId="5467"/>
    <cellStyle name="Input 2 2 22 3" xfId="7365"/>
    <cellStyle name="Input 2 2 22 4" xfId="3185"/>
    <cellStyle name="Input 2 2 23" xfId="925"/>
    <cellStyle name="Input 2 2 23 2" xfId="5468"/>
    <cellStyle name="Input 2 2 23 3" xfId="7366"/>
    <cellStyle name="Input 2 2 23 4" xfId="3186"/>
    <cellStyle name="Input 2 2 24" xfId="5453"/>
    <cellStyle name="Input 2 2 25" xfId="7351"/>
    <cellStyle name="Input 2 2 26" xfId="3171"/>
    <cellStyle name="Input 2 2 3" xfId="926"/>
    <cellStyle name="Input 2 2 3 2" xfId="5469"/>
    <cellStyle name="Input 2 2 3 3" xfId="7367"/>
    <cellStyle name="Input 2 2 3 4" xfId="3187"/>
    <cellStyle name="Input 2 2 4" xfId="927"/>
    <cellStyle name="Input 2 2 4 2" xfId="5470"/>
    <cellStyle name="Input 2 2 4 3" xfId="7368"/>
    <cellStyle name="Input 2 2 4 4" xfId="3188"/>
    <cellStyle name="Input 2 2 5" xfId="928"/>
    <cellStyle name="Input 2 2 5 2" xfId="5471"/>
    <cellStyle name="Input 2 2 5 3" xfId="7369"/>
    <cellStyle name="Input 2 2 5 4" xfId="3189"/>
    <cellStyle name="Input 2 2 6" xfId="929"/>
    <cellStyle name="Input 2 2 6 2" xfId="5472"/>
    <cellStyle name="Input 2 2 6 3" xfId="7370"/>
    <cellStyle name="Input 2 2 6 4" xfId="3190"/>
    <cellStyle name="Input 2 2 7" xfId="930"/>
    <cellStyle name="Input 2 2 7 2" xfId="5473"/>
    <cellStyle name="Input 2 2 7 3" xfId="7371"/>
    <cellStyle name="Input 2 2 7 4" xfId="3191"/>
    <cellStyle name="Input 2 2 8" xfId="931"/>
    <cellStyle name="Input 2 2 8 2" xfId="5474"/>
    <cellStyle name="Input 2 2 8 3" xfId="7372"/>
    <cellStyle name="Input 2 2 8 4" xfId="3192"/>
    <cellStyle name="Input 2 2 9" xfId="932"/>
    <cellStyle name="Input 2 2 9 2" xfId="5475"/>
    <cellStyle name="Input 2 2 9 3" xfId="7373"/>
    <cellStyle name="Input 2 2 9 4" xfId="3193"/>
    <cellStyle name="Input 2 20" xfId="933"/>
    <cellStyle name="Input 2 20 2" xfId="5476"/>
    <cellStyle name="Input 2 20 3" xfId="7374"/>
    <cellStyle name="Input 2 20 4" xfId="3194"/>
    <cellStyle name="Input 2 21" xfId="934"/>
    <cellStyle name="Input 2 21 2" xfId="5477"/>
    <cellStyle name="Input 2 21 3" xfId="7375"/>
    <cellStyle name="Input 2 21 4" xfId="3195"/>
    <cellStyle name="Input 2 22" xfId="935"/>
    <cellStyle name="Input 2 22 2" xfId="5478"/>
    <cellStyle name="Input 2 22 3" xfId="7376"/>
    <cellStyle name="Input 2 22 4" xfId="3196"/>
    <cellStyle name="Input 2 23" xfId="936"/>
    <cellStyle name="Input 2 23 2" xfId="5479"/>
    <cellStyle name="Input 2 23 3" xfId="7377"/>
    <cellStyle name="Input 2 23 4" xfId="3197"/>
    <cellStyle name="Input 2 24" xfId="937"/>
    <cellStyle name="Input 2 24 2" xfId="5480"/>
    <cellStyle name="Input 2 24 3" xfId="7378"/>
    <cellStyle name="Input 2 24 4" xfId="3198"/>
    <cellStyle name="Input 2 25" xfId="938"/>
    <cellStyle name="Input 2 25 2" xfId="5481"/>
    <cellStyle name="Input 2 25 3" xfId="7379"/>
    <cellStyle name="Input 2 25 4" xfId="3199"/>
    <cellStyle name="Input 2 26" xfId="939"/>
    <cellStyle name="Input 2 26 2" xfId="5482"/>
    <cellStyle name="Input 2 26 3" xfId="7380"/>
    <cellStyle name="Input 2 26 4" xfId="3200"/>
    <cellStyle name="Input 2 27" xfId="940"/>
    <cellStyle name="Input 2 27 2" xfId="5483"/>
    <cellStyle name="Input 2 27 3" xfId="7381"/>
    <cellStyle name="Input 2 27 4" xfId="3201"/>
    <cellStyle name="Input 2 28" xfId="941"/>
    <cellStyle name="Input 2 28 2" xfId="5484"/>
    <cellStyle name="Input 2 28 3" xfId="7382"/>
    <cellStyle name="Input 2 28 4" xfId="3202"/>
    <cellStyle name="Input 2 29" xfId="942"/>
    <cellStyle name="Input 2 29 2" xfId="5485"/>
    <cellStyle name="Input 2 29 3" xfId="7383"/>
    <cellStyle name="Input 2 29 4" xfId="3203"/>
    <cellStyle name="Input 2 3" xfId="943"/>
    <cellStyle name="Input 2 3 10" xfId="944"/>
    <cellStyle name="Input 2 3 10 2" xfId="5487"/>
    <cellStyle name="Input 2 3 10 3" xfId="7385"/>
    <cellStyle name="Input 2 3 10 4" xfId="3205"/>
    <cellStyle name="Input 2 3 11" xfId="945"/>
    <cellStyle name="Input 2 3 11 2" xfId="5488"/>
    <cellStyle name="Input 2 3 11 3" xfId="7386"/>
    <cellStyle name="Input 2 3 11 4" xfId="3206"/>
    <cellStyle name="Input 2 3 12" xfId="946"/>
    <cellStyle name="Input 2 3 12 2" xfId="5489"/>
    <cellStyle name="Input 2 3 12 3" xfId="7387"/>
    <cellStyle name="Input 2 3 12 4" xfId="3207"/>
    <cellStyle name="Input 2 3 13" xfId="947"/>
    <cellStyle name="Input 2 3 13 2" xfId="5490"/>
    <cellStyle name="Input 2 3 13 3" xfId="7388"/>
    <cellStyle name="Input 2 3 13 4" xfId="3208"/>
    <cellStyle name="Input 2 3 14" xfId="948"/>
    <cellStyle name="Input 2 3 14 2" xfId="5491"/>
    <cellStyle name="Input 2 3 14 3" xfId="7389"/>
    <cellStyle name="Input 2 3 14 4" xfId="3209"/>
    <cellStyle name="Input 2 3 15" xfId="949"/>
    <cellStyle name="Input 2 3 15 2" xfId="5492"/>
    <cellStyle name="Input 2 3 15 3" xfId="7390"/>
    <cellStyle name="Input 2 3 15 4" xfId="3210"/>
    <cellStyle name="Input 2 3 16" xfId="950"/>
    <cellStyle name="Input 2 3 16 2" xfId="5493"/>
    <cellStyle name="Input 2 3 16 3" xfId="7391"/>
    <cellStyle name="Input 2 3 16 4" xfId="3211"/>
    <cellStyle name="Input 2 3 17" xfId="951"/>
    <cellStyle name="Input 2 3 17 2" xfId="5494"/>
    <cellStyle name="Input 2 3 17 3" xfId="7392"/>
    <cellStyle name="Input 2 3 17 4" xfId="3212"/>
    <cellStyle name="Input 2 3 18" xfId="952"/>
    <cellStyle name="Input 2 3 18 2" xfId="5495"/>
    <cellStyle name="Input 2 3 18 3" xfId="7393"/>
    <cellStyle name="Input 2 3 18 4" xfId="3213"/>
    <cellStyle name="Input 2 3 19" xfId="953"/>
    <cellStyle name="Input 2 3 19 2" xfId="5496"/>
    <cellStyle name="Input 2 3 19 3" xfId="7394"/>
    <cellStyle name="Input 2 3 19 4" xfId="3214"/>
    <cellStyle name="Input 2 3 2" xfId="954"/>
    <cellStyle name="Input 2 3 2 2" xfId="5497"/>
    <cellStyle name="Input 2 3 2 3" xfId="7395"/>
    <cellStyle name="Input 2 3 2 4" xfId="3215"/>
    <cellStyle name="Input 2 3 20" xfId="955"/>
    <cellStyle name="Input 2 3 20 2" xfId="5498"/>
    <cellStyle name="Input 2 3 20 3" xfId="7396"/>
    <cellStyle name="Input 2 3 20 4" xfId="3216"/>
    <cellStyle name="Input 2 3 21" xfId="956"/>
    <cellStyle name="Input 2 3 21 2" xfId="5499"/>
    <cellStyle name="Input 2 3 21 3" xfId="7397"/>
    <cellStyle name="Input 2 3 21 4" xfId="3217"/>
    <cellStyle name="Input 2 3 22" xfId="957"/>
    <cellStyle name="Input 2 3 22 2" xfId="5500"/>
    <cellStyle name="Input 2 3 22 3" xfId="7398"/>
    <cellStyle name="Input 2 3 22 4" xfId="3218"/>
    <cellStyle name="Input 2 3 23" xfId="958"/>
    <cellStyle name="Input 2 3 23 2" xfId="5501"/>
    <cellStyle name="Input 2 3 23 3" xfId="7399"/>
    <cellStyle name="Input 2 3 23 4" xfId="3219"/>
    <cellStyle name="Input 2 3 24" xfId="5486"/>
    <cellStyle name="Input 2 3 25" xfId="7384"/>
    <cellStyle name="Input 2 3 26" xfId="3204"/>
    <cellStyle name="Input 2 3 3" xfId="959"/>
    <cellStyle name="Input 2 3 3 2" xfId="5502"/>
    <cellStyle name="Input 2 3 3 3" xfId="7400"/>
    <cellStyle name="Input 2 3 3 4" xfId="3220"/>
    <cellStyle name="Input 2 3 4" xfId="960"/>
    <cellStyle name="Input 2 3 4 2" xfId="5503"/>
    <cellStyle name="Input 2 3 4 3" xfId="7401"/>
    <cellStyle name="Input 2 3 4 4" xfId="3221"/>
    <cellStyle name="Input 2 3 5" xfId="961"/>
    <cellStyle name="Input 2 3 5 2" xfId="5504"/>
    <cellStyle name="Input 2 3 5 3" xfId="7402"/>
    <cellStyle name="Input 2 3 5 4" xfId="3222"/>
    <cellStyle name="Input 2 3 6" xfId="962"/>
    <cellStyle name="Input 2 3 6 2" xfId="5505"/>
    <cellStyle name="Input 2 3 6 3" xfId="7403"/>
    <cellStyle name="Input 2 3 6 4" xfId="3223"/>
    <cellStyle name="Input 2 3 7" xfId="963"/>
    <cellStyle name="Input 2 3 7 2" xfId="5506"/>
    <cellStyle name="Input 2 3 7 3" xfId="7404"/>
    <cellStyle name="Input 2 3 7 4" xfId="3224"/>
    <cellStyle name="Input 2 3 8" xfId="964"/>
    <cellStyle name="Input 2 3 8 2" xfId="5507"/>
    <cellStyle name="Input 2 3 8 3" xfId="7405"/>
    <cellStyle name="Input 2 3 8 4" xfId="3225"/>
    <cellStyle name="Input 2 3 9" xfId="965"/>
    <cellStyle name="Input 2 3 9 2" xfId="5508"/>
    <cellStyle name="Input 2 3 9 3" xfId="7406"/>
    <cellStyle name="Input 2 3 9 4" xfId="3226"/>
    <cellStyle name="Input 2 30" xfId="966"/>
    <cellStyle name="Input 2 30 2" xfId="5509"/>
    <cellStyle name="Input 2 30 3" xfId="7407"/>
    <cellStyle name="Input 2 30 4" xfId="3227"/>
    <cellStyle name="Input 2 31" xfId="967"/>
    <cellStyle name="Input 2 31 2" xfId="5510"/>
    <cellStyle name="Input 2 31 3" xfId="7408"/>
    <cellStyle name="Input 2 31 4" xfId="3228"/>
    <cellStyle name="Input 2 32" xfId="968"/>
    <cellStyle name="Input 2 32 2" xfId="5511"/>
    <cellStyle name="Input 2 32 3" xfId="7409"/>
    <cellStyle name="Input 2 32 4" xfId="3229"/>
    <cellStyle name="Input 2 33" xfId="969"/>
    <cellStyle name="Input 2 33 2" xfId="5512"/>
    <cellStyle name="Input 2 33 3" xfId="7410"/>
    <cellStyle name="Input 2 33 4" xfId="3230"/>
    <cellStyle name="Input 2 34" xfId="970"/>
    <cellStyle name="Input 2 34 2" xfId="5513"/>
    <cellStyle name="Input 2 34 3" xfId="7411"/>
    <cellStyle name="Input 2 34 4" xfId="3231"/>
    <cellStyle name="Input 2 35" xfId="971"/>
    <cellStyle name="Input 2 35 2" xfId="5514"/>
    <cellStyle name="Input 2 35 3" xfId="7412"/>
    <cellStyle name="Input 2 35 4" xfId="3232"/>
    <cellStyle name="Input 2 36" xfId="972"/>
    <cellStyle name="Input 2 36 2" xfId="5515"/>
    <cellStyle name="Input 2 36 3" xfId="7413"/>
    <cellStyle name="Input 2 36 4" xfId="3233"/>
    <cellStyle name="Input 2 37" xfId="973"/>
    <cellStyle name="Input 2 37 2" xfId="5516"/>
    <cellStyle name="Input 2 37 3" xfId="7414"/>
    <cellStyle name="Input 2 37 4" xfId="3234"/>
    <cellStyle name="Input 2 38" xfId="5310"/>
    <cellStyle name="Input 2 39" xfId="7208"/>
    <cellStyle name="Input 2 4" xfId="974"/>
    <cellStyle name="Input 2 4 10" xfId="975"/>
    <cellStyle name="Input 2 4 10 2" xfId="5518"/>
    <cellStyle name="Input 2 4 10 3" xfId="7416"/>
    <cellStyle name="Input 2 4 10 4" xfId="3236"/>
    <cellStyle name="Input 2 4 11" xfId="976"/>
    <cellStyle name="Input 2 4 11 2" xfId="5519"/>
    <cellStyle name="Input 2 4 11 3" xfId="7417"/>
    <cellStyle name="Input 2 4 11 4" xfId="3237"/>
    <cellStyle name="Input 2 4 12" xfId="977"/>
    <cellStyle name="Input 2 4 12 2" xfId="5520"/>
    <cellStyle name="Input 2 4 12 3" xfId="7418"/>
    <cellStyle name="Input 2 4 12 4" xfId="3238"/>
    <cellStyle name="Input 2 4 13" xfId="978"/>
    <cellStyle name="Input 2 4 13 2" xfId="5521"/>
    <cellStyle name="Input 2 4 13 3" xfId="7419"/>
    <cellStyle name="Input 2 4 13 4" xfId="3239"/>
    <cellStyle name="Input 2 4 14" xfId="979"/>
    <cellStyle name="Input 2 4 14 2" xfId="5522"/>
    <cellStyle name="Input 2 4 14 3" xfId="7420"/>
    <cellStyle name="Input 2 4 14 4" xfId="3240"/>
    <cellStyle name="Input 2 4 15" xfId="980"/>
    <cellStyle name="Input 2 4 15 2" xfId="5523"/>
    <cellStyle name="Input 2 4 15 3" xfId="7421"/>
    <cellStyle name="Input 2 4 15 4" xfId="3241"/>
    <cellStyle name="Input 2 4 16" xfId="981"/>
    <cellStyle name="Input 2 4 16 2" xfId="5524"/>
    <cellStyle name="Input 2 4 16 3" xfId="7422"/>
    <cellStyle name="Input 2 4 16 4" xfId="3242"/>
    <cellStyle name="Input 2 4 17" xfId="982"/>
    <cellStyle name="Input 2 4 17 2" xfId="5525"/>
    <cellStyle name="Input 2 4 17 3" xfId="7423"/>
    <cellStyle name="Input 2 4 17 4" xfId="3243"/>
    <cellStyle name="Input 2 4 18" xfId="983"/>
    <cellStyle name="Input 2 4 18 2" xfId="5526"/>
    <cellStyle name="Input 2 4 18 3" xfId="7424"/>
    <cellStyle name="Input 2 4 18 4" xfId="3244"/>
    <cellStyle name="Input 2 4 19" xfId="984"/>
    <cellStyle name="Input 2 4 19 2" xfId="5527"/>
    <cellStyle name="Input 2 4 19 3" xfId="7425"/>
    <cellStyle name="Input 2 4 19 4" xfId="3245"/>
    <cellStyle name="Input 2 4 2" xfId="985"/>
    <cellStyle name="Input 2 4 2 2" xfId="5528"/>
    <cellStyle name="Input 2 4 2 3" xfId="7426"/>
    <cellStyle name="Input 2 4 2 4" xfId="3246"/>
    <cellStyle name="Input 2 4 20" xfId="986"/>
    <cellStyle name="Input 2 4 20 2" xfId="5529"/>
    <cellStyle name="Input 2 4 20 3" xfId="7427"/>
    <cellStyle name="Input 2 4 20 4" xfId="3247"/>
    <cellStyle name="Input 2 4 21" xfId="987"/>
    <cellStyle name="Input 2 4 21 2" xfId="5530"/>
    <cellStyle name="Input 2 4 21 3" xfId="7428"/>
    <cellStyle name="Input 2 4 21 4" xfId="3248"/>
    <cellStyle name="Input 2 4 22" xfId="988"/>
    <cellStyle name="Input 2 4 22 2" xfId="5531"/>
    <cellStyle name="Input 2 4 22 3" xfId="7429"/>
    <cellStyle name="Input 2 4 22 4" xfId="3249"/>
    <cellStyle name="Input 2 4 23" xfId="989"/>
    <cellStyle name="Input 2 4 23 2" xfId="5532"/>
    <cellStyle name="Input 2 4 23 3" xfId="7430"/>
    <cellStyle name="Input 2 4 23 4" xfId="3250"/>
    <cellStyle name="Input 2 4 24" xfId="5517"/>
    <cellStyle name="Input 2 4 25" xfId="7415"/>
    <cellStyle name="Input 2 4 26" xfId="3235"/>
    <cellStyle name="Input 2 4 3" xfId="990"/>
    <cellStyle name="Input 2 4 3 2" xfId="5533"/>
    <cellStyle name="Input 2 4 3 3" xfId="7431"/>
    <cellStyle name="Input 2 4 3 4" xfId="3251"/>
    <cellStyle name="Input 2 4 4" xfId="991"/>
    <cellStyle name="Input 2 4 4 2" xfId="5534"/>
    <cellStyle name="Input 2 4 4 3" xfId="7432"/>
    <cellStyle name="Input 2 4 4 4" xfId="3252"/>
    <cellStyle name="Input 2 4 5" xfId="992"/>
    <cellStyle name="Input 2 4 5 2" xfId="5535"/>
    <cellStyle name="Input 2 4 5 3" xfId="7433"/>
    <cellStyle name="Input 2 4 5 4" xfId="3253"/>
    <cellStyle name="Input 2 4 6" xfId="993"/>
    <cellStyle name="Input 2 4 6 2" xfId="5536"/>
    <cellStyle name="Input 2 4 6 3" xfId="7434"/>
    <cellStyle name="Input 2 4 6 4" xfId="3254"/>
    <cellStyle name="Input 2 4 7" xfId="994"/>
    <cellStyle name="Input 2 4 7 2" xfId="5537"/>
    <cellStyle name="Input 2 4 7 3" xfId="7435"/>
    <cellStyle name="Input 2 4 7 4" xfId="3255"/>
    <cellStyle name="Input 2 4 8" xfId="995"/>
    <cellStyle name="Input 2 4 8 2" xfId="5538"/>
    <cellStyle name="Input 2 4 8 3" xfId="7436"/>
    <cellStyle name="Input 2 4 8 4" xfId="3256"/>
    <cellStyle name="Input 2 4 9" xfId="996"/>
    <cellStyle name="Input 2 4 9 2" xfId="5539"/>
    <cellStyle name="Input 2 4 9 3" xfId="7437"/>
    <cellStyle name="Input 2 4 9 4" xfId="3257"/>
    <cellStyle name="Input 2 40" xfId="3028"/>
    <cellStyle name="Input 2 5" xfId="997"/>
    <cellStyle name="Input 2 5 10" xfId="998"/>
    <cellStyle name="Input 2 5 10 2" xfId="5541"/>
    <cellStyle name="Input 2 5 10 3" xfId="7439"/>
    <cellStyle name="Input 2 5 10 4" xfId="3259"/>
    <cellStyle name="Input 2 5 11" xfId="999"/>
    <cellStyle name="Input 2 5 11 2" xfId="5542"/>
    <cellStyle name="Input 2 5 11 3" xfId="7440"/>
    <cellStyle name="Input 2 5 11 4" xfId="3260"/>
    <cellStyle name="Input 2 5 12" xfId="1000"/>
    <cellStyle name="Input 2 5 12 2" xfId="5543"/>
    <cellStyle name="Input 2 5 12 3" xfId="7441"/>
    <cellStyle name="Input 2 5 12 4" xfId="3261"/>
    <cellStyle name="Input 2 5 13" xfId="1001"/>
    <cellStyle name="Input 2 5 13 2" xfId="5544"/>
    <cellStyle name="Input 2 5 13 3" xfId="7442"/>
    <cellStyle name="Input 2 5 13 4" xfId="3262"/>
    <cellStyle name="Input 2 5 14" xfId="1002"/>
    <cellStyle name="Input 2 5 14 2" xfId="5545"/>
    <cellStyle name="Input 2 5 14 3" xfId="7443"/>
    <cellStyle name="Input 2 5 14 4" xfId="3263"/>
    <cellStyle name="Input 2 5 15" xfId="1003"/>
    <cellStyle name="Input 2 5 15 2" xfId="5546"/>
    <cellStyle name="Input 2 5 15 3" xfId="7444"/>
    <cellStyle name="Input 2 5 15 4" xfId="3264"/>
    <cellStyle name="Input 2 5 16" xfId="1004"/>
    <cellStyle name="Input 2 5 16 2" xfId="5547"/>
    <cellStyle name="Input 2 5 16 3" xfId="7445"/>
    <cellStyle name="Input 2 5 16 4" xfId="3265"/>
    <cellStyle name="Input 2 5 17" xfId="1005"/>
    <cellStyle name="Input 2 5 17 2" xfId="5548"/>
    <cellStyle name="Input 2 5 17 3" xfId="7446"/>
    <cellStyle name="Input 2 5 17 4" xfId="3266"/>
    <cellStyle name="Input 2 5 18" xfId="1006"/>
    <cellStyle name="Input 2 5 18 2" xfId="5549"/>
    <cellStyle name="Input 2 5 18 3" xfId="7447"/>
    <cellStyle name="Input 2 5 18 4" xfId="3267"/>
    <cellStyle name="Input 2 5 19" xfId="1007"/>
    <cellStyle name="Input 2 5 19 2" xfId="5550"/>
    <cellStyle name="Input 2 5 19 3" xfId="7448"/>
    <cellStyle name="Input 2 5 19 4" xfId="3268"/>
    <cellStyle name="Input 2 5 2" xfId="1008"/>
    <cellStyle name="Input 2 5 2 2" xfId="5551"/>
    <cellStyle name="Input 2 5 2 3" xfId="7449"/>
    <cellStyle name="Input 2 5 2 4" xfId="3269"/>
    <cellStyle name="Input 2 5 20" xfId="1009"/>
    <cellStyle name="Input 2 5 20 2" xfId="5552"/>
    <cellStyle name="Input 2 5 20 3" xfId="7450"/>
    <cellStyle name="Input 2 5 20 4" xfId="3270"/>
    <cellStyle name="Input 2 5 21" xfId="1010"/>
    <cellStyle name="Input 2 5 21 2" xfId="5553"/>
    <cellStyle name="Input 2 5 21 3" xfId="7451"/>
    <cellStyle name="Input 2 5 21 4" xfId="3271"/>
    <cellStyle name="Input 2 5 22" xfId="1011"/>
    <cellStyle name="Input 2 5 22 2" xfId="5554"/>
    <cellStyle name="Input 2 5 22 3" xfId="7452"/>
    <cellStyle name="Input 2 5 22 4" xfId="3272"/>
    <cellStyle name="Input 2 5 23" xfId="1012"/>
    <cellStyle name="Input 2 5 23 2" xfId="5555"/>
    <cellStyle name="Input 2 5 23 3" xfId="7453"/>
    <cellStyle name="Input 2 5 23 4" xfId="3273"/>
    <cellStyle name="Input 2 5 24" xfId="5540"/>
    <cellStyle name="Input 2 5 25" xfId="7438"/>
    <cellStyle name="Input 2 5 26" xfId="3258"/>
    <cellStyle name="Input 2 5 3" xfId="1013"/>
    <cellStyle name="Input 2 5 3 2" xfId="5556"/>
    <cellStyle name="Input 2 5 3 3" xfId="7454"/>
    <cellStyle name="Input 2 5 3 4" xfId="3274"/>
    <cellStyle name="Input 2 5 4" xfId="1014"/>
    <cellStyle name="Input 2 5 4 2" xfId="5557"/>
    <cellStyle name="Input 2 5 4 3" xfId="7455"/>
    <cellStyle name="Input 2 5 4 4" xfId="3275"/>
    <cellStyle name="Input 2 5 5" xfId="1015"/>
    <cellStyle name="Input 2 5 5 2" xfId="5558"/>
    <cellStyle name="Input 2 5 5 3" xfId="7456"/>
    <cellStyle name="Input 2 5 5 4" xfId="3276"/>
    <cellStyle name="Input 2 5 6" xfId="1016"/>
    <cellStyle name="Input 2 5 6 2" xfId="5559"/>
    <cellStyle name="Input 2 5 6 3" xfId="7457"/>
    <cellStyle name="Input 2 5 6 4" xfId="3277"/>
    <cellStyle name="Input 2 5 7" xfId="1017"/>
    <cellStyle name="Input 2 5 7 2" xfId="5560"/>
    <cellStyle name="Input 2 5 7 3" xfId="7458"/>
    <cellStyle name="Input 2 5 7 4" xfId="3278"/>
    <cellStyle name="Input 2 5 8" xfId="1018"/>
    <cellStyle name="Input 2 5 8 2" xfId="5561"/>
    <cellStyle name="Input 2 5 8 3" xfId="7459"/>
    <cellStyle name="Input 2 5 8 4" xfId="3279"/>
    <cellStyle name="Input 2 5 9" xfId="1019"/>
    <cellStyle name="Input 2 5 9 2" xfId="5562"/>
    <cellStyle name="Input 2 5 9 3" xfId="7460"/>
    <cellStyle name="Input 2 5 9 4" xfId="3280"/>
    <cellStyle name="Input 2 6" xfId="1020"/>
    <cellStyle name="Input 2 6 10" xfId="1021"/>
    <cellStyle name="Input 2 6 10 2" xfId="5564"/>
    <cellStyle name="Input 2 6 10 3" xfId="7462"/>
    <cellStyle name="Input 2 6 10 4" xfId="3282"/>
    <cellStyle name="Input 2 6 11" xfId="1022"/>
    <cellStyle name="Input 2 6 11 2" xfId="5565"/>
    <cellStyle name="Input 2 6 11 3" xfId="7463"/>
    <cellStyle name="Input 2 6 11 4" xfId="3283"/>
    <cellStyle name="Input 2 6 12" xfId="1023"/>
    <cellStyle name="Input 2 6 12 2" xfId="5566"/>
    <cellStyle name="Input 2 6 12 3" xfId="7464"/>
    <cellStyle name="Input 2 6 12 4" xfId="3284"/>
    <cellStyle name="Input 2 6 13" xfId="1024"/>
    <cellStyle name="Input 2 6 13 2" xfId="5567"/>
    <cellStyle name="Input 2 6 13 3" xfId="7465"/>
    <cellStyle name="Input 2 6 13 4" xfId="3285"/>
    <cellStyle name="Input 2 6 14" xfId="1025"/>
    <cellStyle name="Input 2 6 14 2" xfId="5568"/>
    <cellStyle name="Input 2 6 14 3" xfId="7466"/>
    <cellStyle name="Input 2 6 14 4" xfId="3286"/>
    <cellStyle name="Input 2 6 15" xfId="1026"/>
    <cellStyle name="Input 2 6 15 2" xfId="5569"/>
    <cellStyle name="Input 2 6 15 3" xfId="7467"/>
    <cellStyle name="Input 2 6 15 4" xfId="3287"/>
    <cellStyle name="Input 2 6 16" xfId="1027"/>
    <cellStyle name="Input 2 6 16 2" xfId="5570"/>
    <cellStyle name="Input 2 6 16 3" xfId="7468"/>
    <cellStyle name="Input 2 6 16 4" xfId="3288"/>
    <cellStyle name="Input 2 6 17" xfId="1028"/>
    <cellStyle name="Input 2 6 17 2" xfId="5571"/>
    <cellStyle name="Input 2 6 17 3" xfId="7469"/>
    <cellStyle name="Input 2 6 17 4" xfId="3289"/>
    <cellStyle name="Input 2 6 18" xfId="1029"/>
    <cellStyle name="Input 2 6 18 2" xfId="5572"/>
    <cellStyle name="Input 2 6 18 3" xfId="7470"/>
    <cellStyle name="Input 2 6 18 4" xfId="3290"/>
    <cellStyle name="Input 2 6 19" xfId="1030"/>
    <cellStyle name="Input 2 6 19 2" xfId="5573"/>
    <cellStyle name="Input 2 6 19 3" xfId="7471"/>
    <cellStyle name="Input 2 6 19 4" xfId="3291"/>
    <cellStyle name="Input 2 6 2" xfId="1031"/>
    <cellStyle name="Input 2 6 2 2" xfId="5574"/>
    <cellStyle name="Input 2 6 2 3" xfId="7472"/>
    <cellStyle name="Input 2 6 2 4" xfId="3292"/>
    <cellStyle name="Input 2 6 20" xfId="1032"/>
    <cellStyle name="Input 2 6 20 2" xfId="5575"/>
    <cellStyle name="Input 2 6 20 3" xfId="7473"/>
    <cellStyle name="Input 2 6 20 4" xfId="3293"/>
    <cellStyle name="Input 2 6 21" xfId="1033"/>
    <cellStyle name="Input 2 6 21 2" xfId="5576"/>
    <cellStyle name="Input 2 6 21 3" xfId="7474"/>
    <cellStyle name="Input 2 6 21 4" xfId="3294"/>
    <cellStyle name="Input 2 6 22" xfId="1034"/>
    <cellStyle name="Input 2 6 22 2" xfId="5577"/>
    <cellStyle name="Input 2 6 22 3" xfId="7475"/>
    <cellStyle name="Input 2 6 22 4" xfId="3295"/>
    <cellStyle name="Input 2 6 23" xfId="1035"/>
    <cellStyle name="Input 2 6 23 2" xfId="5578"/>
    <cellStyle name="Input 2 6 23 3" xfId="7476"/>
    <cellStyle name="Input 2 6 23 4" xfId="3296"/>
    <cellStyle name="Input 2 6 24" xfId="5563"/>
    <cellStyle name="Input 2 6 25" xfId="7461"/>
    <cellStyle name="Input 2 6 26" xfId="3281"/>
    <cellStyle name="Input 2 6 3" xfId="1036"/>
    <cellStyle name="Input 2 6 3 2" xfId="5579"/>
    <cellStyle name="Input 2 6 3 3" xfId="7477"/>
    <cellStyle name="Input 2 6 3 4" xfId="3297"/>
    <cellStyle name="Input 2 6 4" xfId="1037"/>
    <cellStyle name="Input 2 6 4 2" xfId="5580"/>
    <cellStyle name="Input 2 6 4 3" xfId="7478"/>
    <cellStyle name="Input 2 6 4 4" xfId="3298"/>
    <cellStyle name="Input 2 6 5" xfId="1038"/>
    <cellStyle name="Input 2 6 5 2" xfId="5581"/>
    <cellStyle name="Input 2 6 5 3" xfId="7479"/>
    <cellStyle name="Input 2 6 5 4" xfId="3299"/>
    <cellStyle name="Input 2 6 6" xfId="1039"/>
    <cellStyle name="Input 2 6 6 2" xfId="5582"/>
    <cellStyle name="Input 2 6 6 3" xfId="7480"/>
    <cellStyle name="Input 2 6 6 4" xfId="3300"/>
    <cellStyle name="Input 2 6 7" xfId="1040"/>
    <cellStyle name="Input 2 6 7 2" xfId="5583"/>
    <cellStyle name="Input 2 6 7 3" xfId="7481"/>
    <cellStyle name="Input 2 6 7 4" xfId="3301"/>
    <cellStyle name="Input 2 6 8" xfId="1041"/>
    <cellStyle name="Input 2 6 8 2" xfId="5584"/>
    <cellStyle name="Input 2 6 8 3" xfId="7482"/>
    <cellStyle name="Input 2 6 8 4" xfId="3302"/>
    <cellStyle name="Input 2 6 9" xfId="1042"/>
    <cellStyle name="Input 2 6 9 2" xfId="5585"/>
    <cellStyle name="Input 2 6 9 3" xfId="7483"/>
    <cellStyle name="Input 2 6 9 4" xfId="3303"/>
    <cellStyle name="Input 2 7" xfId="1043"/>
    <cellStyle name="Input 2 7 10" xfId="1044"/>
    <cellStyle name="Input 2 7 10 2" xfId="5587"/>
    <cellStyle name="Input 2 7 10 3" xfId="7485"/>
    <cellStyle name="Input 2 7 10 4" xfId="3305"/>
    <cellStyle name="Input 2 7 11" xfId="1045"/>
    <cellStyle name="Input 2 7 11 2" xfId="5588"/>
    <cellStyle name="Input 2 7 11 3" xfId="7486"/>
    <cellStyle name="Input 2 7 11 4" xfId="3306"/>
    <cellStyle name="Input 2 7 12" xfId="1046"/>
    <cellStyle name="Input 2 7 12 2" xfId="5589"/>
    <cellStyle name="Input 2 7 12 3" xfId="7487"/>
    <cellStyle name="Input 2 7 12 4" xfId="3307"/>
    <cellStyle name="Input 2 7 13" xfId="1047"/>
    <cellStyle name="Input 2 7 13 2" xfId="5590"/>
    <cellStyle name="Input 2 7 13 3" xfId="7488"/>
    <cellStyle name="Input 2 7 13 4" xfId="3308"/>
    <cellStyle name="Input 2 7 14" xfId="1048"/>
    <cellStyle name="Input 2 7 14 2" xfId="5591"/>
    <cellStyle name="Input 2 7 14 3" xfId="7489"/>
    <cellStyle name="Input 2 7 14 4" xfId="3309"/>
    <cellStyle name="Input 2 7 15" xfId="1049"/>
    <cellStyle name="Input 2 7 15 2" xfId="5592"/>
    <cellStyle name="Input 2 7 15 3" xfId="7490"/>
    <cellStyle name="Input 2 7 15 4" xfId="3310"/>
    <cellStyle name="Input 2 7 16" xfId="1050"/>
    <cellStyle name="Input 2 7 16 2" xfId="5593"/>
    <cellStyle name="Input 2 7 16 3" xfId="7491"/>
    <cellStyle name="Input 2 7 16 4" xfId="3311"/>
    <cellStyle name="Input 2 7 17" xfId="1051"/>
    <cellStyle name="Input 2 7 17 2" xfId="5594"/>
    <cellStyle name="Input 2 7 17 3" xfId="7492"/>
    <cellStyle name="Input 2 7 17 4" xfId="3312"/>
    <cellStyle name="Input 2 7 18" xfId="1052"/>
    <cellStyle name="Input 2 7 18 2" xfId="5595"/>
    <cellStyle name="Input 2 7 18 3" xfId="7493"/>
    <cellStyle name="Input 2 7 18 4" xfId="3313"/>
    <cellStyle name="Input 2 7 19" xfId="1053"/>
    <cellStyle name="Input 2 7 19 2" xfId="5596"/>
    <cellStyle name="Input 2 7 19 3" xfId="7494"/>
    <cellStyle name="Input 2 7 19 4" xfId="3314"/>
    <cellStyle name="Input 2 7 2" xfId="1054"/>
    <cellStyle name="Input 2 7 2 2" xfId="5597"/>
    <cellStyle name="Input 2 7 2 3" xfId="7495"/>
    <cellStyle name="Input 2 7 2 4" xfId="3315"/>
    <cellStyle name="Input 2 7 20" xfId="1055"/>
    <cellStyle name="Input 2 7 20 2" xfId="5598"/>
    <cellStyle name="Input 2 7 20 3" xfId="7496"/>
    <cellStyle name="Input 2 7 20 4" xfId="3316"/>
    <cellStyle name="Input 2 7 21" xfId="1056"/>
    <cellStyle name="Input 2 7 21 2" xfId="5599"/>
    <cellStyle name="Input 2 7 21 3" xfId="7497"/>
    <cellStyle name="Input 2 7 21 4" xfId="3317"/>
    <cellStyle name="Input 2 7 22" xfId="1057"/>
    <cellStyle name="Input 2 7 22 2" xfId="5600"/>
    <cellStyle name="Input 2 7 22 3" xfId="7498"/>
    <cellStyle name="Input 2 7 22 4" xfId="3318"/>
    <cellStyle name="Input 2 7 23" xfId="1058"/>
    <cellStyle name="Input 2 7 23 2" xfId="5601"/>
    <cellStyle name="Input 2 7 23 3" xfId="7499"/>
    <cellStyle name="Input 2 7 23 4" xfId="3319"/>
    <cellStyle name="Input 2 7 24" xfId="5586"/>
    <cellStyle name="Input 2 7 25" xfId="7484"/>
    <cellStyle name="Input 2 7 26" xfId="3304"/>
    <cellStyle name="Input 2 7 3" xfId="1059"/>
    <cellStyle name="Input 2 7 3 2" xfId="5602"/>
    <cellStyle name="Input 2 7 3 3" xfId="7500"/>
    <cellStyle name="Input 2 7 3 4" xfId="3320"/>
    <cellStyle name="Input 2 7 4" xfId="1060"/>
    <cellStyle name="Input 2 7 4 2" xfId="5603"/>
    <cellStyle name="Input 2 7 4 3" xfId="7501"/>
    <cellStyle name="Input 2 7 4 4" xfId="3321"/>
    <cellStyle name="Input 2 7 5" xfId="1061"/>
    <cellStyle name="Input 2 7 5 2" xfId="5604"/>
    <cellStyle name="Input 2 7 5 3" xfId="7502"/>
    <cellStyle name="Input 2 7 5 4" xfId="3322"/>
    <cellStyle name="Input 2 7 6" xfId="1062"/>
    <cellStyle name="Input 2 7 6 2" xfId="5605"/>
    <cellStyle name="Input 2 7 6 3" xfId="7503"/>
    <cellStyle name="Input 2 7 6 4" xfId="3323"/>
    <cellStyle name="Input 2 7 7" xfId="1063"/>
    <cellStyle name="Input 2 7 7 2" xfId="5606"/>
    <cellStyle name="Input 2 7 7 3" xfId="7504"/>
    <cellStyle name="Input 2 7 7 4" xfId="3324"/>
    <cellStyle name="Input 2 7 8" xfId="1064"/>
    <cellStyle name="Input 2 7 8 2" xfId="5607"/>
    <cellStyle name="Input 2 7 8 3" xfId="7505"/>
    <cellStyle name="Input 2 7 8 4" xfId="3325"/>
    <cellStyle name="Input 2 7 9" xfId="1065"/>
    <cellStyle name="Input 2 7 9 2" xfId="5608"/>
    <cellStyle name="Input 2 7 9 3" xfId="7506"/>
    <cellStyle name="Input 2 7 9 4" xfId="3326"/>
    <cellStyle name="Input 2 8" xfId="1066"/>
    <cellStyle name="Input 2 8 10" xfId="1067"/>
    <cellStyle name="Input 2 8 10 2" xfId="5610"/>
    <cellStyle name="Input 2 8 10 3" xfId="7508"/>
    <cellStyle name="Input 2 8 10 4" xfId="3328"/>
    <cellStyle name="Input 2 8 11" xfId="1068"/>
    <cellStyle name="Input 2 8 11 2" xfId="5611"/>
    <cellStyle name="Input 2 8 11 3" xfId="7509"/>
    <cellStyle name="Input 2 8 11 4" xfId="3329"/>
    <cellStyle name="Input 2 8 12" xfId="1069"/>
    <cellStyle name="Input 2 8 12 2" xfId="5612"/>
    <cellStyle name="Input 2 8 12 3" xfId="7510"/>
    <cellStyle name="Input 2 8 12 4" xfId="3330"/>
    <cellStyle name="Input 2 8 13" xfId="1070"/>
    <cellStyle name="Input 2 8 13 2" xfId="5613"/>
    <cellStyle name="Input 2 8 13 3" xfId="7511"/>
    <cellStyle name="Input 2 8 13 4" xfId="3331"/>
    <cellStyle name="Input 2 8 14" xfId="1071"/>
    <cellStyle name="Input 2 8 14 2" xfId="5614"/>
    <cellStyle name="Input 2 8 14 3" xfId="7512"/>
    <cellStyle name="Input 2 8 14 4" xfId="3332"/>
    <cellStyle name="Input 2 8 15" xfId="1072"/>
    <cellStyle name="Input 2 8 15 2" xfId="5615"/>
    <cellStyle name="Input 2 8 15 3" xfId="7513"/>
    <cellStyle name="Input 2 8 15 4" xfId="3333"/>
    <cellStyle name="Input 2 8 16" xfId="1073"/>
    <cellStyle name="Input 2 8 16 2" xfId="5616"/>
    <cellStyle name="Input 2 8 16 3" xfId="7514"/>
    <cellStyle name="Input 2 8 16 4" xfId="3334"/>
    <cellStyle name="Input 2 8 17" xfId="1074"/>
    <cellStyle name="Input 2 8 17 2" xfId="5617"/>
    <cellStyle name="Input 2 8 17 3" xfId="7515"/>
    <cellStyle name="Input 2 8 17 4" xfId="3335"/>
    <cellStyle name="Input 2 8 18" xfId="1075"/>
    <cellStyle name="Input 2 8 18 2" xfId="5618"/>
    <cellStyle name="Input 2 8 18 3" xfId="7516"/>
    <cellStyle name="Input 2 8 18 4" xfId="3336"/>
    <cellStyle name="Input 2 8 19" xfId="1076"/>
    <cellStyle name="Input 2 8 19 2" xfId="5619"/>
    <cellStyle name="Input 2 8 19 3" xfId="7517"/>
    <cellStyle name="Input 2 8 19 4" xfId="3337"/>
    <cellStyle name="Input 2 8 2" xfId="1077"/>
    <cellStyle name="Input 2 8 2 2" xfId="5620"/>
    <cellStyle name="Input 2 8 2 3" xfId="7518"/>
    <cellStyle name="Input 2 8 2 4" xfId="3338"/>
    <cellStyle name="Input 2 8 20" xfId="1078"/>
    <cellStyle name="Input 2 8 20 2" xfId="5621"/>
    <cellStyle name="Input 2 8 20 3" xfId="7519"/>
    <cellStyle name="Input 2 8 20 4" xfId="3339"/>
    <cellStyle name="Input 2 8 21" xfId="1079"/>
    <cellStyle name="Input 2 8 21 2" xfId="5622"/>
    <cellStyle name="Input 2 8 21 3" xfId="7520"/>
    <cellStyle name="Input 2 8 21 4" xfId="3340"/>
    <cellStyle name="Input 2 8 22" xfId="1080"/>
    <cellStyle name="Input 2 8 22 2" xfId="5623"/>
    <cellStyle name="Input 2 8 22 3" xfId="7521"/>
    <cellStyle name="Input 2 8 22 4" xfId="3341"/>
    <cellStyle name="Input 2 8 23" xfId="1081"/>
    <cellStyle name="Input 2 8 23 2" xfId="5624"/>
    <cellStyle name="Input 2 8 23 3" xfId="7522"/>
    <cellStyle name="Input 2 8 23 4" xfId="3342"/>
    <cellStyle name="Input 2 8 24" xfId="5609"/>
    <cellStyle name="Input 2 8 25" xfId="7507"/>
    <cellStyle name="Input 2 8 26" xfId="3327"/>
    <cellStyle name="Input 2 8 3" xfId="1082"/>
    <cellStyle name="Input 2 8 3 2" xfId="5625"/>
    <cellStyle name="Input 2 8 3 3" xfId="7523"/>
    <cellStyle name="Input 2 8 3 4" xfId="3343"/>
    <cellStyle name="Input 2 8 4" xfId="1083"/>
    <cellStyle name="Input 2 8 4 2" xfId="5626"/>
    <cellStyle name="Input 2 8 4 3" xfId="7524"/>
    <cellStyle name="Input 2 8 4 4" xfId="3344"/>
    <cellStyle name="Input 2 8 5" xfId="1084"/>
    <cellStyle name="Input 2 8 5 2" xfId="5627"/>
    <cellStyle name="Input 2 8 5 3" xfId="7525"/>
    <cellStyle name="Input 2 8 5 4" xfId="3345"/>
    <cellStyle name="Input 2 8 6" xfId="1085"/>
    <cellStyle name="Input 2 8 6 2" xfId="5628"/>
    <cellStyle name="Input 2 8 6 3" xfId="7526"/>
    <cellStyle name="Input 2 8 6 4" xfId="3346"/>
    <cellStyle name="Input 2 8 7" xfId="1086"/>
    <cellStyle name="Input 2 8 7 2" xfId="5629"/>
    <cellStyle name="Input 2 8 7 3" xfId="7527"/>
    <cellStyle name="Input 2 8 7 4" xfId="3347"/>
    <cellStyle name="Input 2 8 8" xfId="1087"/>
    <cellStyle name="Input 2 8 8 2" xfId="5630"/>
    <cellStyle name="Input 2 8 8 3" xfId="7528"/>
    <cellStyle name="Input 2 8 8 4" xfId="3348"/>
    <cellStyle name="Input 2 8 9" xfId="1088"/>
    <cellStyle name="Input 2 8 9 2" xfId="5631"/>
    <cellStyle name="Input 2 8 9 3" xfId="7529"/>
    <cellStyle name="Input 2 8 9 4" xfId="3349"/>
    <cellStyle name="Input 2 9" xfId="1089"/>
    <cellStyle name="Input 2 9 10" xfId="1090"/>
    <cellStyle name="Input 2 9 10 2" xfId="5633"/>
    <cellStyle name="Input 2 9 10 3" xfId="7531"/>
    <cellStyle name="Input 2 9 10 4" xfId="3351"/>
    <cellStyle name="Input 2 9 11" xfId="1091"/>
    <cellStyle name="Input 2 9 11 2" xfId="5634"/>
    <cellStyle name="Input 2 9 11 3" xfId="7532"/>
    <cellStyle name="Input 2 9 11 4" xfId="3352"/>
    <cellStyle name="Input 2 9 12" xfId="1092"/>
    <cellStyle name="Input 2 9 12 2" xfId="5635"/>
    <cellStyle name="Input 2 9 12 3" xfId="7533"/>
    <cellStyle name="Input 2 9 12 4" xfId="3353"/>
    <cellStyle name="Input 2 9 13" xfId="1093"/>
    <cellStyle name="Input 2 9 13 2" xfId="5636"/>
    <cellStyle name="Input 2 9 13 3" xfId="7534"/>
    <cellStyle name="Input 2 9 13 4" xfId="3354"/>
    <cellStyle name="Input 2 9 14" xfId="1094"/>
    <cellStyle name="Input 2 9 14 2" xfId="5637"/>
    <cellStyle name="Input 2 9 14 3" xfId="7535"/>
    <cellStyle name="Input 2 9 14 4" xfId="3355"/>
    <cellStyle name="Input 2 9 15" xfId="1095"/>
    <cellStyle name="Input 2 9 15 2" xfId="5638"/>
    <cellStyle name="Input 2 9 15 3" xfId="7536"/>
    <cellStyle name="Input 2 9 15 4" xfId="3356"/>
    <cellStyle name="Input 2 9 16" xfId="1096"/>
    <cellStyle name="Input 2 9 16 2" xfId="5639"/>
    <cellStyle name="Input 2 9 16 3" xfId="7537"/>
    <cellStyle name="Input 2 9 16 4" xfId="3357"/>
    <cellStyle name="Input 2 9 17" xfId="1097"/>
    <cellStyle name="Input 2 9 17 2" xfId="5640"/>
    <cellStyle name="Input 2 9 17 3" xfId="7538"/>
    <cellStyle name="Input 2 9 17 4" xfId="3358"/>
    <cellStyle name="Input 2 9 18" xfId="1098"/>
    <cellStyle name="Input 2 9 18 2" xfId="5641"/>
    <cellStyle name="Input 2 9 18 3" xfId="7539"/>
    <cellStyle name="Input 2 9 18 4" xfId="3359"/>
    <cellStyle name="Input 2 9 19" xfId="1099"/>
    <cellStyle name="Input 2 9 19 2" xfId="5642"/>
    <cellStyle name="Input 2 9 19 3" xfId="7540"/>
    <cellStyle name="Input 2 9 19 4" xfId="3360"/>
    <cellStyle name="Input 2 9 2" xfId="1100"/>
    <cellStyle name="Input 2 9 2 2" xfId="5643"/>
    <cellStyle name="Input 2 9 2 3" xfId="7541"/>
    <cellStyle name="Input 2 9 2 4" xfId="3361"/>
    <cellStyle name="Input 2 9 20" xfId="1101"/>
    <cellStyle name="Input 2 9 20 2" xfId="5644"/>
    <cellStyle name="Input 2 9 20 3" xfId="7542"/>
    <cellStyle name="Input 2 9 20 4" xfId="3362"/>
    <cellStyle name="Input 2 9 21" xfId="1102"/>
    <cellStyle name="Input 2 9 21 2" xfId="5645"/>
    <cellStyle name="Input 2 9 21 3" xfId="7543"/>
    <cellStyle name="Input 2 9 21 4" xfId="3363"/>
    <cellStyle name="Input 2 9 22" xfId="1103"/>
    <cellStyle name="Input 2 9 22 2" xfId="5646"/>
    <cellStyle name="Input 2 9 22 3" xfId="7544"/>
    <cellStyle name="Input 2 9 22 4" xfId="3364"/>
    <cellStyle name="Input 2 9 23" xfId="1104"/>
    <cellStyle name="Input 2 9 23 2" xfId="5647"/>
    <cellStyle name="Input 2 9 23 3" xfId="7545"/>
    <cellStyle name="Input 2 9 23 4" xfId="3365"/>
    <cellStyle name="Input 2 9 24" xfId="5632"/>
    <cellStyle name="Input 2 9 25" xfId="7530"/>
    <cellStyle name="Input 2 9 26" xfId="3350"/>
    <cellStyle name="Input 2 9 3" xfId="1105"/>
    <cellStyle name="Input 2 9 3 2" xfId="5648"/>
    <cellStyle name="Input 2 9 3 3" xfId="7546"/>
    <cellStyle name="Input 2 9 3 4" xfId="3366"/>
    <cellStyle name="Input 2 9 4" xfId="1106"/>
    <cellStyle name="Input 2 9 4 2" xfId="5649"/>
    <cellStyle name="Input 2 9 4 3" xfId="7547"/>
    <cellStyle name="Input 2 9 4 4" xfId="3367"/>
    <cellStyle name="Input 2 9 5" xfId="1107"/>
    <cellStyle name="Input 2 9 5 2" xfId="5650"/>
    <cellStyle name="Input 2 9 5 3" xfId="7548"/>
    <cellStyle name="Input 2 9 5 4" xfId="3368"/>
    <cellStyle name="Input 2 9 6" xfId="1108"/>
    <cellStyle name="Input 2 9 6 2" xfId="5651"/>
    <cellStyle name="Input 2 9 6 3" xfId="7549"/>
    <cellStyle name="Input 2 9 6 4" xfId="3369"/>
    <cellStyle name="Input 2 9 7" xfId="1109"/>
    <cellStyle name="Input 2 9 7 2" xfId="5652"/>
    <cellStyle name="Input 2 9 7 3" xfId="7550"/>
    <cellStyle name="Input 2 9 7 4" xfId="3370"/>
    <cellStyle name="Input 2 9 8" xfId="1110"/>
    <cellStyle name="Input 2 9 8 2" xfId="5653"/>
    <cellStyle name="Input 2 9 8 3" xfId="7551"/>
    <cellStyle name="Input 2 9 8 4" xfId="3371"/>
    <cellStyle name="Input 2 9 9" xfId="1111"/>
    <cellStyle name="Input 2 9 9 2" xfId="5654"/>
    <cellStyle name="Input 2 9 9 3" xfId="7552"/>
    <cellStyle name="Input 2 9 9 4" xfId="3372"/>
    <cellStyle name="Input 3" xfId="6902"/>
    <cellStyle name="Input 4" xfId="4637"/>
    <cellStyle name="Input 5" xfId="6880"/>
    <cellStyle name="Input 6" xfId="2452"/>
    <cellStyle name="Komórka połączona" xfId="1112"/>
    <cellStyle name="Komórka zaznaczona" xfId="1113"/>
    <cellStyle name="LineItemPrompt" xfId="40"/>
    <cellStyle name="LineItemValue" xfId="41"/>
    <cellStyle name="Linked Cell" xfId="42" builtinId="24" customBuiltin="1"/>
    <cellStyle name="Linked Cell 2" xfId="1114"/>
    <cellStyle name="Linked Cell 3" xfId="6905"/>
    <cellStyle name="Nagłówek 1" xfId="1115"/>
    <cellStyle name="Nagłówek 2" xfId="1116"/>
    <cellStyle name="Nagłówek 3" xfId="1117"/>
    <cellStyle name="Nagłówek 3 2" xfId="1118"/>
    <cellStyle name="Nagłówek 3 2 2" xfId="1119"/>
    <cellStyle name="Nagłówek 3 2 3" xfId="1120"/>
    <cellStyle name="Nagłówek 3 2 4" xfId="1121"/>
    <cellStyle name="Nagłówek 3 2 5" xfId="1122"/>
    <cellStyle name="Nagłówek 3 2 6" xfId="1123"/>
    <cellStyle name="Nagłówek 3 2 7" xfId="1124"/>
    <cellStyle name="Nagłówek 3 3" xfId="1125"/>
    <cellStyle name="Nagłówek 3 4" xfId="1126"/>
    <cellStyle name="Nagłówek 3 5" xfId="1127"/>
    <cellStyle name="Nagłówek 3 6" xfId="1128"/>
    <cellStyle name="Nagłówek 3 7" xfId="1129"/>
    <cellStyle name="Nagłówek 3 8" xfId="1130"/>
    <cellStyle name="Nagłówek 4" xfId="1131"/>
    <cellStyle name="Neutral" xfId="43" builtinId="28" customBuiltin="1"/>
    <cellStyle name="Neutral 2" xfId="1132"/>
    <cellStyle name="Neutral 2 2" xfId="1133"/>
    <cellStyle name="Neutral 3" xfId="6901"/>
    <cellStyle name="Neutralne" xfId="1134"/>
    <cellStyle name="Normal" xfId="0" builtinId="0"/>
    <cellStyle name="Normal 10" xfId="1135"/>
    <cellStyle name="Normal 10 2" xfId="1136"/>
    <cellStyle name="Normal 11" xfId="1137"/>
    <cellStyle name="Normal 12" xfId="1138"/>
    <cellStyle name="Normal 13" xfId="2424"/>
    <cellStyle name="Normal 14" xfId="6886"/>
    <cellStyle name="Normal 15" xfId="6888"/>
    <cellStyle name="Normal 2" xfId="44"/>
    <cellStyle name="Normal 2 2" xfId="82"/>
    <cellStyle name="Normal 2 2 2" xfId="1139"/>
    <cellStyle name="Normal 2 2 3" xfId="2380"/>
    <cellStyle name="Normal 2 3" xfId="1140"/>
    <cellStyle name="Normal 2 3 2" xfId="3373"/>
    <cellStyle name="Normal 21" xfId="75"/>
    <cellStyle name="Normal 21 2" xfId="4643"/>
    <cellStyle name="Normal 21 3" xfId="2459"/>
    <cellStyle name="Normal 23" xfId="83"/>
    <cellStyle name="Normal 23 2" xfId="4650"/>
    <cellStyle name="Normal 23 3" xfId="2463"/>
    <cellStyle name="Normal 3" xfId="72"/>
    <cellStyle name="Normal 3 2" xfId="96"/>
    <cellStyle name="Normal 3 2 2" xfId="1141"/>
    <cellStyle name="Normal 3 2 3" xfId="2381"/>
    <cellStyle name="Normal 3 3" xfId="1142"/>
    <cellStyle name="Normal 3 3 2" xfId="3374"/>
    <cellStyle name="Normal 3 4" xfId="1143"/>
    <cellStyle name="Normal 3 5" xfId="2377"/>
    <cellStyle name="Normal 3 5 2" xfId="6875"/>
    <cellStyle name="Normal 3 5 3" xfId="4596"/>
    <cellStyle name="Normal 4" xfId="84"/>
    <cellStyle name="Normal 4 2" xfId="1144"/>
    <cellStyle name="Normal 5" xfId="85"/>
    <cellStyle name="Normal 5 2" xfId="1145"/>
    <cellStyle name="Normal 5 2 2" xfId="3375"/>
    <cellStyle name="Normal 5 3" xfId="4651"/>
    <cellStyle name="Normal 5 4" xfId="2464"/>
    <cellStyle name="Normal 6" xfId="86"/>
    <cellStyle name="Normal 6 2" xfId="4652"/>
    <cellStyle name="Normal 6 3" xfId="2465"/>
    <cellStyle name="Normal 7" xfId="87"/>
    <cellStyle name="Normal 7 2" xfId="1146"/>
    <cellStyle name="Normal 7 2 2" xfId="3376"/>
    <cellStyle name="Normal 7 3" xfId="4653"/>
    <cellStyle name="Normal 7 4" xfId="2466"/>
    <cellStyle name="Normal 8" xfId="95"/>
    <cellStyle name="Normal 8 2" xfId="2448"/>
    <cellStyle name="Normal 9" xfId="1147"/>
    <cellStyle name="Normal_Funding by District" xfId="45"/>
    <cellStyle name="Note" xfId="46" builtinId="10" customBuiltin="1"/>
    <cellStyle name="Note 2" xfId="1148"/>
    <cellStyle name="Note 2 10" xfId="1149"/>
    <cellStyle name="Note 2 10 10" xfId="1150"/>
    <cellStyle name="Note 2 10 10 2" xfId="5657"/>
    <cellStyle name="Note 2 10 10 3" xfId="7555"/>
    <cellStyle name="Note 2 10 10 4" xfId="3379"/>
    <cellStyle name="Note 2 10 11" xfId="1151"/>
    <cellStyle name="Note 2 10 11 2" xfId="5658"/>
    <cellStyle name="Note 2 10 11 3" xfId="7556"/>
    <cellStyle name="Note 2 10 11 4" xfId="3380"/>
    <cellStyle name="Note 2 10 12" xfId="1152"/>
    <cellStyle name="Note 2 10 12 2" xfId="5659"/>
    <cellStyle name="Note 2 10 12 3" xfId="7557"/>
    <cellStyle name="Note 2 10 12 4" xfId="3381"/>
    <cellStyle name="Note 2 10 13" xfId="1153"/>
    <cellStyle name="Note 2 10 13 2" xfId="5660"/>
    <cellStyle name="Note 2 10 13 3" xfId="7558"/>
    <cellStyle name="Note 2 10 13 4" xfId="3382"/>
    <cellStyle name="Note 2 10 14" xfId="1154"/>
    <cellStyle name="Note 2 10 14 2" xfId="5661"/>
    <cellStyle name="Note 2 10 14 3" xfId="7559"/>
    <cellStyle name="Note 2 10 14 4" xfId="3383"/>
    <cellStyle name="Note 2 10 15" xfId="1155"/>
    <cellStyle name="Note 2 10 15 2" xfId="5662"/>
    <cellStyle name="Note 2 10 15 3" xfId="7560"/>
    <cellStyle name="Note 2 10 15 4" xfId="3384"/>
    <cellStyle name="Note 2 10 16" xfId="1156"/>
    <cellStyle name="Note 2 10 16 2" xfId="5663"/>
    <cellStyle name="Note 2 10 16 3" xfId="7561"/>
    <cellStyle name="Note 2 10 16 4" xfId="3385"/>
    <cellStyle name="Note 2 10 17" xfId="1157"/>
    <cellStyle name="Note 2 10 17 2" xfId="5664"/>
    <cellStyle name="Note 2 10 17 3" xfId="7562"/>
    <cellStyle name="Note 2 10 17 4" xfId="3386"/>
    <cellStyle name="Note 2 10 18" xfId="1158"/>
    <cellStyle name="Note 2 10 18 2" xfId="5665"/>
    <cellStyle name="Note 2 10 18 3" xfId="7563"/>
    <cellStyle name="Note 2 10 18 4" xfId="3387"/>
    <cellStyle name="Note 2 10 19" xfId="1159"/>
    <cellStyle name="Note 2 10 19 2" xfId="5666"/>
    <cellStyle name="Note 2 10 19 3" xfId="7564"/>
    <cellStyle name="Note 2 10 19 4" xfId="3388"/>
    <cellStyle name="Note 2 10 2" xfId="1160"/>
    <cellStyle name="Note 2 10 2 2" xfId="5667"/>
    <cellStyle name="Note 2 10 2 3" xfId="7565"/>
    <cellStyle name="Note 2 10 2 4" xfId="3389"/>
    <cellStyle name="Note 2 10 20" xfId="1161"/>
    <cellStyle name="Note 2 10 20 2" xfId="5668"/>
    <cellStyle name="Note 2 10 20 3" xfId="7566"/>
    <cellStyle name="Note 2 10 20 4" xfId="3390"/>
    <cellStyle name="Note 2 10 21" xfId="1162"/>
    <cellStyle name="Note 2 10 21 2" xfId="5669"/>
    <cellStyle name="Note 2 10 21 3" xfId="7567"/>
    <cellStyle name="Note 2 10 21 4" xfId="3391"/>
    <cellStyle name="Note 2 10 22" xfId="1163"/>
    <cellStyle name="Note 2 10 22 2" xfId="5670"/>
    <cellStyle name="Note 2 10 22 3" xfId="7568"/>
    <cellStyle name="Note 2 10 22 4" xfId="3392"/>
    <cellStyle name="Note 2 10 23" xfId="1164"/>
    <cellStyle name="Note 2 10 23 2" xfId="5671"/>
    <cellStyle name="Note 2 10 23 3" xfId="7569"/>
    <cellStyle name="Note 2 10 23 4" xfId="3393"/>
    <cellStyle name="Note 2 10 24" xfId="5656"/>
    <cellStyle name="Note 2 10 25" xfId="7554"/>
    <cellStyle name="Note 2 10 26" xfId="3378"/>
    <cellStyle name="Note 2 10 3" xfId="1165"/>
    <cellStyle name="Note 2 10 3 2" xfId="5672"/>
    <cellStyle name="Note 2 10 3 3" xfId="7570"/>
    <cellStyle name="Note 2 10 3 4" xfId="3394"/>
    <cellStyle name="Note 2 10 4" xfId="1166"/>
    <cellStyle name="Note 2 10 4 2" xfId="5673"/>
    <cellStyle name="Note 2 10 4 3" xfId="7571"/>
    <cellStyle name="Note 2 10 4 4" xfId="3395"/>
    <cellStyle name="Note 2 10 5" xfId="1167"/>
    <cellStyle name="Note 2 10 5 2" xfId="5674"/>
    <cellStyle name="Note 2 10 5 3" xfId="7572"/>
    <cellStyle name="Note 2 10 5 4" xfId="3396"/>
    <cellStyle name="Note 2 10 6" xfId="1168"/>
    <cellStyle name="Note 2 10 6 2" xfId="5675"/>
    <cellStyle name="Note 2 10 6 3" xfId="7573"/>
    <cellStyle name="Note 2 10 6 4" xfId="3397"/>
    <cellStyle name="Note 2 10 7" xfId="1169"/>
    <cellStyle name="Note 2 10 7 2" xfId="5676"/>
    <cellStyle name="Note 2 10 7 3" xfId="7574"/>
    <cellStyle name="Note 2 10 7 4" xfId="3398"/>
    <cellStyle name="Note 2 10 8" xfId="1170"/>
    <cellStyle name="Note 2 10 8 2" xfId="5677"/>
    <cellStyle name="Note 2 10 8 3" xfId="7575"/>
    <cellStyle name="Note 2 10 8 4" xfId="3399"/>
    <cellStyle name="Note 2 10 9" xfId="1171"/>
    <cellStyle name="Note 2 10 9 2" xfId="5678"/>
    <cellStyle name="Note 2 10 9 3" xfId="7576"/>
    <cellStyle name="Note 2 10 9 4" xfId="3400"/>
    <cellStyle name="Note 2 11" xfId="1172"/>
    <cellStyle name="Note 2 11 10" xfId="1173"/>
    <cellStyle name="Note 2 11 10 2" xfId="5680"/>
    <cellStyle name="Note 2 11 10 3" xfId="7578"/>
    <cellStyle name="Note 2 11 10 4" xfId="3402"/>
    <cellStyle name="Note 2 11 11" xfId="1174"/>
    <cellStyle name="Note 2 11 11 2" xfId="5681"/>
    <cellStyle name="Note 2 11 11 3" xfId="7579"/>
    <cellStyle name="Note 2 11 11 4" xfId="3403"/>
    <cellStyle name="Note 2 11 12" xfId="1175"/>
    <cellStyle name="Note 2 11 12 2" xfId="5682"/>
    <cellStyle name="Note 2 11 12 3" xfId="7580"/>
    <cellStyle name="Note 2 11 12 4" xfId="3404"/>
    <cellStyle name="Note 2 11 13" xfId="1176"/>
    <cellStyle name="Note 2 11 13 2" xfId="5683"/>
    <cellStyle name="Note 2 11 13 3" xfId="7581"/>
    <cellStyle name="Note 2 11 13 4" xfId="3405"/>
    <cellStyle name="Note 2 11 14" xfId="1177"/>
    <cellStyle name="Note 2 11 14 2" xfId="5684"/>
    <cellStyle name="Note 2 11 14 3" xfId="7582"/>
    <cellStyle name="Note 2 11 14 4" xfId="3406"/>
    <cellStyle name="Note 2 11 15" xfId="1178"/>
    <cellStyle name="Note 2 11 15 2" xfId="5685"/>
    <cellStyle name="Note 2 11 15 3" xfId="7583"/>
    <cellStyle name="Note 2 11 15 4" xfId="3407"/>
    <cellStyle name="Note 2 11 16" xfId="1179"/>
    <cellStyle name="Note 2 11 16 2" xfId="5686"/>
    <cellStyle name="Note 2 11 16 3" xfId="7584"/>
    <cellStyle name="Note 2 11 16 4" xfId="3408"/>
    <cellStyle name="Note 2 11 17" xfId="1180"/>
    <cellStyle name="Note 2 11 17 2" xfId="5687"/>
    <cellStyle name="Note 2 11 17 3" xfId="7585"/>
    <cellStyle name="Note 2 11 17 4" xfId="3409"/>
    <cellStyle name="Note 2 11 18" xfId="1181"/>
    <cellStyle name="Note 2 11 18 2" xfId="5688"/>
    <cellStyle name="Note 2 11 18 3" xfId="7586"/>
    <cellStyle name="Note 2 11 18 4" xfId="3410"/>
    <cellStyle name="Note 2 11 19" xfId="1182"/>
    <cellStyle name="Note 2 11 19 2" xfId="5689"/>
    <cellStyle name="Note 2 11 19 3" xfId="7587"/>
    <cellStyle name="Note 2 11 19 4" xfId="3411"/>
    <cellStyle name="Note 2 11 2" xfId="1183"/>
    <cellStyle name="Note 2 11 2 2" xfId="5690"/>
    <cellStyle name="Note 2 11 2 3" xfId="7588"/>
    <cellStyle name="Note 2 11 2 4" xfId="3412"/>
    <cellStyle name="Note 2 11 20" xfId="1184"/>
    <cellStyle name="Note 2 11 20 2" xfId="5691"/>
    <cellStyle name="Note 2 11 20 3" xfId="7589"/>
    <cellStyle name="Note 2 11 20 4" xfId="3413"/>
    <cellStyle name="Note 2 11 21" xfId="1185"/>
    <cellStyle name="Note 2 11 21 2" xfId="5692"/>
    <cellStyle name="Note 2 11 21 3" xfId="7590"/>
    <cellStyle name="Note 2 11 21 4" xfId="3414"/>
    <cellStyle name="Note 2 11 22" xfId="1186"/>
    <cellStyle name="Note 2 11 22 2" xfId="5693"/>
    <cellStyle name="Note 2 11 22 3" xfId="7591"/>
    <cellStyle name="Note 2 11 22 4" xfId="3415"/>
    <cellStyle name="Note 2 11 23" xfId="1187"/>
    <cellStyle name="Note 2 11 23 2" xfId="5694"/>
    <cellStyle name="Note 2 11 23 3" xfId="7592"/>
    <cellStyle name="Note 2 11 23 4" xfId="3416"/>
    <cellStyle name="Note 2 11 24" xfId="5679"/>
    <cellStyle name="Note 2 11 25" xfId="7577"/>
    <cellStyle name="Note 2 11 26" xfId="3401"/>
    <cellStyle name="Note 2 11 3" xfId="1188"/>
    <cellStyle name="Note 2 11 3 2" xfId="5695"/>
    <cellStyle name="Note 2 11 3 3" xfId="7593"/>
    <cellStyle name="Note 2 11 3 4" xfId="3417"/>
    <cellStyle name="Note 2 11 4" xfId="1189"/>
    <cellStyle name="Note 2 11 4 2" xfId="5696"/>
    <cellStyle name="Note 2 11 4 3" xfId="7594"/>
    <cellStyle name="Note 2 11 4 4" xfId="3418"/>
    <cellStyle name="Note 2 11 5" xfId="1190"/>
    <cellStyle name="Note 2 11 5 2" xfId="5697"/>
    <cellStyle name="Note 2 11 5 3" xfId="7595"/>
    <cellStyle name="Note 2 11 5 4" xfId="3419"/>
    <cellStyle name="Note 2 11 6" xfId="1191"/>
    <cellStyle name="Note 2 11 6 2" xfId="5698"/>
    <cellStyle name="Note 2 11 6 3" xfId="7596"/>
    <cellStyle name="Note 2 11 6 4" xfId="3420"/>
    <cellStyle name="Note 2 11 7" xfId="1192"/>
    <cellStyle name="Note 2 11 7 2" xfId="5699"/>
    <cellStyle name="Note 2 11 7 3" xfId="7597"/>
    <cellStyle name="Note 2 11 7 4" xfId="3421"/>
    <cellStyle name="Note 2 11 8" xfId="1193"/>
    <cellStyle name="Note 2 11 8 2" xfId="5700"/>
    <cellStyle name="Note 2 11 8 3" xfId="7598"/>
    <cellStyle name="Note 2 11 8 4" xfId="3422"/>
    <cellStyle name="Note 2 11 9" xfId="1194"/>
    <cellStyle name="Note 2 11 9 2" xfId="5701"/>
    <cellStyle name="Note 2 11 9 3" xfId="7599"/>
    <cellStyle name="Note 2 11 9 4" xfId="3423"/>
    <cellStyle name="Note 2 12" xfId="1195"/>
    <cellStyle name="Note 2 12 10" xfId="1196"/>
    <cellStyle name="Note 2 12 10 2" xfId="5703"/>
    <cellStyle name="Note 2 12 10 3" xfId="7601"/>
    <cellStyle name="Note 2 12 10 4" xfId="3425"/>
    <cellStyle name="Note 2 12 11" xfId="1197"/>
    <cellStyle name="Note 2 12 11 2" xfId="5704"/>
    <cellStyle name="Note 2 12 11 3" xfId="7602"/>
    <cellStyle name="Note 2 12 11 4" xfId="3426"/>
    <cellStyle name="Note 2 12 12" xfId="1198"/>
    <cellStyle name="Note 2 12 12 2" xfId="5705"/>
    <cellStyle name="Note 2 12 12 3" xfId="7603"/>
    <cellStyle name="Note 2 12 12 4" xfId="3427"/>
    <cellStyle name="Note 2 12 13" xfId="1199"/>
    <cellStyle name="Note 2 12 13 2" xfId="5706"/>
    <cellStyle name="Note 2 12 13 3" xfId="7604"/>
    <cellStyle name="Note 2 12 13 4" xfId="3428"/>
    <cellStyle name="Note 2 12 14" xfId="1200"/>
    <cellStyle name="Note 2 12 14 2" xfId="5707"/>
    <cellStyle name="Note 2 12 14 3" xfId="7605"/>
    <cellStyle name="Note 2 12 14 4" xfId="3429"/>
    <cellStyle name="Note 2 12 15" xfId="1201"/>
    <cellStyle name="Note 2 12 15 2" xfId="5708"/>
    <cellStyle name="Note 2 12 15 3" xfId="7606"/>
    <cellStyle name="Note 2 12 15 4" xfId="3430"/>
    <cellStyle name="Note 2 12 16" xfId="1202"/>
    <cellStyle name="Note 2 12 16 2" xfId="5709"/>
    <cellStyle name="Note 2 12 16 3" xfId="7607"/>
    <cellStyle name="Note 2 12 16 4" xfId="3431"/>
    <cellStyle name="Note 2 12 17" xfId="1203"/>
    <cellStyle name="Note 2 12 17 2" xfId="5710"/>
    <cellStyle name="Note 2 12 17 3" xfId="7608"/>
    <cellStyle name="Note 2 12 17 4" xfId="3432"/>
    <cellStyle name="Note 2 12 18" xfId="1204"/>
    <cellStyle name="Note 2 12 18 2" xfId="5711"/>
    <cellStyle name="Note 2 12 18 3" xfId="7609"/>
    <cellStyle name="Note 2 12 18 4" xfId="3433"/>
    <cellStyle name="Note 2 12 19" xfId="1205"/>
    <cellStyle name="Note 2 12 19 2" xfId="5712"/>
    <cellStyle name="Note 2 12 19 3" xfId="7610"/>
    <cellStyle name="Note 2 12 19 4" xfId="3434"/>
    <cellStyle name="Note 2 12 2" xfId="1206"/>
    <cellStyle name="Note 2 12 2 2" xfId="5713"/>
    <cellStyle name="Note 2 12 2 3" xfId="7611"/>
    <cellStyle name="Note 2 12 2 4" xfId="3435"/>
    <cellStyle name="Note 2 12 20" xfId="1207"/>
    <cellStyle name="Note 2 12 20 2" xfId="5714"/>
    <cellStyle name="Note 2 12 20 3" xfId="7612"/>
    <cellStyle name="Note 2 12 20 4" xfId="3436"/>
    <cellStyle name="Note 2 12 21" xfId="1208"/>
    <cellStyle name="Note 2 12 21 2" xfId="5715"/>
    <cellStyle name="Note 2 12 21 3" xfId="7613"/>
    <cellStyle name="Note 2 12 21 4" xfId="3437"/>
    <cellStyle name="Note 2 12 22" xfId="1209"/>
    <cellStyle name="Note 2 12 22 2" xfId="5716"/>
    <cellStyle name="Note 2 12 22 3" xfId="7614"/>
    <cellStyle name="Note 2 12 22 4" xfId="3438"/>
    <cellStyle name="Note 2 12 23" xfId="1210"/>
    <cellStyle name="Note 2 12 23 2" xfId="5717"/>
    <cellStyle name="Note 2 12 23 3" xfId="7615"/>
    <cellStyle name="Note 2 12 23 4" xfId="3439"/>
    <cellStyle name="Note 2 12 24" xfId="5702"/>
    <cellStyle name="Note 2 12 25" xfId="7600"/>
    <cellStyle name="Note 2 12 26" xfId="3424"/>
    <cellStyle name="Note 2 12 3" xfId="1211"/>
    <cellStyle name="Note 2 12 3 2" xfId="5718"/>
    <cellStyle name="Note 2 12 3 3" xfId="7616"/>
    <cellStyle name="Note 2 12 3 4" xfId="3440"/>
    <cellStyle name="Note 2 12 4" xfId="1212"/>
    <cellStyle name="Note 2 12 4 2" xfId="5719"/>
    <cellStyle name="Note 2 12 4 3" xfId="7617"/>
    <cellStyle name="Note 2 12 4 4" xfId="3441"/>
    <cellStyle name="Note 2 12 5" xfId="1213"/>
    <cellStyle name="Note 2 12 5 2" xfId="5720"/>
    <cellStyle name="Note 2 12 5 3" xfId="7618"/>
    <cellStyle name="Note 2 12 5 4" xfId="3442"/>
    <cellStyle name="Note 2 12 6" xfId="1214"/>
    <cellStyle name="Note 2 12 6 2" xfId="5721"/>
    <cellStyle name="Note 2 12 6 3" xfId="7619"/>
    <cellStyle name="Note 2 12 6 4" xfId="3443"/>
    <cellStyle name="Note 2 12 7" xfId="1215"/>
    <cellStyle name="Note 2 12 7 2" xfId="5722"/>
    <cellStyle name="Note 2 12 7 3" xfId="7620"/>
    <cellStyle name="Note 2 12 7 4" xfId="3444"/>
    <cellStyle name="Note 2 12 8" xfId="1216"/>
    <cellStyle name="Note 2 12 8 2" xfId="5723"/>
    <cellStyle name="Note 2 12 8 3" xfId="7621"/>
    <cellStyle name="Note 2 12 8 4" xfId="3445"/>
    <cellStyle name="Note 2 12 9" xfId="1217"/>
    <cellStyle name="Note 2 12 9 2" xfId="5724"/>
    <cellStyle name="Note 2 12 9 3" xfId="7622"/>
    <cellStyle name="Note 2 12 9 4" xfId="3446"/>
    <cellStyle name="Note 2 13" xfId="1218"/>
    <cellStyle name="Note 2 13 10" xfId="1219"/>
    <cellStyle name="Note 2 13 10 2" xfId="5726"/>
    <cellStyle name="Note 2 13 10 3" xfId="7624"/>
    <cellStyle name="Note 2 13 10 4" xfId="3448"/>
    <cellStyle name="Note 2 13 11" xfId="1220"/>
    <cellStyle name="Note 2 13 11 2" xfId="5727"/>
    <cellStyle name="Note 2 13 11 3" xfId="7625"/>
    <cellStyle name="Note 2 13 11 4" xfId="3449"/>
    <cellStyle name="Note 2 13 12" xfId="1221"/>
    <cellStyle name="Note 2 13 12 2" xfId="5728"/>
    <cellStyle name="Note 2 13 12 3" xfId="7626"/>
    <cellStyle name="Note 2 13 12 4" xfId="3450"/>
    <cellStyle name="Note 2 13 13" xfId="1222"/>
    <cellStyle name="Note 2 13 13 2" xfId="5729"/>
    <cellStyle name="Note 2 13 13 3" xfId="7627"/>
    <cellStyle name="Note 2 13 13 4" xfId="3451"/>
    <cellStyle name="Note 2 13 14" xfId="1223"/>
    <cellStyle name="Note 2 13 14 2" xfId="5730"/>
    <cellStyle name="Note 2 13 14 3" xfId="7628"/>
    <cellStyle name="Note 2 13 14 4" xfId="3452"/>
    <cellStyle name="Note 2 13 15" xfId="1224"/>
    <cellStyle name="Note 2 13 15 2" xfId="5731"/>
    <cellStyle name="Note 2 13 15 3" xfId="7629"/>
    <cellStyle name="Note 2 13 15 4" xfId="3453"/>
    <cellStyle name="Note 2 13 16" xfId="1225"/>
    <cellStyle name="Note 2 13 16 2" xfId="5732"/>
    <cellStyle name="Note 2 13 16 3" xfId="7630"/>
    <cellStyle name="Note 2 13 16 4" xfId="3454"/>
    <cellStyle name="Note 2 13 17" xfId="1226"/>
    <cellStyle name="Note 2 13 17 2" xfId="5733"/>
    <cellStyle name="Note 2 13 17 3" xfId="7631"/>
    <cellStyle name="Note 2 13 17 4" xfId="3455"/>
    <cellStyle name="Note 2 13 18" xfId="1227"/>
    <cellStyle name="Note 2 13 18 2" xfId="5734"/>
    <cellStyle name="Note 2 13 18 3" xfId="7632"/>
    <cellStyle name="Note 2 13 18 4" xfId="3456"/>
    <cellStyle name="Note 2 13 19" xfId="1228"/>
    <cellStyle name="Note 2 13 19 2" xfId="5735"/>
    <cellStyle name="Note 2 13 19 3" xfId="7633"/>
    <cellStyle name="Note 2 13 19 4" xfId="3457"/>
    <cellStyle name="Note 2 13 2" xfId="1229"/>
    <cellStyle name="Note 2 13 2 2" xfId="5736"/>
    <cellStyle name="Note 2 13 2 3" xfId="7634"/>
    <cellStyle name="Note 2 13 2 4" xfId="3458"/>
    <cellStyle name="Note 2 13 20" xfId="1230"/>
    <cellStyle name="Note 2 13 20 2" xfId="5737"/>
    <cellStyle name="Note 2 13 20 3" xfId="7635"/>
    <cellStyle name="Note 2 13 20 4" xfId="3459"/>
    <cellStyle name="Note 2 13 21" xfId="1231"/>
    <cellStyle name="Note 2 13 21 2" xfId="5738"/>
    <cellStyle name="Note 2 13 21 3" xfId="7636"/>
    <cellStyle name="Note 2 13 21 4" xfId="3460"/>
    <cellStyle name="Note 2 13 22" xfId="1232"/>
    <cellStyle name="Note 2 13 22 2" xfId="5739"/>
    <cellStyle name="Note 2 13 22 3" xfId="7637"/>
    <cellStyle name="Note 2 13 22 4" xfId="3461"/>
    <cellStyle name="Note 2 13 23" xfId="1233"/>
    <cellStyle name="Note 2 13 23 2" xfId="5740"/>
    <cellStyle name="Note 2 13 23 3" xfId="7638"/>
    <cellStyle name="Note 2 13 23 4" xfId="3462"/>
    <cellStyle name="Note 2 13 24" xfId="5725"/>
    <cellStyle name="Note 2 13 25" xfId="7623"/>
    <cellStyle name="Note 2 13 26" xfId="3447"/>
    <cellStyle name="Note 2 13 3" xfId="1234"/>
    <cellStyle name="Note 2 13 3 2" xfId="5741"/>
    <cellStyle name="Note 2 13 3 3" xfId="7639"/>
    <cellStyle name="Note 2 13 3 4" xfId="3463"/>
    <cellStyle name="Note 2 13 4" xfId="1235"/>
    <cellStyle name="Note 2 13 4 2" xfId="5742"/>
    <cellStyle name="Note 2 13 4 3" xfId="7640"/>
    <cellStyle name="Note 2 13 4 4" xfId="3464"/>
    <cellStyle name="Note 2 13 5" xfId="1236"/>
    <cellStyle name="Note 2 13 5 2" xfId="5743"/>
    <cellStyle name="Note 2 13 5 3" xfId="7641"/>
    <cellStyle name="Note 2 13 5 4" xfId="3465"/>
    <cellStyle name="Note 2 13 6" xfId="1237"/>
    <cellStyle name="Note 2 13 6 2" xfId="5744"/>
    <cellStyle name="Note 2 13 6 3" xfId="7642"/>
    <cellStyle name="Note 2 13 6 4" xfId="3466"/>
    <cellStyle name="Note 2 13 7" xfId="1238"/>
    <cellStyle name="Note 2 13 7 2" xfId="5745"/>
    <cellStyle name="Note 2 13 7 3" xfId="7643"/>
    <cellStyle name="Note 2 13 7 4" xfId="3467"/>
    <cellStyle name="Note 2 13 8" xfId="1239"/>
    <cellStyle name="Note 2 13 8 2" xfId="5746"/>
    <cellStyle name="Note 2 13 8 3" xfId="7644"/>
    <cellStyle name="Note 2 13 8 4" xfId="3468"/>
    <cellStyle name="Note 2 13 9" xfId="1240"/>
    <cellStyle name="Note 2 13 9 2" xfId="5747"/>
    <cellStyle name="Note 2 13 9 3" xfId="7645"/>
    <cellStyle name="Note 2 13 9 4" xfId="3469"/>
    <cellStyle name="Note 2 14" xfId="1241"/>
    <cellStyle name="Note 2 14 10" xfId="1242"/>
    <cellStyle name="Note 2 14 10 2" xfId="5749"/>
    <cellStyle name="Note 2 14 10 3" xfId="7647"/>
    <cellStyle name="Note 2 14 10 4" xfId="3471"/>
    <cellStyle name="Note 2 14 11" xfId="1243"/>
    <cellStyle name="Note 2 14 11 2" xfId="5750"/>
    <cellStyle name="Note 2 14 11 3" xfId="7648"/>
    <cellStyle name="Note 2 14 11 4" xfId="3472"/>
    <cellStyle name="Note 2 14 12" xfId="1244"/>
    <cellStyle name="Note 2 14 12 2" xfId="5751"/>
    <cellStyle name="Note 2 14 12 3" xfId="7649"/>
    <cellStyle name="Note 2 14 12 4" xfId="3473"/>
    <cellStyle name="Note 2 14 13" xfId="1245"/>
    <cellStyle name="Note 2 14 13 2" xfId="5752"/>
    <cellStyle name="Note 2 14 13 3" xfId="7650"/>
    <cellStyle name="Note 2 14 13 4" xfId="3474"/>
    <cellStyle name="Note 2 14 14" xfId="1246"/>
    <cellStyle name="Note 2 14 14 2" xfId="5753"/>
    <cellStyle name="Note 2 14 14 3" xfId="7651"/>
    <cellStyle name="Note 2 14 14 4" xfId="3475"/>
    <cellStyle name="Note 2 14 15" xfId="1247"/>
    <cellStyle name="Note 2 14 15 2" xfId="5754"/>
    <cellStyle name="Note 2 14 15 3" xfId="7652"/>
    <cellStyle name="Note 2 14 15 4" xfId="3476"/>
    <cellStyle name="Note 2 14 16" xfId="1248"/>
    <cellStyle name="Note 2 14 16 2" xfId="5755"/>
    <cellStyle name="Note 2 14 16 3" xfId="7653"/>
    <cellStyle name="Note 2 14 16 4" xfId="3477"/>
    <cellStyle name="Note 2 14 17" xfId="1249"/>
    <cellStyle name="Note 2 14 17 2" xfId="5756"/>
    <cellStyle name="Note 2 14 17 3" xfId="7654"/>
    <cellStyle name="Note 2 14 17 4" xfId="3478"/>
    <cellStyle name="Note 2 14 18" xfId="1250"/>
    <cellStyle name="Note 2 14 18 2" xfId="5757"/>
    <cellStyle name="Note 2 14 18 3" xfId="7655"/>
    <cellStyle name="Note 2 14 18 4" xfId="3479"/>
    <cellStyle name="Note 2 14 19" xfId="1251"/>
    <cellStyle name="Note 2 14 19 2" xfId="5758"/>
    <cellStyle name="Note 2 14 19 3" xfId="7656"/>
    <cellStyle name="Note 2 14 19 4" xfId="3480"/>
    <cellStyle name="Note 2 14 2" xfId="1252"/>
    <cellStyle name="Note 2 14 2 2" xfId="5759"/>
    <cellStyle name="Note 2 14 2 3" xfId="7657"/>
    <cellStyle name="Note 2 14 2 4" xfId="3481"/>
    <cellStyle name="Note 2 14 20" xfId="1253"/>
    <cellStyle name="Note 2 14 20 2" xfId="5760"/>
    <cellStyle name="Note 2 14 20 3" xfId="7658"/>
    <cellStyle name="Note 2 14 20 4" xfId="3482"/>
    <cellStyle name="Note 2 14 21" xfId="1254"/>
    <cellStyle name="Note 2 14 21 2" xfId="5761"/>
    <cellStyle name="Note 2 14 21 3" xfId="7659"/>
    <cellStyle name="Note 2 14 21 4" xfId="3483"/>
    <cellStyle name="Note 2 14 22" xfId="1255"/>
    <cellStyle name="Note 2 14 22 2" xfId="5762"/>
    <cellStyle name="Note 2 14 22 3" xfId="7660"/>
    <cellStyle name="Note 2 14 22 4" xfId="3484"/>
    <cellStyle name="Note 2 14 23" xfId="1256"/>
    <cellStyle name="Note 2 14 23 2" xfId="5763"/>
    <cellStyle name="Note 2 14 23 3" xfId="7661"/>
    <cellStyle name="Note 2 14 23 4" xfId="3485"/>
    <cellStyle name="Note 2 14 24" xfId="5748"/>
    <cellStyle name="Note 2 14 25" xfId="7646"/>
    <cellStyle name="Note 2 14 26" xfId="3470"/>
    <cellStyle name="Note 2 14 3" xfId="1257"/>
    <cellStyle name="Note 2 14 3 2" xfId="5764"/>
    <cellStyle name="Note 2 14 3 3" xfId="7662"/>
    <cellStyle name="Note 2 14 3 4" xfId="3486"/>
    <cellStyle name="Note 2 14 4" xfId="1258"/>
    <cellStyle name="Note 2 14 4 2" xfId="5765"/>
    <cellStyle name="Note 2 14 4 3" xfId="7663"/>
    <cellStyle name="Note 2 14 4 4" xfId="3487"/>
    <cellStyle name="Note 2 14 5" xfId="1259"/>
    <cellStyle name="Note 2 14 5 2" xfId="5766"/>
    <cellStyle name="Note 2 14 5 3" xfId="7664"/>
    <cellStyle name="Note 2 14 5 4" xfId="3488"/>
    <cellStyle name="Note 2 14 6" xfId="1260"/>
    <cellStyle name="Note 2 14 6 2" xfId="5767"/>
    <cellStyle name="Note 2 14 6 3" xfId="7665"/>
    <cellStyle name="Note 2 14 6 4" xfId="3489"/>
    <cellStyle name="Note 2 14 7" xfId="1261"/>
    <cellStyle name="Note 2 14 7 2" xfId="5768"/>
    <cellStyle name="Note 2 14 7 3" xfId="7666"/>
    <cellStyle name="Note 2 14 7 4" xfId="3490"/>
    <cellStyle name="Note 2 14 8" xfId="1262"/>
    <cellStyle name="Note 2 14 8 2" xfId="5769"/>
    <cellStyle name="Note 2 14 8 3" xfId="7667"/>
    <cellStyle name="Note 2 14 8 4" xfId="3491"/>
    <cellStyle name="Note 2 14 9" xfId="1263"/>
    <cellStyle name="Note 2 14 9 2" xfId="5770"/>
    <cellStyle name="Note 2 14 9 3" xfId="7668"/>
    <cellStyle name="Note 2 14 9 4" xfId="3492"/>
    <cellStyle name="Note 2 15" xfId="1264"/>
    <cellStyle name="Note 2 15 10" xfId="1265"/>
    <cellStyle name="Note 2 15 10 2" xfId="5772"/>
    <cellStyle name="Note 2 15 10 3" xfId="7670"/>
    <cellStyle name="Note 2 15 10 4" xfId="3494"/>
    <cellStyle name="Note 2 15 11" xfId="1266"/>
    <cellStyle name="Note 2 15 11 2" xfId="5773"/>
    <cellStyle name="Note 2 15 11 3" xfId="7671"/>
    <cellStyle name="Note 2 15 11 4" xfId="3495"/>
    <cellStyle name="Note 2 15 12" xfId="1267"/>
    <cellStyle name="Note 2 15 12 2" xfId="5774"/>
    <cellStyle name="Note 2 15 12 3" xfId="7672"/>
    <cellStyle name="Note 2 15 12 4" xfId="3496"/>
    <cellStyle name="Note 2 15 13" xfId="1268"/>
    <cellStyle name="Note 2 15 13 2" xfId="5775"/>
    <cellStyle name="Note 2 15 13 3" xfId="7673"/>
    <cellStyle name="Note 2 15 13 4" xfId="3497"/>
    <cellStyle name="Note 2 15 14" xfId="1269"/>
    <cellStyle name="Note 2 15 14 2" xfId="5776"/>
    <cellStyle name="Note 2 15 14 3" xfId="7674"/>
    <cellStyle name="Note 2 15 14 4" xfId="3498"/>
    <cellStyle name="Note 2 15 15" xfId="1270"/>
    <cellStyle name="Note 2 15 15 2" xfId="5777"/>
    <cellStyle name="Note 2 15 15 3" xfId="7675"/>
    <cellStyle name="Note 2 15 15 4" xfId="3499"/>
    <cellStyle name="Note 2 15 16" xfId="1271"/>
    <cellStyle name="Note 2 15 16 2" xfId="5778"/>
    <cellStyle name="Note 2 15 16 3" xfId="7676"/>
    <cellStyle name="Note 2 15 16 4" xfId="3500"/>
    <cellStyle name="Note 2 15 17" xfId="1272"/>
    <cellStyle name="Note 2 15 17 2" xfId="5779"/>
    <cellStyle name="Note 2 15 17 3" xfId="7677"/>
    <cellStyle name="Note 2 15 17 4" xfId="3501"/>
    <cellStyle name="Note 2 15 18" xfId="1273"/>
    <cellStyle name="Note 2 15 18 2" xfId="5780"/>
    <cellStyle name="Note 2 15 18 3" xfId="7678"/>
    <cellStyle name="Note 2 15 18 4" xfId="3502"/>
    <cellStyle name="Note 2 15 19" xfId="1274"/>
    <cellStyle name="Note 2 15 19 2" xfId="5781"/>
    <cellStyle name="Note 2 15 19 3" xfId="7679"/>
    <cellStyle name="Note 2 15 19 4" xfId="3503"/>
    <cellStyle name="Note 2 15 2" xfId="1275"/>
    <cellStyle name="Note 2 15 2 2" xfId="5782"/>
    <cellStyle name="Note 2 15 2 3" xfId="7680"/>
    <cellStyle name="Note 2 15 2 4" xfId="3504"/>
    <cellStyle name="Note 2 15 20" xfId="1276"/>
    <cellStyle name="Note 2 15 20 2" xfId="5783"/>
    <cellStyle name="Note 2 15 20 3" xfId="7681"/>
    <cellStyle name="Note 2 15 20 4" xfId="3505"/>
    <cellStyle name="Note 2 15 21" xfId="1277"/>
    <cellStyle name="Note 2 15 21 2" xfId="5784"/>
    <cellStyle name="Note 2 15 21 3" xfId="7682"/>
    <cellStyle name="Note 2 15 21 4" xfId="3506"/>
    <cellStyle name="Note 2 15 22" xfId="1278"/>
    <cellStyle name="Note 2 15 22 2" xfId="5785"/>
    <cellStyle name="Note 2 15 22 3" xfId="7683"/>
    <cellStyle name="Note 2 15 22 4" xfId="3507"/>
    <cellStyle name="Note 2 15 23" xfId="1279"/>
    <cellStyle name="Note 2 15 23 2" xfId="5786"/>
    <cellStyle name="Note 2 15 23 3" xfId="7684"/>
    <cellStyle name="Note 2 15 23 4" xfId="3508"/>
    <cellStyle name="Note 2 15 24" xfId="5771"/>
    <cellStyle name="Note 2 15 25" xfId="7669"/>
    <cellStyle name="Note 2 15 26" xfId="3493"/>
    <cellStyle name="Note 2 15 3" xfId="1280"/>
    <cellStyle name="Note 2 15 3 2" xfId="5787"/>
    <cellStyle name="Note 2 15 3 3" xfId="7685"/>
    <cellStyle name="Note 2 15 3 4" xfId="3509"/>
    <cellStyle name="Note 2 15 4" xfId="1281"/>
    <cellStyle name="Note 2 15 4 2" xfId="5788"/>
    <cellStyle name="Note 2 15 4 3" xfId="7686"/>
    <cellStyle name="Note 2 15 4 4" xfId="3510"/>
    <cellStyle name="Note 2 15 5" xfId="1282"/>
    <cellStyle name="Note 2 15 5 2" xfId="5789"/>
    <cellStyle name="Note 2 15 5 3" xfId="7687"/>
    <cellStyle name="Note 2 15 5 4" xfId="3511"/>
    <cellStyle name="Note 2 15 6" xfId="1283"/>
    <cellStyle name="Note 2 15 6 2" xfId="5790"/>
    <cellStyle name="Note 2 15 6 3" xfId="7688"/>
    <cellStyle name="Note 2 15 6 4" xfId="3512"/>
    <cellStyle name="Note 2 15 7" xfId="1284"/>
    <cellStyle name="Note 2 15 7 2" xfId="5791"/>
    <cellStyle name="Note 2 15 7 3" xfId="7689"/>
    <cellStyle name="Note 2 15 7 4" xfId="3513"/>
    <cellStyle name="Note 2 15 8" xfId="1285"/>
    <cellStyle name="Note 2 15 8 2" xfId="5792"/>
    <cellStyle name="Note 2 15 8 3" xfId="7690"/>
    <cellStyle name="Note 2 15 8 4" xfId="3514"/>
    <cellStyle name="Note 2 15 9" xfId="1286"/>
    <cellStyle name="Note 2 15 9 2" xfId="5793"/>
    <cellStyle name="Note 2 15 9 3" xfId="7691"/>
    <cellStyle name="Note 2 15 9 4" xfId="3515"/>
    <cellStyle name="Note 2 16" xfId="1287"/>
    <cellStyle name="Note 2 16 2" xfId="5794"/>
    <cellStyle name="Note 2 16 3" xfId="7692"/>
    <cellStyle name="Note 2 16 4" xfId="3516"/>
    <cellStyle name="Note 2 17" xfId="1288"/>
    <cellStyle name="Note 2 17 2" xfId="5795"/>
    <cellStyle name="Note 2 17 3" xfId="7693"/>
    <cellStyle name="Note 2 17 4" xfId="3517"/>
    <cellStyle name="Note 2 18" xfId="1289"/>
    <cellStyle name="Note 2 18 2" xfId="5796"/>
    <cellStyle name="Note 2 18 3" xfId="7694"/>
    <cellStyle name="Note 2 18 4" xfId="3518"/>
    <cellStyle name="Note 2 19" xfId="1290"/>
    <cellStyle name="Note 2 19 2" xfId="5797"/>
    <cellStyle name="Note 2 19 3" xfId="7695"/>
    <cellStyle name="Note 2 19 4" xfId="3519"/>
    <cellStyle name="Note 2 2" xfId="1291"/>
    <cellStyle name="Note 2 2 10" xfId="1292"/>
    <cellStyle name="Note 2 2 10 2" xfId="5799"/>
    <cellStyle name="Note 2 2 10 3" xfId="7697"/>
    <cellStyle name="Note 2 2 10 4" xfId="3521"/>
    <cellStyle name="Note 2 2 11" xfId="1293"/>
    <cellStyle name="Note 2 2 11 2" xfId="5800"/>
    <cellStyle name="Note 2 2 11 3" xfId="7698"/>
    <cellStyle name="Note 2 2 11 4" xfId="3522"/>
    <cellStyle name="Note 2 2 12" xfId="1294"/>
    <cellStyle name="Note 2 2 12 2" xfId="5801"/>
    <cellStyle name="Note 2 2 12 3" xfId="7699"/>
    <cellStyle name="Note 2 2 12 4" xfId="3523"/>
    <cellStyle name="Note 2 2 13" xfId="1295"/>
    <cellStyle name="Note 2 2 13 2" xfId="5802"/>
    <cellStyle name="Note 2 2 13 3" xfId="7700"/>
    <cellStyle name="Note 2 2 13 4" xfId="3524"/>
    <cellStyle name="Note 2 2 14" xfId="1296"/>
    <cellStyle name="Note 2 2 14 2" xfId="5803"/>
    <cellStyle name="Note 2 2 14 3" xfId="7701"/>
    <cellStyle name="Note 2 2 14 4" xfId="3525"/>
    <cellStyle name="Note 2 2 15" xfId="1297"/>
    <cellStyle name="Note 2 2 15 2" xfId="5804"/>
    <cellStyle name="Note 2 2 15 3" xfId="7702"/>
    <cellStyle name="Note 2 2 15 4" xfId="3526"/>
    <cellStyle name="Note 2 2 16" xfId="1298"/>
    <cellStyle name="Note 2 2 16 2" xfId="5805"/>
    <cellStyle name="Note 2 2 16 3" xfId="7703"/>
    <cellStyle name="Note 2 2 16 4" xfId="3527"/>
    <cellStyle name="Note 2 2 17" xfId="1299"/>
    <cellStyle name="Note 2 2 17 2" xfId="5806"/>
    <cellStyle name="Note 2 2 17 3" xfId="7704"/>
    <cellStyle name="Note 2 2 17 4" xfId="3528"/>
    <cellStyle name="Note 2 2 18" xfId="1300"/>
    <cellStyle name="Note 2 2 18 2" xfId="5807"/>
    <cellStyle name="Note 2 2 18 3" xfId="7705"/>
    <cellStyle name="Note 2 2 18 4" xfId="3529"/>
    <cellStyle name="Note 2 2 19" xfId="1301"/>
    <cellStyle name="Note 2 2 19 2" xfId="5808"/>
    <cellStyle name="Note 2 2 19 3" xfId="7706"/>
    <cellStyle name="Note 2 2 19 4" xfId="3530"/>
    <cellStyle name="Note 2 2 2" xfId="1302"/>
    <cellStyle name="Note 2 2 2 2" xfId="5809"/>
    <cellStyle name="Note 2 2 2 3" xfId="7707"/>
    <cellStyle name="Note 2 2 2 4" xfId="3531"/>
    <cellStyle name="Note 2 2 20" xfId="1303"/>
    <cellStyle name="Note 2 2 20 2" xfId="5810"/>
    <cellStyle name="Note 2 2 20 3" xfId="7708"/>
    <cellStyle name="Note 2 2 20 4" xfId="3532"/>
    <cellStyle name="Note 2 2 21" xfId="1304"/>
    <cellStyle name="Note 2 2 21 2" xfId="5811"/>
    <cellStyle name="Note 2 2 21 3" xfId="7709"/>
    <cellStyle name="Note 2 2 21 4" xfId="3533"/>
    <cellStyle name="Note 2 2 22" xfId="1305"/>
    <cellStyle name="Note 2 2 22 2" xfId="5812"/>
    <cellStyle name="Note 2 2 22 3" xfId="7710"/>
    <cellStyle name="Note 2 2 22 4" xfId="3534"/>
    <cellStyle name="Note 2 2 23" xfId="1306"/>
    <cellStyle name="Note 2 2 23 2" xfId="5813"/>
    <cellStyle name="Note 2 2 23 3" xfId="7711"/>
    <cellStyle name="Note 2 2 23 4" xfId="3535"/>
    <cellStyle name="Note 2 2 24" xfId="5798"/>
    <cellStyle name="Note 2 2 25" xfId="7696"/>
    <cellStyle name="Note 2 2 26" xfId="3520"/>
    <cellStyle name="Note 2 2 3" xfId="1307"/>
    <cellStyle name="Note 2 2 3 2" xfId="5814"/>
    <cellStyle name="Note 2 2 3 3" xfId="7712"/>
    <cellStyle name="Note 2 2 3 4" xfId="3536"/>
    <cellStyle name="Note 2 2 4" xfId="1308"/>
    <cellStyle name="Note 2 2 4 2" xfId="5815"/>
    <cellStyle name="Note 2 2 4 3" xfId="7713"/>
    <cellStyle name="Note 2 2 4 4" xfId="3537"/>
    <cellStyle name="Note 2 2 5" xfId="1309"/>
    <cellStyle name="Note 2 2 5 2" xfId="5816"/>
    <cellStyle name="Note 2 2 5 3" xfId="7714"/>
    <cellStyle name="Note 2 2 5 4" xfId="3538"/>
    <cellStyle name="Note 2 2 6" xfId="1310"/>
    <cellStyle name="Note 2 2 6 2" xfId="5817"/>
    <cellStyle name="Note 2 2 6 3" xfId="7715"/>
    <cellStyle name="Note 2 2 6 4" xfId="3539"/>
    <cellStyle name="Note 2 2 7" xfId="1311"/>
    <cellStyle name="Note 2 2 7 2" xfId="5818"/>
    <cellStyle name="Note 2 2 7 3" xfId="7716"/>
    <cellStyle name="Note 2 2 7 4" xfId="3540"/>
    <cellStyle name="Note 2 2 8" xfId="1312"/>
    <cellStyle name="Note 2 2 8 2" xfId="5819"/>
    <cellStyle name="Note 2 2 8 3" xfId="7717"/>
    <cellStyle name="Note 2 2 8 4" xfId="3541"/>
    <cellStyle name="Note 2 2 9" xfId="1313"/>
    <cellStyle name="Note 2 2 9 2" xfId="5820"/>
    <cellStyle name="Note 2 2 9 3" xfId="7718"/>
    <cellStyle name="Note 2 2 9 4" xfId="3542"/>
    <cellStyle name="Note 2 20" xfId="1314"/>
    <cellStyle name="Note 2 20 2" xfId="5821"/>
    <cellStyle name="Note 2 20 3" xfId="7719"/>
    <cellStyle name="Note 2 20 4" xfId="3543"/>
    <cellStyle name="Note 2 21" xfId="1315"/>
    <cellStyle name="Note 2 21 2" xfId="5822"/>
    <cellStyle name="Note 2 21 3" xfId="7720"/>
    <cellStyle name="Note 2 21 4" xfId="3544"/>
    <cellStyle name="Note 2 22" xfId="1316"/>
    <cellStyle name="Note 2 22 2" xfId="5823"/>
    <cellStyle name="Note 2 22 3" xfId="7721"/>
    <cellStyle name="Note 2 22 4" xfId="3545"/>
    <cellStyle name="Note 2 23" xfId="1317"/>
    <cellStyle name="Note 2 23 2" xfId="5824"/>
    <cellStyle name="Note 2 23 3" xfId="7722"/>
    <cellStyle name="Note 2 23 4" xfId="3546"/>
    <cellStyle name="Note 2 24" xfId="1318"/>
    <cellStyle name="Note 2 24 2" xfId="5825"/>
    <cellStyle name="Note 2 24 3" xfId="7723"/>
    <cellStyle name="Note 2 24 4" xfId="3547"/>
    <cellStyle name="Note 2 25" xfId="1319"/>
    <cellStyle name="Note 2 25 2" xfId="5826"/>
    <cellStyle name="Note 2 25 3" xfId="7724"/>
    <cellStyle name="Note 2 25 4" xfId="3548"/>
    <cellStyle name="Note 2 26" xfId="1320"/>
    <cellStyle name="Note 2 26 2" xfId="5827"/>
    <cellStyle name="Note 2 26 3" xfId="7725"/>
    <cellStyle name="Note 2 26 4" xfId="3549"/>
    <cellStyle name="Note 2 27" xfId="1321"/>
    <cellStyle name="Note 2 27 2" xfId="5828"/>
    <cellStyle name="Note 2 27 3" xfId="7726"/>
    <cellStyle name="Note 2 27 4" xfId="3550"/>
    <cellStyle name="Note 2 28" xfId="1322"/>
    <cellStyle name="Note 2 28 2" xfId="5829"/>
    <cellStyle name="Note 2 28 3" xfId="7727"/>
    <cellStyle name="Note 2 28 4" xfId="3551"/>
    <cellStyle name="Note 2 29" xfId="1323"/>
    <cellStyle name="Note 2 29 2" xfId="5830"/>
    <cellStyle name="Note 2 29 3" xfId="7728"/>
    <cellStyle name="Note 2 29 4" xfId="3552"/>
    <cellStyle name="Note 2 3" xfId="1324"/>
    <cellStyle name="Note 2 3 10" xfId="1325"/>
    <cellStyle name="Note 2 3 10 2" xfId="5832"/>
    <cellStyle name="Note 2 3 10 3" xfId="7730"/>
    <cellStyle name="Note 2 3 10 4" xfId="3554"/>
    <cellStyle name="Note 2 3 11" xfId="1326"/>
    <cellStyle name="Note 2 3 11 2" xfId="5833"/>
    <cellStyle name="Note 2 3 11 3" xfId="7731"/>
    <cellStyle name="Note 2 3 11 4" xfId="3555"/>
    <cellStyle name="Note 2 3 12" xfId="1327"/>
    <cellStyle name="Note 2 3 12 2" xfId="5834"/>
    <cellStyle name="Note 2 3 12 3" xfId="7732"/>
    <cellStyle name="Note 2 3 12 4" xfId="3556"/>
    <cellStyle name="Note 2 3 13" xfId="1328"/>
    <cellStyle name="Note 2 3 13 2" xfId="5835"/>
    <cellStyle name="Note 2 3 13 3" xfId="7733"/>
    <cellStyle name="Note 2 3 13 4" xfId="3557"/>
    <cellStyle name="Note 2 3 14" xfId="1329"/>
    <cellStyle name="Note 2 3 14 2" xfId="5836"/>
    <cellStyle name="Note 2 3 14 3" xfId="7734"/>
    <cellStyle name="Note 2 3 14 4" xfId="3558"/>
    <cellStyle name="Note 2 3 15" xfId="1330"/>
    <cellStyle name="Note 2 3 15 2" xfId="5837"/>
    <cellStyle name="Note 2 3 15 3" xfId="7735"/>
    <cellStyle name="Note 2 3 15 4" xfId="3559"/>
    <cellStyle name="Note 2 3 16" xfId="1331"/>
    <cellStyle name="Note 2 3 16 2" xfId="5838"/>
    <cellStyle name="Note 2 3 16 3" xfId="7736"/>
    <cellStyle name="Note 2 3 16 4" xfId="3560"/>
    <cellStyle name="Note 2 3 17" xfId="1332"/>
    <cellStyle name="Note 2 3 17 2" xfId="5839"/>
    <cellStyle name="Note 2 3 17 3" xfId="7737"/>
    <cellStyle name="Note 2 3 17 4" xfId="3561"/>
    <cellStyle name="Note 2 3 18" xfId="1333"/>
    <cellStyle name="Note 2 3 18 2" xfId="5840"/>
    <cellStyle name="Note 2 3 18 3" xfId="7738"/>
    <cellStyle name="Note 2 3 18 4" xfId="3562"/>
    <cellStyle name="Note 2 3 19" xfId="1334"/>
    <cellStyle name="Note 2 3 19 2" xfId="5841"/>
    <cellStyle name="Note 2 3 19 3" xfId="7739"/>
    <cellStyle name="Note 2 3 19 4" xfId="3563"/>
    <cellStyle name="Note 2 3 2" xfId="1335"/>
    <cellStyle name="Note 2 3 2 2" xfId="5842"/>
    <cellStyle name="Note 2 3 2 3" xfId="7740"/>
    <cellStyle name="Note 2 3 2 4" xfId="3564"/>
    <cellStyle name="Note 2 3 20" xfId="1336"/>
    <cellStyle name="Note 2 3 20 2" xfId="5843"/>
    <cellStyle name="Note 2 3 20 3" xfId="7741"/>
    <cellStyle name="Note 2 3 20 4" xfId="3565"/>
    <cellStyle name="Note 2 3 21" xfId="1337"/>
    <cellStyle name="Note 2 3 21 2" xfId="5844"/>
    <cellStyle name="Note 2 3 21 3" xfId="7742"/>
    <cellStyle name="Note 2 3 21 4" xfId="3566"/>
    <cellStyle name="Note 2 3 22" xfId="1338"/>
    <cellStyle name="Note 2 3 22 2" xfId="5845"/>
    <cellStyle name="Note 2 3 22 3" xfId="7743"/>
    <cellStyle name="Note 2 3 22 4" xfId="3567"/>
    <cellStyle name="Note 2 3 23" xfId="1339"/>
    <cellStyle name="Note 2 3 23 2" xfId="5846"/>
    <cellStyle name="Note 2 3 23 3" xfId="7744"/>
    <cellStyle name="Note 2 3 23 4" xfId="3568"/>
    <cellStyle name="Note 2 3 24" xfId="5831"/>
    <cellStyle name="Note 2 3 25" xfId="7729"/>
    <cellStyle name="Note 2 3 26" xfId="3553"/>
    <cellStyle name="Note 2 3 3" xfId="1340"/>
    <cellStyle name="Note 2 3 3 2" xfId="5847"/>
    <cellStyle name="Note 2 3 3 3" xfId="7745"/>
    <cellStyle name="Note 2 3 3 4" xfId="3569"/>
    <cellStyle name="Note 2 3 4" xfId="1341"/>
    <cellStyle name="Note 2 3 4 2" xfId="5848"/>
    <cellStyle name="Note 2 3 4 3" xfId="7746"/>
    <cellStyle name="Note 2 3 4 4" xfId="3570"/>
    <cellStyle name="Note 2 3 5" xfId="1342"/>
    <cellStyle name="Note 2 3 5 2" xfId="5849"/>
    <cellStyle name="Note 2 3 5 3" xfId="7747"/>
    <cellStyle name="Note 2 3 5 4" xfId="3571"/>
    <cellStyle name="Note 2 3 6" xfId="1343"/>
    <cellStyle name="Note 2 3 6 2" xfId="5850"/>
    <cellStyle name="Note 2 3 6 3" xfId="7748"/>
    <cellStyle name="Note 2 3 6 4" xfId="3572"/>
    <cellStyle name="Note 2 3 7" xfId="1344"/>
    <cellStyle name="Note 2 3 7 2" xfId="5851"/>
    <cellStyle name="Note 2 3 7 3" xfId="7749"/>
    <cellStyle name="Note 2 3 7 4" xfId="3573"/>
    <cellStyle name="Note 2 3 8" xfId="1345"/>
    <cellStyle name="Note 2 3 8 2" xfId="5852"/>
    <cellStyle name="Note 2 3 8 3" xfId="7750"/>
    <cellStyle name="Note 2 3 8 4" xfId="3574"/>
    <cellStyle name="Note 2 3 9" xfId="1346"/>
    <cellStyle name="Note 2 3 9 2" xfId="5853"/>
    <cellStyle name="Note 2 3 9 3" xfId="7751"/>
    <cellStyle name="Note 2 3 9 4" xfId="3575"/>
    <cellStyle name="Note 2 30" xfId="1347"/>
    <cellStyle name="Note 2 30 2" xfId="5854"/>
    <cellStyle name="Note 2 30 3" xfId="7752"/>
    <cellStyle name="Note 2 30 4" xfId="3576"/>
    <cellStyle name="Note 2 31" xfId="1348"/>
    <cellStyle name="Note 2 31 2" xfId="5855"/>
    <cellStyle name="Note 2 31 3" xfId="7753"/>
    <cellStyle name="Note 2 31 4" xfId="3577"/>
    <cellStyle name="Note 2 32" xfId="1349"/>
    <cellStyle name="Note 2 32 2" xfId="5856"/>
    <cellStyle name="Note 2 32 3" xfId="7754"/>
    <cellStyle name="Note 2 32 4" xfId="3578"/>
    <cellStyle name="Note 2 33" xfId="1350"/>
    <cellStyle name="Note 2 33 2" xfId="5857"/>
    <cellStyle name="Note 2 33 3" xfId="7755"/>
    <cellStyle name="Note 2 33 4" xfId="3579"/>
    <cellStyle name="Note 2 34" xfId="1351"/>
    <cellStyle name="Note 2 34 2" xfId="5858"/>
    <cellStyle name="Note 2 34 3" xfId="7756"/>
    <cellStyle name="Note 2 34 4" xfId="3580"/>
    <cellStyle name="Note 2 35" xfId="1352"/>
    <cellStyle name="Note 2 35 2" xfId="5859"/>
    <cellStyle name="Note 2 35 3" xfId="7757"/>
    <cellStyle name="Note 2 35 4" xfId="3581"/>
    <cellStyle name="Note 2 36" xfId="1353"/>
    <cellStyle name="Note 2 36 2" xfId="5860"/>
    <cellStyle name="Note 2 36 3" xfId="7758"/>
    <cellStyle name="Note 2 36 4" xfId="3582"/>
    <cellStyle name="Note 2 37" xfId="1354"/>
    <cellStyle name="Note 2 37 2" xfId="5861"/>
    <cellStyle name="Note 2 37 3" xfId="7759"/>
    <cellStyle name="Note 2 37 4" xfId="3583"/>
    <cellStyle name="Note 2 38" xfId="5655"/>
    <cellStyle name="Note 2 39" xfId="7553"/>
    <cellStyle name="Note 2 4" xfId="1355"/>
    <cellStyle name="Note 2 4 10" xfId="1356"/>
    <cellStyle name="Note 2 4 10 2" xfId="5863"/>
    <cellStyle name="Note 2 4 10 3" xfId="7761"/>
    <cellStyle name="Note 2 4 10 4" xfId="3585"/>
    <cellStyle name="Note 2 4 11" xfId="1357"/>
    <cellStyle name="Note 2 4 11 2" xfId="5864"/>
    <cellStyle name="Note 2 4 11 3" xfId="7762"/>
    <cellStyle name="Note 2 4 11 4" xfId="3586"/>
    <cellStyle name="Note 2 4 12" xfId="1358"/>
    <cellStyle name="Note 2 4 12 2" xfId="5865"/>
    <cellStyle name="Note 2 4 12 3" xfId="7763"/>
    <cellStyle name="Note 2 4 12 4" xfId="3587"/>
    <cellStyle name="Note 2 4 13" xfId="1359"/>
    <cellStyle name="Note 2 4 13 2" xfId="5866"/>
    <cellStyle name="Note 2 4 13 3" xfId="7764"/>
    <cellStyle name="Note 2 4 13 4" xfId="3588"/>
    <cellStyle name="Note 2 4 14" xfId="1360"/>
    <cellStyle name="Note 2 4 14 2" xfId="5867"/>
    <cellStyle name="Note 2 4 14 3" xfId="7765"/>
    <cellStyle name="Note 2 4 14 4" xfId="3589"/>
    <cellStyle name="Note 2 4 15" xfId="1361"/>
    <cellStyle name="Note 2 4 15 2" xfId="5868"/>
    <cellStyle name="Note 2 4 15 3" xfId="7766"/>
    <cellStyle name="Note 2 4 15 4" xfId="3590"/>
    <cellStyle name="Note 2 4 16" xfId="1362"/>
    <cellStyle name="Note 2 4 16 2" xfId="5869"/>
    <cellStyle name="Note 2 4 16 3" xfId="7767"/>
    <cellStyle name="Note 2 4 16 4" xfId="3591"/>
    <cellStyle name="Note 2 4 17" xfId="1363"/>
    <cellStyle name="Note 2 4 17 2" xfId="5870"/>
    <cellStyle name="Note 2 4 17 3" xfId="7768"/>
    <cellStyle name="Note 2 4 17 4" xfId="3592"/>
    <cellStyle name="Note 2 4 18" xfId="1364"/>
    <cellStyle name="Note 2 4 18 2" xfId="5871"/>
    <cellStyle name="Note 2 4 18 3" xfId="7769"/>
    <cellStyle name="Note 2 4 18 4" xfId="3593"/>
    <cellStyle name="Note 2 4 19" xfId="1365"/>
    <cellStyle name="Note 2 4 19 2" xfId="5872"/>
    <cellStyle name="Note 2 4 19 3" xfId="7770"/>
    <cellStyle name="Note 2 4 19 4" xfId="3594"/>
    <cellStyle name="Note 2 4 2" xfId="1366"/>
    <cellStyle name="Note 2 4 2 2" xfId="5873"/>
    <cellStyle name="Note 2 4 2 3" xfId="7771"/>
    <cellStyle name="Note 2 4 2 4" xfId="3595"/>
    <cellStyle name="Note 2 4 20" xfId="1367"/>
    <cellStyle name="Note 2 4 20 2" xfId="5874"/>
    <cellStyle name="Note 2 4 20 3" xfId="7772"/>
    <cellStyle name="Note 2 4 20 4" xfId="3596"/>
    <cellStyle name="Note 2 4 21" xfId="1368"/>
    <cellStyle name="Note 2 4 21 2" xfId="5875"/>
    <cellStyle name="Note 2 4 21 3" xfId="7773"/>
    <cellStyle name="Note 2 4 21 4" xfId="3597"/>
    <cellStyle name="Note 2 4 22" xfId="1369"/>
    <cellStyle name="Note 2 4 22 2" xfId="5876"/>
    <cellStyle name="Note 2 4 22 3" xfId="7774"/>
    <cellStyle name="Note 2 4 22 4" xfId="3598"/>
    <cellStyle name="Note 2 4 23" xfId="1370"/>
    <cellStyle name="Note 2 4 23 2" xfId="5877"/>
    <cellStyle name="Note 2 4 23 3" xfId="7775"/>
    <cellStyle name="Note 2 4 23 4" xfId="3599"/>
    <cellStyle name="Note 2 4 24" xfId="5862"/>
    <cellStyle name="Note 2 4 25" xfId="7760"/>
    <cellStyle name="Note 2 4 26" xfId="3584"/>
    <cellStyle name="Note 2 4 3" xfId="1371"/>
    <cellStyle name="Note 2 4 3 2" xfId="5878"/>
    <cellStyle name="Note 2 4 3 3" xfId="7776"/>
    <cellStyle name="Note 2 4 3 4" xfId="3600"/>
    <cellStyle name="Note 2 4 4" xfId="1372"/>
    <cellStyle name="Note 2 4 4 2" xfId="5879"/>
    <cellStyle name="Note 2 4 4 3" xfId="7777"/>
    <cellStyle name="Note 2 4 4 4" xfId="3601"/>
    <cellStyle name="Note 2 4 5" xfId="1373"/>
    <cellStyle name="Note 2 4 5 2" xfId="5880"/>
    <cellStyle name="Note 2 4 5 3" xfId="7778"/>
    <cellStyle name="Note 2 4 5 4" xfId="3602"/>
    <cellStyle name="Note 2 4 6" xfId="1374"/>
    <cellStyle name="Note 2 4 6 2" xfId="5881"/>
    <cellStyle name="Note 2 4 6 3" xfId="7779"/>
    <cellStyle name="Note 2 4 6 4" xfId="3603"/>
    <cellStyle name="Note 2 4 7" xfId="1375"/>
    <cellStyle name="Note 2 4 7 2" xfId="5882"/>
    <cellStyle name="Note 2 4 7 3" xfId="7780"/>
    <cellStyle name="Note 2 4 7 4" xfId="3604"/>
    <cellStyle name="Note 2 4 8" xfId="1376"/>
    <cellStyle name="Note 2 4 8 2" xfId="5883"/>
    <cellStyle name="Note 2 4 8 3" xfId="7781"/>
    <cellStyle name="Note 2 4 8 4" xfId="3605"/>
    <cellStyle name="Note 2 4 9" xfId="1377"/>
    <cellStyle name="Note 2 4 9 2" xfId="5884"/>
    <cellStyle name="Note 2 4 9 3" xfId="7782"/>
    <cellStyle name="Note 2 4 9 4" xfId="3606"/>
    <cellStyle name="Note 2 40" xfId="3377"/>
    <cellStyle name="Note 2 5" xfId="1378"/>
    <cellStyle name="Note 2 5 10" xfId="1379"/>
    <cellStyle name="Note 2 5 10 2" xfId="5886"/>
    <cellStyle name="Note 2 5 10 3" xfId="7784"/>
    <cellStyle name="Note 2 5 10 4" xfId="3608"/>
    <cellStyle name="Note 2 5 11" xfId="1380"/>
    <cellStyle name="Note 2 5 11 2" xfId="5887"/>
    <cellStyle name="Note 2 5 11 3" xfId="7785"/>
    <cellStyle name="Note 2 5 11 4" xfId="3609"/>
    <cellStyle name="Note 2 5 12" xfId="1381"/>
    <cellStyle name="Note 2 5 12 2" xfId="5888"/>
    <cellStyle name="Note 2 5 12 3" xfId="7786"/>
    <cellStyle name="Note 2 5 12 4" xfId="3610"/>
    <cellStyle name="Note 2 5 13" xfId="1382"/>
    <cellStyle name="Note 2 5 13 2" xfId="5889"/>
    <cellStyle name="Note 2 5 13 3" xfId="7787"/>
    <cellStyle name="Note 2 5 13 4" xfId="3611"/>
    <cellStyle name="Note 2 5 14" xfId="1383"/>
    <cellStyle name="Note 2 5 14 2" xfId="5890"/>
    <cellStyle name="Note 2 5 14 3" xfId="7788"/>
    <cellStyle name="Note 2 5 14 4" xfId="3612"/>
    <cellStyle name="Note 2 5 15" xfId="1384"/>
    <cellStyle name="Note 2 5 15 2" xfId="5891"/>
    <cellStyle name="Note 2 5 15 3" xfId="7789"/>
    <cellStyle name="Note 2 5 15 4" xfId="3613"/>
    <cellStyle name="Note 2 5 16" xfId="1385"/>
    <cellStyle name="Note 2 5 16 2" xfId="5892"/>
    <cellStyle name="Note 2 5 16 3" xfId="7790"/>
    <cellStyle name="Note 2 5 16 4" xfId="3614"/>
    <cellStyle name="Note 2 5 17" xfId="1386"/>
    <cellStyle name="Note 2 5 17 2" xfId="5893"/>
    <cellStyle name="Note 2 5 17 3" xfId="7791"/>
    <cellStyle name="Note 2 5 17 4" xfId="3615"/>
    <cellStyle name="Note 2 5 18" xfId="1387"/>
    <cellStyle name="Note 2 5 18 2" xfId="5894"/>
    <cellStyle name="Note 2 5 18 3" xfId="7792"/>
    <cellStyle name="Note 2 5 18 4" xfId="3616"/>
    <cellStyle name="Note 2 5 19" xfId="1388"/>
    <cellStyle name="Note 2 5 19 2" xfId="5895"/>
    <cellStyle name="Note 2 5 19 3" xfId="7793"/>
    <cellStyle name="Note 2 5 19 4" xfId="3617"/>
    <cellStyle name="Note 2 5 2" xfId="1389"/>
    <cellStyle name="Note 2 5 2 2" xfId="5896"/>
    <cellStyle name="Note 2 5 2 3" xfId="7794"/>
    <cellStyle name="Note 2 5 2 4" xfId="3618"/>
    <cellStyle name="Note 2 5 20" xfId="1390"/>
    <cellStyle name="Note 2 5 20 2" xfId="5897"/>
    <cellStyle name="Note 2 5 20 3" xfId="7795"/>
    <cellStyle name="Note 2 5 20 4" xfId="3619"/>
    <cellStyle name="Note 2 5 21" xfId="1391"/>
    <cellStyle name="Note 2 5 21 2" xfId="5898"/>
    <cellStyle name="Note 2 5 21 3" xfId="7796"/>
    <cellStyle name="Note 2 5 21 4" xfId="3620"/>
    <cellStyle name="Note 2 5 22" xfId="1392"/>
    <cellStyle name="Note 2 5 22 2" xfId="5899"/>
    <cellStyle name="Note 2 5 22 3" xfId="7797"/>
    <cellStyle name="Note 2 5 22 4" xfId="3621"/>
    <cellStyle name="Note 2 5 23" xfId="1393"/>
    <cellStyle name="Note 2 5 23 2" xfId="5900"/>
    <cellStyle name="Note 2 5 23 3" xfId="7798"/>
    <cellStyle name="Note 2 5 23 4" xfId="3622"/>
    <cellStyle name="Note 2 5 24" xfId="5885"/>
    <cellStyle name="Note 2 5 25" xfId="7783"/>
    <cellStyle name="Note 2 5 26" xfId="3607"/>
    <cellStyle name="Note 2 5 3" xfId="1394"/>
    <cellStyle name="Note 2 5 3 2" xfId="5901"/>
    <cellStyle name="Note 2 5 3 3" xfId="7799"/>
    <cellStyle name="Note 2 5 3 4" xfId="3623"/>
    <cellStyle name="Note 2 5 4" xfId="1395"/>
    <cellStyle name="Note 2 5 4 2" xfId="5902"/>
    <cellStyle name="Note 2 5 4 3" xfId="7800"/>
    <cellStyle name="Note 2 5 4 4" xfId="3624"/>
    <cellStyle name="Note 2 5 5" xfId="1396"/>
    <cellStyle name="Note 2 5 5 2" xfId="5903"/>
    <cellStyle name="Note 2 5 5 3" xfId="7801"/>
    <cellStyle name="Note 2 5 5 4" xfId="3625"/>
    <cellStyle name="Note 2 5 6" xfId="1397"/>
    <cellStyle name="Note 2 5 6 2" xfId="5904"/>
    <cellStyle name="Note 2 5 6 3" xfId="7802"/>
    <cellStyle name="Note 2 5 6 4" xfId="3626"/>
    <cellStyle name="Note 2 5 7" xfId="1398"/>
    <cellStyle name="Note 2 5 7 2" xfId="5905"/>
    <cellStyle name="Note 2 5 7 3" xfId="7803"/>
    <cellStyle name="Note 2 5 7 4" xfId="3627"/>
    <cellStyle name="Note 2 5 8" xfId="1399"/>
    <cellStyle name="Note 2 5 8 2" xfId="5906"/>
    <cellStyle name="Note 2 5 8 3" xfId="7804"/>
    <cellStyle name="Note 2 5 8 4" xfId="3628"/>
    <cellStyle name="Note 2 5 9" xfId="1400"/>
    <cellStyle name="Note 2 5 9 2" xfId="5907"/>
    <cellStyle name="Note 2 5 9 3" xfId="7805"/>
    <cellStyle name="Note 2 5 9 4" xfId="3629"/>
    <cellStyle name="Note 2 6" xfId="1401"/>
    <cellStyle name="Note 2 6 10" xfId="1402"/>
    <cellStyle name="Note 2 6 10 2" xfId="5909"/>
    <cellStyle name="Note 2 6 10 3" xfId="7807"/>
    <cellStyle name="Note 2 6 10 4" xfId="3631"/>
    <cellStyle name="Note 2 6 11" xfId="1403"/>
    <cellStyle name="Note 2 6 11 2" xfId="5910"/>
    <cellStyle name="Note 2 6 11 3" xfId="7808"/>
    <cellStyle name="Note 2 6 11 4" xfId="3632"/>
    <cellStyle name="Note 2 6 12" xfId="1404"/>
    <cellStyle name="Note 2 6 12 2" xfId="5911"/>
    <cellStyle name="Note 2 6 12 3" xfId="7809"/>
    <cellStyle name="Note 2 6 12 4" xfId="3633"/>
    <cellStyle name="Note 2 6 13" xfId="1405"/>
    <cellStyle name="Note 2 6 13 2" xfId="5912"/>
    <cellStyle name="Note 2 6 13 3" xfId="7810"/>
    <cellStyle name="Note 2 6 13 4" xfId="3634"/>
    <cellStyle name="Note 2 6 14" xfId="1406"/>
    <cellStyle name="Note 2 6 14 2" xfId="5913"/>
    <cellStyle name="Note 2 6 14 3" xfId="7811"/>
    <cellStyle name="Note 2 6 14 4" xfId="3635"/>
    <cellStyle name="Note 2 6 15" xfId="1407"/>
    <cellStyle name="Note 2 6 15 2" xfId="5914"/>
    <cellStyle name="Note 2 6 15 3" xfId="7812"/>
    <cellStyle name="Note 2 6 15 4" xfId="3636"/>
    <cellStyle name="Note 2 6 16" xfId="1408"/>
    <cellStyle name="Note 2 6 16 2" xfId="5915"/>
    <cellStyle name="Note 2 6 16 3" xfId="7813"/>
    <cellStyle name="Note 2 6 16 4" xfId="3637"/>
    <cellStyle name="Note 2 6 17" xfId="1409"/>
    <cellStyle name="Note 2 6 17 2" xfId="5916"/>
    <cellStyle name="Note 2 6 17 3" xfId="7814"/>
    <cellStyle name="Note 2 6 17 4" xfId="3638"/>
    <cellStyle name="Note 2 6 18" xfId="1410"/>
    <cellStyle name="Note 2 6 18 2" xfId="5917"/>
    <cellStyle name="Note 2 6 18 3" xfId="7815"/>
    <cellStyle name="Note 2 6 18 4" xfId="3639"/>
    <cellStyle name="Note 2 6 19" xfId="1411"/>
    <cellStyle name="Note 2 6 19 2" xfId="5918"/>
    <cellStyle name="Note 2 6 19 3" xfId="7816"/>
    <cellStyle name="Note 2 6 19 4" xfId="3640"/>
    <cellStyle name="Note 2 6 2" xfId="1412"/>
    <cellStyle name="Note 2 6 2 2" xfId="5919"/>
    <cellStyle name="Note 2 6 2 3" xfId="7817"/>
    <cellStyle name="Note 2 6 2 4" xfId="3641"/>
    <cellStyle name="Note 2 6 20" xfId="1413"/>
    <cellStyle name="Note 2 6 20 2" xfId="5920"/>
    <cellStyle name="Note 2 6 20 3" xfId="7818"/>
    <cellStyle name="Note 2 6 20 4" xfId="3642"/>
    <cellStyle name="Note 2 6 21" xfId="1414"/>
    <cellStyle name="Note 2 6 21 2" xfId="5921"/>
    <cellStyle name="Note 2 6 21 3" xfId="7819"/>
    <cellStyle name="Note 2 6 21 4" xfId="3643"/>
    <cellStyle name="Note 2 6 22" xfId="1415"/>
    <cellStyle name="Note 2 6 22 2" xfId="5922"/>
    <cellStyle name="Note 2 6 22 3" xfId="7820"/>
    <cellStyle name="Note 2 6 22 4" xfId="3644"/>
    <cellStyle name="Note 2 6 23" xfId="1416"/>
    <cellStyle name="Note 2 6 23 2" xfId="5923"/>
    <cellStyle name="Note 2 6 23 3" xfId="7821"/>
    <cellStyle name="Note 2 6 23 4" xfId="3645"/>
    <cellStyle name="Note 2 6 24" xfId="5908"/>
    <cellStyle name="Note 2 6 25" xfId="7806"/>
    <cellStyle name="Note 2 6 26" xfId="3630"/>
    <cellStyle name="Note 2 6 3" xfId="1417"/>
    <cellStyle name="Note 2 6 3 2" xfId="5924"/>
    <cellStyle name="Note 2 6 3 3" xfId="7822"/>
    <cellStyle name="Note 2 6 3 4" xfId="3646"/>
    <cellStyle name="Note 2 6 4" xfId="1418"/>
    <cellStyle name="Note 2 6 4 2" xfId="5925"/>
    <cellStyle name="Note 2 6 4 3" xfId="7823"/>
    <cellStyle name="Note 2 6 4 4" xfId="3647"/>
    <cellStyle name="Note 2 6 5" xfId="1419"/>
    <cellStyle name="Note 2 6 5 2" xfId="5926"/>
    <cellStyle name="Note 2 6 5 3" xfId="7824"/>
    <cellStyle name="Note 2 6 5 4" xfId="3648"/>
    <cellStyle name="Note 2 6 6" xfId="1420"/>
    <cellStyle name="Note 2 6 6 2" xfId="5927"/>
    <cellStyle name="Note 2 6 6 3" xfId="7825"/>
    <cellStyle name="Note 2 6 6 4" xfId="3649"/>
    <cellStyle name="Note 2 6 7" xfId="1421"/>
    <cellStyle name="Note 2 6 7 2" xfId="5928"/>
    <cellStyle name="Note 2 6 7 3" xfId="7826"/>
    <cellStyle name="Note 2 6 7 4" xfId="3650"/>
    <cellStyle name="Note 2 6 8" xfId="1422"/>
    <cellStyle name="Note 2 6 8 2" xfId="5929"/>
    <cellStyle name="Note 2 6 8 3" xfId="7827"/>
    <cellStyle name="Note 2 6 8 4" xfId="3651"/>
    <cellStyle name="Note 2 6 9" xfId="1423"/>
    <cellStyle name="Note 2 6 9 2" xfId="5930"/>
    <cellStyle name="Note 2 6 9 3" xfId="7828"/>
    <cellStyle name="Note 2 6 9 4" xfId="3652"/>
    <cellStyle name="Note 2 7" xfId="1424"/>
    <cellStyle name="Note 2 7 10" xfId="1425"/>
    <cellStyle name="Note 2 7 10 2" xfId="5932"/>
    <cellStyle name="Note 2 7 10 3" xfId="7830"/>
    <cellStyle name="Note 2 7 10 4" xfId="3654"/>
    <cellStyle name="Note 2 7 11" xfId="1426"/>
    <cellStyle name="Note 2 7 11 2" xfId="5933"/>
    <cellStyle name="Note 2 7 11 3" xfId="7831"/>
    <cellStyle name="Note 2 7 11 4" xfId="3655"/>
    <cellStyle name="Note 2 7 12" xfId="1427"/>
    <cellStyle name="Note 2 7 12 2" xfId="5934"/>
    <cellStyle name="Note 2 7 12 3" xfId="7832"/>
    <cellStyle name="Note 2 7 12 4" xfId="3656"/>
    <cellStyle name="Note 2 7 13" xfId="1428"/>
    <cellStyle name="Note 2 7 13 2" xfId="5935"/>
    <cellStyle name="Note 2 7 13 3" xfId="7833"/>
    <cellStyle name="Note 2 7 13 4" xfId="3657"/>
    <cellStyle name="Note 2 7 14" xfId="1429"/>
    <cellStyle name="Note 2 7 14 2" xfId="5936"/>
    <cellStyle name="Note 2 7 14 3" xfId="7834"/>
    <cellStyle name="Note 2 7 14 4" xfId="3658"/>
    <cellStyle name="Note 2 7 15" xfId="1430"/>
    <cellStyle name="Note 2 7 15 2" xfId="5937"/>
    <cellStyle name="Note 2 7 15 3" xfId="7835"/>
    <cellStyle name="Note 2 7 15 4" xfId="3659"/>
    <cellStyle name="Note 2 7 16" xfId="1431"/>
    <cellStyle name="Note 2 7 16 2" xfId="5938"/>
    <cellStyle name="Note 2 7 16 3" xfId="7836"/>
    <cellStyle name="Note 2 7 16 4" xfId="3660"/>
    <cellStyle name="Note 2 7 17" xfId="1432"/>
    <cellStyle name="Note 2 7 17 2" xfId="5939"/>
    <cellStyle name="Note 2 7 17 3" xfId="7837"/>
    <cellStyle name="Note 2 7 17 4" xfId="3661"/>
    <cellStyle name="Note 2 7 18" xfId="1433"/>
    <cellStyle name="Note 2 7 18 2" xfId="5940"/>
    <cellStyle name="Note 2 7 18 3" xfId="7838"/>
    <cellStyle name="Note 2 7 18 4" xfId="3662"/>
    <cellStyle name="Note 2 7 19" xfId="1434"/>
    <cellStyle name="Note 2 7 19 2" xfId="5941"/>
    <cellStyle name="Note 2 7 19 3" xfId="7839"/>
    <cellStyle name="Note 2 7 19 4" xfId="3663"/>
    <cellStyle name="Note 2 7 2" xfId="1435"/>
    <cellStyle name="Note 2 7 2 2" xfId="5942"/>
    <cellStyle name="Note 2 7 2 3" xfId="7840"/>
    <cellStyle name="Note 2 7 2 4" xfId="3664"/>
    <cellStyle name="Note 2 7 20" xfId="1436"/>
    <cellStyle name="Note 2 7 20 2" xfId="5943"/>
    <cellStyle name="Note 2 7 20 3" xfId="7841"/>
    <cellStyle name="Note 2 7 20 4" xfId="3665"/>
    <cellStyle name="Note 2 7 21" xfId="1437"/>
    <cellStyle name="Note 2 7 21 2" xfId="5944"/>
    <cellStyle name="Note 2 7 21 3" xfId="7842"/>
    <cellStyle name="Note 2 7 21 4" xfId="3666"/>
    <cellStyle name="Note 2 7 22" xfId="1438"/>
    <cellStyle name="Note 2 7 22 2" xfId="5945"/>
    <cellStyle name="Note 2 7 22 3" xfId="7843"/>
    <cellStyle name="Note 2 7 22 4" xfId="3667"/>
    <cellStyle name="Note 2 7 23" xfId="1439"/>
    <cellStyle name="Note 2 7 23 2" xfId="5946"/>
    <cellStyle name="Note 2 7 23 3" xfId="7844"/>
    <cellStyle name="Note 2 7 23 4" xfId="3668"/>
    <cellStyle name="Note 2 7 24" xfId="5931"/>
    <cellStyle name="Note 2 7 25" xfId="7829"/>
    <cellStyle name="Note 2 7 26" xfId="3653"/>
    <cellStyle name="Note 2 7 3" xfId="1440"/>
    <cellStyle name="Note 2 7 3 2" xfId="5947"/>
    <cellStyle name="Note 2 7 3 3" xfId="7845"/>
    <cellStyle name="Note 2 7 3 4" xfId="3669"/>
    <cellStyle name="Note 2 7 4" xfId="1441"/>
    <cellStyle name="Note 2 7 4 2" xfId="5948"/>
    <cellStyle name="Note 2 7 4 3" xfId="7846"/>
    <cellStyle name="Note 2 7 4 4" xfId="3670"/>
    <cellStyle name="Note 2 7 5" xfId="1442"/>
    <cellStyle name="Note 2 7 5 2" xfId="5949"/>
    <cellStyle name="Note 2 7 5 3" xfId="7847"/>
    <cellStyle name="Note 2 7 5 4" xfId="3671"/>
    <cellStyle name="Note 2 7 6" xfId="1443"/>
    <cellStyle name="Note 2 7 6 2" xfId="5950"/>
    <cellStyle name="Note 2 7 6 3" xfId="7848"/>
    <cellStyle name="Note 2 7 6 4" xfId="3672"/>
    <cellStyle name="Note 2 7 7" xfId="1444"/>
    <cellStyle name="Note 2 7 7 2" xfId="5951"/>
    <cellStyle name="Note 2 7 7 3" xfId="7849"/>
    <cellStyle name="Note 2 7 7 4" xfId="3673"/>
    <cellStyle name="Note 2 7 8" xfId="1445"/>
    <cellStyle name="Note 2 7 8 2" xfId="5952"/>
    <cellStyle name="Note 2 7 8 3" xfId="7850"/>
    <cellStyle name="Note 2 7 8 4" xfId="3674"/>
    <cellStyle name="Note 2 7 9" xfId="1446"/>
    <cellStyle name="Note 2 7 9 2" xfId="5953"/>
    <cellStyle name="Note 2 7 9 3" xfId="7851"/>
    <cellStyle name="Note 2 7 9 4" xfId="3675"/>
    <cellStyle name="Note 2 8" xfId="1447"/>
    <cellStyle name="Note 2 8 10" xfId="1448"/>
    <cellStyle name="Note 2 8 10 2" xfId="5955"/>
    <cellStyle name="Note 2 8 10 3" xfId="7853"/>
    <cellStyle name="Note 2 8 10 4" xfId="3677"/>
    <cellStyle name="Note 2 8 11" xfId="1449"/>
    <cellStyle name="Note 2 8 11 2" xfId="5956"/>
    <cellStyle name="Note 2 8 11 3" xfId="7854"/>
    <cellStyle name="Note 2 8 11 4" xfId="3678"/>
    <cellStyle name="Note 2 8 12" xfId="1450"/>
    <cellStyle name="Note 2 8 12 2" xfId="5957"/>
    <cellStyle name="Note 2 8 12 3" xfId="7855"/>
    <cellStyle name="Note 2 8 12 4" xfId="3679"/>
    <cellStyle name="Note 2 8 13" xfId="1451"/>
    <cellStyle name="Note 2 8 13 2" xfId="5958"/>
    <cellStyle name="Note 2 8 13 3" xfId="7856"/>
    <cellStyle name="Note 2 8 13 4" xfId="3680"/>
    <cellStyle name="Note 2 8 14" xfId="1452"/>
    <cellStyle name="Note 2 8 14 2" xfId="5959"/>
    <cellStyle name="Note 2 8 14 3" xfId="7857"/>
    <cellStyle name="Note 2 8 14 4" xfId="3681"/>
    <cellStyle name="Note 2 8 15" xfId="1453"/>
    <cellStyle name="Note 2 8 15 2" xfId="5960"/>
    <cellStyle name="Note 2 8 15 3" xfId="7858"/>
    <cellStyle name="Note 2 8 15 4" xfId="3682"/>
    <cellStyle name="Note 2 8 16" xfId="1454"/>
    <cellStyle name="Note 2 8 16 2" xfId="5961"/>
    <cellStyle name="Note 2 8 16 3" xfId="7859"/>
    <cellStyle name="Note 2 8 16 4" xfId="3683"/>
    <cellStyle name="Note 2 8 17" xfId="1455"/>
    <cellStyle name="Note 2 8 17 2" xfId="5962"/>
    <cellStyle name="Note 2 8 17 3" xfId="7860"/>
    <cellStyle name="Note 2 8 17 4" xfId="3684"/>
    <cellStyle name="Note 2 8 18" xfId="1456"/>
    <cellStyle name="Note 2 8 18 2" xfId="5963"/>
    <cellStyle name="Note 2 8 18 3" xfId="7861"/>
    <cellStyle name="Note 2 8 18 4" xfId="3685"/>
    <cellStyle name="Note 2 8 19" xfId="1457"/>
    <cellStyle name="Note 2 8 19 2" xfId="5964"/>
    <cellStyle name="Note 2 8 19 3" xfId="7862"/>
    <cellStyle name="Note 2 8 19 4" xfId="3686"/>
    <cellStyle name="Note 2 8 2" xfId="1458"/>
    <cellStyle name="Note 2 8 2 2" xfId="5965"/>
    <cellStyle name="Note 2 8 2 3" xfId="7863"/>
    <cellStyle name="Note 2 8 2 4" xfId="3687"/>
    <cellStyle name="Note 2 8 20" xfId="1459"/>
    <cellStyle name="Note 2 8 20 2" xfId="5966"/>
    <cellStyle name="Note 2 8 20 3" xfId="7864"/>
    <cellStyle name="Note 2 8 20 4" xfId="3688"/>
    <cellStyle name="Note 2 8 21" xfId="1460"/>
    <cellStyle name="Note 2 8 21 2" xfId="5967"/>
    <cellStyle name="Note 2 8 21 3" xfId="7865"/>
    <cellStyle name="Note 2 8 21 4" xfId="3689"/>
    <cellStyle name="Note 2 8 22" xfId="1461"/>
    <cellStyle name="Note 2 8 22 2" xfId="5968"/>
    <cellStyle name="Note 2 8 22 3" xfId="7866"/>
    <cellStyle name="Note 2 8 22 4" xfId="3690"/>
    <cellStyle name="Note 2 8 23" xfId="1462"/>
    <cellStyle name="Note 2 8 23 2" xfId="5969"/>
    <cellStyle name="Note 2 8 23 3" xfId="7867"/>
    <cellStyle name="Note 2 8 23 4" xfId="3691"/>
    <cellStyle name="Note 2 8 24" xfId="5954"/>
    <cellStyle name="Note 2 8 25" xfId="7852"/>
    <cellStyle name="Note 2 8 26" xfId="3676"/>
    <cellStyle name="Note 2 8 3" xfId="1463"/>
    <cellStyle name="Note 2 8 3 2" xfId="5970"/>
    <cellStyle name="Note 2 8 3 3" xfId="7868"/>
    <cellStyle name="Note 2 8 3 4" xfId="3692"/>
    <cellStyle name="Note 2 8 4" xfId="1464"/>
    <cellStyle name="Note 2 8 4 2" xfId="5971"/>
    <cellStyle name="Note 2 8 4 3" xfId="7869"/>
    <cellStyle name="Note 2 8 4 4" xfId="3693"/>
    <cellStyle name="Note 2 8 5" xfId="1465"/>
    <cellStyle name="Note 2 8 5 2" xfId="5972"/>
    <cellStyle name="Note 2 8 5 3" xfId="7870"/>
    <cellStyle name="Note 2 8 5 4" xfId="3694"/>
    <cellStyle name="Note 2 8 6" xfId="1466"/>
    <cellStyle name="Note 2 8 6 2" xfId="5973"/>
    <cellStyle name="Note 2 8 6 3" xfId="7871"/>
    <cellStyle name="Note 2 8 6 4" xfId="3695"/>
    <cellStyle name="Note 2 8 7" xfId="1467"/>
    <cellStyle name="Note 2 8 7 2" xfId="5974"/>
    <cellStyle name="Note 2 8 7 3" xfId="7872"/>
    <cellStyle name="Note 2 8 7 4" xfId="3696"/>
    <cellStyle name="Note 2 8 8" xfId="1468"/>
    <cellStyle name="Note 2 8 8 2" xfId="5975"/>
    <cellStyle name="Note 2 8 8 3" xfId="7873"/>
    <cellStyle name="Note 2 8 8 4" xfId="3697"/>
    <cellStyle name="Note 2 8 9" xfId="1469"/>
    <cellStyle name="Note 2 8 9 2" xfId="5976"/>
    <cellStyle name="Note 2 8 9 3" xfId="7874"/>
    <cellStyle name="Note 2 8 9 4" xfId="3698"/>
    <cellStyle name="Note 2 9" xfId="1470"/>
    <cellStyle name="Note 2 9 10" xfId="1471"/>
    <cellStyle name="Note 2 9 10 2" xfId="5978"/>
    <cellStyle name="Note 2 9 10 3" xfId="7876"/>
    <cellStyle name="Note 2 9 10 4" xfId="3700"/>
    <cellStyle name="Note 2 9 11" xfId="1472"/>
    <cellStyle name="Note 2 9 11 2" xfId="5979"/>
    <cellStyle name="Note 2 9 11 3" xfId="7877"/>
    <cellStyle name="Note 2 9 11 4" xfId="3701"/>
    <cellStyle name="Note 2 9 12" xfId="1473"/>
    <cellStyle name="Note 2 9 12 2" xfId="5980"/>
    <cellStyle name="Note 2 9 12 3" xfId="7878"/>
    <cellStyle name="Note 2 9 12 4" xfId="3702"/>
    <cellStyle name="Note 2 9 13" xfId="1474"/>
    <cellStyle name="Note 2 9 13 2" xfId="5981"/>
    <cellStyle name="Note 2 9 13 3" xfId="7879"/>
    <cellStyle name="Note 2 9 13 4" xfId="3703"/>
    <cellStyle name="Note 2 9 14" xfId="1475"/>
    <cellStyle name="Note 2 9 14 2" xfId="5982"/>
    <cellStyle name="Note 2 9 14 3" xfId="7880"/>
    <cellStyle name="Note 2 9 14 4" xfId="3704"/>
    <cellStyle name="Note 2 9 15" xfId="1476"/>
    <cellStyle name="Note 2 9 15 2" xfId="5983"/>
    <cellStyle name="Note 2 9 15 3" xfId="7881"/>
    <cellStyle name="Note 2 9 15 4" xfId="3705"/>
    <cellStyle name="Note 2 9 16" xfId="1477"/>
    <cellStyle name="Note 2 9 16 2" xfId="5984"/>
    <cellStyle name="Note 2 9 16 3" xfId="7882"/>
    <cellStyle name="Note 2 9 16 4" xfId="3706"/>
    <cellStyle name="Note 2 9 17" xfId="1478"/>
    <cellStyle name="Note 2 9 17 2" xfId="5985"/>
    <cellStyle name="Note 2 9 17 3" xfId="7883"/>
    <cellStyle name="Note 2 9 17 4" xfId="3707"/>
    <cellStyle name="Note 2 9 18" xfId="1479"/>
    <cellStyle name="Note 2 9 18 2" xfId="5986"/>
    <cellStyle name="Note 2 9 18 3" xfId="7884"/>
    <cellStyle name="Note 2 9 18 4" xfId="3708"/>
    <cellStyle name="Note 2 9 19" xfId="1480"/>
    <cellStyle name="Note 2 9 19 2" xfId="5987"/>
    <cellStyle name="Note 2 9 19 3" xfId="7885"/>
    <cellStyle name="Note 2 9 19 4" xfId="3709"/>
    <cellStyle name="Note 2 9 2" xfId="1481"/>
    <cellStyle name="Note 2 9 2 2" xfId="5988"/>
    <cellStyle name="Note 2 9 2 3" xfId="7886"/>
    <cellStyle name="Note 2 9 2 4" xfId="3710"/>
    <cellStyle name="Note 2 9 20" xfId="1482"/>
    <cellStyle name="Note 2 9 20 2" xfId="5989"/>
    <cellStyle name="Note 2 9 20 3" xfId="7887"/>
    <cellStyle name="Note 2 9 20 4" xfId="3711"/>
    <cellStyle name="Note 2 9 21" xfId="1483"/>
    <cellStyle name="Note 2 9 21 2" xfId="5990"/>
    <cellStyle name="Note 2 9 21 3" xfId="7888"/>
    <cellStyle name="Note 2 9 21 4" xfId="3712"/>
    <cellStyle name="Note 2 9 22" xfId="1484"/>
    <cellStyle name="Note 2 9 22 2" xfId="5991"/>
    <cellStyle name="Note 2 9 22 3" xfId="7889"/>
    <cellStyle name="Note 2 9 22 4" xfId="3713"/>
    <cellStyle name="Note 2 9 23" xfId="1485"/>
    <cellStyle name="Note 2 9 23 2" xfId="5992"/>
    <cellStyle name="Note 2 9 23 3" xfId="7890"/>
    <cellStyle name="Note 2 9 23 4" xfId="3714"/>
    <cellStyle name="Note 2 9 24" xfId="5977"/>
    <cellStyle name="Note 2 9 25" xfId="7875"/>
    <cellStyle name="Note 2 9 26" xfId="3699"/>
    <cellStyle name="Note 2 9 3" xfId="1486"/>
    <cellStyle name="Note 2 9 3 2" xfId="5993"/>
    <cellStyle name="Note 2 9 3 3" xfId="7891"/>
    <cellStyle name="Note 2 9 3 4" xfId="3715"/>
    <cellStyle name="Note 2 9 4" xfId="1487"/>
    <cellStyle name="Note 2 9 4 2" xfId="5994"/>
    <cellStyle name="Note 2 9 4 3" xfId="7892"/>
    <cellStyle name="Note 2 9 4 4" xfId="3716"/>
    <cellStyle name="Note 2 9 5" xfId="1488"/>
    <cellStyle name="Note 2 9 5 2" xfId="5995"/>
    <cellStyle name="Note 2 9 5 3" xfId="7893"/>
    <cellStyle name="Note 2 9 5 4" xfId="3717"/>
    <cellStyle name="Note 2 9 6" xfId="1489"/>
    <cellStyle name="Note 2 9 6 2" xfId="5996"/>
    <cellStyle name="Note 2 9 6 3" xfId="7894"/>
    <cellStyle name="Note 2 9 6 4" xfId="3718"/>
    <cellStyle name="Note 2 9 7" xfId="1490"/>
    <cellStyle name="Note 2 9 7 2" xfId="5997"/>
    <cellStyle name="Note 2 9 7 3" xfId="7895"/>
    <cellStyle name="Note 2 9 7 4" xfId="3719"/>
    <cellStyle name="Note 2 9 8" xfId="1491"/>
    <cellStyle name="Note 2 9 8 2" xfId="5998"/>
    <cellStyle name="Note 2 9 8 3" xfId="7896"/>
    <cellStyle name="Note 2 9 8 4" xfId="3720"/>
    <cellStyle name="Note 2 9 9" xfId="1492"/>
    <cellStyle name="Note 2 9 9 2" xfId="5999"/>
    <cellStyle name="Note 2 9 9 3" xfId="7897"/>
    <cellStyle name="Note 2 9 9 4" xfId="3721"/>
    <cellStyle name="Note 3" xfId="6908"/>
    <cellStyle name="Note 4" xfId="4638"/>
    <cellStyle name="Note 5" xfId="6879"/>
    <cellStyle name="Note 6" xfId="2453"/>
    <cellStyle name="Obliczenia" xfId="1493"/>
    <cellStyle name="Obliczenia 10" xfId="1494"/>
    <cellStyle name="Obliczenia 10 2" xfId="6001"/>
    <cellStyle name="Obliczenia 10 3" xfId="7899"/>
    <cellStyle name="Obliczenia 10 4" xfId="3723"/>
    <cellStyle name="Obliczenia 11" xfId="1495"/>
    <cellStyle name="Obliczenia 11 2" xfId="6002"/>
    <cellStyle name="Obliczenia 11 3" xfId="7900"/>
    <cellStyle name="Obliczenia 11 4" xfId="3724"/>
    <cellStyle name="Obliczenia 12" xfId="1496"/>
    <cellStyle name="Obliczenia 12 2" xfId="6003"/>
    <cellStyle name="Obliczenia 12 3" xfId="7901"/>
    <cellStyle name="Obliczenia 12 4" xfId="3725"/>
    <cellStyle name="Obliczenia 13" xfId="1497"/>
    <cellStyle name="Obliczenia 13 2" xfId="6004"/>
    <cellStyle name="Obliczenia 13 3" xfId="7902"/>
    <cellStyle name="Obliczenia 13 4" xfId="3726"/>
    <cellStyle name="Obliczenia 14" xfId="1498"/>
    <cellStyle name="Obliczenia 14 2" xfId="6005"/>
    <cellStyle name="Obliczenia 14 3" xfId="7903"/>
    <cellStyle name="Obliczenia 14 4" xfId="3727"/>
    <cellStyle name="Obliczenia 15" xfId="1499"/>
    <cellStyle name="Obliczenia 15 2" xfId="6006"/>
    <cellStyle name="Obliczenia 15 3" xfId="7904"/>
    <cellStyle name="Obliczenia 15 4" xfId="3728"/>
    <cellStyle name="Obliczenia 16" xfId="1500"/>
    <cellStyle name="Obliczenia 16 2" xfId="6007"/>
    <cellStyle name="Obliczenia 16 3" xfId="7905"/>
    <cellStyle name="Obliczenia 16 4" xfId="3729"/>
    <cellStyle name="Obliczenia 17" xfId="1501"/>
    <cellStyle name="Obliczenia 17 2" xfId="6008"/>
    <cellStyle name="Obliczenia 17 3" xfId="7906"/>
    <cellStyle name="Obliczenia 17 4" xfId="3730"/>
    <cellStyle name="Obliczenia 18" xfId="1502"/>
    <cellStyle name="Obliczenia 18 2" xfId="6009"/>
    <cellStyle name="Obliczenia 18 3" xfId="7907"/>
    <cellStyle name="Obliczenia 18 4" xfId="3731"/>
    <cellStyle name="Obliczenia 19" xfId="1503"/>
    <cellStyle name="Obliczenia 19 2" xfId="6010"/>
    <cellStyle name="Obliczenia 19 3" xfId="7908"/>
    <cellStyle name="Obliczenia 19 4" xfId="3732"/>
    <cellStyle name="Obliczenia 2" xfId="1504"/>
    <cellStyle name="Obliczenia 2 10" xfId="1505"/>
    <cellStyle name="Obliczenia 2 10 2" xfId="6012"/>
    <cellStyle name="Obliczenia 2 10 3" xfId="7910"/>
    <cellStyle name="Obliczenia 2 10 4" xfId="3734"/>
    <cellStyle name="Obliczenia 2 11" xfId="1506"/>
    <cellStyle name="Obliczenia 2 11 2" xfId="6013"/>
    <cellStyle name="Obliczenia 2 11 3" xfId="7911"/>
    <cellStyle name="Obliczenia 2 11 4" xfId="3735"/>
    <cellStyle name="Obliczenia 2 12" xfId="1507"/>
    <cellStyle name="Obliczenia 2 12 2" xfId="6014"/>
    <cellStyle name="Obliczenia 2 12 3" xfId="7912"/>
    <cellStyle name="Obliczenia 2 12 4" xfId="3736"/>
    <cellStyle name="Obliczenia 2 13" xfId="1508"/>
    <cellStyle name="Obliczenia 2 13 2" xfId="6015"/>
    <cellStyle name="Obliczenia 2 13 3" xfId="7913"/>
    <cellStyle name="Obliczenia 2 13 4" xfId="3737"/>
    <cellStyle name="Obliczenia 2 14" xfId="1509"/>
    <cellStyle name="Obliczenia 2 14 2" xfId="6016"/>
    <cellStyle name="Obliczenia 2 14 3" xfId="7914"/>
    <cellStyle name="Obliczenia 2 14 4" xfId="3738"/>
    <cellStyle name="Obliczenia 2 15" xfId="1510"/>
    <cellStyle name="Obliczenia 2 15 2" xfId="6017"/>
    <cellStyle name="Obliczenia 2 15 3" xfId="7915"/>
    <cellStyle name="Obliczenia 2 15 4" xfId="3739"/>
    <cellStyle name="Obliczenia 2 16" xfId="1511"/>
    <cellStyle name="Obliczenia 2 16 2" xfId="6018"/>
    <cellStyle name="Obliczenia 2 16 3" xfId="7916"/>
    <cellStyle name="Obliczenia 2 16 4" xfId="3740"/>
    <cellStyle name="Obliczenia 2 17" xfId="1512"/>
    <cellStyle name="Obliczenia 2 17 2" xfId="6019"/>
    <cellStyle name="Obliczenia 2 17 3" xfId="7917"/>
    <cellStyle name="Obliczenia 2 17 4" xfId="3741"/>
    <cellStyle name="Obliczenia 2 18" xfId="1513"/>
    <cellStyle name="Obliczenia 2 18 2" xfId="6020"/>
    <cellStyle name="Obliczenia 2 18 3" xfId="7918"/>
    <cellStyle name="Obliczenia 2 18 4" xfId="3742"/>
    <cellStyle name="Obliczenia 2 19" xfId="1514"/>
    <cellStyle name="Obliczenia 2 19 2" xfId="6021"/>
    <cellStyle name="Obliczenia 2 19 3" xfId="7919"/>
    <cellStyle name="Obliczenia 2 19 4" xfId="3743"/>
    <cellStyle name="Obliczenia 2 2" xfId="1515"/>
    <cellStyle name="Obliczenia 2 2 2" xfId="6022"/>
    <cellStyle name="Obliczenia 2 2 3" xfId="7920"/>
    <cellStyle name="Obliczenia 2 2 4" xfId="3744"/>
    <cellStyle name="Obliczenia 2 20" xfId="1516"/>
    <cellStyle name="Obliczenia 2 20 2" xfId="6023"/>
    <cellStyle name="Obliczenia 2 20 3" xfId="7921"/>
    <cellStyle name="Obliczenia 2 20 4" xfId="3745"/>
    <cellStyle name="Obliczenia 2 21" xfId="1517"/>
    <cellStyle name="Obliczenia 2 21 2" xfId="6024"/>
    <cellStyle name="Obliczenia 2 21 3" xfId="7922"/>
    <cellStyle name="Obliczenia 2 21 4" xfId="3746"/>
    <cellStyle name="Obliczenia 2 22" xfId="1518"/>
    <cellStyle name="Obliczenia 2 22 2" xfId="6025"/>
    <cellStyle name="Obliczenia 2 22 3" xfId="7923"/>
    <cellStyle name="Obliczenia 2 22 4" xfId="3747"/>
    <cellStyle name="Obliczenia 2 23" xfId="1519"/>
    <cellStyle name="Obliczenia 2 23 2" xfId="6026"/>
    <cellStyle name="Obliczenia 2 23 3" xfId="7924"/>
    <cellStyle name="Obliczenia 2 23 4" xfId="3748"/>
    <cellStyle name="Obliczenia 2 24" xfId="6011"/>
    <cellStyle name="Obliczenia 2 25" xfId="7909"/>
    <cellStyle name="Obliczenia 2 26" xfId="3733"/>
    <cellStyle name="Obliczenia 2 3" xfId="1520"/>
    <cellStyle name="Obliczenia 2 3 2" xfId="6027"/>
    <cellStyle name="Obliczenia 2 3 3" xfId="7925"/>
    <cellStyle name="Obliczenia 2 3 4" xfId="3749"/>
    <cellStyle name="Obliczenia 2 4" xfId="1521"/>
    <cellStyle name="Obliczenia 2 4 2" xfId="6028"/>
    <cellStyle name="Obliczenia 2 4 3" xfId="7926"/>
    <cellStyle name="Obliczenia 2 4 4" xfId="3750"/>
    <cellStyle name="Obliczenia 2 5" xfId="1522"/>
    <cellStyle name="Obliczenia 2 5 2" xfId="6029"/>
    <cellStyle name="Obliczenia 2 5 3" xfId="7927"/>
    <cellStyle name="Obliczenia 2 5 4" xfId="3751"/>
    <cellStyle name="Obliczenia 2 6" xfId="1523"/>
    <cellStyle name="Obliczenia 2 6 2" xfId="6030"/>
    <cellStyle name="Obliczenia 2 6 3" xfId="7928"/>
    <cellStyle name="Obliczenia 2 6 4" xfId="3752"/>
    <cellStyle name="Obliczenia 2 7" xfId="1524"/>
    <cellStyle name="Obliczenia 2 7 2" xfId="6031"/>
    <cellStyle name="Obliczenia 2 7 3" xfId="7929"/>
    <cellStyle name="Obliczenia 2 7 4" xfId="3753"/>
    <cellStyle name="Obliczenia 2 8" xfId="1525"/>
    <cellStyle name="Obliczenia 2 8 2" xfId="6032"/>
    <cellStyle name="Obliczenia 2 8 3" xfId="7930"/>
    <cellStyle name="Obliczenia 2 8 4" xfId="3754"/>
    <cellStyle name="Obliczenia 2 9" xfId="1526"/>
    <cellStyle name="Obliczenia 2 9 2" xfId="6033"/>
    <cellStyle name="Obliczenia 2 9 3" xfId="7931"/>
    <cellStyle name="Obliczenia 2 9 4" xfId="3755"/>
    <cellStyle name="Obliczenia 20" xfId="1527"/>
    <cellStyle name="Obliczenia 20 2" xfId="6034"/>
    <cellStyle name="Obliczenia 20 3" xfId="7932"/>
    <cellStyle name="Obliczenia 20 4" xfId="3756"/>
    <cellStyle name="Obliczenia 21" xfId="1528"/>
    <cellStyle name="Obliczenia 21 2" xfId="6035"/>
    <cellStyle name="Obliczenia 21 3" xfId="7933"/>
    <cellStyle name="Obliczenia 21 4" xfId="3757"/>
    <cellStyle name="Obliczenia 22" xfId="1529"/>
    <cellStyle name="Obliczenia 22 2" xfId="6036"/>
    <cellStyle name="Obliczenia 22 3" xfId="7934"/>
    <cellStyle name="Obliczenia 22 4" xfId="3758"/>
    <cellStyle name="Obliczenia 23" xfId="1530"/>
    <cellStyle name="Obliczenia 23 2" xfId="6037"/>
    <cellStyle name="Obliczenia 23 3" xfId="7935"/>
    <cellStyle name="Obliczenia 23 4" xfId="3759"/>
    <cellStyle name="Obliczenia 24" xfId="1531"/>
    <cellStyle name="Obliczenia 24 2" xfId="6038"/>
    <cellStyle name="Obliczenia 24 3" xfId="7936"/>
    <cellStyle name="Obliczenia 24 4" xfId="3760"/>
    <cellStyle name="Obliczenia 25" xfId="1532"/>
    <cellStyle name="Obliczenia 25 2" xfId="6039"/>
    <cellStyle name="Obliczenia 25 3" xfId="7937"/>
    <cellStyle name="Obliczenia 25 4" xfId="3761"/>
    <cellStyle name="Obliczenia 26" xfId="6000"/>
    <cellStyle name="Obliczenia 27" xfId="7898"/>
    <cellStyle name="Obliczenia 28" xfId="3722"/>
    <cellStyle name="Obliczenia 3" xfId="1533"/>
    <cellStyle name="Obliczenia 3 10" xfId="1534"/>
    <cellStyle name="Obliczenia 3 10 2" xfId="6041"/>
    <cellStyle name="Obliczenia 3 10 3" xfId="7939"/>
    <cellStyle name="Obliczenia 3 10 4" xfId="3763"/>
    <cellStyle name="Obliczenia 3 11" xfId="1535"/>
    <cellStyle name="Obliczenia 3 11 2" xfId="6042"/>
    <cellStyle name="Obliczenia 3 11 3" xfId="7940"/>
    <cellStyle name="Obliczenia 3 11 4" xfId="3764"/>
    <cellStyle name="Obliczenia 3 12" xfId="1536"/>
    <cellStyle name="Obliczenia 3 12 2" xfId="6043"/>
    <cellStyle name="Obliczenia 3 12 3" xfId="7941"/>
    <cellStyle name="Obliczenia 3 12 4" xfId="3765"/>
    <cellStyle name="Obliczenia 3 13" xfId="1537"/>
    <cellStyle name="Obliczenia 3 13 2" xfId="6044"/>
    <cellStyle name="Obliczenia 3 13 3" xfId="7942"/>
    <cellStyle name="Obliczenia 3 13 4" xfId="3766"/>
    <cellStyle name="Obliczenia 3 14" xfId="1538"/>
    <cellStyle name="Obliczenia 3 14 2" xfId="6045"/>
    <cellStyle name="Obliczenia 3 14 3" xfId="7943"/>
    <cellStyle name="Obliczenia 3 14 4" xfId="3767"/>
    <cellStyle name="Obliczenia 3 15" xfId="1539"/>
    <cellStyle name="Obliczenia 3 15 2" xfId="6046"/>
    <cellStyle name="Obliczenia 3 15 3" xfId="7944"/>
    <cellStyle name="Obliczenia 3 15 4" xfId="3768"/>
    <cellStyle name="Obliczenia 3 16" xfId="1540"/>
    <cellStyle name="Obliczenia 3 16 2" xfId="6047"/>
    <cellStyle name="Obliczenia 3 16 3" xfId="7945"/>
    <cellStyle name="Obliczenia 3 16 4" xfId="3769"/>
    <cellStyle name="Obliczenia 3 17" xfId="1541"/>
    <cellStyle name="Obliczenia 3 17 2" xfId="6048"/>
    <cellStyle name="Obliczenia 3 17 3" xfId="7946"/>
    <cellStyle name="Obliczenia 3 17 4" xfId="3770"/>
    <cellStyle name="Obliczenia 3 18" xfId="1542"/>
    <cellStyle name="Obliczenia 3 18 2" xfId="6049"/>
    <cellStyle name="Obliczenia 3 18 3" xfId="7947"/>
    <cellStyle name="Obliczenia 3 18 4" xfId="3771"/>
    <cellStyle name="Obliczenia 3 19" xfId="1543"/>
    <cellStyle name="Obliczenia 3 19 2" xfId="6050"/>
    <cellStyle name="Obliczenia 3 19 3" xfId="7948"/>
    <cellStyle name="Obliczenia 3 19 4" xfId="3772"/>
    <cellStyle name="Obliczenia 3 2" xfId="1544"/>
    <cellStyle name="Obliczenia 3 2 2" xfId="6051"/>
    <cellStyle name="Obliczenia 3 2 3" xfId="7949"/>
    <cellStyle name="Obliczenia 3 2 4" xfId="3773"/>
    <cellStyle name="Obliczenia 3 20" xfId="1545"/>
    <cellStyle name="Obliczenia 3 20 2" xfId="6052"/>
    <cellStyle name="Obliczenia 3 20 3" xfId="7950"/>
    <cellStyle name="Obliczenia 3 20 4" xfId="3774"/>
    <cellStyle name="Obliczenia 3 21" xfId="1546"/>
    <cellStyle name="Obliczenia 3 21 2" xfId="6053"/>
    <cellStyle name="Obliczenia 3 21 3" xfId="7951"/>
    <cellStyle name="Obliczenia 3 21 4" xfId="3775"/>
    <cellStyle name="Obliczenia 3 22" xfId="1547"/>
    <cellStyle name="Obliczenia 3 22 2" xfId="6054"/>
    <cellStyle name="Obliczenia 3 22 3" xfId="7952"/>
    <cellStyle name="Obliczenia 3 22 4" xfId="3776"/>
    <cellStyle name="Obliczenia 3 23" xfId="1548"/>
    <cellStyle name="Obliczenia 3 23 2" xfId="6055"/>
    <cellStyle name="Obliczenia 3 23 3" xfId="7953"/>
    <cellStyle name="Obliczenia 3 23 4" xfId="3777"/>
    <cellStyle name="Obliczenia 3 24" xfId="6040"/>
    <cellStyle name="Obliczenia 3 25" xfId="7938"/>
    <cellStyle name="Obliczenia 3 26" xfId="3762"/>
    <cellStyle name="Obliczenia 3 3" xfId="1549"/>
    <cellStyle name="Obliczenia 3 3 2" xfId="6056"/>
    <cellStyle name="Obliczenia 3 3 3" xfId="7954"/>
    <cellStyle name="Obliczenia 3 3 4" xfId="3778"/>
    <cellStyle name="Obliczenia 3 4" xfId="1550"/>
    <cellStyle name="Obliczenia 3 4 2" xfId="6057"/>
    <cellStyle name="Obliczenia 3 4 3" xfId="7955"/>
    <cellStyle name="Obliczenia 3 4 4" xfId="3779"/>
    <cellStyle name="Obliczenia 3 5" xfId="1551"/>
    <cellStyle name="Obliczenia 3 5 2" xfId="6058"/>
    <cellStyle name="Obliczenia 3 5 3" xfId="7956"/>
    <cellStyle name="Obliczenia 3 5 4" xfId="3780"/>
    <cellStyle name="Obliczenia 3 6" xfId="1552"/>
    <cellStyle name="Obliczenia 3 6 2" xfId="6059"/>
    <cellStyle name="Obliczenia 3 6 3" xfId="7957"/>
    <cellStyle name="Obliczenia 3 6 4" xfId="3781"/>
    <cellStyle name="Obliczenia 3 7" xfId="1553"/>
    <cellStyle name="Obliczenia 3 7 2" xfId="6060"/>
    <cellStyle name="Obliczenia 3 7 3" xfId="7958"/>
    <cellStyle name="Obliczenia 3 7 4" xfId="3782"/>
    <cellStyle name="Obliczenia 3 8" xfId="1554"/>
    <cellStyle name="Obliczenia 3 8 2" xfId="6061"/>
    <cellStyle name="Obliczenia 3 8 3" xfId="7959"/>
    <cellStyle name="Obliczenia 3 8 4" xfId="3783"/>
    <cellStyle name="Obliczenia 3 9" xfId="1555"/>
    <cellStyle name="Obliczenia 3 9 2" xfId="6062"/>
    <cellStyle name="Obliczenia 3 9 3" xfId="7960"/>
    <cellStyle name="Obliczenia 3 9 4" xfId="3784"/>
    <cellStyle name="Obliczenia 4" xfId="1556"/>
    <cellStyle name="Obliczenia 4 2" xfId="6063"/>
    <cellStyle name="Obliczenia 4 3" xfId="7961"/>
    <cellStyle name="Obliczenia 4 4" xfId="3785"/>
    <cellStyle name="Obliczenia 5" xfId="1557"/>
    <cellStyle name="Obliczenia 5 2" xfId="6064"/>
    <cellStyle name="Obliczenia 5 3" xfId="7962"/>
    <cellStyle name="Obliczenia 5 4" xfId="3786"/>
    <cellStyle name="Obliczenia 6" xfId="1558"/>
    <cellStyle name="Obliczenia 6 2" xfId="6065"/>
    <cellStyle name="Obliczenia 6 3" xfId="7963"/>
    <cellStyle name="Obliczenia 6 4" xfId="3787"/>
    <cellStyle name="Obliczenia 7" xfId="1559"/>
    <cellStyle name="Obliczenia 7 2" xfId="6066"/>
    <cellStyle name="Obliczenia 7 3" xfId="7964"/>
    <cellStyle name="Obliczenia 7 4" xfId="3788"/>
    <cellStyle name="Obliczenia 8" xfId="1560"/>
    <cellStyle name="Obliczenia 8 2" xfId="6067"/>
    <cellStyle name="Obliczenia 8 3" xfId="7965"/>
    <cellStyle name="Obliczenia 8 4" xfId="3789"/>
    <cellStyle name="Obliczenia 9" xfId="1561"/>
    <cellStyle name="Obliczenia 9 2" xfId="6068"/>
    <cellStyle name="Obliczenia 9 3" xfId="7966"/>
    <cellStyle name="Obliczenia 9 4" xfId="3790"/>
    <cellStyle name="Output" xfId="47" builtinId="21" customBuiltin="1"/>
    <cellStyle name="Output 2" xfId="1562"/>
    <cellStyle name="Output 2 10" xfId="1563"/>
    <cellStyle name="Output 2 10 10" xfId="1564"/>
    <cellStyle name="Output 2 10 10 2" xfId="6071"/>
    <cellStyle name="Output 2 10 10 3" xfId="7969"/>
    <cellStyle name="Output 2 10 10 4" xfId="3793"/>
    <cellStyle name="Output 2 10 11" xfId="1565"/>
    <cellStyle name="Output 2 10 11 2" xfId="6072"/>
    <cellStyle name="Output 2 10 11 3" xfId="7970"/>
    <cellStyle name="Output 2 10 11 4" xfId="3794"/>
    <cellStyle name="Output 2 10 12" xfId="1566"/>
    <cellStyle name="Output 2 10 12 2" xfId="6073"/>
    <cellStyle name="Output 2 10 12 3" xfId="7971"/>
    <cellStyle name="Output 2 10 12 4" xfId="3795"/>
    <cellStyle name="Output 2 10 13" xfId="1567"/>
    <cellStyle name="Output 2 10 13 2" xfId="6074"/>
    <cellStyle name="Output 2 10 13 3" xfId="7972"/>
    <cellStyle name="Output 2 10 13 4" xfId="3796"/>
    <cellStyle name="Output 2 10 14" xfId="1568"/>
    <cellStyle name="Output 2 10 14 2" xfId="6075"/>
    <cellStyle name="Output 2 10 14 3" xfId="7973"/>
    <cellStyle name="Output 2 10 14 4" xfId="3797"/>
    <cellStyle name="Output 2 10 15" xfId="1569"/>
    <cellStyle name="Output 2 10 15 2" xfId="6076"/>
    <cellStyle name="Output 2 10 15 3" xfId="7974"/>
    <cellStyle name="Output 2 10 15 4" xfId="3798"/>
    <cellStyle name="Output 2 10 16" xfId="1570"/>
    <cellStyle name="Output 2 10 16 2" xfId="6077"/>
    <cellStyle name="Output 2 10 16 3" xfId="7975"/>
    <cellStyle name="Output 2 10 16 4" xfId="3799"/>
    <cellStyle name="Output 2 10 17" xfId="1571"/>
    <cellStyle name="Output 2 10 17 2" xfId="6078"/>
    <cellStyle name="Output 2 10 17 3" xfId="7976"/>
    <cellStyle name="Output 2 10 17 4" xfId="3800"/>
    <cellStyle name="Output 2 10 18" xfId="1572"/>
    <cellStyle name="Output 2 10 18 2" xfId="6079"/>
    <cellStyle name="Output 2 10 18 3" xfId="7977"/>
    <cellStyle name="Output 2 10 18 4" xfId="3801"/>
    <cellStyle name="Output 2 10 19" xfId="1573"/>
    <cellStyle name="Output 2 10 19 2" xfId="6080"/>
    <cellStyle name="Output 2 10 19 3" xfId="7978"/>
    <cellStyle name="Output 2 10 19 4" xfId="3802"/>
    <cellStyle name="Output 2 10 2" xfId="1574"/>
    <cellStyle name="Output 2 10 2 2" xfId="6081"/>
    <cellStyle name="Output 2 10 2 3" xfId="7979"/>
    <cellStyle name="Output 2 10 2 4" xfId="3803"/>
    <cellStyle name="Output 2 10 20" xfId="1575"/>
    <cellStyle name="Output 2 10 20 2" xfId="6082"/>
    <cellStyle name="Output 2 10 20 3" xfId="7980"/>
    <cellStyle name="Output 2 10 20 4" xfId="3804"/>
    <cellStyle name="Output 2 10 21" xfId="1576"/>
    <cellStyle name="Output 2 10 21 2" xfId="6083"/>
    <cellStyle name="Output 2 10 21 3" xfId="7981"/>
    <cellStyle name="Output 2 10 21 4" xfId="3805"/>
    <cellStyle name="Output 2 10 22" xfId="1577"/>
    <cellStyle name="Output 2 10 22 2" xfId="6084"/>
    <cellStyle name="Output 2 10 22 3" xfId="7982"/>
    <cellStyle name="Output 2 10 22 4" xfId="3806"/>
    <cellStyle name="Output 2 10 23" xfId="1578"/>
    <cellStyle name="Output 2 10 23 2" xfId="6085"/>
    <cellStyle name="Output 2 10 23 3" xfId="7983"/>
    <cellStyle name="Output 2 10 23 4" xfId="3807"/>
    <cellStyle name="Output 2 10 24" xfId="6070"/>
    <cellStyle name="Output 2 10 25" xfId="7968"/>
    <cellStyle name="Output 2 10 26" xfId="3792"/>
    <cellStyle name="Output 2 10 3" xfId="1579"/>
    <cellStyle name="Output 2 10 3 2" xfId="6086"/>
    <cellStyle name="Output 2 10 3 3" xfId="7984"/>
    <cellStyle name="Output 2 10 3 4" xfId="3808"/>
    <cellStyle name="Output 2 10 4" xfId="1580"/>
    <cellStyle name="Output 2 10 4 2" xfId="6087"/>
    <cellStyle name="Output 2 10 4 3" xfId="7985"/>
    <cellStyle name="Output 2 10 4 4" xfId="3809"/>
    <cellStyle name="Output 2 10 5" xfId="1581"/>
    <cellStyle name="Output 2 10 5 2" xfId="6088"/>
    <cellStyle name="Output 2 10 5 3" xfId="7986"/>
    <cellStyle name="Output 2 10 5 4" xfId="3810"/>
    <cellStyle name="Output 2 10 6" xfId="1582"/>
    <cellStyle name="Output 2 10 6 2" xfId="6089"/>
    <cellStyle name="Output 2 10 6 3" xfId="7987"/>
    <cellStyle name="Output 2 10 6 4" xfId="3811"/>
    <cellStyle name="Output 2 10 7" xfId="1583"/>
    <cellStyle name="Output 2 10 7 2" xfId="6090"/>
    <cellStyle name="Output 2 10 7 3" xfId="7988"/>
    <cellStyle name="Output 2 10 7 4" xfId="3812"/>
    <cellStyle name="Output 2 10 8" xfId="1584"/>
    <cellStyle name="Output 2 10 8 2" xfId="6091"/>
    <cellStyle name="Output 2 10 8 3" xfId="7989"/>
    <cellStyle name="Output 2 10 8 4" xfId="3813"/>
    <cellStyle name="Output 2 10 9" xfId="1585"/>
    <cellStyle name="Output 2 10 9 2" xfId="6092"/>
    <cellStyle name="Output 2 10 9 3" xfId="7990"/>
    <cellStyle name="Output 2 10 9 4" xfId="3814"/>
    <cellStyle name="Output 2 11" xfId="1586"/>
    <cellStyle name="Output 2 11 10" xfId="1587"/>
    <cellStyle name="Output 2 11 10 2" xfId="6094"/>
    <cellStyle name="Output 2 11 10 3" xfId="7992"/>
    <cellStyle name="Output 2 11 10 4" xfId="3816"/>
    <cellStyle name="Output 2 11 11" xfId="1588"/>
    <cellStyle name="Output 2 11 11 2" xfId="6095"/>
    <cellStyle name="Output 2 11 11 3" xfId="7993"/>
    <cellStyle name="Output 2 11 11 4" xfId="3817"/>
    <cellStyle name="Output 2 11 12" xfId="1589"/>
    <cellStyle name="Output 2 11 12 2" xfId="6096"/>
    <cellStyle name="Output 2 11 12 3" xfId="7994"/>
    <cellStyle name="Output 2 11 12 4" xfId="3818"/>
    <cellStyle name="Output 2 11 13" xfId="1590"/>
    <cellStyle name="Output 2 11 13 2" xfId="6097"/>
    <cellStyle name="Output 2 11 13 3" xfId="7995"/>
    <cellStyle name="Output 2 11 13 4" xfId="3819"/>
    <cellStyle name="Output 2 11 14" xfId="1591"/>
    <cellStyle name="Output 2 11 14 2" xfId="6098"/>
    <cellStyle name="Output 2 11 14 3" xfId="7996"/>
    <cellStyle name="Output 2 11 14 4" xfId="3820"/>
    <cellStyle name="Output 2 11 15" xfId="1592"/>
    <cellStyle name="Output 2 11 15 2" xfId="6099"/>
    <cellStyle name="Output 2 11 15 3" xfId="7997"/>
    <cellStyle name="Output 2 11 15 4" xfId="3821"/>
    <cellStyle name="Output 2 11 16" xfId="1593"/>
    <cellStyle name="Output 2 11 16 2" xfId="6100"/>
    <cellStyle name="Output 2 11 16 3" xfId="7998"/>
    <cellStyle name="Output 2 11 16 4" xfId="3822"/>
    <cellStyle name="Output 2 11 17" xfId="1594"/>
    <cellStyle name="Output 2 11 17 2" xfId="6101"/>
    <cellStyle name="Output 2 11 17 3" xfId="7999"/>
    <cellStyle name="Output 2 11 17 4" xfId="3823"/>
    <cellStyle name="Output 2 11 18" xfId="1595"/>
    <cellStyle name="Output 2 11 18 2" xfId="6102"/>
    <cellStyle name="Output 2 11 18 3" xfId="8000"/>
    <cellStyle name="Output 2 11 18 4" xfId="3824"/>
    <cellStyle name="Output 2 11 19" xfId="1596"/>
    <cellStyle name="Output 2 11 19 2" xfId="6103"/>
    <cellStyle name="Output 2 11 19 3" xfId="8001"/>
    <cellStyle name="Output 2 11 19 4" xfId="3825"/>
    <cellStyle name="Output 2 11 2" xfId="1597"/>
    <cellStyle name="Output 2 11 2 2" xfId="6104"/>
    <cellStyle name="Output 2 11 2 3" xfId="8002"/>
    <cellStyle name="Output 2 11 2 4" xfId="3826"/>
    <cellStyle name="Output 2 11 20" xfId="1598"/>
    <cellStyle name="Output 2 11 20 2" xfId="6105"/>
    <cellStyle name="Output 2 11 20 3" xfId="8003"/>
    <cellStyle name="Output 2 11 20 4" xfId="3827"/>
    <cellStyle name="Output 2 11 21" xfId="1599"/>
    <cellStyle name="Output 2 11 21 2" xfId="6106"/>
    <cellStyle name="Output 2 11 21 3" xfId="8004"/>
    <cellStyle name="Output 2 11 21 4" xfId="3828"/>
    <cellStyle name="Output 2 11 22" xfId="1600"/>
    <cellStyle name="Output 2 11 22 2" xfId="6107"/>
    <cellStyle name="Output 2 11 22 3" xfId="8005"/>
    <cellStyle name="Output 2 11 22 4" xfId="3829"/>
    <cellStyle name="Output 2 11 23" xfId="1601"/>
    <cellStyle name="Output 2 11 23 2" xfId="6108"/>
    <cellStyle name="Output 2 11 23 3" xfId="8006"/>
    <cellStyle name="Output 2 11 23 4" xfId="3830"/>
    <cellStyle name="Output 2 11 24" xfId="6093"/>
    <cellStyle name="Output 2 11 25" xfId="7991"/>
    <cellStyle name="Output 2 11 26" xfId="3815"/>
    <cellStyle name="Output 2 11 3" xfId="1602"/>
    <cellStyle name="Output 2 11 3 2" xfId="6109"/>
    <cellStyle name="Output 2 11 3 3" xfId="8007"/>
    <cellStyle name="Output 2 11 3 4" xfId="3831"/>
    <cellStyle name="Output 2 11 4" xfId="1603"/>
    <cellStyle name="Output 2 11 4 2" xfId="6110"/>
    <cellStyle name="Output 2 11 4 3" xfId="8008"/>
    <cellStyle name="Output 2 11 4 4" xfId="3832"/>
    <cellStyle name="Output 2 11 5" xfId="1604"/>
    <cellStyle name="Output 2 11 5 2" xfId="6111"/>
    <cellStyle name="Output 2 11 5 3" xfId="8009"/>
    <cellStyle name="Output 2 11 5 4" xfId="3833"/>
    <cellStyle name="Output 2 11 6" xfId="1605"/>
    <cellStyle name="Output 2 11 6 2" xfId="6112"/>
    <cellStyle name="Output 2 11 6 3" xfId="8010"/>
    <cellStyle name="Output 2 11 6 4" xfId="3834"/>
    <cellStyle name="Output 2 11 7" xfId="1606"/>
    <cellStyle name="Output 2 11 7 2" xfId="6113"/>
    <cellStyle name="Output 2 11 7 3" xfId="8011"/>
    <cellStyle name="Output 2 11 7 4" xfId="3835"/>
    <cellStyle name="Output 2 11 8" xfId="1607"/>
    <cellStyle name="Output 2 11 8 2" xfId="6114"/>
    <cellStyle name="Output 2 11 8 3" xfId="8012"/>
    <cellStyle name="Output 2 11 8 4" xfId="3836"/>
    <cellStyle name="Output 2 11 9" xfId="1608"/>
    <cellStyle name="Output 2 11 9 2" xfId="6115"/>
    <cellStyle name="Output 2 11 9 3" xfId="8013"/>
    <cellStyle name="Output 2 11 9 4" xfId="3837"/>
    <cellStyle name="Output 2 12" xfId="1609"/>
    <cellStyle name="Output 2 12 10" xfId="1610"/>
    <cellStyle name="Output 2 12 10 2" xfId="6117"/>
    <cellStyle name="Output 2 12 10 3" xfId="8015"/>
    <cellStyle name="Output 2 12 10 4" xfId="3839"/>
    <cellStyle name="Output 2 12 11" xfId="1611"/>
    <cellStyle name="Output 2 12 11 2" xfId="6118"/>
    <cellStyle name="Output 2 12 11 3" xfId="8016"/>
    <cellStyle name="Output 2 12 11 4" xfId="3840"/>
    <cellStyle name="Output 2 12 12" xfId="1612"/>
    <cellStyle name="Output 2 12 12 2" xfId="6119"/>
    <cellStyle name="Output 2 12 12 3" xfId="8017"/>
    <cellStyle name="Output 2 12 12 4" xfId="3841"/>
    <cellStyle name="Output 2 12 13" xfId="1613"/>
    <cellStyle name="Output 2 12 13 2" xfId="6120"/>
    <cellStyle name="Output 2 12 13 3" xfId="8018"/>
    <cellStyle name="Output 2 12 13 4" xfId="3842"/>
    <cellStyle name="Output 2 12 14" xfId="1614"/>
    <cellStyle name="Output 2 12 14 2" xfId="6121"/>
    <cellStyle name="Output 2 12 14 3" xfId="8019"/>
    <cellStyle name="Output 2 12 14 4" xfId="3843"/>
    <cellStyle name="Output 2 12 15" xfId="1615"/>
    <cellStyle name="Output 2 12 15 2" xfId="6122"/>
    <cellStyle name="Output 2 12 15 3" xfId="8020"/>
    <cellStyle name="Output 2 12 15 4" xfId="3844"/>
    <cellStyle name="Output 2 12 16" xfId="1616"/>
    <cellStyle name="Output 2 12 16 2" xfId="6123"/>
    <cellStyle name="Output 2 12 16 3" xfId="8021"/>
    <cellStyle name="Output 2 12 16 4" xfId="3845"/>
    <cellStyle name="Output 2 12 17" xfId="1617"/>
    <cellStyle name="Output 2 12 17 2" xfId="6124"/>
    <cellStyle name="Output 2 12 17 3" xfId="8022"/>
    <cellStyle name="Output 2 12 17 4" xfId="3846"/>
    <cellStyle name="Output 2 12 18" xfId="1618"/>
    <cellStyle name="Output 2 12 18 2" xfId="6125"/>
    <cellStyle name="Output 2 12 18 3" xfId="8023"/>
    <cellStyle name="Output 2 12 18 4" xfId="3847"/>
    <cellStyle name="Output 2 12 19" xfId="1619"/>
    <cellStyle name="Output 2 12 19 2" xfId="6126"/>
    <cellStyle name="Output 2 12 19 3" xfId="8024"/>
    <cellStyle name="Output 2 12 19 4" xfId="3848"/>
    <cellStyle name="Output 2 12 2" xfId="1620"/>
    <cellStyle name="Output 2 12 2 2" xfId="6127"/>
    <cellStyle name="Output 2 12 2 3" xfId="8025"/>
    <cellStyle name="Output 2 12 2 4" xfId="3849"/>
    <cellStyle name="Output 2 12 20" xfId="1621"/>
    <cellStyle name="Output 2 12 20 2" xfId="6128"/>
    <cellStyle name="Output 2 12 20 3" xfId="8026"/>
    <cellStyle name="Output 2 12 20 4" xfId="3850"/>
    <cellStyle name="Output 2 12 21" xfId="1622"/>
    <cellStyle name="Output 2 12 21 2" xfId="6129"/>
    <cellStyle name="Output 2 12 21 3" xfId="8027"/>
    <cellStyle name="Output 2 12 21 4" xfId="3851"/>
    <cellStyle name="Output 2 12 22" xfId="1623"/>
    <cellStyle name="Output 2 12 22 2" xfId="6130"/>
    <cellStyle name="Output 2 12 22 3" xfId="8028"/>
    <cellStyle name="Output 2 12 22 4" xfId="3852"/>
    <cellStyle name="Output 2 12 23" xfId="1624"/>
    <cellStyle name="Output 2 12 23 2" xfId="6131"/>
    <cellStyle name="Output 2 12 23 3" xfId="8029"/>
    <cellStyle name="Output 2 12 23 4" xfId="3853"/>
    <cellStyle name="Output 2 12 24" xfId="6116"/>
    <cellStyle name="Output 2 12 25" xfId="8014"/>
    <cellStyle name="Output 2 12 26" xfId="3838"/>
    <cellStyle name="Output 2 12 3" xfId="1625"/>
    <cellStyle name="Output 2 12 3 2" xfId="6132"/>
    <cellStyle name="Output 2 12 3 3" xfId="8030"/>
    <cellStyle name="Output 2 12 3 4" xfId="3854"/>
    <cellStyle name="Output 2 12 4" xfId="1626"/>
    <cellStyle name="Output 2 12 4 2" xfId="6133"/>
    <cellStyle name="Output 2 12 4 3" xfId="8031"/>
    <cellStyle name="Output 2 12 4 4" xfId="3855"/>
    <cellStyle name="Output 2 12 5" xfId="1627"/>
    <cellStyle name="Output 2 12 5 2" xfId="6134"/>
    <cellStyle name="Output 2 12 5 3" xfId="8032"/>
    <cellStyle name="Output 2 12 5 4" xfId="3856"/>
    <cellStyle name="Output 2 12 6" xfId="1628"/>
    <cellStyle name="Output 2 12 6 2" xfId="6135"/>
    <cellStyle name="Output 2 12 6 3" xfId="8033"/>
    <cellStyle name="Output 2 12 6 4" xfId="3857"/>
    <cellStyle name="Output 2 12 7" xfId="1629"/>
    <cellStyle name="Output 2 12 7 2" xfId="6136"/>
    <cellStyle name="Output 2 12 7 3" xfId="8034"/>
    <cellStyle name="Output 2 12 7 4" xfId="3858"/>
    <cellStyle name="Output 2 12 8" xfId="1630"/>
    <cellStyle name="Output 2 12 8 2" xfId="6137"/>
    <cellStyle name="Output 2 12 8 3" xfId="8035"/>
    <cellStyle name="Output 2 12 8 4" xfId="3859"/>
    <cellStyle name="Output 2 12 9" xfId="1631"/>
    <cellStyle name="Output 2 12 9 2" xfId="6138"/>
    <cellStyle name="Output 2 12 9 3" xfId="8036"/>
    <cellStyle name="Output 2 12 9 4" xfId="3860"/>
    <cellStyle name="Output 2 13" xfId="1632"/>
    <cellStyle name="Output 2 13 10" xfId="1633"/>
    <cellStyle name="Output 2 13 10 2" xfId="6140"/>
    <cellStyle name="Output 2 13 10 3" xfId="8038"/>
    <cellStyle name="Output 2 13 10 4" xfId="3862"/>
    <cellStyle name="Output 2 13 11" xfId="1634"/>
    <cellStyle name="Output 2 13 11 2" xfId="6141"/>
    <cellStyle name="Output 2 13 11 3" xfId="8039"/>
    <cellStyle name="Output 2 13 11 4" xfId="3863"/>
    <cellStyle name="Output 2 13 12" xfId="1635"/>
    <cellStyle name="Output 2 13 12 2" xfId="6142"/>
    <cellStyle name="Output 2 13 12 3" xfId="8040"/>
    <cellStyle name="Output 2 13 12 4" xfId="3864"/>
    <cellStyle name="Output 2 13 13" xfId="1636"/>
    <cellStyle name="Output 2 13 13 2" xfId="6143"/>
    <cellStyle name="Output 2 13 13 3" xfId="8041"/>
    <cellStyle name="Output 2 13 13 4" xfId="3865"/>
    <cellStyle name="Output 2 13 14" xfId="1637"/>
    <cellStyle name="Output 2 13 14 2" xfId="6144"/>
    <cellStyle name="Output 2 13 14 3" xfId="8042"/>
    <cellStyle name="Output 2 13 14 4" xfId="3866"/>
    <cellStyle name="Output 2 13 15" xfId="1638"/>
    <cellStyle name="Output 2 13 15 2" xfId="6145"/>
    <cellStyle name="Output 2 13 15 3" xfId="8043"/>
    <cellStyle name="Output 2 13 15 4" xfId="3867"/>
    <cellStyle name="Output 2 13 16" xfId="1639"/>
    <cellStyle name="Output 2 13 16 2" xfId="6146"/>
    <cellStyle name="Output 2 13 16 3" xfId="8044"/>
    <cellStyle name="Output 2 13 16 4" xfId="3868"/>
    <cellStyle name="Output 2 13 17" xfId="1640"/>
    <cellStyle name="Output 2 13 17 2" xfId="6147"/>
    <cellStyle name="Output 2 13 17 3" xfId="8045"/>
    <cellStyle name="Output 2 13 17 4" xfId="3869"/>
    <cellStyle name="Output 2 13 18" xfId="1641"/>
    <cellStyle name="Output 2 13 18 2" xfId="6148"/>
    <cellStyle name="Output 2 13 18 3" xfId="8046"/>
    <cellStyle name="Output 2 13 18 4" xfId="3870"/>
    <cellStyle name="Output 2 13 19" xfId="1642"/>
    <cellStyle name="Output 2 13 19 2" xfId="6149"/>
    <cellStyle name="Output 2 13 19 3" xfId="8047"/>
    <cellStyle name="Output 2 13 19 4" xfId="3871"/>
    <cellStyle name="Output 2 13 2" xfId="1643"/>
    <cellStyle name="Output 2 13 2 2" xfId="6150"/>
    <cellStyle name="Output 2 13 2 3" xfId="8048"/>
    <cellStyle name="Output 2 13 2 4" xfId="3872"/>
    <cellStyle name="Output 2 13 20" xfId="1644"/>
    <cellStyle name="Output 2 13 20 2" xfId="6151"/>
    <cellStyle name="Output 2 13 20 3" xfId="8049"/>
    <cellStyle name="Output 2 13 20 4" xfId="3873"/>
    <cellStyle name="Output 2 13 21" xfId="1645"/>
    <cellStyle name="Output 2 13 21 2" xfId="6152"/>
    <cellStyle name="Output 2 13 21 3" xfId="8050"/>
    <cellStyle name="Output 2 13 21 4" xfId="3874"/>
    <cellStyle name="Output 2 13 22" xfId="1646"/>
    <cellStyle name="Output 2 13 22 2" xfId="6153"/>
    <cellStyle name="Output 2 13 22 3" xfId="8051"/>
    <cellStyle name="Output 2 13 22 4" xfId="3875"/>
    <cellStyle name="Output 2 13 23" xfId="1647"/>
    <cellStyle name="Output 2 13 23 2" xfId="6154"/>
    <cellStyle name="Output 2 13 23 3" xfId="8052"/>
    <cellStyle name="Output 2 13 23 4" xfId="3876"/>
    <cellStyle name="Output 2 13 24" xfId="6139"/>
    <cellStyle name="Output 2 13 25" xfId="8037"/>
    <cellStyle name="Output 2 13 26" xfId="3861"/>
    <cellStyle name="Output 2 13 3" xfId="1648"/>
    <cellStyle name="Output 2 13 3 2" xfId="6155"/>
    <cellStyle name="Output 2 13 3 3" xfId="8053"/>
    <cellStyle name="Output 2 13 3 4" xfId="3877"/>
    <cellStyle name="Output 2 13 4" xfId="1649"/>
    <cellStyle name="Output 2 13 4 2" xfId="6156"/>
    <cellStyle name="Output 2 13 4 3" xfId="8054"/>
    <cellStyle name="Output 2 13 4 4" xfId="3878"/>
    <cellStyle name="Output 2 13 5" xfId="1650"/>
    <cellStyle name="Output 2 13 5 2" xfId="6157"/>
    <cellStyle name="Output 2 13 5 3" xfId="8055"/>
    <cellStyle name="Output 2 13 5 4" xfId="3879"/>
    <cellStyle name="Output 2 13 6" xfId="1651"/>
    <cellStyle name="Output 2 13 6 2" xfId="6158"/>
    <cellStyle name="Output 2 13 6 3" xfId="8056"/>
    <cellStyle name="Output 2 13 6 4" xfId="3880"/>
    <cellStyle name="Output 2 13 7" xfId="1652"/>
    <cellStyle name="Output 2 13 7 2" xfId="6159"/>
    <cellStyle name="Output 2 13 7 3" xfId="8057"/>
    <cellStyle name="Output 2 13 7 4" xfId="3881"/>
    <cellStyle name="Output 2 13 8" xfId="1653"/>
    <cellStyle name="Output 2 13 8 2" xfId="6160"/>
    <cellStyle name="Output 2 13 8 3" xfId="8058"/>
    <cellStyle name="Output 2 13 8 4" xfId="3882"/>
    <cellStyle name="Output 2 13 9" xfId="1654"/>
    <cellStyle name="Output 2 13 9 2" xfId="6161"/>
    <cellStyle name="Output 2 13 9 3" xfId="8059"/>
    <cellStyle name="Output 2 13 9 4" xfId="3883"/>
    <cellStyle name="Output 2 14" xfId="1655"/>
    <cellStyle name="Output 2 14 10" xfId="1656"/>
    <cellStyle name="Output 2 14 10 2" xfId="6163"/>
    <cellStyle name="Output 2 14 10 3" xfId="8061"/>
    <cellStyle name="Output 2 14 10 4" xfId="3885"/>
    <cellStyle name="Output 2 14 11" xfId="1657"/>
    <cellStyle name="Output 2 14 11 2" xfId="6164"/>
    <cellStyle name="Output 2 14 11 3" xfId="8062"/>
    <cellStyle name="Output 2 14 11 4" xfId="3886"/>
    <cellStyle name="Output 2 14 12" xfId="1658"/>
    <cellStyle name="Output 2 14 12 2" xfId="6165"/>
    <cellStyle name="Output 2 14 12 3" xfId="8063"/>
    <cellStyle name="Output 2 14 12 4" xfId="3887"/>
    <cellStyle name="Output 2 14 13" xfId="1659"/>
    <cellStyle name="Output 2 14 13 2" xfId="6166"/>
    <cellStyle name="Output 2 14 13 3" xfId="8064"/>
    <cellStyle name="Output 2 14 13 4" xfId="3888"/>
    <cellStyle name="Output 2 14 14" xfId="1660"/>
    <cellStyle name="Output 2 14 14 2" xfId="6167"/>
    <cellStyle name="Output 2 14 14 3" xfId="8065"/>
    <cellStyle name="Output 2 14 14 4" xfId="3889"/>
    <cellStyle name="Output 2 14 15" xfId="1661"/>
    <cellStyle name="Output 2 14 15 2" xfId="6168"/>
    <cellStyle name="Output 2 14 15 3" xfId="8066"/>
    <cellStyle name="Output 2 14 15 4" xfId="3890"/>
    <cellStyle name="Output 2 14 16" xfId="1662"/>
    <cellStyle name="Output 2 14 16 2" xfId="6169"/>
    <cellStyle name="Output 2 14 16 3" xfId="8067"/>
    <cellStyle name="Output 2 14 16 4" xfId="3891"/>
    <cellStyle name="Output 2 14 17" xfId="1663"/>
    <cellStyle name="Output 2 14 17 2" xfId="6170"/>
    <cellStyle name="Output 2 14 17 3" xfId="8068"/>
    <cellStyle name="Output 2 14 17 4" xfId="3892"/>
    <cellStyle name="Output 2 14 18" xfId="1664"/>
    <cellStyle name="Output 2 14 18 2" xfId="6171"/>
    <cellStyle name="Output 2 14 18 3" xfId="8069"/>
    <cellStyle name="Output 2 14 18 4" xfId="3893"/>
    <cellStyle name="Output 2 14 19" xfId="1665"/>
    <cellStyle name="Output 2 14 19 2" xfId="6172"/>
    <cellStyle name="Output 2 14 19 3" xfId="8070"/>
    <cellStyle name="Output 2 14 19 4" xfId="3894"/>
    <cellStyle name="Output 2 14 2" xfId="1666"/>
    <cellStyle name="Output 2 14 2 2" xfId="6173"/>
    <cellStyle name="Output 2 14 2 3" xfId="8071"/>
    <cellStyle name="Output 2 14 2 4" xfId="3895"/>
    <cellStyle name="Output 2 14 20" xfId="1667"/>
    <cellStyle name="Output 2 14 20 2" xfId="6174"/>
    <cellStyle name="Output 2 14 20 3" xfId="8072"/>
    <cellStyle name="Output 2 14 20 4" xfId="3896"/>
    <cellStyle name="Output 2 14 21" xfId="1668"/>
    <cellStyle name="Output 2 14 21 2" xfId="6175"/>
    <cellStyle name="Output 2 14 21 3" xfId="8073"/>
    <cellStyle name="Output 2 14 21 4" xfId="3897"/>
    <cellStyle name="Output 2 14 22" xfId="1669"/>
    <cellStyle name="Output 2 14 22 2" xfId="6176"/>
    <cellStyle name="Output 2 14 22 3" xfId="8074"/>
    <cellStyle name="Output 2 14 22 4" xfId="3898"/>
    <cellStyle name="Output 2 14 23" xfId="1670"/>
    <cellStyle name="Output 2 14 23 2" xfId="6177"/>
    <cellStyle name="Output 2 14 23 3" xfId="8075"/>
    <cellStyle name="Output 2 14 23 4" xfId="3899"/>
    <cellStyle name="Output 2 14 24" xfId="6162"/>
    <cellStyle name="Output 2 14 25" xfId="8060"/>
    <cellStyle name="Output 2 14 26" xfId="3884"/>
    <cellStyle name="Output 2 14 3" xfId="1671"/>
    <cellStyle name="Output 2 14 3 2" xfId="6178"/>
    <cellStyle name="Output 2 14 3 3" xfId="8076"/>
    <cellStyle name="Output 2 14 3 4" xfId="3900"/>
    <cellStyle name="Output 2 14 4" xfId="1672"/>
    <cellStyle name="Output 2 14 4 2" xfId="6179"/>
    <cellStyle name="Output 2 14 4 3" xfId="8077"/>
    <cellStyle name="Output 2 14 4 4" xfId="3901"/>
    <cellStyle name="Output 2 14 5" xfId="1673"/>
    <cellStyle name="Output 2 14 5 2" xfId="6180"/>
    <cellStyle name="Output 2 14 5 3" xfId="8078"/>
    <cellStyle name="Output 2 14 5 4" xfId="3902"/>
    <cellStyle name="Output 2 14 6" xfId="1674"/>
    <cellStyle name="Output 2 14 6 2" xfId="6181"/>
    <cellStyle name="Output 2 14 6 3" xfId="8079"/>
    <cellStyle name="Output 2 14 6 4" xfId="3903"/>
    <cellStyle name="Output 2 14 7" xfId="1675"/>
    <cellStyle name="Output 2 14 7 2" xfId="6182"/>
    <cellStyle name="Output 2 14 7 3" xfId="8080"/>
    <cellStyle name="Output 2 14 7 4" xfId="3904"/>
    <cellStyle name="Output 2 14 8" xfId="1676"/>
    <cellStyle name="Output 2 14 8 2" xfId="6183"/>
    <cellStyle name="Output 2 14 8 3" xfId="8081"/>
    <cellStyle name="Output 2 14 8 4" xfId="3905"/>
    <cellStyle name="Output 2 14 9" xfId="1677"/>
    <cellStyle name="Output 2 14 9 2" xfId="6184"/>
    <cellStyle name="Output 2 14 9 3" xfId="8082"/>
    <cellStyle name="Output 2 14 9 4" xfId="3906"/>
    <cellStyle name="Output 2 15" xfId="1678"/>
    <cellStyle name="Output 2 15 10" xfId="1679"/>
    <cellStyle name="Output 2 15 10 2" xfId="6186"/>
    <cellStyle name="Output 2 15 10 3" xfId="8084"/>
    <cellStyle name="Output 2 15 10 4" xfId="3908"/>
    <cellStyle name="Output 2 15 11" xfId="1680"/>
    <cellStyle name="Output 2 15 11 2" xfId="6187"/>
    <cellStyle name="Output 2 15 11 3" xfId="8085"/>
    <cellStyle name="Output 2 15 11 4" xfId="3909"/>
    <cellStyle name="Output 2 15 12" xfId="1681"/>
    <cellStyle name="Output 2 15 12 2" xfId="6188"/>
    <cellStyle name="Output 2 15 12 3" xfId="8086"/>
    <cellStyle name="Output 2 15 12 4" xfId="3910"/>
    <cellStyle name="Output 2 15 13" xfId="1682"/>
    <cellStyle name="Output 2 15 13 2" xfId="6189"/>
    <cellStyle name="Output 2 15 13 3" xfId="8087"/>
    <cellStyle name="Output 2 15 13 4" xfId="3911"/>
    <cellStyle name="Output 2 15 14" xfId="1683"/>
    <cellStyle name="Output 2 15 14 2" xfId="6190"/>
    <cellStyle name="Output 2 15 14 3" xfId="8088"/>
    <cellStyle name="Output 2 15 14 4" xfId="3912"/>
    <cellStyle name="Output 2 15 15" xfId="1684"/>
    <cellStyle name="Output 2 15 15 2" xfId="6191"/>
    <cellStyle name="Output 2 15 15 3" xfId="8089"/>
    <cellStyle name="Output 2 15 15 4" xfId="3913"/>
    <cellStyle name="Output 2 15 16" xfId="1685"/>
    <cellStyle name="Output 2 15 16 2" xfId="6192"/>
    <cellStyle name="Output 2 15 16 3" xfId="8090"/>
    <cellStyle name="Output 2 15 16 4" xfId="3914"/>
    <cellStyle name="Output 2 15 17" xfId="1686"/>
    <cellStyle name="Output 2 15 17 2" xfId="6193"/>
    <cellStyle name="Output 2 15 17 3" xfId="8091"/>
    <cellStyle name="Output 2 15 17 4" xfId="3915"/>
    <cellStyle name="Output 2 15 18" xfId="1687"/>
    <cellStyle name="Output 2 15 18 2" xfId="6194"/>
    <cellStyle name="Output 2 15 18 3" xfId="8092"/>
    <cellStyle name="Output 2 15 18 4" xfId="3916"/>
    <cellStyle name="Output 2 15 19" xfId="1688"/>
    <cellStyle name="Output 2 15 19 2" xfId="6195"/>
    <cellStyle name="Output 2 15 19 3" xfId="8093"/>
    <cellStyle name="Output 2 15 19 4" xfId="3917"/>
    <cellStyle name="Output 2 15 2" xfId="1689"/>
    <cellStyle name="Output 2 15 2 2" xfId="6196"/>
    <cellStyle name="Output 2 15 2 3" xfId="8094"/>
    <cellStyle name="Output 2 15 2 4" xfId="3918"/>
    <cellStyle name="Output 2 15 20" xfId="1690"/>
    <cellStyle name="Output 2 15 20 2" xfId="6197"/>
    <cellStyle name="Output 2 15 20 3" xfId="8095"/>
    <cellStyle name="Output 2 15 20 4" xfId="3919"/>
    <cellStyle name="Output 2 15 21" xfId="1691"/>
    <cellStyle name="Output 2 15 21 2" xfId="6198"/>
    <cellStyle name="Output 2 15 21 3" xfId="8096"/>
    <cellStyle name="Output 2 15 21 4" xfId="3920"/>
    <cellStyle name="Output 2 15 22" xfId="1692"/>
    <cellStyle name="Output 2 15 22 2" xfId="6199"/>
    <cellStyle name="Output 2 15 22 3" xfId="8097"/>
    <cellStyle name="Output 2 15 22 4" xfId="3921"/>
    <cellStyle name="Output 2 15 23" xfId="1693"/>
    <cellStyle name="Output 2 15 23 2" xfId="6200"/>
    <cellStyle name="Output 2 15 23 3" xfId="8098"/>
    <cellStyle name="Output 2 15 23 4" xfId="3922"/>
    <cellStyle name="Output 2 15 24" xfId="6185"/>
    <cellStyle name="Output 2 15 25" xfId="8083"/>
    <cellStyle name="Output 2 15 26" xfId="3907"/>
    <cellStyle name="Output 2 15 3" xfId="1694"/>
    <cellStyle name="Output 2 15 3 2" xfId="6201"/>
    <cellStyle name="Output 2 15 3 3" xfId="8099"/>
    <cellStyle name="Output 2 15 3 4" xfId="3923"/>
    <cellStyle name="Output 2 15 4" xfId="1695"/>
    <cellStyle name="Output 2 15 4 2" xfId="6202"/>
    <cellStyle name="Output 2 15 4 3" xfId="8100"/>
    <cellStyle name="Output 2 15 4 4" xfId="3924"/>
    <cellStyle name="Output 2 15 5" xfId="1696"/>
    <cellStyle name="Output 2 15 5 2" xfId="6203"/>
    <cellStyle name="Output 2 15 5 3" xfId="8101"/>
    <cellStyle name="Output 2 15 5 4" xfId="3925"/>
    <cellStyle name="Output 2 15 6" xfId="1697"/>
    <cellStyle name="Output 2 15 6 2" xfId="6204"/>
    <cellStyle name="Output 2 15 6 3" xfId="8102"/>
    <cellStyle name="Output 2 15 6 4" xfId="3926"/>
    <cellStyle name="Output 2 15 7" xfId="1698"/>
    <cellStyle name="Output 2 15 7 2" xfId="6205"/>
    <cellStyle name="Output 2 15 7 3" xfId="8103"/>
    <cellStyle name="Output 2 15 7 4" xfId="3927"/>
    <cellStyle name="Output 2 15 8" xfId="1699"/>
    <cellStyle name="Output 2 15 8 2" xfId="6206"/>
    <cellStyle name="Output 2 15 8 3" xfId="8104"/>
    <cellStyle name="Output 2 15 8 4" xfId="3928"/>
    <cellStyle name="Output 2 15 9" xfId="1700"/>
    <cellStyle name="Output 2 15 9 2" xfId="6207"/>
    <cellStyle name="Output 2 15 9 3" xfId="8105"/>
    <cellStyle name="Output 2 15 9 4" xfId="3929"/>
    <cellStyle name="Output 2 16" xfId="1701"/>
    <cellStyle name="Output 2 16 2" xfId="6208"/>
    <cellStyle name="Output 2 16 3" xfId="8106"/>
    <cellStyle name="Output 2 16 4" xfId="3930"/>
    <cellStyle name="Output 2 17" xfId="1702"/>
    <cellStyle name="Output 2 17 2" xfId="6209"/>
    <cellStyle name="Output 2 17 3" xfId="8107"/>
    <cellStyle name="Output 2 17 4" xfId="3931"/>
    <cellStyle name="Output 2 18" xfId="1703"/>
    <cellStyle name="Output 2 18 2" xfId="6210"/>
    <cellStyle name="Output 2 18 3" xfId="8108"/>
    <cellStyle name="Output 2 18 4" xfId="3932"/>
    <cellStyle name="Output 2 19" xfId="1704"/>
    <cellStyle name="Output 2 19 2" xfId="6211"/>
    <cellStyle name="Output 2 19 3" xfId="8109"/>
    <cellStyle name="Output 2 19 4" xfId="3933"/>
    <cellStyle name="Output 2 2" xfId="1705"/>
    <cellStyle name="Output 2 2 10" xfId="1706"/>
    <cellStyle name="Output 2 2 10 2" xfId="6213"/>
    <cellStyle name="Output 2 2 10 3" xfId="8111"/>
    <cellStyle name="Output 2 2 10 4" xfId="3935"/>
    <cellStyle name="Output 2 2 11" xfId="1707"/>
    <cellStyle name="Output 2 2 11 2" xfId="6214"/>
    <cellStyle name="Output 2 2 11 3" xfId="8112"/>
    <cellStyle name="Output 2 2 11 4" xfId="3936"/>
    <cellStyle name="Output 2 2 12" xfId="1708"/>
    <cellStyle name="Output 2 2 12 2" xfId="6215"/>
    <cellStyle name="Output 2 2 12 3" xfId="8113"/>
    <cellStyle name="Output 2 2 12 4" xfId="3937"/>
    <cellStyle name="Output 2 2 13" xfId="1709"/>
    <cellStyle name="Output 2 2 13 2" xfId="6216"/>
    <cellStyle name="Output 2 2 13 3" xfId="8114"/>
    <cellStyle name="Output 2 2 13 4" xfId="3938"/>
    <cellStyle name="Output 2 2 14" xfId="1710"/>
    <cellStyle name="Output 2 2 14 2" xfId="6217"/>
    <cellStyle name="Output 2 2 14 3" xfId="8115"/>
    <cellStyle name="Output 2 2 14 4" xfId="3939"/>
    <cellStyle name="Output 2 2 15" xfId="1711"/>
    <cellStyle name="Output 2 2 15 2" xfId="6218"/>
    <cellStyle name="Output 2 2 15 3" xfId="8116"/>
    <cellStyle name="Output 2 2 15 4" xfId="3940"/>
    <cellStyle name="Output 2 2 16" xfId="1712"/>
    <cellStyle name="Output 2 2 16 2" xfId="6219"/>
    <cellStyle name="Output 2 2 16 3" xfId="8117"/>
    <cellStyle name="Output 2 2 16 4" xfId="3941"/>
    <cellStyle name="Output 2 2 17" xfId="1713"/>
    <cellStyle name="Output 2 2 17 2" xfId="6220"/>
    <cellStyle name="Output 2 2 17 3" xfId="8118"/>
    <cellStyle name="Output 2 2 17 4" xfId="3942"/>
    <cellStyle name="Output 2 2 18" xfId="1714"/>
    <cellStyle name="Output 2 2 18 2" xfId="6221"/>
    <cellStyle name="Output 2 2 18 3" xfId="8119"/>
    <cellStyle name="Output 2 2 18 4" xfId="3943"/>
    <cellStyle name="Output 2 2 19" xfId="1715"/>
    <cellStyle name="Output 2 2 19 2" xfId="6222"/>
    <cellStyle name="Output 2 2 19 3" xfId="8120"/>
    <cellStyle name="Output 2 2 19 4" xfId="3944"/>
    <cellStyle name="Output 2 2 2" xfId="1716"/>
    <cellStyle name="Output 2 2 2 2" xfId="6223"/>
    <cellStyle name="Output 2 2 2 3" xfId="8121"/>
    <cellStyle name="Output 2 2 2 4" xfId="3945"/>
    <cellStyle name="Output 2 2 20" xfId="1717"/>
    <cellStyle name="Output 2 2 20 2" xfId="6224"/>
    <cellStyle name="Output 2 2 20 3" xfId="8122"/>
    <cellStyle name="Output 2 2 20 4" xfId="3946"/>
    <cellStyle name="Output 2 2 21" xfId="1718"/>
    <cellStyle name="Output 2 2 21 2" xfId="6225"/>
    <cellStyle name="Output 2 2 21 3" xfId="8123"/>
    <cellStyle name="Output 2 2 21 4" xfId="3947"/>
    <cellStyle name="Output 2 2 22" xfId="1719"/>
    <cellStyle name="Output 2 2 22 2" xfId="6226"/>
    <cellStyle name="Output 2 2 22 3" xfId="8124"/>
    <cellStyle name="Output 2 2 22 4" xfId="3948"/>
    <cellStyle name="Output 2 2 23" xfId="1720"/>
    <cellStyle name="Output 2 2 23 2" xfId="6227"/>
    <cellStyle name="Output 2 2 23 3" xfId="8125"/>
    <cellStyle name="Output 2 2 23 4" xfId="3949"/>
    <cellStyle name="Output 2 2 24" xfId="6212"/>
    <cellStyle name="Output 2 2 25" xfId="8110"/>
    <cellStyle name="Output 2 2 26" xfId="3934"/>
    <cellStyle name="Output 2 2 3" xfId="1721"/>
    <cellStyle name="Output 2 2 3 2" xfId="6228"/>
    <cellStyle name="Output 2 2 3 3" xfId="8126"/>
    <cellStyle name="Output 2 2 3 4" xfId="3950"/>
    <cellStyle name="Output 2 2 4" xfId="1722"/>
    <cellStyle name="Output 2 2 4 2" xfId="6229"/>
    <cellStyle name="Output 2 2 4 3" xfId="8127"/>
    <cellStyle name="Output 2 2 4 4" xfId="3951"/>
    <cellStyle name="Output 2 2 5" xfId="1723"/>
    <cellStyle name="Output 2 2 5 2" xfId="6230"/>
    <cellStyle name="Output 2 2 5 3" xfId="8128"/>
    <cellStyle name="Output 2 2 5 4" xfId="3952"/>
    <cellStyle name="Output 2 2 6" xfId="1724"/>
    <cellStyle name="Output 2 2 6 2" xfId="6231"/>
    <cellStyle name="Output 2 2 6 3" xfId="8129"/>
    <cellStyle name="Output 2 2 6 4" xfId="3953"/>
    <cellStyle name="Output 2 2 7" xfId="1725"/>
    <cellStyle name="Output 2 2 7 2" xfId="6232"/>
    <cellStyle name="Output 2 2 7 3" xfId="8130"/>
    <cellStyle name="Output 2 2 7 4" xfId="3954"/>
    <cellStyle name="Output 2 2 8" xfId="1726"/>
    <cellStyle name="Output 2 2 8 2" xfId="6233"/>
    <cellStyle name="Output 2 2 8 3" xfId="8131"/>
    <cellStyle name="Output 2 2 8 4" xfId="3955"/>
    <cellStyle name="Output 2 2 9" xfId="1727"/>
    <cellStyle name="Output 2 2 9 2" xfId="6234"/>
    <cellStyle name="Output 2 2 9 3" xfId="8132"/>
    <cellStyle name="Output 2 2 9 4" xfId="3956"/>
    <cellStyle name="Output 2 20" xfId="1728"/>
    <cellStyle name="Output 2 20 2" xfId="6235"/>
    <cellStyle name="Output 2 20 3" xfId="8133"/>
    <cellStyle name="Output 2 20 4" xfId="3957"/>
    <cellStyle name="Output 2 21" xfId="1729"/>
    <cellStyle name="Output 2 21 2" xfId="6236"/>
    <cellStyle name="Output 2 21 3" xfId="8134"/>
    <cellStyle name="Output 2 21 4" xfId="3958"/>
    <cellStyle name="Output 2 22" xfId="1730"/>
    <cellStyle name="Output 2 22 2" xfId="6237"/>
    <cellStyle name="Output 2 22 3" xfId="8135"/>
    <cellStyle name="Output 2 22 4" xfId="3959"/>
    <cellStyle name="Output 2 23" xfId="1731"/>
    <cellStyle name="Output 2 23 2" xfId="6238"/>
    <cellStyle name="Output 2 23 3" xfId="8136"/>
    <cellStyle name="Output 2 23 4" xfId="3960"/>
    <cellStyle name="Output 2 24" xfId="1732"/>
    <cellStyle name="Output 2 24 2" xfId="6239"/>
    <cellStyle name="Output 2 24 3" xfId="8137"/>
    <cellStyle name="Output 2 24 4" xfId="3961"/>
    <cellStyle name="Output 2 25" xfId="1733"/>
    <cellStyle name="Output 2 25 2" xfId="6240"/>
    <cellStyle name="Output 2 25 3" xfId="8138"/>
    <cellStyle name="Output 2 25 4" xfId="3962"/>
    <cellStyle name="Output 2 26" xfId="1734"/>
    <cellStyle name="Output 2 26 2" xfId="6241"/>
    <cellStyle name="Output 2 26 3" xfId="8139"/>
    <cellStyle name="Output 2 26 4" xfId="3963"/>
    <cellStyle name="Output 2 27" xfId="1735"/>
    <cellStyle name="Output 2 27 2" xfId="6242"/>
    <cellStyle name="Output 2 27 3" xfId="8140"/>
    <cellStyle name="Output 2 27 4" xfId="3964"/>
    <cellStyle name="Output 2 28" xfId="1736"/>
    <cellStyle name="Output 2 28 2" xfId="6243"/>
    <cellStyle name="Output 2 28 3" xfId="8141"/>
    <cellStyle name="Output 2 28 4" xfId="3965"/>
    <cellStyle name="Output 2 29" xfId="1737"/>
    <cellStyle name="Output 2 29 2" xfId="6244"/>
    <cellStyle name="Output 2 29 3" xfId="8142"/>
    <cellStyle name="Output 2 29 4" xfId="3966"/>
    <cellStyle name="Output 2 3" xfId="1738"/>
    <cellStyle name="Output 2 3 10" xfId="1739"/>
    <cellStyle name="Output 2 3 10 2" xfId="6246"/>
    <cellStyle name="Output 2 3 10 3" xfId="8144"/>
    <cellStyle name="Output 2 3 10 4" xfId="3968"/>
    <cellStyle name="Output 2 3 11" xfId="1740"/>
    <cellStyle name="Output 2 3 11 2" xfId="6247"/>
    <cellStyle name="Output 2 3 11 3" xfId="8145"/>
    <cellStyle name="Output 2 3 11 4" xfId="3969"/>
    <cellStyle name="Output 2 3 12" xfId="1741"/>
    <cellStyle name="Output 2 3 12 2" xfId="6248"/>
    <cellStyle name="Output 2 3 12 3" xfId="8146"/>
    <cellStyle name="Output 2 3 12 4" xfId="3970"/>
    <cellStyle name="Output 2 3 13" xfId="1742"/>
    <cellStyle name="Output 2 3 13 2" xfId="6249"/>
    <cellStyle name="Output 2 3 13 3" xfId="8147"/>
    <cellStyle name="Output 2 3 13 4" xfId="3971"/>
    <cellStyle name="Output 2 3 14" xfId="1743"/>
    <cellStyle name="Output 2 3 14 2" xfId="6250"/>
    <cellStyle name="Output 2 3 14 3" xfId="8148"/>
    <cellStyle name="Output 2 3 14 4" xfId="3972"/>
    <cellStyle name="Output 2 3 15" xfId="1744"/>
    <cellStyle name="Output 2 3 15 2" xfId="6251"/>
    <cellStyle name="Output 2 3 15 3" xfId="8149"/>
    <cellStyle name="Output 2 3 15 4" xfId="3973"/>
    <cellStyle name="Output 2 3 16" xfId="1745"/>
    <cellStyle name="Output 2 3 16 2" xfId="6252"/>
    <cellStyle name="Output 2 3 16 3" xfId="8150"/>
    <cellStyle name="Output 2 3 16 4" xfId="3974"/>
    <cellStyle name="Output 2 3 17" xfId="1746"/>
    <cellStyle name="Output 2 3 17 2" xfId="6253"/>
    <cellStyle name="Output 2 3 17 3" xfId="8151"/>
    <cellStyle name="Output 2 3 17 4" xfId="3975"/>
    <cellStyle name="Output 2 3 18" xfId="1747"/>
    <cellStyle name="Output 2 3 18 2" xfId="6254"/>
    <cellStyle name="Output 2 3 18 3" xfId="8152"/>
    <cellStyle name="Output 2 3 18 4" xfId="3976"/>
    <cellStyle name="Output 2 3 19" xfId="1748"/>
    <cellStyle name="Output 2 3 19 2" xfId="6255"/>
    <cellStyle name="Output 2 3 19 3" xfId="8153"/>
    <cellStyle name="Output 2 3 19 4" xfId="3977"/>
    <cellStyle name="Output 2 3 2" xfId="1749"/>
    <cellStyle name="Output 2 3 2 2" xfId="6256"/>
    <cellStyle name="Output 2 3 2 3" xfId="8154"/>
    <cellStyle name="Output 2 3 2 4" xfId="3978"/>
    <cellStyle name="Output 2 3 20" xfId="1750"/>
    <cellStyle name="Output 2 3 20 2" xfId="6257"/>
    <cellStyle name="Output 2 3 20 3" xfId="8155"/>
    <cellStyle name="Output 2 3 20 4" xfId="3979"/>
    <cellStyle name="Output 2 3 21" xfId="1751"/>
    <cellStyle name="Output 2 3 21 2" xfId="6258"/>
    <cellStyle name="Output 2 3 21 3" xfId="8156"/>
    <cellStyle name="Output 2 3 21 4" xfId="3980"/>
    <cellStyle name="Output 2 3 22" xfId="1752"/>
    <cellStyle name="Output 2 3 22 2" xfId="6259"/>
    <cellStyle name="Output 2 3 22 3" xfId="8157"/>
    <cellStyle name="Output 2 3 22 4" xfId="3981"/>
    <cellStyle name="Output 2 3 23" xfId="1753"/>
    <cellStyle name="Output 2 3 23 2" xfId="6260"/>
    <cellStyle name="Output 2 3 23 3" xfId="8158"/>
    <cellStyle name="Output 2 3 23 4" xfId="3982"/>
    <cellStyle name="Output 2 3 24" xfId="6245"/>
    <cellStyle name="Output 2 3 25" xfId="8143"/>
    <cellStyle name="Output 2 3 26" xfId="3967"/>
    <cellStyle name="Output 2 3 3" xfId="1754"/>
    <cellStyle name="Output 2 3 3 2" xfId="6261"/>
    <cellStyle name="Output 2 3 3 3" xfId="8159"/>
    <cellStyle name="Output 2 3 3 4" xfId="3983"/>
    <cellStyle name="Output 2 3 4" xfId="1755"/>
    <cellStyle name="Output 2 3 4 2" xfId="6262"/>
    <cellStyle name="Output 2 3 4 3" xfId="8160"/>
    <cellStyle name="Output 2 3 4 4" xfId="3984"/>
    <cellStyle name="Output 2 3 5" xfId="1756"/>
    <cellStyle name="Output 2 3 5 2" xfId="6263"/>
    <cellStyle name="Output 2 3 5 3" xfId="8161"/>
    <cellStyle name="Output 2 3 5 4" xfId="3985"/>
    <cellStyle name="Output 2 3 6" xfId="1757"/>
    <cellStyle name="Output 2 3 6 2" xfId="6264"/>
    <cellStyle name="Output 2 3 6 3" xfId="8162"/>
    <cellStyle name="Output 2 3 6 4" xfId="3986"/>
    <cellStyle name="Output 2 3 7" xfId="1758"/>
    <cellStyle name="Output 2 3 7 2" xfId="6265"/>
    <cellStyle name="Output 2 3 7 3" xfId="8163"/>
    <cellStyle name="Output 2 3 7 4" xfId="3987"/>
    <cellStyle name="Output 2 3 8" xfId="1759"/>
    <cellStyle name="Output 2 3 8 2" xfId="6266"/>
    <cellStyle name="Output 2 3 8 3" xfId="8164"/>
    <cellStyle name="Output 2 3 8 4" xfId="3988"/>
    <cellStyle name="Output 2 3 9" xfId="1760"/>
    <cellStyle name="Output 2 3 9 2" xfId="6267"/>
    <cellStyle name="Output 2 3 9 3" xfId="8165"/>
    <cellStyle name="Output 2 3 9 4" xfId="3989"/>
    <cellStyle name="Output 2 30" xfId="1761"/>
    <cellStyle name="Output 2 30 2" xfId="6268"/>
    <cellStyle name="Output 2 30 3" xfId="8166"/>
    <cellStyle name="Output 2 30 4" xfId="3990"/>
    <cellStyle name="Output 2 31" xfId="1762"/>
    <cellStyle name="Output 2 31 2" xfId="6269"/>
    <cellStyle name="Output 2 31 3" xfId="8167"/>
    <cellStyle name="Output 2 31 4" xfId="3991"/>
    <cellStyle name="Output 2 32" xfId="1763"/>
    <cellStyle name="Output 2 32 2" xfId="6270"/>
    <cellStyle name="Output 2 32 3" xfId="8168"/>
    <cellStyle name="Output 2 32 4" xfId="3992"/>
    <cellStyle name="Output 2 33" xfId="1764"/>
    <cellStyle name="Output 2 33 2" xfId="6271"/>
    <cellStyle name="Output 2 33 3" xfId="8169"/>
    <cellStyle name="Output 2 33 4" xfId="3993"/>
    <cellStyle name="Output 2 34" xfId="1765"/>
    <cellStyle name="Output 2 34 2" xfId="6272"/>
    <cellStyle name="Output 2 34 3" xfId="8170"/>
    <cellStyle name="Output 2 34 4" xfId="3994"/>
    <cellStyle name="Output 2 35" xfId="1766"/>
    <cellStyle name="Output 2 35 2" xfId="6273"/>
    <cellStyle name="Output 2 35 3" xfId="8171"/>
    <cellStyle name="Output 2 35 4" xfId="3995"/>
    <cellStyle name="Output 2 36" xfId="1767"/>
    <cellStyle name="Output 2 36 2" xfId="6274"/>
    <cellStyle name="Output 2 36 3" xfId="8172"/>
    <cellStyle name="Output 2 36 4" xfId="3996"/>
    <cellStyle name="Output 2 37" xfId="1768"/>
    <cellStyle name="Output 2 37 2" xfId="6275"/>
    <cellStyle name="Output 2 37 3" xfId="8173"/>
    <cellStyle name="Output 2 37 4" xfId="3997"/>
    <cellStyle name="Output 2 38" xfId="6069"/>
    <cellStyle name="Output 2 39" xfId="7967"/>
    <cellStyle name="Output 2 4" xfId="1769"/>
    <cellStyle name="Output 2 4 10" xfId="1770"/>
    <cellStyle name="Output 2 4 10 2" xfId="6277"/>
    <cellStyle name="Output 2 4 10 3" xfId="8175"/>
    <cellStyle name="Output 2 4 10 4" xfId="3999"/>
    <cellStyle name="Output 2 4 11" xfId="1771"/>
    <cellStyle name="Output 2 4 11 2" xfId="6278"/>
    <cellStyle name="Output 2 4 11 3" xfId="8176"/>
    <cellStyle name="Output 2 4 11 4" xfId="4000"/>
    <cellStyle name="Output 2 4 12" xfId="1772"/>
    <cellStyle name="Output 2 4 12 2" xfId="6279"/>
    <cellStyle name="Output 2 4 12 3" xfId="8177"/>
    <cellStyle name="Output 2 4 12 4" xfId="4001"/>
    <cellStyle name="Output 2 4 13" xfId="1773"/>
    <cellStyle name="Output 2 4 13 2" xfId="6280"/>
    <cellStyle name="Output 2 4 13 3" xfId="8178"/>
    <cellStyle name="Output 2 4 13 4" xfId="4002"/>
    <cellStyle name="Output 2 4 14" xfId="1774"/>
    <cellStyle name="Output 2 4 14 2" xfId="6281"/>
    <cellStyle name="Output 2 4 14 3" xfId="8179"/>
    <cellStyle name="Output 2 4 14 4" xfId="4003"/>
    <cellStyle name="Output 2 4 15" xfId="1775"/>
    <cellStyle name="Output 2 4 15 2" xfId="6282"/>
    <cellStyle name="Output 2 4 15 3" xfId="8180"/>
    <cellStyle name="Output 2 4 15 4" xfId="4004"/>
    <cellStyle name="Output 2 4 16" xfId="1776"/>
    <cellStyle name="Output 2 4 16 2" xfId="6283"/>
    <cellStyle name="Output 2 4 16 3" xfId="8181"/>
    <cellStyle name="Output 2 4 16 4" xfId="4005"/>
    <cellStyle name="Output 2 4 17" xfId="1777"/>
    <cellStyle name="Output 2 4 17 2" xfId="6284"/>
    <cellStyle name="Output 2 4 17 3" xfId="8182"/>
    <cellStyle name="Output 2 4 17 4" xfId="4006"/>
    <cellStyle name="Output 2 4 18" xfId="1778"/>
    <cellStyle name="Output 2 4 18 2" xfId="6285"/>
    <cellStyle name="Output 2 4 18 3" xfId="8183"/>
    <cellStyle name="Output 2 4 18 4" xfId="4007"/>
    <cellStyle name="Output 2 4 19" xfId="1779"/>
    <cellStyle name="Output 2 4 19 2" xfId="6286"/>
    <cellStyle name="Output 2 4 19 3" xfId="8184"/>
    <cellStyle name="Output 2 4 19 4" xfId="4008"/>
    <cellStyle name="Output 2 4 2" xfId="1780"/>
    <cellStyle name="Output 2 4 2 2" xfId="6287"/>
    <cellStyle name="Output 2 4 2 3" xfId="8185"/>
    <cellStyle name="Output 2 4 2 4" xfId="4009"/>
    <cellStyle name="Output 2 4 20" xfId="1781"/>
    <cellStyle name="Output 2 4 20 2" xfId="6288"/>
    <cellStyle name="Output 2 4 20 3" xfId="8186"/>
    <cellStyle name="Output 2 4 20 4" xfId="4010"/>
    <cellStyle name="Output 2 4 21" xfId="1782"/>
    <cellStyle name="Output 2 4 21 2" xfId="6289"/>
    <cellStyle name="Output 2 4 21 3" xfId="8187"/>
    <cellStyle name="Output 2 4 21 4" xfId="4011"/>
    <cellStyle name="Output 2 4 22" xfId="1783"/>
    <cellStyle name="Output 2 4 22 2" xfId="6290"/>
    <cellStyle name="Output 2 4 22 3" xfId="8188"/>
    <cellStyle name="Output 2 4 22 4" xfId="4012"/>
    <cellStyle name="Output 2 4 23" xfId="1784"/>
    <cellStyle name="Output 2 4 23 2" xfId="6291"/>
    <cellStyle name="Output 2 4 23 3" xfId="8189"/>
    <cellStyle name="Output 2 4 23 4" xfId="4013"/>
    <cellStyle name="Output 2 4 24" xfId="6276"/>
    <cellStyle name="Output 2 4 25" xfId="8174"/>
    <cellStyle name="Output 2 4 26" xfId="3998"/>
    <cellStyle name="Output 2 4 3" xfId="1785"/>
    <cellStyle name="Output 2 4 3 2" xfId="6292"/>
    <cellStyle name="Output 2 4 3 3" xfId="8190"/>
    <cellStyle name="Output 2 4 3 4" xfId="4014"/>
    <cellStyle name="Output 2 4 4" xfId="1786"/>
    <cellStyle name="Output 2 4 4 2" xfId="6293"/>
    <cellStyle name="Output 2 4 4 3" xfId="8191"/>
    <cellStyle name="Output 2 4 4 4" xfId="4015"/>
    <cellStyle name="Output 2 4 5" xfId="1787"/>
    <cellStyle name="Output 2 4 5 2" xfId="6294"/>
    <cellStyle name="Output 2 4 5 3" xfId="8192"/>
    <cellStyle name="Output 2 4 5 4" xfId="4016"/>
    <cellStyle name="Output 2 4 6" xfId="1788"/>
    <cellStyle name="Output 2 4 6 2" xfId="6295"/>
    <cellStyle name="Output 2 4 6 3" xfId="8193"/>
    <cellStyle name="Output 2 4 6 4" xfId="4017"/>
    <cellStyle name="Output 2 4 7" xfId="1789"/>
    <cellStyle name="Output 2 4 7 2" xfId="6296"/>
    <cellStyle name="Output 2 4 7 3" xfId="8194"/>
    <cellStyle name="Output 2 4 7 4" xfId="4018"/>
    <cellStyle name="Output 2 4 8" xfId="1790"/>
    <cellStyle name="Output 2 4 8 2" xfId="6297"/>
    <cellStyle name="Output 2 4 8 3" xfId="8195"/>
    <cellStyle name="Output 2 4 8 4" xfId="4019"/>
    <cellStyle name="Output 2 4 9" xfId="1791"/>
    <cellStyle name="Output 2 4 9 2" xfId="6298"/>
    <cellStyle name="Output 2 4 9 3" xfId="8196"/>
    <cellStyle name="Output 2 4 9 4" xfId="4020"/>
    <cellStyle name="Output 2 40" xfId="3791"/>
    <cellStyle name="Output 2 5" xfId="1792"/>
    <cellStyle name="Output 2 5 10" xfId="1793"/>
    <cellStyle name="Output 2 5 10 2" xfId="6300"/>
    <cellStyle name="Output 2 5 10 3" xfId="8198"/>
    <cellStyle name="Output 2 5 10 4" xfId="4022"/>
    <cellStyle name="Output 2 5 11" xfId="1794"/>
    <cellStyle name="Output 2 5 11 2" xfId="6301"/>
    <cellStyle name="Output 2 5 11 3" xfId="8199"/>
    <cellStyle name="Output 2 5 11 4" xfId="4023"/>
    <cellStyle name="Output 2 5 12" xfId="1795"/>
    <cellStyle name="Output 2 5 12 2" xfId="6302"/>
    <cellStyle name="Output 2 5 12 3" xfId="8200"/>
    <cellStyle name="Output 2 5 12 4" xfId="4024"/>
    <cellStyle name="Output 2 5 13" xfId="1796"/>
    <cellStyle name="Output 2 5 13 2" xfId="6303"/>
    <cellStyle name="Output 2 5 13 3" xfId="8201"/>
    <cellStyle name="Output 2 5 13 4" xfId="4025"/>
    <cellStyle name="Output 2 5 14" xfId="1797"/>
    <cellStyle name="Output 2 5 14 2" xfId="6304"/>
    <cellStyle name="Output 2 5 14 3" xfId="8202"/>
    <cellStyle name="Output 2 5 14 4" xfId="4026"/>
    <cellStyle name="Output 2 5 15" xfId="1798"/>
    <cellStyle name="Output 2 5 15 2" xfId="6305"/>
    <cellStyle name="Output 2 5 15 3" xfId="8203"/>
    <cellStyle name="Output 2 5 15 4" xfId="4027"/>
    <cellStyle name="Output 2 5 16" xfId="1799"/>
    <cellStyle name="Output 2 5 16 2" xfId="6306"/>
    <cellStyle name="Output 2 5 16 3" xfId="8204"/>
    <cellStyle name="Output 2 5 16 4" xfId="4028"/>
    <cellStyle name="Output 2 5 17" xfId="1800"/>
    <cellStyle name="Output 2 5 17 2" xfId="6307"/>
    <cellStyle name="Output 2 5 17 3" xfId="8205"/>
    <cellStyle name="Output 2 5 17 4" xfId="4029"/>
    <cellStyle name="Output 2 5 18" xfId="1801"/>
    <cellStyle name="Output 2 5 18 2" xfId="6308"/>
    <cellStyle name="Output 2 5 18 3" xfId="8206"/>
    <cellStyle name="Output 2 5 18 4" xfId="4030"/>
    <cellStyle name="Output 2 5 19" xfId="1802"/>
    <cellStyle name="Output 2 5 19 2" xfId="6309"/>
    <cellStyle name="Output 2 5 19 3" xfId="8207"/>
    <cellStyle name="Output 2 5 19 4" xfId="4031"/>
    <cellStyle name="Output 2 5 2" xfId="1803"/>
    <cellStyle name="Output 2 5 2 2" xfId="6310"/>
    <cellStyle name="Output 2 5 2 3" xfId="8208"/>
    <cellStyle name="Output 2 5 2 4" xfId="4032"/>
    <cellStyle name="Output 2 5 20" xfId="1804"/>
    <cellStyle name="Output 2 5 20 2" xfId="6311"/>
    <cellStyle name="Output 2 5 20 3" xfId="8209"/>
    <cellStyle name="Output 2 5 20 4" xfId="4033"/>
    <cellStyle name="Output 2 5 21" xfId="1805"/>
    <cellStyle name="Output 2 5 21 2" xfId="6312"/>
    <cellStyle name="Output 2 5 21 3" xfId="8210"/>
    <cellStyle name="Output 2 5 21 4" xfId="4034"/>
    <cellStyle name="Output 2 5 22" xfId="1806"/>
    <cellStyle name="Output 2 5 22 2" xfId="6313"/>
    <cellStyle name="Output 2 5 22 3" xfId="8211"/>
    <cellStyle name="Output 2 5 22 4" xfId="4035"/>
    <cellStyle name="Output 2 5 23" xfId="1807"/>
    <cellStyle name="Output 2 5 23 2" xfId="6314"/>
    <cellStyle name="Output 2 5 23 3" xfId="8212"/>
    <cellStyle name="Output 2 5 23 4" xfId="4036"/>
    <cellStyle name="Output 2 5 24" xfId="6299"/>
    <cellStyle name="Output 2 5 25" xfId="8197"/>
    <cellStyle name="Output 2 5 26" xfId="4021"/>
    <cellStyle name="Output 2 5 3" xfId="1808"/>
    <cellStyle name="Output 2 5 3 2" xfId="6315"/>
    <cellStyle name="Output 2 5 3 3" xfId="8213"/>
    <cellStyle name="Output 2 5 3 4" xfId="4037"/>
    <cellStyle name="Output 2 5 4" xfId="1809"/>
    <cellStyle name="Output 2 5 4 2" xfId="6316"/>
    <cellStyle name="Output 2 5 4 3" xfId="8214"/>
    <cellStyle name="Output 2 5 4 4" xfId="4038"/>
    <cellStyle name="Output 2 5 5" xfId="1810"/>
    <cellStyle name="Output 2 5 5 2" xfId="6317"/>
    <cellStyle name="Output 2 5 5 3" xfId="8215"/>
    <cellStyle name="Output 2 5 5 4" xfId="4039"/>
    <cellStyle name="Output 2 5 6" xfId="1811"/>
    <cellStyle name="Output 2 5 6 2" xfId="6318"/>
    <cellStyle name="Output 2 5 6 3" xfId="8216"/>
    <cellStyle name="Output 2 5 6 4" xfId="4040"/>
    <cellStyle name="Output 2 5 7" xfId="1812"/>
    <cellStyle name="Output 2 5 7 2" xfId="6319"/>
    <cellStyle name="Output 2 5 7 3" xfId="8217"/>
    <cellStyle name="Output 2 5 7 4" xfId="4041"/>
    <cellStyle name="Output 2 5 8" xfId="1813"/>
    <cellStyle name="Output 2 5 8 2" xfId="6320"/>
    <cellStyle name="Output 2 5 8 3" xfId="8218"/>
    <cellStyle name="Output 2 5 8 4" xfId="4042"/>
    <cellStyle name="Output 2 5 9" xfId="1814"/>
    <cellStyle name="Output 2 5 9 2" xfId="6321"/>
    <cellStyle name="Output 2 5 9 3" xfId="8219"/>
    <cellStyle name="Output 2 5 9 4" xfId="4043"/>
    <cellStyle name="Output 2 6" xfId="1815"/>
    <cellStyle name="Output 2 6 10" xfId="1816"/>
    <cellStyle name="Output 2 6 10 2" xfId="6323"/>
    <cellStyle name="Output 2 6 10 3" xfId="8221"/>
    <cellStyle name="Output 2 6 10 4" xfId="4045"/>
    <cellStyle name="Output 2 6 11" xfId="1817"/>
    <cellStyle name="Output 2 6 11 2" xfId="6324"/>
    <cellStyle name="Output 2 6 11 3" xfId="8222"/>
    <cellStyle name="Output 2 6 11 4" xfId="4046"/>
    <cellStyle name="Output 2 6 12" xfId="1818"/>
    <cellStyle name="Output 2 6 12 2" xfId="6325"/>
    <cellStyle name="Output 2 6 12 3" xfId="8223"/>
    <cellStyle name="Output 2 6 12 4" xfId="4047"/>
    <cellStyle name="Output 2 6 13" xfId="1819"/>
    <cellStyle name="Output 2 6 13 2" xfId="6326"/>
    <cellStyle name="Output 2 6 13 3" xfId="8224"/>
    <cellStyle name="Output 2 6 13 4" xfId="4048"/>
    <cellStyle name="Output 2 6 14" xfId="1820"/>
    <cellStyle name="Output 2 6 14 2" xfId="6327"/>
    <cellStyle name="Output 2 6 14 3" xfId="8225"/>
    <cellStyle name="Output 2 6 14 4" xfId="4049"/>
    <cellStyle name="Output 2 6 15" xfId="1821"/>
    <cellStyle name="Output 2 6 15 2" xfId="6328"/>
    <cellStyle name="Output 2 6 15 3" xfId="8226"/>
    <cellStyle name="Output 2 6 15 4" xfId="4050"/>
    <cellStyle name="Output 2 6 16" xfId="1822"/>
    <cellStyle name="Output 2 6 16 2" xfId="6329"/>
    <cellStyle name="Output 2 6 16 3" xfId="8227"/>
    <cellStyle name="Output 2 6 16 4" xfId="4051"/>
    <cellStyle name="Output 2 6 17" xfId="1823"/>
    <cellStyle name="Output 2 6 17 2" xfId="6330"/>
    <cellStyle name="Output 2 6 17 3" xfId="8228"/>
    <cellStyle name="Output 2 6 17 4" xfId="4052"/>
    <cellStyle name="Output 2 6 18" xfId="1824"/>
    <cellStyle name="Output 2 6 18 2" xfId="6331"/>
    <cellStyle name="Output 2 6 18 3" xfId="8229"/>
    <cellStyle name="Output 2 6 18 4" xfId="4053"/>
    <cellStyle name="Output 2 6 19" xfId="1825"/>
    <cellStyle name="Output 2 6 19 2" xfId="6332"/>
    <cellStyle name="Output 2 6 19 3" xfId="8230"/>
    <cellStyle name="Output 2 6 19 4" xfId="4054"/>
    <cellStyle name="Output 2 6 2" xfId="1826"/>
    <cellStyle name="Output 2 6 2 2" xfId="6333"/>
    <cellStyle name="Output 2 6 2 3" xfId="8231"/>
    <cellStyle name="Output 2 6 2 4" xfId="4055"/>
    <cellStyle name="Output 2 6 20" xfId="1827"/>
    <cellStyle name="Output 2 6 20 2" xfId="6334"/>
    <cellStyle name="Output 2 6 20 3" xfId="8232"/>
    <cellStyle name="Output 2 6 20 4" xfId="4056"/>
    <cellStyle name="Output 2 6 21" xfId="1828"/>
    <cellStyle name="Output 2 6 21 2" xfId="6335"/>
    <cellStyle name="Output 2 6 21 3" xfId="8233"/>
    <cellStyle name="Output 2 6 21 4" xfId="4057"/>
    <cellStyle name="Output 2 6 22" xfId="1829"/>
    <cellStyle name="Output 2 6 22 2" xfId="6336"/>
    <cellStyle name="Output 2 6 22 3" xfId="8234"/>
    <cellStyle name="Output 2 6 22 4" xfId="4058"/>
    <cellStyle name="Output 2 6 23" xfId="1830"/>
    <cellStyle name="Output 2 6 23 2" xfId="6337"/>
    <cellStyle name="Output 2 6 23 3" xfId="8235"/>
    <cellStyle name="Output 2 6 23 4" xfId="4059"/>
    <cellStyle name="Output 2 6 24" xfId="6322"/>
    <cellStyle name="Output 2 6 25" xfId="8220"/>
    <cellStyle name="Output 2 6 26" xfId="4044"/>
    <cellStyle name="Output 2 6 3" xfId="1831"/>
    <cellStyle name="Output 2 6 3 2" xfId="6338"/>
    <cellStyle name="Output 2 6 3 3" xfId="8236"/>
    <cellStyle name="Output 2 6 3 4" xfId="4060"/>
    <cellStyle name="Output 2 6 4" xfId="1832"/>
    <cellStyle name="Output 2 6 4 2" xfId="6339"/>
    <cellStyle name="Output 2 6 4 3" xfId="8237"/>
    <cellStyle name="Output 2 6 4 4" xfId="4061"/>
    <cellStyle name="Output 2 6 5" xfId="1833"/>
    <cellStyle name="Output 2 6 5 2" xfId="6340"/>
    <cellStyle name="Output 2 6 5 3" xfId="8238"/>
    <cellStyle name="Output 2 6 5 4" xfId="4062"/>
    <cellStyle name="Output 2 6 6" xfId="1834"/>
    <cellStyle name="Output 2 6 6 2" xfId="6341"/>
    <cellStyle name="Output 2 6 6 3" xfId="8239"/>
    <cellStyle name="Output 2 6 6 4" xfId="4063"/>
    <cellStyle name="Output 2 6 7" xfId="1835"/>
    <cellStyle name="Output 2 6 7 2" xfId="6342"/>
    <cellStyle name="Output 2 6 7 3" xfId="8240"/>
    <cellStyle name="Output 2 6 7 4" xfId="4064"/>
    <cellStyle name="Output 2 6 8" xfId="1836"/>
    <cellStyle name="Output 2 6 8 2" xfId="6343"/>
    <cellStyle name="Output 2 6 8 3" xfId="8241"/>
    <cellStyle name="Output 2 6 8 4" xfId="4065"/>
    <cellStyle name="Output 2 6 9" xfId="1837"/>
    <cellStyle name="Output 2 6 9 2" xfId="6344"/>
    <cellStyle name="Output 2 6 9 3" xfId="8242"/>
    <cellStyle name="Output 2 6 9 4" xfId="4066"/>
    <cellStyle name="Output 2 7" xfId="1838"/>
    <cellStyle name="Output 2 7 10" xfId="1839"/>
    <cellStyle name="Output 2 7 10 2" xfId="6346"/>
    <cellStyle name="Output 2 7 10 3" xfId="8244"/>
    <cellStyle name="Output 2 7 10 4" xfId="4068"/>
    <cellStyle name="Output 2 7 11" xfId="1840"/>
    <cellStyle name="Output 2 7 11 2" xfId="6347"/>
    <cellStyle name="Output 2 7 11 3" xfId="8245"/>
    <cellStyle name="Output 2 7 11 4" xfId="4069"/>
    <cellStyle name="Output 2 7 12" xfId="1841"/>
    <cellStyle name="Output 2 7 12 2" xfId="6348"/>
    <cellStyle name="Output 2 7 12 3" xfId="8246"/>
    <cellStyle name="Output 2 7 12 4" xfId="4070"/>
    <cellStyle name="Output 2 7 13" xfId="1842"/>
    <cellStyle name="Output 2 7 13 2" xfId="6349"/>
    <cellStyle name="Output 2 7 13 3" xfId="8247"/>
    <cellStyle name="Output 2 7 13 4" xfId="4071"/>
    <cellStyle name="Output 2 7 14" xfId="1843"/>
    <cellStyle name="Output 2 7 14 2" xfId="6350"/>
    <cellStyle name="Output 2 7 14 3" xfId="8248"/>
    <cellStyle name="Output 2 7 14 4" xfId="4072"/>
    <cellStyle name="Output 2 7 15" xfId="1844"/>
    <cellStyle name="Output 2 7 15 2" xfId="6351"/>
    <cellStyle name="Output 2 7 15 3" xfId="8249"/>
    <cellStyle name="Output 2 7 15 4" xfId="4073"/>
    <cellStyle name="Output 2 7 16" xfId="1845"/>
    <cellStyle name="Output 2 7 16 2" xfId="6352"/>
    <cellStyle name="Output 2 7 16 3" xfId="8250"/>
    <cellStyle name="Output 2 7 16 4" xfId="4074"/>
    <cellStyle name="Output 2 7 17" xfId="1846"/>
    <cellStyle name="Output 2 7 17 2" xfId="6353"/>
    <cellStyle name="Output 2 7 17 3" xfId="8251"/>
    <cellStyle name="Output 2 7 17 4" xfId="4075"/>
    <cellStyle name="Output 2 7 18" xfId="1847"/>
    <cellStyle name="Output 2 7 18 2" xfId="6354"/>
    <cellStyle name="Output 2 7 18 3" xfId="8252"/>
    <cellStyle name="Output 2 7 18 4" xfId="4076"/>
    <cellStyle name="Output 2 7 19" xfId="1848"/>
    <cellStyle name="Output 2 7 19 2" xfId="6355"/>
    <cellStyle name="Output 2 7 19 3" xfId="8253"/>
    <cellStyle name="Output 2 7 19 4" xfId="4077"/>
    <cellStyle name="Output 2 7 2" xfId="1849"/>
    <cellStyle name="Output 2 7 2 2" xfId="6356"/>
    <cellStyle name="Output 2 7 2 3" xfId="8254"/>
    <cellStyle name="Output 2 7 2 4" xfId="4078"/>
    <cellStyle name="Output 2 7 20" xfId="1850"/>
    <cellStyle name="Output 2 7 20 2" xfId="6357"/>
    <cellStyle name="Output 2 7 20 3" xfId="8255"/>
    <cellStyle name="Output 2 7 20 4" xfId="4079"/>
    <cellStyle name="Output 2 7 21" xfId="1851"/>
    <cellStyle name="Output 2 7 21 2" xfId="6358"/>
    <cellStyle name="Output 2 7 21 3" xfId="8256"/>
    <cellStyle name="Output 2 7 21 4" xfId="4080"/>
    <cellStyle name="Output 2 7 22" xfId="1852"/>
    <cellStyle name="Output 2 7 22 2" xfId="6359"/>
    <cellStyle name="Output 2 7 22 3" xfId="8257"/>
    <cellStyle name="Output 2 7 22 4" xfId="4081"/>
    <cellStyle name="Output 2 7 23" xfId="1853"/>
    <cellStyle name="Output 2 7 23 2" xfId="6360"/>
    <cellStyle name="Output 2 7 23 3" xfId="8258"/>
    <cellStyle name="Output 2 7 23 4" xfId="4082"/>
    <cellStyle name="Output 2 7 24" xfId="6345"/>
    <cellStyle name="Output 2 7 25" xfId="8243"/>
    <cellStyle name="Output 2 7 26" xfId="4067"/>
    <cellStyle name="Output 2 7 3" xfId="1854"/>
    <cellStyle name="Output 2 7 3 2" xfId="6361"/>
    <cellStyle name="Output 2 7 3 3" xfId="8259"/>
    <cellStyle name="Output 2 7 3 4" xfId="4083"/>
    <cellStyle name="Output 2 7 4" xfId="1855"/>
    <cellStyle name="Output 2 7 4 2" xfId="6362"/>
    <cellStyle name="Output 2 7 4 3" xfId="8260"/>
    <cellStyle name="Output 2 7 4 4" xfId="4084"/>
    <cellStyle name="Output 2 7 5" xfId="1856"/>
    <cellStyle name="Output 2 7 5 2" xfId="6363"/>
    <cellStyle name="Output 2 7 5 3" xfId="8261"/>
    <cellStyle name="Output 2 7 5 4" xfId="4085"/>
    <cellStyle name="Output 2 7 6" xfId="1857"/>
    <cellStyle name="Output 2 7 6 2" xfId="6364"/>
    <cellStyle name="Output 2 7 6 3" xfId="8262"/>
    <cellStyle name="Output 2 7 6 4" xfId="4086"/>
    <cellStyle name="Output 2 7 7" xfId="1858"/>
    <cellStyle name="Output 2 7 7 2" xfId="6365"/>
    <cellStyle name="Output 2 7 7 3" xfId="8263"/>
    <cellStyle name="Output 2 7 7 4" xfId="4087"/>
    <cellStyle name="Output 2 7 8" xfId="1859"/>
    <cellStyle name="Output 2 7 8 2" xfId="6366"/>
    <cellStyle name="Output 2 7 8 3" xfId="8264"/>
    <cellStyle name="Output 2 7 8 4" xfId="4088"/>
    <cellStyle name="Output 2 7 9" xfId="1860"/>
    <cellStyle name="Output 2 7 9 2" xfId="6367"/>
    <cellStyle name="Output 2 7 9 3" xfId="8265"/>
    <cellStyle name="Output 2 7 9 4" xfId="4089"/>
    <cellStyle name="Output 2 8" xfId="1861"/>
    <cellStyle name="Output 2 8 10" xfId="1862"/>
    <cellStyle name="Output 2 8 10 2" xfId="6369"/>
    <cellStyle name="Output 2 8 10 3" xfId="8267"/>
    <cellStyle name="Output 2 8 10 4" xfId="4091"/>
    <cellStyle name="Output 2 8 11" xfId="1863"/>
    <cellStyle name="Output 2 8 11 2" xfId="6370"/>
    <cellStyle name="Output 2 8 11 3" xfId="8268"/>
    <cellStyle name="Output 2 8 11 4" xfId="4092"/>
    <cellStyle name="Output 2 8 12" xfId="1864"/>
    <cellStyle name="Output 2 8 12 2" xfId="6371"/>
    <cellStyle name="Output 2 8 12 3" xfId="8269"/>
    <cellStyle name="Output 2 8 12 4" xfId="4093"/>
    <cellStyle name="Output 2 8 13" xfId="1865"/>
    <cellStyle name="Output 2 8 13 2" xfId="6372"/>
    <cellStyle name="Output 2 8 13 3" xfId="8270"/>
    <cellStyle name="Output 2 8 13 4" xfId="4094"/>
    <cellStyle name="Output 2 8 14" xfId="1866"/>
    <cellStyle name="Output 2 8 14 2" xfId="6373"/>
    <cellStyle name="Output 2 8 14 3" xfId="8271"/>
    <cellStyle name="Output 2 8 14 4" xfId="4095"/>
    <cellStyle name="Output 2 8 15" xfId="1867"/>
    <cellStyle name="Output 2 8 15 2" xfId="6374"/>
    <cellStyle name="Output 2 8 15 3" xfId="8272"/>
    <cellStyle name="Output 2 8 15 4" xfId="4096"/>
    <cellStyle name="Output 2 8 16" xfId="1868"/>
    <cellStyle name="Output 2 8 16 2" xfId="6375"/>
    <cellStyle name="Output 2 8 16 3" xfId="8273"/>
    <cellStyle name="Output 2 8 16 4" xfId="4097"/>
    <cellStyle name="Output 2 8 17" xfId="1869"/>
    <cellStyle name="Output 2 8 17 2" xfId="6376"/>
    <cellStyle name="Output 2 8 17 3" xfId="8274"/>
    <cellStyle name="Output 2 8 17 4" xfId="4098"/>
    <cellStyle name="Output 2 8 18" xfId="1870"/>
    <cellStyle name="Output 2 8 18 2" xfId="6377"/>
    <cellStyle name="Output 2 8 18 3" xfId="8275"/>
    <cellStyle name="Output 2 8 18 4" xfId="4099"/>
    <cellStyle name="Output 2 8 19" xfId="1871"/>
    <cellStyle name="Output 2 8 19 2" xfId="6378"/>
    <cellStyle name="Output 2 8 19 3" xfId="8276"/>
    <cellStyle name="Output 2 8 19 4" xfId="4100"/>
    <cellStyle name="Output 2 8 2" xfId="1872"/>
    <cellStyle name="Output 2 8 2 2" xfId="6379"/>
    <cellStyle name="Output 2 8 2 3" xfId="8277"/>
    <cellStyle name="Output 2 8 2 4" xfId="4101"/>
    <cellStyle name="Output 2 8 20" xfId="1873"/>
    <cellStyle name="Output 2 8 20 2" xfId="6380"/>
    <cellStyle name="Output 2 8 20 3" xfId="8278"/>
    <cellStyle name="Output 2 8 20 4" xfId="4102"/>
    <cellStyle name="Output 2 8 21" xfId="1874"/>
    <cellStyle name="Output 2 8 21 2" xfId="6381"/>
    <cellStyle name="Output 2 8 21 3" xfId="8279"/>
    <cellStyle name="Output 2 8 21 4" xfId="4103"/>
    <cellStyle name="Output 2 8 22" xfId="1875"/>
    <cellStyle name="Output 2 8 22 2" xfId="6382"/>
    <cellStyle name="Output 2 8 22 3" xfId="8280"/>
    <cellStyle name="Output 2 8 22 4" xfId="4104"/>
    <cellStyle name="Output 2 8 23" xfId="1876"/>
    <cellStyle name="Output 2 8 23 2" xfId="6383"/>
    <cellStyle name="Output 2 8 23 3" xfId="8281"/>
    <cellStyle name="Output 2 8 23 4" xfId="4105"/>
    <cellStyle name="Output 2 8 24" xfId="6368"/>
    <cellStyle name="Output 2 8 25" xfId="8266"/>
    <cellStyle name="Output 2 8 26" xfId="4090"/>
    <cellStyle name="Output 2 8 3" xfId="1877"/>
    <cellStyle name="Output 2 8 3 2" xfId="6384"/>
    <cellStyle name="Output 2 8 3 3" xfId="8282"/>
    <cellStyle name="Output 2 8 3 4" xfId="4106"/>
    <cellStyle name="Output 2 8 4" xfId="1878"/>
    <cellStyle name="Output 2 8 4 2" xfId="6385"/>
    <cellStyle name="Output 2 8 4 3" xfId="8283"/>
    <cellStyle name="Output 2 8 4 4" xfId="4107"/>
    <cellStyle name="Output 2 8 5" xfId="1879"/>
    <cellStyle name="Output 2 8 5 2" xfId="6386"/>
    <cellStyle name="Output 2 8 5 3" xfId="8284"/>
    <cellStyle name="Output 2 8 5 4" xfId="4108"/>
    <cellStyle name="Output 2 8 6" xfId="1880"/>
    <cellStyle name="Output 2 8 6 2" xfId="6387"/>
    <cellStyle name="Output 2 8 6 3" xfId="8285"/>
    <cellStyle name="Output 2 8 6 4" xfId="4109"/>
    <cellStyle name="Output 2 8 7" xfId="1881"/>
    <cellStyle name="Output 2 8 7 2" xfId="6388"/>
    <cellStyle name="Output 2 8 7 3" xfId="8286"/>
    <cellStyle name="Output 2 8 7 4" xfId="4110"/>
    <cellStyle name="Output 2 8 8" xfId="1882"/>
    <cellStyle name="Output 2 8 8 2" xfId="6389"/>
    <cellStyle name="Output 2 8 8 3" xfId="8287"/>
    <cellStyle name="Output 2 8 8 4" xfId="4111"/>
    <cellStyle name="Output 2 8 9" xfId="1883"/>
    <cellStyle name="Output 2 8 9 2" xfId="6390"/>
    <cellStyle name="Output 2 8 9 3" xfId="8288"/>
    <cellStyle name="Output 2 8 9 4" xfId="4112"/>
    <cellStyle name="Output 2 9" xfId="1884"/>
    <cellStyle name="Output 2 9 10" xfId="1885"/>
    <cellStyle name="Output 2 9 10 2" xfId="6392"/>
    <cellStyle name="Output 2 9 10 3" xfId="8290"/>
    <cellStyle name="Output 2 9 10 4" xfId="4114"/>
    <cellStyle name="Output 2 9 11" xfId="1886"/>
    <cellStyle name="Output 2 9 11 2" xfId="6393"/>
    <cellStyle name="Output 2 9 11 3" xfId="8291"/>
    <cellStyle name="Output 2 9 11 4" xfId="4115"/>
    <cellStyle name="Output 2 9 12" xfId="1887"/>
    <cellStyle name="Output 2 9 12 2" xfId="6394"/>
    <cellStyle name="Output 2 9 12 3" xfId="8292"/>
    <cellStyle name="Output 2 9 12 4" xfId="4116"/>
    <cellStyle name="Output 2 9 13" xfId="1888"/>
    <cellStyle name="Output 2 9 13 2" xfId="6395"/>
    <cellStyle name="Output 2 9 13 3" xfId="8293"/>
    <cellStyle name="Output 2 9 13 4" xfId="4117"/>
    <cellStyle name="Output 2 9 14" xfId="1889"/>
    <cellStyle name="Output 2 9 14 2" xfId="6396"/>
    <cellStyle name="Output 2 9 14 3" xfId="8294"/>
    <cellStyle name="Output 2 9 14 4" xfId="4118"/>
    <cellStyle name="Output 2 9 15" xfId="1890"/>
    <cellStyle name="Output 2 9 15 2" xfId="6397"/>
    <cellStyle name="Output 2 9 15 3" xfId="8295"/>
    <cellStyle name="Output 2 9 15 4" xfId="4119"/>
    <cellStyle name="Output 2 9 16" xfId="1891"/>
    <cellStyle name="Output 2 9 16 2" xfId="6398"/>
    <cellStyle name="Output 2 9 16 3" xfId="8296"/>
    <cellStyle name="Output 2 9 16 4" xfId="4120"/>
    <cellStyle name="Output 2 9 17" xfId="1892"/>
    <cellStyle name="Output 2 9 17 2" xfId="6399"/>
    <cellStyle name="Output 2 9 17 3" xfId="8297"/>
    <cellStyle name="Output 2 9 17 4" xfId="4121"/>
    <cellStyle name="Output 2 9 18" xfId="1893"/>
    <cellStyle name="Output 2 9 18 2" xfId="6400"/>
    <cellStyle name="Output 2 9 18 3" xfId="8298"/>
    <cellStyle name="Output 2 9 18 4" xfId="4122"/>
    <cellStyle name="Output 2 9 19" xfId="1894"/>
    <cellStyle name="Output 2 9 19 2" xfId="6401"/>
    <cellStyle name="Output 2 9 19 3" xfId="8299"/>
    <cellStyle name="Output 2 9 19 4" xfId="4123"/>
    <cellStyle name="Output 2 9 2" xfId="1895"/>
    <cellStyle name="Output 2 9 2 2" xfId="6402"/>
    <cellStyle name="Output 2 9 2 3" xfId="8300"/>
    <cellStyle name="Output 2 9 2 4" xfId="4124"/>
    <cellStyle name="Output 2 9 20" xfId="1896"/>
    <cellStyle name="Output 2 9 20 2" xfId="6403"/>
    <cellStyle name="Output 2 9 20 3" xfId="8301"/>
    <cellStyle name="Output 2 9 20 4" xfId="4125"/>
    <cellStyle name="Output 2 9 21" xfId="1897"/>
    <cellStyle name="Output 2 9 21 2" xfId="6404"/>
    <cellStyle name="Output 2 9 21 3" xfId="8302"/>
    <cellStyle name="Output 2 9 21 4" xfId="4126"/>
    <cellStyle name="Output 2 9 22" xfId="1898"/>
    <cellStyle name="Output 2 9 22 2" xfId="6405"/>
    <cellStyle name="Output 2 9 22 3" xfId="8303"/>
    <cellStyle name="Output 2 9 22 4" xfId="4127"/>
    <cellStyle name="Output 2 9 23" xfId="1899"/>
    <cellStyle name="Output 2 9 23 2" xfId="6406"/>
    <cellStyle name="Output 2 9 23 3" xfId="8304"/>
    <cellStyle name="Output 2 9 23 4" xfId="4128"/>
    <cellStyle name="Output 2 9 24" xfId="6391"/>
    <cellStyle name="Output 2 9 25" xfId="8289"/>
    <cellStyle name="Output 2 9 26" xfId="4113"/>
    <cellStyle name="Output 2 9 3" xfId="1900"/>
    <cellStyle name="Output 2 9 3 2" xfId="6407"/>
    <cellStyle name="Output 2 9 3 3" xfId="8305"/>
    <cellStyle name="Output 2 9 3 4" xfId="4129"/>
    <cellStyle name="Output 2 9 4" xfId="1901"/>
    <cellStyle name="Output 2 9 4 2" xfId="6408"/>
    <cellStyle name="Output 2 9 4 3" xfId="8306"/>
    <cellStyle name="Output 2 9 4 4" xfId="4130"/>
    <cellStyle name="Output 2 9 5" xfId="1902"/>
    <cellStyle name="Output 2 9 5 2" xfId="6409"/>
    <cellStyle name="Output 2 9 5 3" xfId="8307"/>
    <cellStyle name="Output 2 9 5 4" xfId="4131"/>
    <cellStyle name="Output 2 9 6" xfId="1903"/>
    <cellStyle name="Output 2 9 6 2" xfId="6410"/>
    <cellStyle name="Output 2 9 6 3" xfId="8308"/>
    <cellStyle name="Output 2 9 6 4" xfId="4132"/>
    <cellStyle name="Output 2 9 7" xfId="1904"/>
    <cellStyle name="Output 2 9 7 2" xfId="6411"/>
    <cellStyle name="Output 2 9 7 3" xfId="8309"/>
    <cellStyle name="Output 2 9 7 4" xfId="4133"/>
    <cellStyle name="Output 2 9 8" xfId="1905"/>
    <cellStyle name="Output 2 9 8 2" xfId="6412"/>
    <cellStyle name="Output 2 9 8 3" xfId="8310"/>
    <cellStyle name="Output 2 9 8 4" xfId="4134"/>
    <cellStyle name="Output 2 9 9" xfId="1906"/>
    <cellStyle name="Output 2 9 9 2" xfId="6413"/>
    <cellStyle name="Output 2 9 9 3" xfId="8311"/>
    <cellStyle name="Output 2 9 9 4" xfId="4135"/>
    <cellStyle name="Output 3" xfId="6903"/>
    <cellStyle name="Output 4" xfId="4639"/>
    <cellStyle name="Output 5" xfId="6878"/>
    <cellStyle name="Output 6" xfId="2454"/>
    <cellStyle name="OUTPUT AMOUNTS" xfId="48"/>
    <cellStyle name="OUTPUT COLUMN HEADINGS" xfId="49"/>
    <cellStyle name="OUTPUT LINE ITEMS" xfId="50"/>
    <cellStyle name="OUTPUT REPORT HEADING" xfId="51"/>
    <cellStyle name="OUTPUT REPORT TITLE" xfId="52"/>
    <cellStyle name="Percent" xfId="93" builtinId="5"/>
    <cellStyle name="Percent 2" xfId="88"/>
    <cellStyle name="Percent 2 2" xfId="98"/>
    <cellStyle name="Percent 2 2 2" xfId="2470"/>
    <cellStyle name="Percent 2 3" xfId="2379"/>
    <cellStyle name="Percent 2 3 2" xfId="6877"/>
    <cellStyle name="Percent 2 3 3" xfId="4598"/>
    <cellStyle name="Percent 2 4" xfId="4654"/>
    <cellStyle name="Percent 2 5" xfId="2467"/>
    <cellStyle name="Percent 3" xfId="89"/>
    <cellStyle name="Percent 3 2" xfId="1907"/>
    <cellStyle name="Percent 3 3" xfId="4655"/>
    <cellStyle name="Percent 3 4" xfId="2468"/>
    <cellStyle name="Percent 4" xfId="97"/>
    <cellStyle name="Percent 4 2" xfId="2449"/>
    <cellStyle name="Percent 5" xfId="2426"/>
    <cellStyle name="Percent 6" xfId="6893"/>
    <cellStyle name="ReportTitlePrompt" xfId="53"/>
    <cellStyle name="ReportTitleValue" xfId="54"/>
    <cellStyle name="RowAcctAbovePrompt" xfId="55"/>
    <cellStyle name="RowAcctSOBAbovePrompt" xfId="56"/>
    <cellStyle name="RowAcctSOBValue" xfId="57"/>
    <cellStyle name="RowAcctValue" xfId="58"/>
    <cellStyle name="RowAttrAbovePrompt" xfId="59"/>
    <cellStyle name="RowAttrValue" xfId="60"/>
    <cellStyle name="RowColSetAbovePrompt" xfId="61"/>
    <cellStyle name="RowColSetLeftPrompt" xfId="62"/>
    <cellStyle name="RowColSetValue" xfId="63"/>
    <cellStyle name="RowLeftPrompt" xfId="64"/>
    <cellStyle name="SampleUsingFormatMask" xfId="65"/>
    <cellStyle name="SampleWithNoFormatMask" xfId="66"/>
    <cellStyle name="SecondHeader1" xfId="90"/>
    <cellStyle name="StandardNumberRow1" xfId="91"/>
    <cellStyle name="StandardRowHeader1" xfId="92"/>
    <cellStyle name="STYLE1" xfId="67"/>
    <cellStyle name="STYLE1 2" xfId="4601"/>
    <cellStyle name="STYLE1 3" xfId="2455"/>
    <cellStyle name="STYLE2" xfId="1908"/>
    <cellStyle name="STYLE3" xfId="1909"/>
    <cellStyle name="Suma" xfId="1910"/>
    <cellStyle name="Suma 10" xfId="1911"/>
    <cellStyle name="Suma 10 2" xfId="6416"/>
    <cellStyle name="Suma 10 3" xfId="8313"/>
    <cellStyle name="Suma 10 4" xfId="4137"/>
    <cellStyle name="Suma 11" xfId="1912"/>
    <cellStyle name="Suma 11 2" xfId="6417"/>
    <cellStyle name="Suma 11 3" xfId="8314"/>
    <cellStyle name="Suma 11 4" xfId="4138"/>
    <cellStyle name="Suma 12" xfId="1913"/>
    <cellStyle name="Suma 12 2" xfId="6418"/>
    <cellStyle name="Suma 12 3" xfId="8315"/>
    <cellStyle name="Suma 12 4" xfId="4139"/>
    <cellStyle name="Suma 13" xfId="1914"/>
    <cellStyle name="Suma 13 2" xfId="6419"/>
    <cellStyle name="Suma 13 3" xfId="8316"/>
    <cellStyle name="Suma 13 4" xfId="4140"/>
    <cellStyle name="Suma 14" xfId="1915"/>
    <cellStyle name="Suma 14 2" xfId="6420"/>
    <cellStyle name="Suma 14 3" xfId="8317"/>
    <cellStyle name="Suma 14 4" xfId="4141"/>
    <cellStyle name="Suma 15" xfId="1916"/>
    <cellStyle name="Suma 15 2" xfId="6421"/>
    <cellStyle name="Suma 15 3" xfId="8318"/>
    <cellStyle name="Suma 15 4" xfId="4142"/>
    <cellStyle name="Suma 16" xfId="1917"/>
    <cellStyle name="Suma 16 2" xfId="6422"/>
    <cellStyle name="Suma 16 3" xfId="8319"/>
    <cellStyle name="Suma 16 4" xfId="4143"/>
    <cellStyle name="Suma 17" xfId="1918"/>
    <cellStyle name="Suma 17 2" xfId="6423"/>
    <cellStyle name="Suma 17 3" xfId="8320"/>
    <cellStyle name="Suma 17 4" xfId="4144"/>
    <cellStyle name="Suma 18" xfId="1919"/>
    <cellStyle name="Suma 18 2" xfId="6424"/>
    <cellStyle name="Suma 18 3" xfId="8321"/>
    <cellStyle name="Suma 18 4" xfId="4145"/>
    <cellStyle name="Suma 19" xfId="1920"/>
    <cellStyle name="Suma 19 2" xfId="6425"/>
    <cellStyle name="Suma 19 3" xfId="8322"/>
    <cellStyle name="Suma 19 4" xfId="4146"/>
    <cellStyle name="Suma 2" xfId="1921"/>
    <cellStyle name="Suma 2 10" xfId="1922"/>
    <cellStyle name="Suma 2 10 2" xfId="6427"/>
    <cellStyle name="Suma 2 10 3" xfId="8324"/>
    <cellStyle name="Suma 2 10 4" xfId="4148"/>
    <cellStyle name="Suma 2 11" xfId="1923"/>
    <cellStyle name="Suma 2 11 2" xfId="6428"/>
    <cellStyle name="Suma 2 11 3" xfId="8325"/>
    <cellStyle name="Suma 2 11 4" xfId="4149"/>
    <cellStyle name="Suma 2 12" xfId="1924"/>
    <cellStyle name="Suma 2 12 2" xfId="6429"/>
    <cellStyle name="Suma 2 12 3" xfId="8326"/>
    <cellStyle name="Suma 2 12 4" xfId="4150"/>
    <cellStyle name="Suma 2 13" xfId="1925"/>
    <cellStyle name="Suma 2 13 2" xfId="6430"/>
    <cellStyle name="Suma 2 13 3" xfId="8327"/>
    <cellStyle name="Suma 2 13 4" xfId="4151"/>
    <cellStyle name="Suma 2 14" xfId="1926"/>
    <cellStyle name="Suma 2 14 2" xfId="6431"/>
    <cellStyle name="Suma 2 14 3" xfId="8328"/>
    <cellStyle name="Suma 2 14 4" xfId="4152"/>
    <cellStyle name="Suma 2 15" xfId="1927"/>
    <cellStyle name="Suma 2 15 2" xfId="6432"/>
    <cellStyle name="Suma 2 15 3" xfId="8329"/>
    <cellStyle name="Suma 2 15 4" xfId="4153"/>
    <cellStyle name="Suma 2 16" xfId="1928"/>
    <cellStyle name="Suma 2 16 2" xfId="6433"/>
    <cellStyle name="Suma 2 16 3" xfId="8330"/>
    <cellStyle name="Suma 2 16 4" xfId="4154"/>
    <cellStyle name="Suma 2 17" xfId="1929"/>
    <cellStyle name="Suma 2 17 2" xfId="6434"/>
    <cellStyle name="Suma 2 17 3" xfId="8331"/>
    <cellStyle name="Suma 2 17 4" xfId="4155"/>
    <cellStyle name="Suma 2 18" xfId="1930"/>
    <cellStyle name="Suma 2 18 2" xfId="6435"/>
    <cellStyle name="Suma 2 18 3" xfId="8332"/>
    <cellStyle name="Suma 2 18 4" xfId="4156"/>
    <cellStyle name="Suma 2 19" xfId="1931"/>
    <cellStyle name="Suma 2 19 2" xfId="6436"/>
    <cellStyle name="Suma 2 19 3" xfId="8333"/>
    <cellStyle name="Suma 2 19 4" xfId="4157"/>
    <cellStyle name="Suma 2 2" xfId="1932"/>
    <cellStyle name="Suma 2 2 2" xfId="6437"/>
    <cellStyle name="Suma 2 2 3" xfId="8334"/>
    <cellStyle name="Suma 2 2 4" xfId="4158"/>
    <cellStyle name="Suma 2 20" xfId="1933"/>
    <cellStyle name="Suma 2 20 2" xfId="6438"/>
    <cellStyle name="Suma 2 20 3" xfId="8335"/>
    <cellStyle name="Suma 2 20 4" xfId="4159"/>
    <cellStyle name="Suma 2 21" xfId="1934"/>
    <cellStyle name="Suma 2 21 2" xfId="6439"/>
    <cellStyle name="Suma 2 21 3" xfId="8336"/>
    <cellStyle name="Suma 2 21 4" xfId="4160"/>
    <cellStyle name="Suma 2 22" xfId="1935"/>
    <cellStyle name="Suma 2 22 2" xfId="6440"/>
    <cellStyle name="Suma 2 22 3" xfId="8337"/>
    <cellStyle name="Suma 2 22 4" xfId="4161"/>
    <cellStyle name="Suma 2 23" xfId="1936"/>
    <cellStyle name="Suma 2 23 2" xfId="6441"/>
    <cellStyle name="Suma 2 23 3" xfId="8338"/>
    <cellStyle name="Suma 2 23 4" xfId="4162"/>
    <cellStyle name="Suma 2 24" xfId="6426"/>
    <cellStyle name="Suma 2 25" xfId="8323"/>
    <cellStyle name="Suma 2 26" xfId="4147"/>
    <cellStyle name="Suma 2 3" xfId="1937"/>
    <cellStyle name="Suma 2 3 2" xfId="6442"/>
    <cellStyle name="Suma 2 3 3" xfId="8339"/>
    <cellStyle name="Suma 2 3 4" xfId="4163"/>
    <cellStyle name="Suma 2 4" xfId="1938"/>
    <cellStyle name="Suma 2 4 2" xfId="6443"/>
    <cellStyle name="Suma 2 4 3" xfId="8340"/>
    <cellStyle name="Suma 2 4 4" xfId="4164"/>
    <cellStyle name="Suma 2 5" xfId="1939"/>
    <cellStyle name="Suma 2 5 2" xfId="6444"/>
    <cellStyle name="Suma 2 5 3" xfId="8341"/>
    <cellStyle name="Suma 2 5 4" xfId="4165"/>
    <cellStyle name="Suma 2 6" xfId="1940"/>
    <cellStyle name="Suma 2 6 2" xfId="6445"/>
    <cellStyle name="Suma 2 6 3" xfId="8342"/>
    <cellStyle name="Suma 2 6 4" xfId="4166"/>
    <cellStyle name="Suma 2 7" xfId="1941"/>
    <cellStyle name="Suma 2 7 2" xfId="6446"/>
    <cellStyle name="Suma 2 7 3" xfId="8343"/>
    <cellStyle name="Suma 2 7 4" xfId="4167"/>
    <cellStyle name="Suma 2 8" xfId="1942"/>
    <cellStyle name="Suma 2 8 2" xfId="6447"/>
    <cellStyle name="Suma 2 8 3" xfId="8344"/>
    <cellStyle name="Suma 2 8 4" xfId="4168"/>
    <cellStyle name="Suma 2 9" xfId="1943"/>
    <cellStyle name="Suma 2 9 2" xfId="6448"/>
    <cellStyle name="Suma 2 9 3" xfId="8345"/>
    <cellStyle name="Suma 2 9 4" xfId="4169"/>
    <cellStyle name="Suma 20" xfId="1944"/>
    <cellStyle name="Suma 20 2" xfId="6449"/>
    <cellStyle name="Suma 20 3" xfId="8346"/>
    <cellStyle name="Suma 20 4" xfId="4170"/>
    <cellStyle name="Suma 21" xfId="1945"/>
    <cellStyle name="Suma 21 2" xfId="6450"/>
    <cellStyle name="Suma 21 3" xfId="8347"/>
    <cellStyle name="Suma 21 4" xfId="4171"/>
    <cellStyle name="Suma 22" xfId="1946"/>
    <cellStyle name="Suma 22 2" xfId="6451"/>
    <cellStyle name="Suma 22 3" xfId="8348"/>
    <cellStyle name="Suma 22 4" xfId="4172"/>
    <cellStyle name="Suma 23" xfId="1947"/>
    <cellStyle name="Suma 23 2" xfId="6452"/>
    <cellStyle name="Suma 23 3" xfId="8349"/>
    <cellStyle name="Suma 23 4" xfId="4173"/>
    <cellStyle name="Suma 24" xfId="1948"/>
    <cellStyle name="Suma 24 2" xfId="6453"/>
    <cellStyle name="Suma 24 3" xfId="8350"/>
    <cellStyle name="Suma 24 4" xfId="4174"/>
    <cellStyle name="Suma 25" xfId="1949"/>
    <cellStyle name="Suma 25 2" xfId="6454"/>
    <cellStyle name="Suma 25 3" xfId="8351"/>
    <cellStyle name="Suma 25 4" xfId="4175"/>
    <cellStyle name="Suma 26" xfId="6415"/>
    <cellStyle name="Suma 27" xfId="8312"/>
    <cellStyle name="Suma 28" xfId="4136"/>
    <cellStyle name="Suma 3" xfId="1950"/>
    <cellStyle name="Suma 3 10" xfId="1951"/>
    <cellStyle name="Suma 3 10 2" xfId="6456"/>
    <cellStyle name="Suma 3 10 3" xfId="8353"/>
    <cellStyle name="Suma 3 10 4" xfId="4177"/>
    <cellStyle name="Suma 3 11" xfId="1952"/>
    <cellStyle name="Suma 3 11 2" xfId="6457"/>
    <cellStyle name="Suma 3 11 3" xfId="8354"/>
    <cellStyle name="Suma 3 11 4" xfId="4178"/>
    <cellStyle name="Suma 3 12" xfId="1953"/>
    <cellStyle name="Suma 3 12 2" xfId="6458"/>
    <cellStyle name="Suma 3 12 3" xfId="8355"/>
    <cellStyle name="Suma 3 12 4" xfId="4179"/>
    <cellStyle name="Suma 3 13" xfId="1954"/>
    <cellStyle name="Suma 3 13 2" xfId="6459"/>
    <cellStyle name="Suma 3 13 3" xfId="8356"/>
    <cellStyle name="Suma 3 13 4" xfId="4180"/>
    <cellStyle name="Suma 3 14" xfId="1955"/>
    <cellStyle name="Suma 3 14 2" xfId="6460"/>
    <cellStyle name="Suma 3 14 3" xfId="8357"/>
    <cellStyle name="Suma 3 14 4" xfId="4181"/>
    <cellStyle name="Suma 3 15" xfId="1956"/>
    <cellStyle name="Suma 3 15 2" xfId="6461"/>
    <cellStyle name="Suma 3 15 3" xfId="8358"/>
    <cellStyle name="Suma 3 15 4" xfId="4182"/>
    <cellStyle name="Suma 3 16" xfId="1957"/>
    <cellStyle name="Suma 3 16 2" xfId="6462"/>
    <cellStyle name="Suma 3 16 3" xfId="8359"/>
    <cellStyle name="Suma 3 16 4" xfId="4183"/>
    <cellStyle name="Suma 3 17" xfId="1958"/>
    <cellStyle name="Suma 3 17 2" xfId="6463"/>
    <cellStyle name="Suma 3 17 3" xfId="8360"/>
    <cellStyle name="Suma 3 17 4" xfId="4184"/>
    <cellStyle name="Suma 3 18" xfId="1959"/>
    <cellStyle name="Suma 3 18 2" xfId="6464"/>
    <cellStyle name="Suma 3 18 3" xfId="8361"/>
    <cellStyle name="Suma 3 18 4" xfId="4185"/>
    <cellStyle name="Suma 3 19" xfId="1960"/>
    <cellStyle name="Suma 3 19 2" xfId="6465"/>
    <cellStyle name="Suma 3 19 3" xfId="8362"/>
    <cellStyle name="Suma 3 19 4" xfId="4186"/>
    <cellStyle name="Suma 3 2" xfId="1961"/>
    <cellStyle name="Suma 3 2 2" xfId="6466"/>
    <cellStyle name="Suma 3 2 3" xfId="8363"/>
    <cellStyle name="Suma 3 2 4" xfId="4187"/>
    <cellStyle name="Suma 3 20" xfId="1962"/>
    <cellStyle name="Suma 3 20 2" xfId="6467"/>
    <cellStyle name="Suma 3 20 3" xfId="8364"/>
    <cellStyle name="Suma 3 20 4" xfId="4188"/>
    <cellStyle name="Suma 3 21" xfId="1963"/>
    <cellStyle name="Suma 3 21 2" xfId="6468"/>
    <cellStyle name="Suma 3 21 3" xfId="8365"/>
    <cellStyle name="Suma 3 21 4" xfId="4189"/>
    <cellStyle name="Suma 3 22" xfId="1964"/>
    <cellStyle name="Suma 3 22 2" xfId="6469"/>
    <cellStyle name="Suma 3 22 3" xfId="8366"/>
    <cellStyle name="Suma 3 22 4" xfId="4190"/>
    <cellStyle name="Suma 3 23" xfId="1965"/>
    <cellStyle name="Suma 3 23 2" xfId="6470"/>
    <cellStyle name="Suma 3 23 3" xfId="8367"/>
    <cellStyle name="Suma 3 23 4" xfId="4191"/>
    <cellStyle name="Suma 3 24" xfId="6455"/>
    <cellStyle name="Suma 3 25" xfId="8352"/>
    <cellStyle name="Suma 3 26" xfId="4176"/>
    <cellStyle name="Suma 3 3" xfId="1966"/>
    <cellStyle name="Suma 3 3 2" xfId="6471"/>
    <cellStyle name="Suma 3 3 3" xfId="8368"/>
    <cellStyle name="Suma 3 3 4" xfId="4192"/>
    <cellStyle name="Suma 3 4" xfId="1967"/>
    <cellStyle name="Suma 3 4 2" xfId="6472"/>
    <cellStyle name="Suma 3 4 3" xfId="8369"/>
    <cellStyle name="Suma 3 4 4" xfId="4193"/>
    <cellStyle name="Suma 3 5" xfId="1968"/>
    <cellStyle name="Suma 3 5 2" xfId="6473"/>
    <cellStyle name="Suma 3 5 3" xfId="8370"/>
    <cellStyle name="Suma 3 5 4" xfId="4194"/>
    <cellStyle name="Suma 3 6" xfId="1969"/>
    <cellStyle name="Suma 3 6 2" xfId="6474"/>
    <cellStyle name="Suma 3 6 3" xfId="8371"/>
    <cellStyle name="Suma 3 6 4" xfId="4195"/>
    <cellStyle name="Suma 3 7" xfId="1970"/>
    <cellStyle name="Suma 3 7 2" xfId="6475"/>
    <cellStyle name="Suma 3 7 3" xfId="8372"/>
    <cellStyle name="Suma 3 7 4" xfId="4196"/>
    <cellStyle name="Suma 3 8" xfId="1971"/>
    <cellStyle name="Suma 3 8 2" xfId="6476"/>
    <cellStyle name="Suma 3 8 3" xfId="8373"/>
    <cellStyle name="Suma 3 8 4" xfId="4197"/>
    <cellStyle name="Suma 3 9" xfId="1972"/>
    <cellStyle name="Suma 3 9 2" xfId="6477"/>
    <cellStyle name="Suma 3 9 3" xfId="8374"/>
    <cellStyle name="Suma 3 9 4" xfId="4198"/>
    <cellStyle name="Suma 4" xfId="1973"/>
    <cellStyle name="Suma 4 2" xfId="6478"/>
    <cellStyle name="Suma 4 3" xfId="8375"/>
    <cellStyle name="Suma 4 4" xfId="4199"/>
    <cellStyle name="Suma 5" xfId="1974"/>
    <cellStyle name="Suma 5 2" xfId="6479"/>
    <cellStyle name="Suma 5 3" xfId="8376"/>
    <cellStyle name="Suma 5 4" xfId="4200"/>
    <cellStyle name="Suma 6" xfId="1975"/>
    <cellStyle name="Suma 6 2" xfId="6480"/>
    <cellStyle name="Suma 6 3" xfId="8377"/>
    <cellStyle name="Suma 6 4" xfId="4201"/>
    <cellStyle name="Suma 7" xfId="1976"/>
    <cellStyle name="Suma 7 2" xfId="6481"/>
    <cellStyle name="Suma 7 3" xfId="8378"/>
    <cellStyle name="Suma 7 4" xfId="4202"/>
    <cellStyle name="Suma 8" xfId="1977"/>
    <cellStyle name="Suma 8 2" xfId="6482"/>
    <cellStyle name="Suma 8 3" xfId="8379"/>
    <cellStyle name="Suma 8 4" xfId="4203"/>
    <cellStyle name="Suma 9" xfId="1978"/>
    <cellStyle name="Suma 9 2" xfId="6483"/>
    <cellStyle name="Suma 9 3" xfId="8380"/>
    <cellStyle name="Suma 9 4" xfId="4204"/>
    <cellStyle name="Tekst objaśnienia" xfId="1979"/>
    <cellStyle name="Tekst ostrzeżenia" xfId="1980"/>
    <cellStyle name="Text" xfId="1981"/>
    <cellStyle name="Title" xfId="68" builtinId="15" customBuiltin="1"/>
    <cellStyle name="Title 2" xfId="1982"/>
    <cellStyle name="Title 3" xfId="6894"/>
    <cellStyle name="Total" xfId="69" builtinId="25" customBuiltin="1"/>
    <cellStyle name="Total 2" xfId="1983"/>
    <cellStyle name="Total 2 10" xfId="1984"/>
    <cellStyle name="Total 2 10 10" xfId="1985"/>
    <cellStyle name="Total 2 10 10 2" xfId="6486"/>
    <cellStyle name="Total 2 10 10 3" xfId="8383"/>
    <cellStyle name="Total 2 10 10 4" xfId="4207"/>
    <cellStyle name="Total 2 10 11" xfId="1986"/>
    <cellStyle name="Total 2 10 11 2" xfId="6487"/>
    <cellStyle name="Total 2 10 11 3" xfId="8384"/>
    <cellStyle name="Total 2 10 11 4" xfId="4208"/>
    <cellStyle name="Total 2 10 12" xfId="1987"/>
    <cellStyle name="Total 2 10 12 2" xfId="6488"/>
    <cellStyle name="Total 2 10 12 3" xfId="8385"/>
    <cellStyle name="Total 2 10 12 4" xfId="4209"/>
    <cellStyle name="Total 2 10 13" xfId="1988"/>
    <cellStyle name="Total 2 10 13 2" xfId="6489"/>
    <cellStyle name="Total 2 10 13 3" xfId="8386"/>
    <cellStyle name="Total 2 10 13 4" xfId="4210"/>
    <cellStyle name="Total 2 10 14" xfId="1989"/>
    <cellStyle name="Total 2 10 14 2" xfId="6490"/>
    <cellStyle name="Total 2 10 14 3" xfId="8387"/>
    <cellStyle name="Total 2 10 14 4" xfId="4211"/>
    <cellStyle name="Total 2 10 15" xfId="1990"/>
    <cellStyle name="Total 2 10 15 2" xfId="6491"/>
    <cellStyle name="Total 2 10 15 3" xfId="8388"/>
    <cellStyle name="Total 2 10 15 4" xfId="4212"/>
    <cellStyle name="Total 2 10 16" xfId="1991"/>
    <cellStyle name="Total 2 10 16 2" xfId="6492"/>
    <cellStyle name="Total 2 10 16 3" xfId="8389"/>
    <cellStyle name="Total 2 10 16 4" xfId="4213"/>
    <cellStyle name="Total 2 10 17" xfId="1992"/>
    <cellStyle name="Total 2 10 17 2" xfId="6493"/>
    <cellStyle name="Total 2 10 17 3" xfId="8390"/>
    <cellStyle name="Total 2 10 17 4" xfId="4214"/>
    <cellStyle name="Total 2 10 18" xfId="1993"/>
    <cellStyle name="Total 2 10 18 2" xfId="6494"/>
    <cellStyle name="Total 2 10 18 3" xfId="8391"/>
    <cellStyle name="Total 2 10 18 4" xfId="4215"/>
    <cellStyle name="Total 2 10 19" xfId="1994"/>
    <cellStyle name="Total 2 10 19 2" xfId="6495"/>
    <cellStyle name="Total 2 10 19 3" xfId="8392"/>
    <cellStyle name="Total 2 10 19 4" xfId="4216"/>
    <cellStyle name="Total 2 10 2" xfId="1995"/>
    <cellStyle name="Total 2 10 2 2" xfId="6496"/>
    <cellStyle name="Total 2 10 2 3" xfId="8393"/>
    <cellStyle name="Total 2 10 2 4" xfId="4217"/>
    <cellStyle name="Total 2 10 20" xfId="1996"/>
    <cellStyle name="Total 2 10 20 2" xfId="6497"/>
    <cellStyle name="Total 2 10 20 3" xfId="8394"/>
    <cellStyle name="Total 2 10 20 4" xfId="4218"/>
    <cellStyle name="Total 2 10 21" xfId="1997"/>
    <cellStyle name="Total 2 10 21 2" xfId="6498"/>
    <cellStyle name="Total 2 10 21 3" xfId="8395"/>
    <cellStyle name="Total 2 10 21 4" xfId="4219"/>
    <cellStyle name="Total 2 10 22" xfId="1998"/>
    <cellStyle name="Total 2 10 22 2" xfId="6499"/>
    <cellStyle name="Total 2 10 22 3" xfId="8396"/>
    <cellStyle name="Total 2 10 22 4" xfId="4220"/>
    <cellStyle name="Total 2 10 23" xfId="1999"/>
    <cellStyle name="Total 2 10 23 2" xfId="6500"/>
    <cellStyle name="Total 2 10 23 3" xfId="8397"/>
    <cellStyle name="Total 2 10 23 4" xfId="4221"/>
    <cellStyle name="Total 2 10 24" xfId="6485"/>
    <cellStyle name="Total 2 10 25" xfId="8382"/>
    <cellStyle name="Total 2 10 26" xfId="4206"/>
    <cellStyle name="Total 2 10 3" xfId="2000"/>
    <cellStyle name="Total 2 10 3 2" xfId="6501"/>
    <cellStyle name="Total 2 10 3 3" xfId="8398"/>
    <cellStyle name="Total 2 10 3 4" xfId="4222"/>
    <cellStyle name="Total 2 10 4" xfId="2001"/>
    <cellStyle name="Total 2 10 4 2" xfId="6502"/>
    <cellStyle name="Total 2 10 4 3" xfId="8399"/>
    <cellStyle name="Total 2 10 4 4" xfId="4223"/>
    <cellStyle name="Total 2 10 5" xfId="2002"/>
    <cellStyle name="Total 2 10 5 2" xfId="6503"/>
    <cellStyle name="Total 2 10 5 3" xfId="8400"/>
    <cellStyle name="Total 2 10 5 4" xfId="4224"/>
    <cellStyle name="Total 2 10 6" xfId="2003"/>
    <cellStyle name="Total 2 10 6 2" xfId="6504"/>
    <cellStyle name="Total 2 10 6 3" xfId="8401"/>
    <cellStyle name="Total 2 10 6 4" xfId="4225"/>
    <cellStyle name="Total 2 10 7" xfId="2004"/>
    <cellStyle name="Total 2 10 7 2" xfId="6505"/>
    <cellStyle name="Total 2 10 7 3" xfId="8402"/>
    <cellStyle name="Total 2 10 7 4" xfId="4226"/>
    <cellStyle name="Total 2 10 8" xfId="2005"/>
    <cellStyle name="Total 2 10 8 2" xfId="6506"/>
    <cellStyle name="Total 2 10 8 3" xfId="8403"/>
    <cellStyle name="Total 2 10 8 4" xfId="4227"/>
    <cellStyle name="Total 2 10 9" xfId="2006"/>
    <cellStyle name="Total 2 10 9 2" xfId="6507"/>
    <cellStyle name="Total 2 10 9 3" xfId="8404"/>
    <cellStyle name="Total 2 10 9 4" xfId="4228"/>
    <cellStyle name="Total 2 11" xfId="2007"/>
    <cellStyle name="Total 2 11 10" xfId="2008"/>
    <cellStyle name="Total 2 11 10 2" xfId="6509"/>
    <cellStyle name="Total 2 11 10 3" xfId="8406"/>
    <cellStyle name="Total 2 11 10 4" xfId="4230"/>
    <cellStyle name="Total 2 11 11" xfId="2009"/>
    <cellStyle name="Total 2 11 11 2" xfId="6510"/>
    <cellStyle name="Total 2 11 11 3" xfId="8407"/>
    <cellStyle name="Total 2 11 11 4" xfId="4231"/>
    <cellStyle name="Total 2 11 12" xfId="2010"/>
    <cellStyle name="Total 2 11 12 2" xfId="6511"/>
    <cellStyle name="Total 2 11 12 3" xfId="8408"/>
    <cellStyle name="Total 2 11 12 4" xfId="4232"/>
    <cellStyle name="Total 2 11 13" xfId="2011"/>
    <cellStyle name="Total 2 11 13 2" xfId="6512"/>
    <cellStyle name="Total 2 11 13 3" xfId="8409"/>
    <cellStyle name="Total 2 11 13 4" xfId="4233"/>
    <cellStyle name="Total 2 11 14" xfId="2012"/>
    <cellStyle name="Total 2 11 14 2" xfId="6513"/>
    <cellStyle name="Total 2 11 14 3" xfId="8410"/>
    <cellStyle name="Total 2 11 14 4" xfId="4234"/>
    <cellStyle name="Total 2 11 15" xfId="2013"/>
    <cellStyle name="Total 2 11 15 2" xfId="6514"/>
    <cellStyle name="Total 2 11 15 3" xfId="8411"/>
    <cellStyle name="Total 2 11 15 4" xfId="4235"/>
    <cellStyle name="Total 2 11 16" xfId="2014"/>
    <cellStyle name="Total 2 11 16 2" xfId="6515"/>
    <cellStyle name="Total 2 11 16 3" xfId="8412"/>
    <cellStyle name="Total 2 11 16 4" xfId="4236"/>
    <cellStyle name="Total 2 11 17" xfId="2015"/>
    <cellStyle name="Total 2 11 17 2" xfId="6516"/>
    <cellStyle name="Total 2 11 17 3" xfId="8413"/>
    <cellStyle name="Total 2 11 17 4" xfId="4237"/>
    <cellStyle name="Total 2 11 18" xfId="2016"/>
    <cellStyle name="Total 2 11 18 2" xfId="6517"/>
    <cellStyle name="Total 2 11 18 3" xfId="8414"/>
    <cellStyle name="Total 2 11 18 4" xfId="4238"/>
    <cellStyle name="Total 2 11 19" xfId="2017"/>
    <cellStyle name="Total 2 11 19 2" xfId="6518"/>
    <cellStyle name="Total 2 11 19 3" xfId="8415"/>
    <cellStyle name="Total 2 11 19 4" xfId="4239"/>
    <cellStyle name="Total 2 11 2" xfId="2018"/>
    <cellStyle name="Total 2 11 2 2" xfId="6519"/>
    <cellStyle name="Total 2 11 2 3" xfId="8416"/>
    <cellStyle name="Total 2 11 2 4" xfId="4240"/>
    <cellStyle name="Total 2 11 20" xfId="2019"/>
    <cellStyle name="Total 2 11 20 2" xfId="6520"/>
    <cellStyle name="Total 2 11 20 3" xfId="8417"/>
    <cellStyle name="Total 2 11 20 4" xfId="4241"/>
    <cellStyle name="Total 2 11 21" xfId="2020"/>
    <cellStyle name="Total 2 11 21 2" xfId="6521"/>
    <cellStyle name="Total 2 11 21 3" xfId="8418"/>
    <cellStyle name="Total 2 11 21 4" xfId="4242"/>
    <cellStyle name="Total 2 11 22" xfId="2021"/>
    <cellStyle name="Total 2 11 22 2" xfId="6522"/>
    <cellStyle name="Total 2 11 22 3" xfId="8419"/>
    <cellStyle name="Total 2 11 22 4" xfId="4243"/>
    <cellStyle name="Total 2 11 23" xfId="2022"/>
    <cellStyle name="Total 2 11 23 2" xfId="6523"/>
    <cellStyle name="Total 2 11 23 3" xfId="8420"/>
    <cellStyle name="Total 2 11 23 4" xfId="4244"/>
    <cellStyle name="Total 2 11 24" xfId="6508"/>
    <cellStyle name="Total 2 11 25" xfId="8405"/>
    <cellStyle name="Total 2 11 26" xfId="4229"/>
    <cellStyle name="Total 2 11 3" xfId="2023"/>
    <cellStyle name="Total 2 11 3 2" xfId="6524"/>
    <cellStyle name="Total 2 11 3 3" xfId="8421"/>
    <cellStyle name="Total 2 11 3 4" xfId="4245"/>
    <cellStyle name="Total 2 11 4" xfId="2024"/>
    <cellStyle name="Total 2 11 4 2" xfId="6525"/>
    <cellStyle name="Total 2 11 4 3" xfId="8422"/>
    <cellStyle name="Total 2 11 4 4" xfId="4246"/>
    <cellStyle name="Total 2 11 5" xfId="2025"/>
    <cellStyle name="Total 2 11 5 2" xfId="6526"/>
    <cellStyle name="Total 2 11 5 3" xfId="8423"/>
    <cellStyle name="Total 2 11 5 4" xfId="4247"/>
    <cellStyle name="Total 2 11 6" xfId="2026"/>
    <cellStyle name="Total 2 11 6 2" xfId="6527"/>
    <cellStyle name="Total 2 11 6 3" xfId="8424"/>
    <cellStyle name="Total 2 11 6 4" xfId="4248"/>
    <cellStyle name="Total 2 11 7" xfId="2027"/>
    <cellStyle name="Total 2 11 7 2" xfId="6528"/>
    <cellStyle name="Total 2 11 7 3" xfId="8425"/>
    <cellStyle name="Total 2 11 7 4" xfId="4249"/>
    <cellStyle name="Total 2 11 8" xfId="2028"/>
    <cellStyle name="Total 2 11 8 2" xfId="6529"/>
    <cellStyle name="Total 2 11 8 3" xfId="8426"/>
    <cellStyle name="Total 2 11 8 4" xfId="4250"/>
    <cellStyle name="Total 2 11 9" xfId="2029"/>
    <cellStyle name="Total 2 11 9 2" xfId="6530"/>
    <cellStyle name="Total 2 11 9 3" xfId="8427"/>
    <cellStyle name="Total 2 11 9 4" xfId="4251"/>
    <cellStyle name="Total 2 12" xfId="2030"/>
    <cellStyle name="Total 2 12 10" xfId="2031"/>
    <cellStyle name="Total 2 12 10 2" xfId="6532"/>
    <cellStyle name="Total 2 12 10 3" xfId="8429"/>
    <cellStyle name="Total 2 12 10 4" xfId="4253"/>
    <cellStyle name="Total 2 12 11" xfId="2032"/>
    <cellStyle name="Total 2 12 11 2" xfId="6533"/>
    <cellStyle name="Total 2 12 11 3" xfId="8430"/>
    <cellStyle name="Total 2 12 11 4" xfId="4254"/>
    <cellStyle name="Total 2 12 12" xfId="2033"/>
    <cellStyle name="Total 2 12 12 2" xfId="6534"/>
    <cellStyle name="Total 2 12 12 3" xfId="8431"/>
    <cellStyle name="Total 2 12 12 4" xfId="4255"/>
    <cellStyle name="Total 2 12 13" xfId="2034"/>
    <cellStyle name="Total 2 12 13 2" xfId="6535"/>
    <cellStyle name="Total 2 12 13 3" xfId="8432"/>
    <cellStyle name="Total 2 12 13 4" xfId="4256"/>
    <cellStyle name="Total 2 12 14" xfId="2035"/>
    <cellStyle name="Total 2 12 14 2" xfId="6536"/>
    <cellStyle name="Total 2 12 14 3" xfId="8433"/>
    <cellStyle name="Total 2 12 14 4" xfId="4257"/>
    <cellStyle name="Total 2 12 15" xfId="2036"/>
    <cellStyle name="Total 2 12 15 2" xfId="6537"/>
    <cellStyle name="Total 2 12 15 3" xfId="8434"/>
    <cellStyle name="Total 2 12 15 4" xfId="4258"/>
    <cellStyle name="Total 2 12 16" xfId="2037"/>
    <cellStyle name="Total 2 12 16 2" xfId="6538"/>
    <cellStyle name="Total 2 12 16 3" xfId="8435"/>
    <cellStyle name="Total 2 12 16 4" xfId="4259"/>
    <cellStyle name="Total 2 12 17" xfId="2038"/>
    <cellStyle name="Total 2 12 17 2" xfId="6539"/>
    <cellStyle name="Total 2 12 17 3" xfId="8436"/>
    <cellStyle name="Total 2 12 17 4" xfId="4260"/>
    <cellStyle name="Total 2 12 18" xfId="2039"/>
    <cellStyle name="Total 2 12 18 2" xfId="6540"/>
    <cellStyle name="Total 2 12 18 3" xfId="8437"/>
    <cellStyle name="Total 2 12 18 4" xfId="4261"/>
    <cellStyle name="Total 2 12 19" xfId="2040"/>
    <cellStyle name="Total 2 12 19 2" xfId="6541"/>
    <cellStyle name="Total 2 12 19 3" xfId="8438"/>
    <cellStyle name="Total 2 12 19 4" xfId="4262"/>
    <cellStyle name="Total 2 12 2" xfId="2041"/>
    <cellStyle name="Total 2 12 2 2" xfId="6542"/>
    <cellStyle name="Total 2 12 2 3" xfId="8439"/>
    <cellStyle name="Total 2 12 2 4" xfId="4263"/>
    <cellStyle name="Total 2 12 20" xfId="2042"/>
    <cellStyle name="Total 2 12 20 2" xfId="6543"/>
    <cellStyle name="Total 2 12 20 3" xfId="8440"/>
    <cellStyle name="Total 2 12 20 4" xfId="4264"/>
    <cellStyle name="Total 2 12 21" xfId="2043"/>
    <cellStyle name="Total 2 12 21 2" xfId="6544"/>
    <cellStyle name="Total 2 12 21 3" xfId="8441"/>
    <cellStyle name="Total 2 12 21 4" xfId="4265"/>
    <cellStyle name="Total 2 12 22" xfId="2044"/>
    <cellStyle name="Total 2 12 22 2" xfId="6545"/>
    <cellStyle name="Total 2 12 22 3" xfId="8442"/>
    <cellStyle name="Total 2 12 22 4" xfId="4266"/>
    <cellStyle name="Total 2 12 23" xfId="2045"/>
    <cellStyle name="Total 2 12 23 2" xfId="6546"/>
    <cellStyle name="Total 2 12 23 3" xfId="8443"/>
    <cellStyle name="Total 2 12 23 4" xfId="4267"/>
    <cellStyle name="Total 2 12 24" xfId="6531"/>
    <cellStyle name="Total 2 12 25" xfId="8428"/>
    <cellStyle name="Total 2 12 26" xfId="4252"/>
    <cellStyle name="Total 2 12 3" xfId="2046"/>
    <cellStyle name="Total 2 12 3 2" xfId="6547"/>
    <cellStyle name="Total 2 12 3 3" xfId="8444"/>
    <cellStyle name="Total 2 12 3 4" xfId="4268"/>
    <cellStyle name="Total 2 12 4" xfId="2047"/>
    <cellStyle name="Total 2 12 4 2" xfId="6548"/>
    <cellStyle name="Total 2 12 4 3" xfId="8445"/>
    <cellStyle name="Total 2 12 4 4" xfId="4269"/>
    <cellStyle name="Total 2 12 5" xfId="2048"/>
    <cellStyle name="Total 2 12 5 2" xfId="6549"/>
    <cellStyle name="Total 2 12 5 3" xfId="8446"/>
    <cellStyle name="Total 2 12 5 4" xfId="4270"/>
    <cellStyle name="Total 2 12 6" xfId="2049"/>
    <cellStyle name="Total 2 12 6 2" xfId="6550"/>
    <cellStyle name="Total 2 12 6 3" xfId="8447"/>
    <cellStyle name="Total 2 12 6 4" xfId="4271"/>
    <cellStyle name="Total 2 12 7" xfId="2050"/>
    <cellStyle name="Total 2 12 7 2" xfId="6551"/>
    <cellStyle name="Total 2 12 7 3" xfId="8448"/>
    <cellStyle name="Total 2 12 7 4" xfId="4272"/>
    <cellStyle name="Total 2 12 8" xfId="2051"/>
    <cellStyle name="Total 2 12 8 2" xfId="6552"/>
    <cellStyle name="Total 2 12 8 3" xfId="8449"/>
    <cellStyle name="Total 2 12 8 4" xfId="4273"/>
    <cellStyle name="Total 2 12 9" xfId="2052"/>
    <cellStyle name="Total 2 12 9 2" xfId="6553"/>
    <cellStyle name="Total 2 12 9 3" xfId="8450"/>
    <cellStyle name="Total 2 12 9 4" xfId="4274"/>
    <cellStyle name="Total 2 13" xfId="2053"/>
    <cellStyle name="Total 2 13 10" xfId="2054"/>
    <cellStyle name="Total 2 13 10 2" xfId="6555"/>
    <cellStyle name="Total 2 13 10 3" xfId="8452"/>
    <cellStyle name="Total 2 13 10 4" xfId="4276"/>
    <cellStyle name="Total 2 13 11" xfId="2055"/>
    <cellStyle name="Total 2 13 11 2" xfId="6556"/>
    <cellStyle name="Total 2 13 11 3" xfId="8453"/>
    <cellStyle name="Total 2 13 11 4" xfId="4277"/>
    <cellStyle name="Total 2 13 12" xfId="2056"/>
    <cellStyle name="Total 2 13 12 2" xfId="6557"/>
    <cellStyle name="Total 2 13 12 3" xfId="8454"/>
    <cellStyle name="Total 2 13 12 4" xfId="4278"/>
    <cellStyle name="Total 2 13 13" xfId="2057"/>
    <cellStyle name="Total 2 13 13 2" xfId="6558"/>
    <cellStyle name="Total 2 13 13 3" xfId="8455"/>
    <cellStyle name="Total 2 13 13 4" xfId="4279"/>
    <cellStyle name="Total 2 13 14" xfId="2058"/>
    <cellStyle name="Total 2 13 14 2" xfId="6559"/>
    <cellStyle name="Total 2 13 14 3" xfId="8456"/>
    <cellStyle name="Total 2 13 14 4" xfId="4280"/>
    <cellStyle name="Total 2 13 15" xfId="2059"/>
    <cellStyle name="Total 2 13 15 2" xfId="6560"/>
    <cellStyle name="Total 2 13 15 3" xfId="8457"/>
    <cellStyle name="Total 2 13 15 4" xfId="4281"/>
    <cellStyle name="Total 2 13 16" xfId="2060"/>
    <cellStyle name="Total 2 13 16 2" xfId="6561"/>
    <cellStyle name="Total 2 13 16 3" xfId="8458"/>
    <cellStyle name="Total 2 13 16 4" xfId="4282"/>
    <cellStyle name="Total 2 13 17" xfId="2061"/>
    <cellStyle name="Total 2 13 17 2" xfId="6562"/>
    <cellStyle name="Total 2 13 17 3" xfId="8459"/>
    <cellStyle name="Total 2 13 17 4" xfId="4283"/>
    <cellStyle name="Total 2 13 18" xfId="2062"/>
    <cellStyle name="Total 2 13 18 2" xfId="6563"/>
    <cellStyle name="Total 2 13 18 3" xfId="8460"/>
    <cellStyle name="Total 2 13 18 4" xfId="4284"/>
    <cellStyle name="Total 2 13 19" xfId="2063"/>
    <cellStyle name="Total 2 13 19 2" xfId="6564"/>
    <cellStyle name="Total 2 13 19 3" xfId="8461"/>
    <cellStyle name="Total 2 13 19 4" xfId="4285"/>
    <cellStyle name="Total 2 13 2" xfId="2064"/>
    <cellStyle name="Total 2 13 2 2" xfId="6565"/>
    <cellStyle name="Total 2 13 2 3" xfId="8462"/>
    <cellStyle name="Total 2 13 2 4" xfId="4286"/>
    <cellStyle name="Total 2 13 20" xfId="2065"/>
    <cellStyle name="Total 2 13 20 2" xfId="6566"/>
    <cellStyle name="Total 2 13 20 3" xfId="8463"/>
    <cellStyle name="Total 2 13 20 4" xfId="4287"/>
    <cellStyle name="Total 2 13 21" xfId="2066"/>
    <cellStyle name="Total 2 13 21 2" xfId="6567"/>
    <cellStyle name="Total 2 13 21 3" xfId="8464"/>
    <cellStyle name="Total 2 13 21 4" xfId="4288"/>
    <cellStyle name="Total 2 13 22" xfId="2067"/>
    <cellStyle name="Total 2 13 22 2" xfId="6568"/>
    <cellStyle name="Total 2 13 22 3" xfId="8465"/>
    <cellStyle name="Total 2 13 22 4" xfId="4289"/>
    <cellStyle name="Total 2 13 23" xfId="2068"/>
    <cellStyle name="Total 2 13 23 2" xfId="6569"/>
    <cellStyle name="Total 2 13 23 3" xfId="8466"/>
    <cellStyle name="Total 2 13 23 4" xfId="4290"/>
    <cellStyle name="Total 2 13 24" xfId="6554"/>
    <cellStyle name="Total 2 13 25" xfId="8451"/>
    <cellStyle name="Total 2 13 26" xfId="4275"/>
    <cellStyle name="Total 2 13 3" xfId="2069"/>
    <cellStyle name="Total 2 13 3 2" xfId="6570"/>
    <cellStyle name="Total 2 13 3 3" xfId="8467"/>
    <cellStyle name="Total 2 13 3 4" xfId="4291"/>
    <cellStyle name="Total 2 13 4" xfId="2070"/>
    <cellStyle name="Total 2 13 4 2" xfId="6571"/>
    <cellStyle name="Total 2 13 4 3" xfId="8468"/>
    <cellStyle name="Total 2 13 4 4" xfId="4292"/>
    <cellStyle name="Total 2 13 5" xfId="2071"/>
    <cellStyle name="Total 2 13 5 2" xfId="6572"/>
    <cellStyle name="Total 2 13 5 3" xfId="8469"/>
    <cellStyle name="Total 2 13 5 4" xfId="4293"/>
    <cellStyle name="Total 2 13 6" xfId="2072"/>
    <cellStyle name="Total 2 13 6 2" xfId="6573"/>
    <cellStyle name="Total 2 13 6 3" xfId="8470"/>
    <cellStyle name="Total 2 13 6 4" xfId="4294"/>
    <cellStyle name="Total 2 13 7" xfId="2073"/>
    <cellStyle name="Total 2 13 7 2" xfId="6574"/>
    <cellStyle name="Total 2 13 7 3" xfId="8471"/>
    <cellStyle name="Total 2 13 7 4" xfId="4295"/>
    <cellStyle name="Total 2 13 8" xfId="2074"/>
    <cellStyle name="Total 2 13 8 2" xfId="6575"/>
    <cellStyle name="Total 2 13 8 3" xfId="8472"/>
    <cellStyle name="Total 2 13 8 4" xfId="4296"/>
    <cellStyle name="Total 2 13 9" xfId="2075"/>
    <cellStyle name="Total 2 13 9 2" xfId="6576"/>
    <cellStyle name="Total 2 13 9 3" xfId="8473"/>
    <cellStyle name="Total 2 13 9 4" xfId="4297"/>
    <cellStyle name="Total 2 14" xfId="2076"/>
    <cellStyle name="Total 2 14 10" xfId="2077"/>
    <cellStyle name="Total 2 14 10 2" xfId="6578"/>
    <cellStyle name="Total 2 14 10 3" xfId="8475"/>
    <cellStyle name="Total 2 14 10 4" xfId="4299"/>
    <cellStyle name="Total 2 14 11" xfId="2078"/>
    <cellStyle name="Total 2 14 11 2" xfId="6579"/>
    <cellStyle name="Total 2 14 11 3" xfId="8476"/>
    <cellStyle name="Total 2 14 11 4" xfId="4300"/>
    <cellStyle name="Total 2 14 12" xfId="2079"/>
    <cellStyle name="Total 2 14 12 2" xfId="6580"/>
    <cellStyle name="Total 2 14 12 3" xfId="8477"/>
    <cellStyle name="Total 2 14 12 4" xfId="4301"/>
    <cellStyle name="Total 2 14 13" xfId="2080"/>
    <cellStyle name="Total 2 14 13 2" xfId="6581"/>
    <cellStyle name="Total 2 14 13 3" xfId="8478"/>
    <cellStyle name="Total 2 14 13 4" xfId="4302"/>
    <cellStyle name="Total 2 14 14" xfId="2081"/>
    <cellStyle name="Total 2 14 14 2" xfId="6582"/>
    <cellStyle name="Total 2 14 14 3" xfId="8479"/>
    <cellStyle name="Total 2 14 14 4" xfId="4303"/>
    <cellStyle name="Total 2 14 15" xfId="2082"/>
    <cellStyle name="Total 2 14 15 2" xfId="6583"/>
    <cellStyle name="Total 2 14 15 3" xfId="8480"/>
    <cellStyle name="Total 2 14 15 4" xfId="4304"/>
    <cellStyle name="Total 2 14 16" xfId="2083"/>
    <cellStyle name="Total 2 14 16 2" xfId="6584"/>
    <cellStyle name="Total 2 14 16 3" xfId="8481"/>
    <cellStyle name="Total 2 14 16 4" xfId="4305"/>
    <cellStyle name="Total 2 14 17" xfId="2084"/>
    <cellStyle name="Total 2 14 17 2" xfId="6585"/>
    <cellStyle name="Total 2 14 17 3" xfId="8482"/>
    <cellStyle name="Total 2 14 17 4" xfId="4306"/>
    <cellStyle name="Total 2 14 18" xfId="2085"/>
    <cellStyle name="Total 2 14 18 2" xfId="6586"/>
    <cellStyle name="Total 2 14 18 3" xfId="8483"/>
    <cellStyle name="Total 2 14 18 4" xfId="4307"/>
    <cellStyle name="Total 2 14 19" xfId="2086"/>
    <cellStyle name="Total 2 14 19 2" xfId="6587"/>
    <cellStyle name="Total 2 14 19 3" xfId="8484"/>
    <cellStyle name="Total 2 14 19 4" xfId="4308"/>
    <cellStyle name="Total 2 14 2" xfId="2087"/>
    <cellStyle name="Total 2 14 2 2" xfId="6588"/>
    <cellStyle name="Total 2 14 2 3" xfId="8485"/>
    <cellStyle name="Total 2 14 2 4" xfId="4309"/>
    <cellStyle name="Total 2 14 20" xfId="2088"/>
    <cellStyle name="Total 2 14 20 2" xfId="6589"/>
    <cellStyle name="Total 2 14 20 3" xfId="8486"/>
    <cellStyle name="Total 2 14 20 4" xfId="4310"/>
    <cellStyle name="Total 2 14 21" xfId="2089"/>
    <cellStyle name="Total 2 14 21 2" xfId="6590"/>
    <cellStyle name="Total 2 14 21 3" xfId="8487"/>
    <cellStyle name="Total 2 14 21 4" xfId="4311"/>
    <cellStyle name="Total 2 14 22" xfId="2090"/>
    <cellStyle name="Total 2 14 22 2" xfId="6591"/>
    <cellStyle name="Total 2 14 22 3" xfId="8488"/>
    <cellStyle name="Total 2 14 22 4" xfId="4312"/>
    <cellStyle name="Total 2 14 23" xfId="2091"/>
    <cellStyle name="Total 2 14 23 2" xfId="6592"/>
    <cellStyle name="Total 2 14 23 3" xfId="8489"/>
    <cellStyle name="Total 2 14 23 4" xfId="4313"/>
    <cellStyle name="Total 2 14 24" xfId="6577"/>
    <cellStyle name="Total 2 14 25" xfId="8474"/>
    <cellStyle name="Total 2 14 26" xfId="4298"/>
    <cellStyle name="Total 2 14 3" xfId="2092"/>
    <cellStyle name="Total 2 14 3 2" xfId="6593"/>
    <cellStyle name="Total 2 14 3 3" xfId="8490"/>
    <cellStyle name="Total 2 14 3 4" xfId="4314"/>
    <cellStyle name="Total 2 14 4" xfId="2093"/>
    <cellStyle name="Total 2 14 4 2" xfId="6594"/>
    <cellStyle name="Total 2 14 4 3" xfId="8491"/>
    <cellStyle name="Total 2 14 4 4" xfId="4315"/>
    <cellStyle name="Total 2 14 5" xfId="2094"/>
    <cellStyle name="Total 2 14 5 2" xfId="6595"/>
    <cellStyle name="Total 2 14 5 3" xfId="8492"/>
    <cellStyle name="Total 2 14 5 4" xfId="4316"/>
    <cellStyle name="Total 2 14 6" xfId="2095"/>
    <cellStyle name="Total 2 14 6 2" xfId="6596"/>
    <cellStyle name="Total 2 14 6 3" xfId="8493"/>
    <cellStyle name="Total 2 14 6 4" xfId="4317"/>
    <cellStyle name="Total 2 14 7" xfId="2096"/>
    <cellStyle name="Total 2 14 7 2" xfId="6597"/>
    <cellStyle name="Total 2 14 7 3" xfId="8494"/>
    <cellStyle name="Total 2 14 7 4" xfId="4318"/>
    <cellStyle name="Total 2 14 8" xfId="2097"/>
    <cellStyle name="Total 2 14 8 2" xfId="6598"/>
    <cellStyle name="Total 2 14 8 3" xfId="8495"/>
    <cellStyle name="Total 2 14 8 4" xfId="4319"/>
    <cellStyle name="Total 2 14 9" xfId="2098"/>
    <cellStyle name="Total 2 14 9 2" xfId="6599"/>
    <cellStyle name="Total 2 14 9 3" xfId="8496"/>
    <cellStyle name="Total 2 14 9 4" xfId="4320"/>
    <cellStyle name="Total 2 15" xfId="2099"/>
    <cellStyle name="Total 2 15 2" xfId="6600"/>
    <cellStyle name="Total 2 15 3" xfId="8497"/>
    <cellStyle name="Total 2 15 4" xfId="4321"/>
    <cellStyle name="Total 2 16" xfId="2100"/>
    <cellStyle name="Total 2 16 2" xfId="6601"/>
    <cellStyle name="Total 2 16 3" xfId="8498"/>
    <cellStyle name="Total 2 16 4" xfId="4322"/>
    <cellStyle name="Total 2 17" xfId="2101"/>
    <cellStyle name="Total 2 17 2" xfId="6602"/>
    <cellStyle name="Total 2 17 3" xfId="8499"/>
    <cellStyle name="Total 2 17 4" xfId="4323"/>
    <cellStyle name="Total 2 18" xfId="2102"/>
    <cellStyle name="Total 2 18 2" xfId="6603"/>
    <cellStyle name="Total 2 18 3" xfId="8500"/>
    <cellStyle name="Total 2 18 4" xfId="4324"/>
    <cellStyle name="Total 2 19" xfId="2103"/>
    <cellStyle name="Total 2 19 2" xfId="6604"/>
    <cellStyle name="Total 2 19 3" xfId="8501"/>
    <cellStyle name="Total 2 19 4" xfId="4325"/>
    <cellStyle name="Total 2 2" xfId="2104"/>
    <cellStyle name="Total 2 2 10" xfId="2105"/>
    <cellStyle name="Total 2 2 10 2" xfId="6606"/>
    <cellStyle name="Total 2 2 10 3" xfId="8503"/>
    <cellStyle name="Total 2 2 10 4" xfId="4327"/>
    <cellStyle name="Total 2 2 11" xfId="2106"/>
    <cellStyle name="Total 2 2 11 2" xfId="6607"/>
    <cellStyle name="Total 2 2 11 3" xfId="8504"/>
    <cellStyle name="Total 2 2 11 4" xfId="4328"/>
    <cellStyle name="Total 2 2 12" xfId="2107"/>
    <cellStyle name="Total 2 2 12 2" xfId="6608"/>
    <cellStyle name="Total 2 2 12 3" xfId="8505"/>
    <cellStyle name="Total 2 2 12 4" xfId="4329"/>
    <cellStyle name="Total 2 2 13" xfId="2108"/>
    <cellStyle name="Total 2 2 13 2" xfId="6609"/>
    <cellStyle name="Total 2 2 13 3" xfId="8506"/>
    <cellStyle name="Total 2 2 13 4" xfId="4330"/>
    <cellStyle name="Total 2 2 14" xfId="2109"/>
    <cellStyle name="Total 2 2 14 2" xfId="6610"/>
    <cellStyle name="Total 2 2 14 3" xfId="8507"/>
    <cellStyle name="Total 2 2 14 4" xfId="4331"/>
    <cellStyle name="Total 2 2 15" xfId="2110"/>
    <cellStyle name="Total 2 2 15 2" xfId="6611"/>
    <cellStyle name="Total 2 2 15 3" xfId="8508"/>
    <cellStyle name="Total 2 2 15 4" xfId="4332"/>
    <cellStyle name="Total 2 2 16" xfId="2111"/>
    <cellStyle name="Total 2 2 16 2" xfId="6612"/>
    <cellStyle name="Total 2 2 16 3" xfId="8509"/>
    <cellStyle name="Total 2 2 16 4" xfId="4333"/>
    <cellStyle name="Total 2 2 17" xfId="2112"/>
    <cellStyle name="Total 2 2 17 2" xfId="6613"/>
    <cellStyle name="Total 2 2 17 3" xfId="8510"/>
    <cellStyle name="Total 2 2 17 4" xfId="4334"/>
    <cellStyle name="Total 2 2 18" xfId="2113"/>
    <cellStyle name="Total 2 2 18 2" xfId="6614"/>
    <cellStyle name="Total 2 2 18 3" xfId="8511"/>
    <cellStyle name="Total 2 2 18 4" xfId="4335"/>
    <cellStyle name="Total 2 2 19" xfId="2114"/>
    <cellStyle name="Total 2 2 19 2" xfId="6615"/>
    <cellStyle name="Total 2 2 19 3" xfId="8512"/>
    <cellStyle name="Total 2 2 19 4" xfId="4336"/>
    <cellStyle name="Total 2 2 2" xfId="2115"/>
    <cellStyle name="Total 2 2 2 2" xfId="6616"/>
    <cellStyle name="Total 2 2 2 3" xfId="8513"/>
    <cellStyle name="Total 2 2 2 4" xfId="4337"/>
    <cellStyle name="Total 2 2 20" xfId="2116"/>
    <cellStyle name="Total 2 2 20 2" xfId="6617"/>
    <cellStyle name="Total 2 2 20 3" xfId="8514"/>
    <cellStyle name="Total 2 2 20 4" xfId="4338"/>
    <cellStyle name="Total 2 2 21" xfId="2117"/>
    <cellStyle name="Total 2 2 21 2" xfId="6618"/>
    <cellStyle name="Total 2 2 21 3" xfId="8515"/>
    <cellStyle name="Total 2 2 21 4" xfId="4339"/>
    <cellStyle name="Total 2 2 22" xfId="2118"/>
    <cellStyle name="Total 2 2 22 2" xfId="6619"/>
    <cellStyle name="Total 2 2 22 3" xfId="8516"/>
    <cellStyle name="Total 2 2 22 4" xfId="4340"/>
    <cellStyle name="Total 2 2 23" xfId="2119"/>
    <cellStyle name="Total 2 2 23 2" xfId="6620"/>
    <cellStyle name="Total 2 2 23 3" xfId="8517"/>
    <cellStyle name="Total 2 2 23 4" xfId="4341"/>
    <cellStyle name="Total 2 2 24" xfId="6605"/>
    <cellStyle name="Total 2 2 25" xfId="8502"/>
    <cellStyle name="Total 2 2 26" xfId="4326"/>
    <cellStyle name="Total 2 2 3" xfId="2120"/>
    <cellStyle name="Total 2 2 3 2" xfId="6621"/>
    <cellStyle name="Total 2 2 3 3" xfId="8518"/>
    <cellStyle name="Total 2 2 3 4" xfId="4342"/>
    <cellStyle name="Total 2 2 4" xfId="2121"/>
    <cellStyle name="Total 2 2 4 2" xfId="6622"/>
    <cellStyle name="Total 2 2 4 3" xfId="8519"/>
    <cellStyle name="Total 2 2 4 4" xfId="4343"/>
    <cellStyle name="Total 2 2 5" xfId="2122"/>
    <cellStyle name="Total 2 2 5 2" xfId="6623"/>
    <cellStyle name="Total 2 2 5 3" xfId="8520"/>
    <cellStyle name="Total 2 2 5 4" xfId="4344"/>
    <cellStyle name="Total 2 2 6" xfId="2123"/>
    <cellStyle name="Total 2 2 6 2" xfId="6624"/>
    <cellStyle name="Total 2 2 6 3" xfId="8521"/>
    <cellStyle name="Total 2 2 6 4" xfId="4345"/>
    <cellStyle name="Total 2 2 7" xfId="2124"/>
    <cellStyle name="Total 2 2 7 2" xfId="6625"/>
    <cellStyle name="Total 2 2 7 3" xfId="8522"/>
    <cellStyle name="Total 2 2 7 4" xfId="4346"/>
    <cellStyle name="Total 2 2 8" xfId="2125"/>
    <cellStyle name="Total 2 2 8 2" xfId="6626"/>
    <cellStyle name="Total 2 2 8 3" xfId="8523"/>
    <cellStyle name="Total 2 2 8 4" xfId="4347"/>
    <cellStyle name="Total 2 2 9" xfId="2126"/>
    <cellStyle name="Total 2 2 9 2" xfId="6627"/>
    <cellStyle name="Total 2 2 9 3" xfId="8524"/>
    <cellStyle name="Total 2 2 9 4" xfId="4348"/>
    <cellStyle name="Total 2 20" xfId="2127"/>
    <cellStyle name="Total 2 20 2" xfId="6628"/>
    <cellStyle name="Total 2 20 3" xfId="8525"/>
    <cellStyle name="Total 2 20 4" xfId="4349"/>
    <cellStyle name="Total 2 21" xfId="2128"/>
    <cellStyle name="Total 2 21 2" xfId="6629"/>
    <cellStyle name="Total 2 21 3" xfId="8526"/>
    <cellStyle name="Total 2 21 4" xfId="4350"/>
    <cellStyle name="Total 2 22" xfId="2129"/>
    <cellStyle name="Total 2 22 2" xfId="6630"/>
    <cellStyle name="Total 2 22 3" xfId="8527"/>
    <cellStyle name="Total 2 22 4" xfId="4351"/>
    <cellStyle name="Total 2 23" xfId="2130"/>
    <cellStyle name="Total 2 23 2" xfId="6631"/>
    <cellStyle name="Total 2 23 3" xfId="8528"/>
    <cellStyle name="Total 2 23 4" xfId="4352"/>
    <cellStyle name="Total 2 24" xfId="2131"/>
    <cellStyle name="Total 2 24 2" xfId="6632"/>
    <cellStyle name="Total 2 24 3" xfId="8529"/>
    <cellStyle name="Total 2 24 4" xfId="4353"/>
    <cellStyle name="Total 2 25" xfId="2132"/>
    <cellStyle name="Total 2 25 2" xfId="6633"/>
    <cellStyle name="Total 2 25 3" xfId="8530"/>
    <cellStyle name="Total 2 25 4" xfId="4354"/>
    <cellStyle name="Total 2 26" xfId="2133"/>
    <cellStyle name="Total 2 26 2" xfId="6634"/>
    <cellStyle name="Total 2 26 3" xfId="8531"/>
    <cellStyle name="Total 2 26 4" xfId="4355"/>
    <cellStyle name="Total 2 27" xfId="2134"/>
    <cellStyle name="Total 2 27 2" xfId="6635"/>
    <cellStyle name="Total 2 27 3" xfId="8532"/>
    <cellStyle name="Total 2 27 4" xfId="4356"/>
    <cellStyle name="Total 2 28" xfId="2135"/>
    <cellStyle name="Total 2 28 2" xfId="6636"/>
    <cellStyle name="Total 2 28 3" xfId="8533"/>
    <cellStyle name="Total 2 28 4" xfId="4357"/>
    <cellStyle name="Total 2 29" xfId="2136"/>
    <cellStyle name="Total 2 29 2" xfId="6637"/>
    <cellStyle name="Total 2 29 3" xfId="8534"/>
    <cellStyle name="Total 2 29 4" xfId="4358"/>
    <cellStyle name="Total 2 3" xfId="2137"/>
    <cellStyle name="Total 2 3 10" xfId="2138"/>
    <cellStyle name="Total 2 3 10 2" xfId="6639"/>
    <cellStyle name="Total 2 3 10 3" xfId="8536"/>
    <cellStyle name="Total 2 3 10 4" xfId="4360"/>
    <cellStyle name="Total 2 3 11" xfId="2139"/>
    <cellStyle name="Total 2 3 11 2" xfId="6640"/>
    <cellStyle name="Total 2 3 11 3" xfId="8537"/>
    <cellStyle name="Total 2 3 11 4" xfId="4361"/>
    <cellStyle name="Total 2 3 12" xfId="2140"/>
    <cellStyle name="Total 2 3 12 2" xfId="6641"/>
    <cellStyle name="Total 2 3 12 3" xfId="8538"/>
    <cellStyle name="Total 2 3 12 4" xfId="4362"/>
    <cellStyle name="Total 2 3 13" xfId="2141"/>
    <cellStyle name="Total 2 3 13 2" xfId="6642"/>
    <cellStyle name="Total 2 3 13 3" xfId="8539"/>
    <cellStyle name="Total 2 3 13 4" xfId="4363"/>
    <cellStyle name="Total 2 3 14" xfId="2142"/>
    <cellStyle name="Total 2 3 14 2" xfId="6643"/>
    <cellStyle name="Total 2 3 14 3" xfId="8540"/>
    <cellStyle name="Total 2 3 14 4" xfId="4364"/>
    <cellStyle name="Total 2 3 15" xfId="2143"/>
    <cellStyle name="Total 2 3 15 2" xfId="6644"/>
    <cellStyle name="Total 2 3 15 3" xfId="8541"/>
    <cellStyle name="Total 2 3 15 4" xfId="4365"/>
    <cellStyle name="Total 2 3 16" xfId="2144"/>
    <cellStyle name="Total 2 3 16 2" xfId="6645"/>
    <cellStyle name="Total 2 3 16 3" xfId="8542"/>
    <cellStyle name="Total 2 3 16 4" xfId="4366"/>
    <cellStyle name="Total 2 3 17" xfId="2145"/>
    <cellStyle name="Total 2 3 17 2" xfId="6646"/>
    <cellStyle name="Total 2 3 17 3" xfId="8543"/>
    <cellStyle name="Total 2 3 17 4" xfId="4367"/>
    <cellStyle name="Total 2 3 18" xfId="2146"/>
    <cellStyle name="Total 2 3 18 2" xfId="6647"/>
    <cellStyle name="Total 2 3 18 3" xfId="8544"/>
    <cellStyle name="Total 2 3 18 4" xfId="4368"/>
    <cellStyle name="Total 2 3 19" xfId="2147"/>
    <cellStyle name="Total 2 3 19 2" xfId="6648"/>
    <cellStyle name="Total 2 3 19 3" xfId="8545"/>
    <cellStyle name="Total 2 3 19 4" xfId="4369"/>
    <cellStyle name="Total 2 3 2" xfId="2148"/>
    <cellStyle name="Total 2 3 2 2" xfId="6649"/>
    <cellStyle name="Total 2 3 2 3" xfId="8546"/>
    <cellStyle name="Total 2 3 2 4" xfId="4370"/>
    <cellStyle name="Total 2 3 20" xfId="2149"/>
    <cellStyle name="Total 2 3 20 2" xfId="6650"/>
    <cellStyle name="Total 2 3 20 3" xfId="8547"/>
    <cellStyle name="Total 2 3 20 4" xfId="4371"/>
    <cellStyle name="Total 2 3 21" xfId="2150"/>
    <cellStyle name="Total 2 3 21 2" xfId="6651"/>
    <cellStyle name="Total 2 3 21 3" xfId="8548"/>
    <cellStyle name="Total 2 3 21 4" xfId="4372"/>
    <cellStyle name="Total 2 3 22" xfId="2151"/>
    <cellStyle name="Total 2 3 22 2" xfId="6652"/>
    <cellStyle name="Total 2 3 22 3" xfId="8549"/>
    <cellStyle name="Total 2 3 22 4" xfId="4373"/>
    <cellStyle name="Total 2 3 23" xfId="2152"/>
    <cellStyle name="Total 2 3 23 2" xfId="6653"/>
    <cellStyle name="Total 2 3 23 3" xfId="8550"/>
    <cellStyle name="Total 2 3 23 4" xfId="4374"/>
    <cellStyle name="Total 2 3 24" xfId="6638"/>
    <cellStyle name="Total 2 3 25" xfId="8535"/>
    <cellStyle name="Total 2 3 26" xfId="4359"/>
    <cellStyle name="Total 2 3 3" xfId="2153"/>
    <cellStyle name="Total 2 3 3 2" xfId="6654"/>
    <cellStyle name="Total 2 3 3 3" xfId="8551"/>
    <cellStyle name="Total 2 3 3 4" xfId="4375"/>
    <cellStyle name="Total 2 3 4" xfId="2154"/>
    <cellStyle name="Total 2 3 4 2" xfId="6655"/>
    <cellStyle name="Total 2 3 4 3" xfId="8552"/>
    <cellStyle name="Total 2 3 4 4" xfId="4376"/>
    <cellStyle name="Total 2 3 5" xfId="2155"/>
    <cellStyle name="Total 2 3 5 2" xfId="6656"/>
    <cellStyle name="Total 2 3 5 3" xfId="8553"/>
    <cellStyle name="Total 2 3 5 4" xfId="4377"/>
    <cellStyle name="Total 2 3 6" xfId="2156"/>
    <cellStyle name="Total 2 3 6 2" xfId="6657"/>
    <cellStyle name="Total 2 3 6 3" xfId="8554"/>
    <cellStyle name="Total 2 3 6 4" xfId="4378"/>
    <cellStyle name="Total 2 3 7" xfId="2157"/>
    <cellStyle name="Total 2 3 7 2" xfId="6658"/>
    <cellStyle name="Total 2 3 7 3" xfId="8555"/>
    <cellStyle name="Total 2 3 7 4" xfId="4379"/>
    <cellStyle name="Total 2 3 8" xfId="2158"/>
    <cellStyle name="Total 2 3 8 2" xfId="6659"/>
    <cellStyle name="Total 2 3 8 3" xfId="8556"/>
    <cellStyle name="Total 2 3 8 4" xfId="4380"/>
    <cellStyle name="Total 2 3 9" xfId="2159"/>
    <cellStyle name="Total 2 3 9 2" xfId="6660"/>
    <cellStyle name="Total 2 3 9 3" xfId="8557"/>
    <cellStyle name="Total 2 3 9 4" xfId="4381"/>
    <cellStyle name="Total 2 30" xfId="2160"/>
    <cellStyle name="Total 2 30 2" xfId="6661"/>
    <cellStyle name="Total 2 30 3" xfId="8558"/>
    <cellStyle name="Total 2 30 4" xfId="4382"/>
    <cellStyle name="Total 2 31" xfId="2161"/>
    <cellStyle name="Total 2 31 2" xfId="6662"/>
    <cellStyle name="Total 2 31 3" xfId="8559"/>
    <cellStyle name="Total 2 31 4" xfId="4383"/>
    <cellStyle name="Total 2 32" xfId="2162"/>
    <cellStyle name="Total 2 32 2" xfId="6663"/>
    <cellStyle name="Total 2 32 3" xfId="8560"/>
    <cellStyle name="Total 2 32 4" xfId="4384"/>
    <cellStyle name="Total 2 33" xfId="2163"/>
    <cellStyle name="Total 2 33 2" xfId="6664"/>
    <cellStyle name="Total 2 33 3" xfId="8561"/>
    <cellStyle name="Total 2 33 4" xfId="4385"/>
    <cellStyle name="Total 2 34" xfId="2164"/>
    <cellStyle name="Total 2 34 2" xfId="6665"/>
    <cellStyle name="Total 2 34 3" xfId="8562"/>
    <cellStyle name="Total 2 34 4" xfId="4386"/>
    <cellStyle name="Total 2 35" xfId="2165"/>
    <cellStyle name="Total 2 35 2" xfId="6666"/>
    <cellStyle name="Total 2 35 3" xfId="8563"/>
    <cellStyle name="Total 2 35 4" xfId="4387"/>
    <cellStyle name="Total 2 36" xfId="2166"/>
    <cellStyle name="Total 2 36 2" xfId="6667"/>
    <cellStyle name="Total 2 36 3" xfId="8564"/>
    <cellStyle name="Total 2 36 4" xfId="4388"/>
    <cellStyle name="Total 2 37" xfId="6484"/>
    <cellStyle name="Total 2 38" xfId="8381"/>
    <cellStyle name="Total 2 39" xfId="4205"/>
    <cellStyle name="Total 2 4" xfId="2167"/>
    <cellStyle name="Total 2 4 10" xfId="2168"/>
    <cellStyle name="Total 2 4 10 2" xfId="6669"/>
    <cellStyle name="Total 2 4 10 3" xfId="8566"/>
    <cellStyle name="Total 2 4 10 4" xfId="4390"/>
    <cellStyle name="Total 2 4 11" xfId="2169"/>
    <cellStyle name="Total 2 4 11 2" xfId="6670"/>
    <cellStyle name="Total 2 4 11 3" xfId="8567"/>
    <cellStyle name="Total 2 4 11 4" xfId="4391"/>
    <cellStyle name="Total 2 4 12" xfId="2170"/>
    <cellStyle name="Total 2 4 12 2" xfId="6671"/>
    <cellStyle name="Total 2 4 12 3" xfId="8568"/>
    <cellStyle name="Total 2 4 12 4" xfId="4392"/>
    <cellStyle name="Total 2 4 13" xfId="2171"/>
    <cellStyle name="Total 2 4 13 2" xfId="6672"/>
    <cellStyle name="Total 2 4 13 3" xfId="8569"/>
    <cellStyle name="Total 2 4 13 4" xfId="4393"/>
    <cellStyle name="Total 2 4 14" xfId="2172"/>
    <cellStyle name="Total 2 4 14 2" xfId="6673"/>
    <cellStyle name="Total 2 4 14 3" xfId="8570"/>
    <cellStyle name="Total 2 4 14 4" xfId="4394"/>
    <cellStyle name="Total 2 4 15" xfId="2173"/>
    <cellStyle name="Total 2 4 15 2" xfId="6674"/>
    <cellStyle name="Total 2 4 15 3" xfId="8571"/>
    <cellStyle name="Total 2 4 15 4" xfId="4395"/>
    <cellStyle name="Total 2 4 16" xfId="2174"/>
    <cellStyle name="Total 2 4 16 2" xfId="6675"/>
    <cellStyle name="Total 2 4 16 3" xfId="8572"/>
    <cellStyle name="Total 2 4 16 4" xfId="4396"/>
    <cellStyle name="Total 2 4 17" xfId="2175"/>
    <cellStyle name="Total 2 4 17 2" xfId="6676"/>
    <cellStyle name="Total 2 4 17 3" xfId="8573"/>
    <cellStyle name="Total 2 4 17 4" xfId="4397"/>
    <cellStyle name="Total 2 4 18" xfId="2176"/>
    <cellStyle name="Total 2 4 18 2" xfId="6677"/>
    <cellStyle name="Total 2 4 18 3" xfId="8574"/>
    <cellStyle name="Total 2 4 18 4" xfId="4398"/>
    <cellStyle name="Total 2 4 19" xfId="2177"/>
    <cellStyle name="Total 2 4 19 2" xfId="6678"/>
    <cellStyle name="Total 2 4 19 3" xfId="8575"/>
    <cellStyle name="Total 2 4 19 4" xfId="4399"/>
    <cellStyle name="Total 2 4 2" xfId="2178"/>
    <cellStyle name="Total 2 4 2 2" xfId="6679"/>
    <cellStyle name="Total 2 4 2 3" xfId="8576"/>
    <cellStyle name="Total 2 4 2 4" xfId="4400"/>
    <cellStyle name="Total 2 4 20" xfId="2179"/>
    <cellStyle name="Total 2 4 20 2" xfId="6680"/>
    <cellStyle name="Total 2 4 20 3" xfId="8577"/>
    <cellStyle name="Total 2 4 20 4" xfId="4401"/>
    <cellStyle name="Total 2 4 21" xfId="2180"/>
    <cellStyle name="Total 2 4 21 2" xfId="6681"/>
    <cellStyle name="Total 2 4 21 3" xfId="8578"/>
    <cellStyle name="Total 2 4 21 4" xfId="4402"/>
    <cellStyle name="Total 2 4 22" xfId="2181"/>
    <cellStyle name="Total 2 4 22 2" xfId="6682"/>
    <cellStyle name="Total 2 4 22 3" xfId="8579"/>
    <cellStyle name="Total 2 4 22 4" xfId="4403"/>
    <cellStyle name="Total 2 4 23" xfId="2182"/>
    <cellStyle name="Total 2 4 23 2" xfId="6683"/>
    <cellStyle name="Total 2 4 23 3" xfId="8580"/>
    <cellStyle name="Total 2 4 23 4" xfId="4404"/>
    <cellStyle name="Total 2 4 24" xfId="6668"/>
    <cellStyle name="Total 2 4 25" xfId="8565"/>
    <cellStyle name="Total 2 4 26" xfId="4389"/>
    <cellStyle name="Total 2 4 3" xfId="2183"/>
    <cellStyle name="Total 2 4 3 2" xfId="6684"/>
    <cellStyle name="Total 2 4 3 3" xfId="8581"/>
    <cellStyle name="Total 2 4 3 4" xfId="4405"/>
    <cellStyle name="Total 2 4 4" xfId="2184"/>
    <cellStyle name="Total 2 4 4 2" xfId="6685"/>
    <cellStyle name="Total 2 4 4 3" xfId="8582"/>
    <cellStyle name="Total 2 4 4 4" xfId="4406"/>
    <cellStyle name="Total 2 4 5" xfId="2185"/>
    <cellStyle name="Total 2 4 5 2" xfId="6686"/>
    <cellStyle name="Total 2 4 5 3" xfId="8583"/>
    <cellStyle name="Total 2 4 5 4" xfId="4407"/>
    <cellStyle name="Total 2 4 6" xfId="2186"/>
    <cellStyle name="Total 2 4 6 2" xfId="6687"/>
    <cellStyle name="Total 2 4 6 3" xfId="8584"/>
    <cellStyle name="Total 2 4 6 4" xfId="4408"/>
    <cellStyle name="Total 2 4 7" xfId="2187"/>
    <cellStyle name="Total 2 4 7 2" xfId="6688"/>
    <cellStyle name="Total 2 4 7 3" xfId="8585"/>
    <cellStyle name="Total 2 4 7 4" xfId="4409"/>
    <cellStyle name="Total 2 4 8" xfId="2188"/>
    <cellStyle name="Total 2 4 8 2" xfId="6689"/>
    <cellStyle name="Total 2 4 8 3" xfId="8586"/>
    <cellStyle name="Total 2 4 8 4" xfId="4410"/>
    <cellStyle name="Total 2 4 9" xfId="2189"/>
    <cellStyle name="Total 2 4 9 2" xfId="6690"/>
    <cellStyle name="Total 2 4 9 3" xfId="8587"/>
    <cellStyle name="Total 2 4 9 4" xfId="4411"/>
    <cellStyle name="Total 2 5" xfId="2190"/>
    <cellStyle name="Total 2 5 10" xfId="2191"/>
    <cellStyle name="Total 2 5 10 2" xfId="6692"/>
    <cellStyle name="Total 2 5 10 3" xfId="8589"/>
    <cellStyle name="Total 2 5 10 4" xfId="4413"/>
    <cellStyle name="Total 2 5 11" xfId="2192"/>
    <cellStyle name="Total 2 5 11 2" xfId="6693"/>
    <cellStyle name="Total 2 5 11 3" xfId="8590"/>
    <cellStyle name="Total 2 5 11 4" xfId="4414"/>
    <cellStyle name="Total 2 5 12" xfId="2193"/>
    <cellStyle name="Total 2 5 12 2" xfId="6694"/>
    <cellStyle name="Total 2 5 12 3" xfId="8591"/>
    <cellStyle name="Total 2 5 12 4" xfId="4415"/>
    <cellStyle name="Total 2 5 13" xfId="2194"/>
    <cellStyle name="Total 2 5 13 2" xfId="6695"/>
    <cellStyle name="Total 2 5 13 3" xfId="8592"/>
    <cellStyle name="Total 2 5 13 4" xfId="4416"/>
    <cellStyle name="Total 2 5 14" xfId="2195"/>
    <cellStyle name="Total 2 5 14 2" xfId="6696"/>
    <cellStyle name="Total 2 5 14 3" xfId="8593"/>
    <cellStyle name="Total 2 5 14 4" xfId="4417"/>
    <cellStyle name="Total 2 5 15" xfId="2196"/>
    <cellStyle name="Total 2 5 15 2" xfId="6697"/>
    <cellStyle name="Total 2 5 15 3" xfId="8594"/>
    <cellStyle name="Total 2 5 15 4" xfId="4418"/>
    <cellStyle name="Total 2 5 16" xfId="2197"/>
    <cellStyle name="Total 2 5 16 2" xfId="6698"/>
    <cellStyle name="Total 2 5 16 3" xfId="8595"/>
    <cellStyle name="Total 2 5 16 4" xfId="4419"/>
    <cellStyle name="Total 2 5 17" xfId="2198"/>
    <cellStyle name="Total 2 5 17 2" xfId="6699"/>
    <cellStyle name="Total 2 5 17 3" xfId="8596"/>
    <cellStyle name="Total 2 5 17 4" xfId="4420"/>
    <cellStyle name="Total 2 5 18" xfId="2199"/>
    <cellStyle name="Total 2 5 18 2" xfId="6700"/>
    <cellStyle name="Total 2 5 18 3" xfId="8597"/>
    <cellStyle name="Total 2 5 18 4" xfId="4421"/>
    <cellStyle name="Total 2 5 19" xfId="2200"/>
    <cellStyle name="Total 2 5 19 2" xfId="6701"/>
    <cellStyle name="Total 2 5 19 3" xfId="8598"/>
    <cellStyle name="Total 2 5 19 4" xfId="4422"/>
    <cellStyle name="Total 2 5 2" xfId="2201"/>
    <cellStyle name="Total 2 5 2 2" xfId="6702"/>
    <cellStyle name="Total 2 5 2 3" xfId="8599"/>
    <cellStyle name="Total 2 5 2 4" xfId="4423"/>
    <cellStyle name="Total 2 5 20" xfId="2202"/>
    <cellStyle name="Total 2 5 20 2" xfId="6703"/>
    <cellStyle name="Total 2 5 20 3" xfId="8600"/>
    <cellStyle name="Total 2 5 20 4" xfId="4424"/>
    <cellStyle name="Total 2 5 21" xfId="2203"/>
    <cellStyle name="Total 2 5 21 2" xfId="6704"/>
    <cellStyle name="Total 2 5 21 3" xfId="8601"/>
    <cellStyle name="Total 2 5 21 4" xfId="4425"/>
    <cellStyle name="Total 2 5 22" xfId="2204"/>
    <cellStyle name="Total 2 5 22 2" xfId="6705"/>
    <cellStyle name="Total 2 5 22 3" xfId="8602"/>
    <cellStyle name="Total 2 5 22 4" xfId="4426"/>
    <cellStyle name="Total 2 5 23" xfId="2205"/>
    <cellStyle name="Total 2 5 23 2" xfId="6706"/>
    <cellStyle name="Total 2 5 23 3" xfId="8603"/>
    <cellStyle name="Total 2 5 23 4" xfId="4427"/>
    <cellStyle name="Total 2 5 24" xfId="6691"/>
    <cellStyle name="Total 2 5 25" xfId="8588"/>
    <cellStyle name="Total 2 5 26" xfId="4412"/>
    <cellStyle name="Total 2 5 3" xfId="2206"/>
    <cellStyle name="Total 2 5 3 2" xfId="6707"/>
    <cellStyle name="Total 2 5 3 3" xfId="8604"/>
    <cellStyle name="Total 2 5 3 4" xfId="4428"/>
    <cellStyle name="Total 2 5 4" xfId="2207"/>
    <cellStyle name="Total 2 5 4 2" xfId="6708"/>
    <cellStyle name="Total 2 5 4 3" xfId="8605"/>
    <cellStyle name="Total 2 5 4 4" xfId="4429"/>
    <cellStyle name="Total 2 5 5" xfId="2208"/>
    <cellStyle name="Total 2 5 5 2" xfId="6709"/>
    <cellStyle name="Total 2 5 5 3" xfId="8606"/>
    <cellStyle name="Total 2 5 5 4" xfId="4430"/>
    <cellStyle name="Total 2 5 6" xfId="2209"/>
    <cellStyle name="Total 2 5 6 2" xfId="6710"/>
    <cellStyle name="Total 2 5 6 3" xfId="8607"/>
    <cellStyle name="Total 2 5 6 4" xfId="4431"/>
    <cellStyle name="Total 2 5 7" xfId="2210"/>
    <cellStyle name="Total 2 5 7 2" xfId="6711"/>
    <cellStyle name="Total 2 5 7 3" xfId="8608"/>
    <cellStyle name="Total 2 5 7 4" xfId="4432"/>
    <cellStyle name="Total 2 5 8" xfId="2211"/>
    <cellStyle name="Total 2 5 8 2" xfId="6712"/>
    <cellStyle name="Total 2 5 8 3" xfId="8609"/>
    <cellStyle name="Total 2 5 8 4" xfId="4433"/>
    <cellStyle name="Total 2 5 9" xfId="2212"/>
    <cellStyle name="Total 2 5 9 2" xfId="6713"/>
    <cellStyle name="Total 2 5 9 3" xfId="8610"/>
    <cellStyle name="Total 2 5 9 4" xfId="4434"/>
    <cellStyle name="Total 2 6" xfId="2213"/>
    <cellStyle name="Total 2 6 10" xfId="2214"/>
    <cellStyle name="Total 2 6 10 2" xfId="6715"/>
    <cellStyle name="Total 2 6 10 3" xfId="8612"/>
    <cellStyle name="Total 2 6 10 4" xfId="4436"/>
    <cellStyle name="Total 2 6 11" xfId="2215"/>
    <cellStyle name="Total 2 6 11 2" xfId="6716"/>
    <cellStyle name="Total 2 6 11 3" xfId="8613"/>
    <cellStyle name="Total 2 6 11 4" xfId="4437"/>
    <cellStyle name="Total 2 6 12" xfId="2216"/>
    <cellStyle name="Total 2 6 12 2" xfId="6717"/>
    <cellStyle name="Total 2 6 12 3" xfId="8614"/>
    <cellStyle name="Total 2 6 12 4" xfId="4438"/>
    <cellStyle name="Total 2 6 13" xfId="2217"/>
    <cellStyle name="Total 2 6 13 2" xfId="6718"/>
    <cellStyle name="Total 2 6 13 3" xfId="8615"/>
    <cellStyle name="Total 2 6 13 4" xfId="4439"/>
    <cellStyle name="Total 2 6 14" xfId="2218"/>
    <cellStyle name="Total 2 6 14 2" xfId="6719"/>
    <cellStyle name="Total 2 6 14 3" xfId="8616"/>
    <cellStyle name="Total 2 6 14 4" xfId="4440"/>
    <cellStyle name="Total 2 6 15" xfId="2219"/>
    <cellStyle name="Total 2 6 15 2" xfId="6720"/>
    <cellStyle name="Total 2 6 15 3" xfId="8617"/>
    <cellStyle name="Total 2 6 15 4" xfId="4441"/>
    <cellStyle name="Total 2 6 16" xfId="2220"/>
    <cellStyle name="Total 2 6 16 2" xfId="6721"/>
    <cellStyle name="Total 2 6 16 3" xfId="8618"/>
    <cellStyle name="Total 2 6 16 4" xfId="4442"/>
    <cellStyle name="Total 2 6 17" xfId="2221"/>
    <cellStyle name="Total 2 6 17 2" xfId="6722"/>
    <cellStyle name="Total 2 6 17 3" xfId="8619"/>
    <cellStyle name="Total 2 6 17 4" xfId="4443"/>
    <cellStyle name="Total 2 6 18" xfId="2222"/>
    <cellStyle name="Total 2 6 18 2" xfId="6723"/>
    <cellStyle name="Total 2 6 18 3" xfId="8620"/>
    <cellStyle name="Total 2 6 18 4" xfId="4444"/>
    <cellStyle name="Total 2 6 19" xfId="2223"/>
    <cellStyle name="Total 2 6 19 2" xfId="6724"/>
    <cellStyle name="Total 2 6 19 3" xfId="8621"/>
    <cellStyle name="Total 2 6 19 4" xfId="4445"/>
    <cellStyle name="Total 2 6 2" xfId="2224"/>
    <cellStyle name="Total 2 6 2 2" xfId="6725"/>
    <cellStyle name="Total 2 6 2 3" xfId="8622"/>
    <cellStyle name="Total 2 6 2 4" xfId="4446"/>
    <cellStyle name="Total 2 6 20" xfId="2225"/>
    <cellStyle name="Total 2 6 20 2" xfId="6726"/>
    <cellStyle name="Total 2 6 20 3" xfId="8623"/>
    <cellStyle name="Total 2 6 20 4" xfId="4447"/>
    <cellStyle name="Total 2 6 21" xfId="2226"/>
    <cellStyle name="Total 2 6 21 2" xfId="6727"/>
    <cellStyle name="Total 2 6 21 3" xfId="8624"/>
    <cellStyle name="Total 2 6 21 4" xfId="4448"/>
    <cellStyle name="Total 2 6 22" xfId="2227"/>
    <cellStyle name="Total 2 6 22 2" xfId="6728"/>
    <cellStyle name="Total 2 6 22 3" xfId="8625"/>
    <cellStyle name="Total 2 6 22 4" xfId="4449"/>
    <cellStyle name="Total 2 6 23" xfId="2228"/>
    <cellStyle name="Total 2 6 23 2" xfId="6729"/>
    <cellStyle name="Total 2 6 23 3" xfId="8626"/>
    <cellStyle name="Total 2 6 23 4" xfId="4450"/>
    <cellStyle name="Total 2 6 24" xfId="6714"/>
    <cellStyle name="Total 2 6 25" xfId="8611"/>
    <cellStyle name="Total 2 6 26" xfId="4435"/>
    <cellStyle name="Total 2 6 3" xfId="2229"/>
    <cellStyle name="Total 2 6 3 2" xfId="6730"/>
    <cellStyle name="Total 2 6 3 3" xfId="8627"/>
    <cellStyle name="Total 2 6 3 4" xfId="4451"/>
    <cellStyle name="Total 2 6 4" xfId="2230"/>
    <cellStyle name="Total 2 6 4 2" xfId="6731"/>
    <cellStyle name="Total 2 6 4 3" xfId="8628"/>
    <cellStyle name="Total 2 6 4 4" xfId="4452"/>
    <cellStyle name="Total 2 6 5" xfId="2231"/>
    <cellStyle name="Total 2 6 5 2" xfId="6732"/>
    <cellStyle name="Total 2 6 5 3" xfId="8629"/>
    <cellStyle name="Total 2 6 5 4" xfId="4453"/>
    <cellStyle name="Total 2 6 6" xfId="2232"/>
    <cellStyle name="Total 2 6 6 2" xfId="6733"/>
    <cellStyle name="Total 2 6 6 3" xfId="8630"/>
    <cellStyle name="Total 2 6 6 4" xfId="4454"/>
    <cellStyle name="Total 2 6 7" xfId="2233"/>
    <cellStyle name="Total 2 6 7 2" xfId="6734"/>
    <cellStyle name="Total 2 6 7 3" xfId="8631"/>
    <cellStyle name="Total 2 6 7 4" xfId="4455"/>
    <cellStyle name="Total 2 6 8" xfId="2234"/>
    <cellStyle name="Total 2 6 8 2" xfId="6735"/>
    <cellStyle name="Total 2 6 8 3" xfId="8632"/>
    <cellStyle name="Total 2 6 8 4" xfId="4456"/>
    <cellStyle name="Total 2 6 9" xfId="2235"/>
    <cellStyle name="Total 2 6 9 2" xfId="6736"/>
    <cellStyle name="Total 2 6 9 3" xfId="8633"/>
    <cellStyle name="Total 2 6 9 4" xfId="4457"/>
    <cellStyle name="Total 2 7" xfId="2236"/>
    <cellStyle name="Total 2 7 10" xfId="2237"/>
    <cellStyle name="Total 2 7 10 2" xfId="6738"/>
    <cellStyle name="Total 2 7 10 3" xfId="8635"/>
    <cellStyle name="Total 2 7 10 4" xfId="4459"/>
    <cellStyle name="Total 2 7 11" xfId="2238"/>
    <cellStyle name="Total 2 7 11 2" xfId="6739"/>
    <cellStyle name="Total 2 7 11 3" xfId="8636"/>
    <cellStyle name="Total 2 7 11 4" xfId="4460"/>
    <cellStyle name="Total 2 7 12" xfId="2239"/>
    <cellStyle name="Total 2 7 12 2" xfId="6740"/>
    <cellStyle name="Total 2 7 12 3" xfId="8637"/>
    <cellStyle name="Total 2 7 12 4" xfId="4461"/>
    <cellStyle name="Total 2 7 13" xfId="2240"/>
    <cellStyle name="Total 2 7 13 2" xfId="6741"/>
    <cellStyle name="Total 2 7 13 3" xfId="8638"/>
    <cellStyle name="Total 2 7 13 4" xfId="4462"/>
    <cellStyle name="Total 2 7 14" xfId="2241"/>
    <cellStyle name="Total 2 7 14 2" xfId="6742"/>
    <cellStyle name="Total 2 7 14 3" xfId="8639"/>
    <cellStyle name="Total 2 7 14 4" xfId="4463"/>
    <cellStyle name="Total 2 7 15" xfId="2242"/>
    <cellStyle name="Total 2 7 15 2" xfId="6743"/>
    <cellStyle name="Total 2 7 15 3" xfId="8640"/>
    <cellStyle name="Total 2 7 15 4" xfId="4464"/>
    <cellStyle name="Total 2 7 16" xfId="2243"/>
    <cellStyle name="Total 2 7 16 2" xfId="6744"/>
    <cellStyle name="Total 2 7 16 3" xfId="8641"/>
    <cellStyle name="Total 2 7 16 4" xfId="4465"/>
    <cellStyle name="Total 2 7 17" xfId="2244"/>
    <cellStyle name="Total 2 7 17 2" xfId="6745"/>
    <cellStyle name="Total 2 7 17 3" xfId="8642"/>
    <cellStyle name="Total 2 7 17 4" xfId="4466"/>
    <cellStyle name="Total 2 7 18" xfId="2245"/>
    <cellStyle name="Total 2 7 18 2" xfId="6746"/>
    <cellStyle name="Total 2 7 18 3" xfId="8643"/>
    <cellStyle name="Total 2 7 18 4" xfId="4467"/>
    <cellStyle name="Total 2 7 19" xfId="2246"/>
    <cellStyle name="Total 2 7 19 2" xfId="6747"/>
    <cellStyle name="Total 2 7 19 3" xfId="8644"/>
    <cellStyle name="Total 2 7 19 4" xfId="4468"/>
    <cellStyle name="Total 2 7 2" xfId="2247"/>
    <cellStyle name="Total 2 7 2 2" xfId="6748"/>
    <cellStyle name="Total 2 7 2 3" xfId="8645"/>
    <cellStyle name="Total 2 7 2 4" xfId="4469"/>
    <cellStyle name="Total 2 7 20" xfId="2248"/>
    <cellStyle name="Total 2 7 20 2" xfId="6749"/>
    <cellStyle name="Total 2 7 20 3" xfId="8646"/>
    <cellStyle name="Total 2 7 20 4" xfId="4470"/>
    <cellStyle name="Total 2 7 21" xfId="2249"/>
    <cellStyle name="Total 2 7 21 2" xfId="6750"/>
    <cellStyle name="Total 2 7 21 3" xfId="8647"/>
    <cellStyle name="Total 2 7 21 4" xfId="4471"/>
    <cellStyle name="Total 2 7 22" xfId="2250"/>
    <cellStyle name="Total 2 7 22 2" xfId="6751"/>
    <cellStyle name="Total 2 7 22 3" xfId="8648"/>
    <cellStyle name="Total 2 7 22 4" xfId="4472"/>
    <cellStyle name="Total 2 7 23" xfId="2251"/>
    <cellStyle name="Total 2 7 23 2" xfId="6752"/>
    <cellStyle name="Total 2 7 23 3" xfId="8649"/>
    <cellStyle name="Total 2 7 23 4" xfId="4473"/>
    <cellStyle name="Total 2 7 24" xfId="6737"/>
    <cellStyle name="Total 2 7 25" xfId="8634"/>
    <cellStyle name="Total 2 7 26" xfId="4458"/>
    <cellStyle name="Total 2 7 3" xfId="2252"/>
    <cellStyle name="Total 2 7 3 2" xfId="6753"/>
    <cellStyle name="Total 2 7 3 3" xfId="8650"/>
    <cellStyle name="Total 2 7 3 4" xfId="4474"/>
    <cellStyle name="Total 2 7 4" xfId="2253"/>
    <cellStyle name="Total 2 7 4 2" xfId="6754"/>
    <cellStyle name="Total 2 7 4 3" xfId="8651"/>
    <cellStyle name="Total 2 7 4 4" xfId="4475"/>
    <cellStyle name="Total 2 7 5" xfId="2254"/>
    <cellStyle name="Total 2 7 5 2" xfId="6755"/>
    <cellStyle name="Total 2 7 5 3" xfId="8652"/>
    <cellStyle name="Total 2 7 5 4" xfId="4476"/>
    <cellStyle name="Total 2 7 6" xfId="2255"/>
    <cellStyle name="Total 2 7 6 2" xfId="6756"/>
    <cellStyle name="Total 2 7 6 3" xfId="8653"/>
    <cellStyle name="Total 2 7 6 4" xfId="4477"/>
    <cellStyle name="Total 2 7 7" xfId="2256"/>
    <cellStyle name="Total 2 7 7 2" xfId="6757"/>
    <cellStyle name="Total 2 7 7 3" xfId="8654"/>
    <cellStyle name="Total 2 7 7 4" xfId="4478"/>
    <cellStyle name="Total 2 7 8" xfId="2257"/>
    <cellStyle name="Total 2 7 8 2" xfId="6758"/>
    <cellStyle name="Total 2 7 8 3" xfId="8655"/>
    <cellStyle name="Total 2 7 8 4" xfId="4479"/>
    <cellStyle name="Total 2 7 9" xfId="2258"/>
    <cellStyle name="Total 2 7 9 2" xfId="6759"/>
    <cellStyle name="Total 2 7 9 3" xfId="8656"/>
    <cellStyle name="Total 2 7 9 4" xfId="4480"/>
    <cellStyle name="Total 2 8" xfId="2259"/>
    <cellStyle name="Total 2 8 10" xfId="2260"/>
    <cellStyle name="Total 2 8 10 2" xfId="6761"/>
    <cellStyle name="Total 2 8 10 3" xfId="8658"/>
    <cellStyle name="Total 2 8 10 4" xfId="4482"/>
    <cellStyle name="Total 2 8 11" xfId="2261"/>
    <cellStyle name="Total 2 8 11 2" xfId="6762"/>
    <cellStyle name="Total 2 8 11 3" xfId="8659"/>
    <cellStyle name="Total 2 8 11 4" xfId="4483"/>
    <cellStyle name="Total 2 8 12" xfId="2262"/>
    <cellStyle name="Total 2 8 12 2" xfId="6763"/>
    <cellStyle name="Total 2 8 12 3" xfId="8660"/>
    <cellStyle name="Total 2 8 12 4" xfId="4484"/>
    <cellStyle name="Total 2 8 13" xfId="2263"/>
    <cellStyle name="Total 2 8 13 2" xfId="6764"/>
    <cellStyle name="Total 2 8 13 3" xfId="8661"/>
    <cellStyle name="Total 2 8 13 4" xfId="4485"/>
    <cellStyle name="Total 2 8 14" xfId="2264"/>
    <cellStyle name="Total 2 8 14 2" xfId="6765"/>
    <cellStyle name="Total 2 8 14 3" xfId="8662"/>
    <cellStyle name="Total 2 8 14 4" xfId="4486"/>
    <cellStyle name="Total 2 8 15" xfId="2265"/>
    <cellStyle name="Total 2 8 15 2" xfId="6766"/>
    <cellStyle name="Total 2 8 15 3" xfId="8663"/>
    <cellStyle name="Total 2 8 15 4" xfId="4487"/>
    <cellStyle name="Total 2 8 16" xfId="2266"/>
    <cellStyle name="Total 2 8 16 2" xfId="6767"/>
    <cellStyle name="Total 2 8 16 3" xfId="8664"/>
    <cellStyle name="Total 2 8 16 4" xfId="4488"/>
    <cellStyle name="Total 2 8 17" xfId="2267"/>
    <cellStyle name="Total 2 8 17 2" xfId="6768"/>
    <cellStyle name="Total 2 8 17 3" xfId="8665"/>
    <cellStyle name="Total 2 8 17 4" xfId="4489"/>
    <cellStyle name="Total 2 8 18" xfId="2268"/>
    <cellStyle name="Total 2 8 18 2" xfId="6769"/>
    <cellStyle name="Total 2 8 18 3" xfId="8666"/>
    <cellStyle name="Total 2 8 18 4" xfId="4490"/>
    <cellStyle name="Total 2 8 19" xfId="2269"/>
    <cellStyle name="Total 2 8 19 2" xfId="6770"/>
    <cellStyle name="Total 2 8 19 3" xfId="8667"/>
    <cellStyle name="Total 2 8 19 4" xfId="4491"/>
    <cellStyle name="Total 2 8 2" xfId="2270"/>
    <cellStyle name="Total 2 8 2 2" xfId="6771"/>
    <cellStyle name="Total 2 8 2 3" xfId="8668"/>
    <cellStyle name="Total 2 8 2 4" xfId="4492"/>
    <cellStyle name="Total 2 8 20" xfId="2271"/>
    <cellStyle name="Total 2 8 20 2" xfId="6772"/>
    <cellStyle name="Total 2 8 20 3" xfId="8669"/>
    <cellStyle name="Total 2 8 20 4" xfId="4493"/>
    <cellStyle name="Total 2 8 21" xfId="2272"/>
    <cellStyle name="Total 2 8 21 2" xfId="6773"/>
    <cellStyle name="Total 2 8 21 3" xfId="8670"/>
    <cellStyle name="Total 2 8 21 4" xfId="4494"/>
    <cellStyle name="Total 2 8 22" xfId="2273"/>
    <cellStyle name="Total 2 8 22 2" xfId="6774"/>
    <cellStyle name="Total 2 8 22 3" xfId="8671"/>
    <cellStyle name="Total 2 8 22 4" xfId="4495"/>
    <cellStyle name="Total 2 8 23" xfId="2274"/>
    <cellStyle name="Total 2 8 23 2" xfId="6775"/>
    <cellStyle name="Total 2 8 23 3" xfId="8672"/>
    <cellStyle name="Total 2 8 23 4" xfId="4496"/>
    <cellStyle name="Total 2 8 24" xfId="6760"/>
    <cellStyle name="Total 2 8 25" xfId="8657"/>
    <cellStyle name="Total 2 8 26" xfId="4481"/>
    <cellStyle name="Total 2 8 3" xfId="2275"/>
    <cellStyle name="Total 2 8 3 2" xfId="6776"/>
    <cellStyle name="Total 2 8 3 3" xfId="8673"/>
    <cellStyle name="Total 2 8 3 4" xfId="4497"/>
    <cellStyle name="Total 2 8 4" xfId="2276"/>
    <cellStyle name="Total 2 8 4 2" xfId="6777"/>
    <cellStyle name="Total 2 8 4 3" xfId="8674"/>
    <cellStyle name="Total 2 8 4 4" xfId="4498"/>
    <cellStyle name="Total 2 8 5" xfId="2277"/>
    <cellStyle name="Total 2 8 5 2" xfId="6778"/>
    <cellStyle name="Total 2 8 5 3" xfId="8675"/>
    <cellStyle name="Total 2 8 5 4" xfId="4499"/>
    <cellStyle name="Total 2 8 6" xfId="2278"/>
    <cellStyle name="Total 2 8 6 2" xfId="6779"/>
    <cellStyle name="Total 2 8 6 3" xfId="8676"/>
    <cellStyle name="Total 2 8 6 4" xfId="4500"/>
    <cellStyle name="Total 2 8 7" xfId="2279"/>
    <cellStyle name="Total 2 8 7 2" xfId="6780"/>
    <cellStyle name="Total 2 8 7 3" xfId="8677"/>
    <cellStyle name="Total 2 8 7 4" xfId="4501"/>
    <cellStyle name="Total 2 8 8" xfId="2280"/>
    <cellStyle name="Total 2 8 8 2" xfId="6781"/>
    <cellStyle name="Total 2 8 8 3" xfId="8678"/>
    <cellStyle name="Total 2 8 8 4" xfId="4502"/>
    <cellStyle name="Total 2 8 9" xfId="2281"/>
    <cellStyle name="Total 2 8 9 2" xfId="6782"/>
    <cellStyle name="Total 2 8 9 3" xfId="8679"/>
    <cellStyle name="Total 2 8 9 4" xfId="4503"/>
    <cellStyle name="Total 2 9" xfId="2282"/>
    <cellStyle name="Total 2 9 10" xfId="2283"/>
    <cellStyle name="Total 2 9 10 2" xfId="6784"/>
    <cellStyle name="Total 2 9 10 3" xfId="8681"/>
    <cellStyle name="Total 2 9 10 4" xfId="4505"/>
    <cellStyle name="Total 2 9 11" xfId="2284"/>
    <cellStyle name="Total 2 9 11 2" xfId="6785"/>
    <cellStyle name="Total 2 9 11 3" xfId="8682"/>
    <cellStyle name="Total 2 9 11 4" xfId="4506"/>
    <cellStyle name="Total 2 9 12" xfId="2285"/>
    <cellStyle name="Total 2 9 12 2" xfId="6786"/>
    <cellStyle name="Total 2 9 12 3" xfId="8683"/>
    <cellStyle name="Total 2 9 12 4" xfId="4507"/>
    <cellStyle name="Total 2 9 13" xfId="2286"/>
    <cellStyle name="Total 2 9 13 2" xfId="6787"/>
    <cellStyle name="Total 2 9 13 3" xfId="8684"/>
    <cellStyle name="Total 2 9 13 4" xfId="4508"/>
    <cellStyle name="Total 2 9 14" xfId="2287"/>
    <cellStyle name="Total 2 9 14 2" xfId="6788"/>
    <cellStyle name="Total 2 9 14 3" xfId="8685"/>
    <cellStyle name="Total 2 9 14 4" xfId="4509"/>
    <cellStyle name="Total 2 9 15" xfId="2288"/>
    <cellStyle name="Total 2 9 15 2" xfId="6789"/>
    <cellStyle name="Total 2 9 15 3" xfId="8686"/>
    <cellStyle name="Total 2 9 15 4" xfId="4510"/>
    <cellStyle name="Total 2 9 16" xfId="2289"/>
    <cellStyle name="Total 2 9 16 2" xfId="6790"/>
    <cellStyle name="Total 2 9 16 3" xfId="8687"/>
    <cellStyle name="Total 2 9 16 4" xfId="4511"/>
    <cellStyle name="Total 2 9 17" xfId="2290"/>
    <cellStyle name="Total 2 9 17 2" xfId="6791"/>
    <cellStyle name="Total 2 9 17 3" xfId="8688"/>
    <cellStyle name="Total 2 9 17 4" xfId="4512"/>
    <cellStyle name="Total 2 9 18" xfId="2291"/>
    <cellStyle name="Total 2 9 18 2" xfId="6792"/>
    <cellStyle name="Total 2 9 18 3" xfId="8689"/>
    <cellStyle name="Total 2 9 18 4" xfId="4513"/>
    <cellStyle name="Total 2 9 19" xfId="2292"/>
    <cellStyle name="Total 2 9 19 2" xfId="6793"/>
    <cellStyle name="Total 2 9 19 3" xfId="8690"/>
    <cellStyle name="Total 2 9 19 4" xfId="4514"/>
    <cellStyle name="Total 2 9 2" xfId="2293"/>
    <cellStyle name="Total 2 9 2 2" xfId="6794"/>
    <cellStyle name="Total 2 9 2 3" xfId="8691"/>
    <cellStyle name="Total 2 9 2 4" xfId="4515"/>
    <cellStyle name="Total 2 9 20" xfId="2294"/>
    <cellStyle name="Total 2 9 20 2" xfId="6795"/>
    <cellStyle name="Total 2 9 20 3" xfId="8692"/>
    <cellStyle name="Total 2 9 20 4" xfId="4516"/>
    <cellStyle name="Total 2 9 21" xfId="2295"/>
    <cellStyle name="Total 2 9 21 2" xfId="6796"/>
    <cellStyle name="Total 2 9 21 3" xfId="8693"/>
    <cellStyle name="Total 2 9 21 4" xfId="4517"/>
    <cellStyle name="Total 2 9 22" xfId="2296"/>
    <cellStyle name="Total 2 9 22 2" xfId="6797"/>
    <cellStyle name="Total 2 9 22 3" xfId="8694"/>
    <cellStyle name="Total 2 9 22 4" xfId="4518"/>
    <cellStyle name="Total 2 9 23" xfId="2297"/>
    <cellStyle name="Total 2 9 23 2" xfId="6798"/>
    <cellStyle name="Total 2 9 23 3" xfId="8695"/>
    <cellStyle name="Total 2 9 23 4" xfId="4519"/>
    <cellStyle name="Total 2 9 24" xfId="6783"/>
    <cellStyle name="Total 2 9 25" xfId="8680"/>
    <cellStyle name="Total 2 9 26" xfId="4504"/>
    <cellStyle name="Total 2 9 3" xfId="2298"/>
    <cellStyle name="Total 2 9 3 2" xfId="6799"/>
    <cellStyle name="Total 2 9 3 3" xfId="8696"/>
    <cellStyle name="Total 2 9 3 4" xfId="4520"/>
    <cellStyle name="Total 2 9 4" xfId="2299"/>
    <cellStyle name="Total 2 9 4 2" xfId="6800"/>
    <cellStyle name="Total 2 9 4 3" xfId="8697"/>
    <cellStyle name="Total 2 9 4 4" xfId="4521"/>
    <cellStyle name="Total 2 9 5" xfId="2300"/>
    <cellStyle name="Total 2 9 5 2" xfId="6801"/>
    <cellStyle name="Total 2 9 5 3" xfId="8698"/>
    <cellStyle name="Total 2 9 5 4" xfId="4522"/>
    <cellStyle name="Total 2 9 6" xfId="2301"/>
    <cellStyle name="Total 2 9 6 2" xfId="6802"/>
    <cellStyle name="Total 2 9 6 3" xfId="8699"/>
    <cellStyle name="Total 2 9 6 4" xfId="4523"/>
    <cellStyle name="Total 2 9 7" xfId="2302"/>
    <cellStyle name="Total 2 9 7 2" xfId="6803"/>
    <cellStyle name="Total 2 9 7 3" xfId="8700"/>
    <cellStyle name="Total 2 9 7 4" xfId="4524"/>
    <cellStyle name="Total 2 9 8" xfId="2303"/>
    <cellStyle name="Total 2 9 8 2" xfId="6804"/>
    <cellStyle name="Total 2 9 8 3" xfId="8701"/>
    <cellStyle name="Total 2 9 8 4" xfId="4525"/>
    <cellStyle name="Total 2 9 9" xfId="2304"/>
    <cellStyle name="Total 2 9 9 2" xfId="6805"/>
    <cellStyle name="Total 2 9 9 3" xfId="8702"/>
    <cellStyle name="Total 2 9 9 4" xfId="4526"/>
    <cellStyle name="Total 3" xfId="6910"/>
    <cellStyle name="Total 4" xfId="4640"/>
    <cellStyle name="Total 5" xfId="6414"/>
    <cellStyle name="Total 6" xfId="2456"/>
    <cellStyle name="Tytuł" xfId="2305"/>
    <cellStyle name="UploadThisRowValue" xfId="70"/>
    <cellStyle name="Uwaga" xfId="2306"/>
    <cellStyle name="Uwaga 10" xfId="2307"/>
    <cellStyle name="Uwaga 10 2" xfId="6807"/>
    <cellStyle name="Uwaga 10 3" xfId="8704"/>
    <cellStyle name="Uwaga 10 4" xfId="4528"/>
    <cellStyle name="Uwaga 11" xfId="2308"/>
    <cellStyle name="Uwaga 11 2" xfId="6808"/>
    <cellStyle name="Uwaga 11 3" xfId="8705"/>
    <cellStyle name="Uwaga 11 4" xfId="4529"/>
    <cellStyle name="Uwaga 12" xfId="2309"/>
    <cellStyle name="Uwaga 12 2" xfId="6809"/>
    <cellStyle name="Uwaga 12 3" xfId="8706"/>
    <cellStyle name="Uwaga 12 4" xfId="4530"/>
    <cellStyle name="Uwaga 13" xfId="2310"/>
    <cellStyle name="Uwaga 13 2" xfId="6810"/>
    <cellStyle name="Uwaga 13 3" xfId="8707"/>
    <cellStyle name="Uwaga 13 4" xfId="4531"/>
    <cellStyle name="Uwaga 14" xfId="2311"/>
    <cellStyle name="Uwaga 14 2" xfId="6811"/>
    <cellStyle name="Uwaga 14 3" xfId="8708"/>
    <cellStyle name="Uwaga 14 4" xfId="4532"/>
    <cellStyle name="Uwaga 15" xfId="2312"/>
    <cellStyle name="Uwaga 15 2" xfId="6812"/>
    <cellStyle name="Uwaga 15 3" xfId="8709"/>
    <cellStyle name="Uwaga 15 4" xfId="4533"/>
    <cellStyle name="Uwaga 16" xfId="2313"/>
    <cellStyle name="Uwaga 16 2" xfId="6813"/>
    <cellStyle name="Uwaga 16 3" xfId="8710"/>
    <cellStyle name="Uwaga 16 4" xfId="4534"/>
    <cellStyle name="Uwaga 17" xfId="2314"/>
    <cellStyle name="Uwaga 17 2" xfId="6814"/>
    <cellStyle name="Uwaga 17 3" xfId="8711"/>
    <cellStyle name="Uwaga 17 4" xfId="4535"/>
    <cellStyle name="Uwaga 18" xfId="2315"/>
    <cellStyle name="Uwaga 18 2" xfId="6815"/>
    <cellStyle name="Uwaga 18 3" xfId="8712"/>
    <cellStyle name="Uwaga 18 4" xfId="4536"/>
    <cellStyle name="Uwaga 19" xfId="2316"/>
    <cellStyle name="Uwaga 19 2" xfId="6816"/>
    <cellStyle name="Uwaga 19 3" xfId="8713"/>
    <cellStyle name="Uwaga 19 4" xfId="4537"/>
    <cellStyle name="Uwaga 2" xfId="2317"/>
    <cellStyle name="Uwaga 2 10" xfId="2318"/>
    <cellStyle name="Uwaga 2 10 2" xfId="6818"/>
    <cellStyle name="Uwaga 2 10 3" xfId="8715"/>
    <cellStyle name="Uwaga 2 10 4" xfId="4539"/>
    <cellStyle name="Uwaga 2 11" xfId="2319"/>
    <cellStyle name="Uwaga 2 11 2" xfId="6819"/>
    <cellStyle name="Uwaga 2 11 3" xfId="8716"/>
    <cellStyle name="Uwaga 2 11 4" xfId="4540"/>
    <cellStyle name="Uwaga 2 12" xfId="2320"/>
    <cellStyle name="Uwaga 2 12 2" xfId="6820"/>
    <cellStyle name="Uwaga 2 12 3" xfId="8717"/>
    <cellStyle name="Uwaga 2 12 4" xfId="4541"/>
    <cellStyle name="Uwaga 2 13" xfId="2321"/>
    <cellStyle name="Uwaga 2 13 2" xfId="6821"/>
    <cellStyle name="Uwaga 2 13 3" xfId="8718"/>
    <cellStyle name="Uwaga 2 13 4" xfId="4542"/>
    <cellStyle name="Uwaga 2 14" xfId="2322"/>
    <cellStyle name="Uwaga 2 14 2" xfId="6822"/>
    <cellStyle name="Uwaga 2 14 3" xfId="8719"/>
    <cellStyle name="Uwaga 2 14 4" xfId="4543"/>
    <cellStyle name="Uwaga 2 15" xfId="2323"/>
    <cellStyle name="Uwaga 2 15 2" xfId="6823"/>
    <cellStyle name="Uwaga 2 15 3" xfId="8720"/>
    <cellStyle name="Uwaga 2 15 4" xfId="4544"/>
    <cellStyle name="Uwaga 2 16" xfId="2324"/>
    <cellStyle name="Uwaga 2 16 2" xfId="6824"/>
    <cellStyle name="Uwaga 2 16 3" xfId="8721"/>
    <cellStyle name="Uwaga 2 16 4" xfId="4545"/>
    <cellStyle name="Uwaga 2 17" xfId="2325"/>
    <cellStyle name="Uwaga 2 17 2" xfId="6825"/>
    <cellStyle name="Uwaga 2 17 3" xfId="8722"/>
    <cellStyle name="Uwaga 2 17 4" xfId="4546"/>
    <cellStyle name="Uwaga 2 18" xfId="2326"/>
    <cellStyle name="Uwaga 2 18 2" xfId="6826"/>
    <cellStyle name="Uwaga 2 18 3" xfId="8723"/>
    <cellStyle name="Uwaga 2 18 4" xfId="4547"/>
    <cellStyle name="Uwaga 2 19" xfId="2327"/>
    <cellStyle name="Uwaga 2 19 2" xfId="6827"/>
    <cellStyle name="Uwaga 2 19 3" xfId="8724"/>
    <cellStyle name="Uwaga 2 19 4" xfId="4548"/>
    <cellStyle name="Uwaga 2 2" xfId="2328"/>
    <cellStyle name="Uwaga 2 2 2" xfId="6828"/>
    <cellStyle name="Uwaga 2 2 3" xfId="8725"/>
    <cellStyle name="Uwaga 2 2 4" xfId="4549"/>
    <cellStyle name="Uwaga 2 20" xfId="2329"/>
    <cellStyle name="Uwaga 2 20 2" xfId="6829"/>
    <cellStyle name="Uwaga 2 20 3" xfId="8726"/>
    <cellStyle name="Uwaga 2 20 4" xfId="4550"/>
    <cellStyle name="Uwaga 2 21" xfId="2330"/>
    <cellStyle name="Uwaga 2 21 2" xfId="6830"/>
    <cellStyle name="Uwaga 2 21 3" xfId="8727"/>
    <cellStyle name="Uwaga 2 21 4" xfId="4551"/>
    <cellStyle name="Uwaga 2 22" xfId="2331"/>
    <cellStyle name="Uwaga 2 22 2" xfId="6831"/>
    <cellStyle name="Uwaga 2 22 3" xfId="8728"/>
    <cellStyle name="Uwaga 2 22 4" xfId="4552"/>
    <cellStyle name="Uwaga 2 23" xfId="2332"/>
    <cellStyle name="Uwaga 2 23 2" xfId="6832"/>
    <cellStyle name="Uwaga 2 23 3" xfId="8729"/>
    <cellStyle name="Uwaga 2 23 4" xfId="4553"/>
    <cellStyle name="Uwaga 2 24" xfId="6817"/>
    <cellStyle name="Uwaga 2 25" xfId="8714"/>
    <cellStyle name="Uwaga 2 26" xfId="4538"/>
    <cellStyle name="Uwaga 2 3" xfId="2333"/>
    <cellStyle name="Uwaga 2 3 2" xfId="6833"/>
    <cellStyle name="Uwaga 2 3 3" xfId="8730"/>
    <cellStyle name="Uwaga 2 3 4" xfId="4554"/>
    <cellStyle name="Uwaga 2 4" xfId="2334"/>
    <cellStyle name="Uwaga 2 4 2" xfId="6834"/>
    <cellStyle name="Uwaga 2 4 3" xfId="8731"/>
    <cellStyle name="Uwaga 2 4 4" xfId="4555"/>
    <cellStyle name="Uwaga 2 5" xfId="2335"/>
    <cellStyle name="Uwaga 2 5 2" xfId="6835"/>
    <cellStyle name="Uwaga 2 5 3" xfId="8732"/>
    <cellStyle name="Uwaga 2 5 4" xfId="4556"/>
    <cellStyle name="Uwaga 2 6" xfId="2336"/>
    <cellStyle name="Uwaga 2 6 2" xfId="6836"/>
    <cellStyle name="Uwaga 2 6 3" xfId="8733"/>
    <cellStyle name="Uwaga 2 6 4" xfId="4557"/>
    <cellStyle name="Uwaga 2 7" xfId="2337"/>
    <cellStyle name="Uwaga 2 7 2" xfId="6837"/>
    <cellStyle name="Uwaga 2 7 3" xfId="8734"/>
    <cellStyle name="Uwaga 2 7 4" xfId="4558"/>
    <cellStyle name="Uwaga 2 8" xfId="2338"/>
    <cellStyle name="Uwaga 2 8 2" xfId="6838"/>
    <cellStyle name="Uwaga 2 8 3" xfId="8735"/>
    <cellStyle name="Uwaga 2 8 4" xfId="4559"/>
    <cellStyle name="Uwaga 2 9" xfId="2339"/>
    <cellStyle name="Uwaga 2 9 2" xfId="6839"/>
    <cellStyle name="Uwaga 2 9 3" xfId="8736"/>
    <cellStyle name="Uwaga 2 9 4" xfId="4560"/>
    <cellStyle name="Uwaga 20" xfId="2340"/>
    <cellStyle name="Uwaga 20 2" xfId="6840"/>
    <cellStyle name="Uwaga 20 3" xfId="8737"/>
    <cellStyle name="Uwaga 20 4" xfId="4561"/>
    <cellStyle name="Uwaga 21" xfId="2341"/>
    <cellStyle name="Uwaga 21 2" xfId="6841"/>
    <cellStyle name="Uwaga 21 3" xfId="8738"/>
    <cellStyle name="Uwaga 21 4" xfId="4562"/>
    <cellStyle name="Uwaga 22" xfId="2342"/>
    <cellStyle name="Uwaga 22 2" xfId="6842"/>
    <cellStyle name="Uwaga 22 3" xfId="8739"/>
    <cellStyle name="Uwaga 22 4" xfId="4563"/>
    <cellStyle name="Uwaga 23" xfId="2343"/>
    <cellStyle name="Uwaga 23 2" xfId="6843"/>
    <cellStyle name="Uwaga 23 3" xfId="8740"/>
    <cellStyle name="Uwaga 23 4" xfId="4564"/>
    <cellStyle name="Uwaga 24" xfId="2344"/>
    <cellStyle name="Uwaga 24 2" xfId="6844"/>
    <cellStyle name="Uwaga 24 3" xfId="8741"/>
    <cellStyle name="Uwaga 24 4" xfId="4565"/>
    <cellStyle name="Uwaga 25" xfId="2345"/>
    <cellStyle name="Uwaga 25 2" xfId="6845"/>
    <cellStyle name="Uwaga 25 3" xfId="8742"/>
    <cellStyle name="Uwaga 25 4" xfId="4566"/>
    <cellStyle name="Uwaga 26" xfId="6806"/>
    <cellStyle name="Uwaga 27" xfId="8703"/>
    <cellStyle name="Uwaga 28" xfId="4527"/>
    <cellStyle name="Uwaga 3" xfId="2346"/>
    <cellStyle name="Uwaga 3 10" xfId="2347"/>
    <cellStyle name="Uwaga 3 10 2" xfId="6847"/>
    <cellStyle name="Uwaga 3 10 3" xfId="8744"/>
    <cellStyle name="Uwaga 3 10 4" xfId="4568"/>
    <cellStyle name="Uwaga 3 11" xfId="2348"/>
    <cellStyle name="Uwaga 3 11 2" xfId="6848"/>
    <cellStyle name="Uwaga 3 11 3" xfId="8745"/>
    <cellStyle name="Uwaga 3 11 4" xfId="4569"/>
    <cellStyle name="Uwaga 3 12" xfId="2349"/>
    <cellStyle name="Uwaga 3 12 2" xfId="6849"/>
    <cellStyle name="Uwaga 3 12 3" xfId="8746"/>
    <cellStyle name="Uwaga 3 12 4" xfId="4570"/>
    <cellStyle name="Uwaga 3 13" xfId="2350"/>
    <cellStyle name="Uwaga 3 13 2" xfId="6850"/>
    <cellStyle name="Uwaga 3 13 3" xfId="8747"/>
    <cellStyle name="Uwaga 3 13 4" xfId="4571"/>
    <cellStyle name="Uwaga 3 14" xfId="2351"/>
    <cellStyle name="Uwaga 3 14 2" xfId="6851"/>
    <cellStyle name="Uwaga 3 14 3" xfId="8748"/>
    <cellStyle name="Uwaga 3 14 4" xfId="4572"/>
    <cellStyle name="Uwaga 3 15" xfId="2352"/>
    <cellStyle name="Uwaga 3 15 2" xfId="6852"/>
    <cellStyle name="Uwaga 3 15 3" xfId="8749"/>
    <cellStyle name="Uwaga 3 15 4" xfId="4573"/>
    <cellStyle name="Uwaga 3 16" xfId="2353"/>
    <cellStyle name="Uwaga 3 16 2" xfId="6853"/>
    <cellStyle name="Uwaga 3 16 3" xfId="8750"/>
    <cellStyle name="Uwaga 3 16 4" xfId="4574"/>
    <cellStyle name="Uwaga 3 17" xfId="2354"/>
    <cellStyle name="Uwaga 3 17 2" xfId="6854"/>
    <cellStyle name="Uwaga 3 17 3" xfId="8751"/>
    <cellStyle name="Uwaga 3 17 4" xfId="4575"/>
    <cellStyle name="Uwaga 3 18" xfId="2355"/>
    <cellStyle name="Uwaga 3 18 2" xfId="6855"/>
    <cellStyle name="Uwaga 3 18 3" xfId="8752"/>
    <cellStyle name="Uwaga 3 18 4" xfId="4576"/>
    <cellStyle name="Uwaga 3 19" xfId="2356"/>
    <cellStyle name="Uwaga 3 19 2" xfId="6856"/>
    <cellStyle name="Uwaga 3 19 3" xfId="8753"/>
    <cellStyle name="Uwaga 3 19 4" xfId="4577"/>
    <cellStyle name="Uwaga 3 2" xfId="2357"/>
    <cellStyle name="Uwaga 3 2 2" xfId="6857"/>
    <cellStyle name="Uwaga 3 2 3" xfId="8754"/>
    <cellStyle name="Uwaga 3 2 4" xfId="4578"/>
    <cellStyle name="Uwaga 3 20" xfId="2358"/>
    <cellStyle name="Uwaga 3 20 2" xfId="6858"/>
    <cellStyle name="Uwaga 3 20 3" xfId="8755"/>
    <cellStyle name="Uwaga 3 20 4" xfId="4579"/>
    <cellStyle name="Uwaga 3 21" xfId="2359"/>
    <cellStyle name="Uwaga 3 21 2" xfId="6859"/>
    <cellStyle name="Uwaga 3 21 3" xfId="8756"/>
    <cellStyle name="Uwaga 3 21 4" xfId="4580"/>
    <cellStyle name="Uwaga 3 22" xfId="2360"/>
    <cellStyle name="Uwaga 3 22 2" xfId="6860"/>
    <cellStyle name="Uwaga 3 22 3" xfId="8757"/>
    <cellStyle name="Uwaga 3 22 4" xfId="4581"/>
    <cellStyle name="Uwaga 3 23" xfId="2361"/>
    <cellStyle name="Uwaga 3 23 2" xfId="6861"/>
    <cellStyle name="Uwaga 3 23 3" xfId="8758"/>
    <cellStyle name="Uwaga 3 23 4" xfId="4582"/>
    <cellStyle name="Uwaga 3 24" xfId="6846"/>
    <cellStyle name="Uwaga 3 25" xfId="8743"/>
    <cellStyle name="Uwaga 3 26" xfId="4567"/>
    <cellStyle name="Uwaga 3 3" xfId="2362"/>
    <cellStyle name="Uwaga 3 3 2" xfId="6862"/>
    <cellStyle name="Uwaga 3 3 3" xfId="8759"/>
    <cellStyle name="Uwaga 3 3 4" xfId="4583"/>
    <cellStyle name="Uwaga 3 4" xfId="2363"/>
    <cellStyle name="Uwaga 3 4 2" xfId="6863"/>
    <cellStyle name="Uwaga 3 4 3" xfId="8760"/>
    <cellStyle name="Uwaga 3 4 4" xfId="4584"/>
    <cellStyle name="Uwaga 3 5" xfId="2364"/>
    <cellStyle name="Uwaga 3 5 2" xfId="6864"/>
    <cellStyle name="Uwaga 3 5 3" xfId="8761"/>
    <cellStyle name="Uwaga 3 5 4" xfId="4585"/>
    <cellStyle name="Uwaga 3 6" xfId="2365"/>
    <cellStyle name="Uwaga 3 6 2" xfId="6865"/>
    <cellStyle name="Uwaga 3 6 3" xfId="8762"/>
    <cellStyle name="Uwaga 3 6 4" xfId="4586"/>
    <cellStyle name="Uwaga 3 7" xfId="2366"/>
    <cellStyle name="Uwaga 3 7 2" xfId="6866"/>
    <cellStyle name="Uwaga 3 7 3" xfId="8763"/>
    <cellStyle name="Uwaga 3 7 4" xfId="4587"/>
    <cellStyle name="Uwaga 3 8" xfId="2367"/>
    <cellStyle name="Uwaga 3 8 2" xfId="6867"/>
    <cellStyle name="Uwaga 3 8 3" xfId="8764"/>
    <cellStyle name="Uwaga 3 8 4" xfId="4588"/>
    <cellStyle name="Uwaga 3 9" xfId="2368"/>
    <cellStyle name="Uwaga 3 9 2" xfId="6868"/>
    <cellStyle name="Uwaga 3 9 3" xfId="8765"/>
    <cellStyle name="Uwaga 3 9 4" xfId="4589"/>
    <cellStyle name="Uwaga 4" xfId="2369"/>
    <cellStyle name="Uwaga 4 2" xfId="6869"/>
    <cellStyle name="Uwaga 4 3" xfId="8766"/>
    <cellStyle name="Uwaga 4 4" xfId="4590"/>
    <cellStyle name="Uwaga 5" xfId="2370"/>
    <cellStyle name="Uwaga 5 2" xfId="6870"/>
    <cellStyle name="Uwaga 5 3" xfId="8767"/>
    <cellStyle name="Uwaga 5 4" xfId="4591"/>
    <cellStyle name="Uwaga 6" xfId="2371"/>
    <cellStyle name="Uwaga 6 2" xfId="6871"/>
    <cellStyle name="Uwaga 6 3" xfId="8768"/>
    <cellStyle name="Uwaga 6 4" xfId="4592"/>
    <cellStyle name="Uwaga 7" xfId="2372"/>
    <cellStyle name="Uwaga 7 2" xfId="6872"/>
    <cellStyle name="Uwaga 7 3" xfId="8769"/>
    <cellStyle name="Uwaga 7 4" xfId="4593"/>
    <cellStyle name="Uwaga 8" xfId="2373"/>
    <cellStyle name="Uwaga 8 2" xfId="6873"/>
    <cellStyle name="Uwaga 8 3" xfId="8770"/>
    <cellStyle name="Uwaga 8 4" xfId="4594"/>
    <cellStyle name="Uwaga 9" xfId="2374"/>
    <cellStyle name="Uwaga 9 2" xfId="6874"/>
    <cellStyle name="Uwaga 9 3" xfId="8771"/>
    <cellStyle name="Uwaga 9 4" xfId="4595"/>
    <cellStyle name="Warning Text" xfId="71" builtinId="11" customBuiltin="1"/>
    <cellStyle name="Warning Text 2" xfId="2375"/>
    <cellStyle name="Warning Text 3" xfId="6907"/>
    <cellStyle name="Złe" xfId="2376"/>
  </cellStyles>
  <dxfs count="50">
    <dxf>
      <font>
        <b val="0"/>
        <i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</font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3"/>
      </font>
      <fill>
        <patternFill>
          <bgColor theme="0" tint="-4.9989318521683403E-2"/>
        </patternFill>
      </fill>
    </dxf>
    <dxf>
      <font>
        <b val="0"/>
        <i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3"/>
      </font>
      <fill>
        <patternFill>
          <bgColor theme="0" tint="-4.9989318521683403E-2"/>
        </patternFill>
      </fill>
    </dxf>
    <dxf>
      <font>
        <b val="0"/>
        <i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solid">
          <bgColor theme="0"/>
        </patternFill>
      </fill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FF00"/>
        </patternFill>
      </fill>
    </dxf>
    <dxf>
      <font>
        <b val="0"/>
        <i/>
      </font>
      <fill>
        <patternFill>
          <bgColor rgb="FFFFFF00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 val="0"/>
        <i/>
      </font>
    </dxf>
    <dxf>
      <font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/>
      </font>
      <fill>
        <patternFill>
          <bgColor rgb="FFFFFF00"/>
        </patternFill>
      </fill>
    </dxf>
    <dxf>
      <font>
        <b val="0"/>
        <i/>
      </font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ont>
        <b val="0"/>
        <i/>
      </font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  <dxf>
      <fill>
        <patternFill>
          <bgColor rgb="FFCCCCFF"/>
        </patternFill>
      </fill>
    </dxf>
  </dxfs>
  <tableStyles count="0" defaultTableStyle="TableStyleMedium9" defaultPivotStyle="PivotStyleLight16"/>
  <colors>
    <mruColors>
      <color rgb="FF333333"/>
      <color rgb="FF003366"/>
      <color rgb="FFCCCCFF"/>
      <color rgb="FFFFCC99"/>
      <color rgb="FF008000"/>
      <color rgb="FFD8D8D8"/>
      <color rgb="FF003300"/>
      <color rgb="FFE7E7E7"/>
      <color rgb="FFE1E1E1"/>
      <color rgb="FFE5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newyorkcharters.org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newyorkcharters.org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1481375</xdr:colOff>
      <xdr:row>1</xdr:row>
      <xdr:rowOff>55564</xdr:rowOff>
    </xdr:from>
    <xdr:to>
      <xdr:col>4</xdr:col>
      <xdr:colOff>1900081</xdr:colOff>
      <xdr:row>6</xdr:row>
      <xdr:rowOff>17464</xdr:rowOff>
    </xdr:to>
    <xdr:pic>
      <xdr:nvPicPr>
        <xdr:cNvPr id="20653" name="Picture 1" descr="charter schools logo bw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 bwMode="auto">
        <a:xfrm>
          <a:off x="2310050" y="255589"/>
          <a:ext cx="3209531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27517</xdr:colOff>
      <xdr:row>2</xdr:row>
      <xdr:rowOff>63500</xdr:rowOff>
    </xdr:from>
    <xdr:to>
      <xdr:col>3</xdr:col>
      <xdr:colOff>429683</xdr:colOff>
      <xdr:row>4</xdr:row>
      <xdr:rowOff>137584</xdr:rowOff>
    </xdr:to>
    <xdr:sp macro="" textlink="">
      <xdr:nvSpPr>
        <xdr:cNvPr id="3" name="Rectangle 2"/>
        <xdr:cNvSpPr/>
      </xdr:nvSpPr>
      <xdr:spPr>
        <a:xfrm>
          <a:off x="408517" y="455083"/>
          <a:ext cx="846666" cy="45508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1565925</xdr:colOff>
      <xdr:row>1</xdr:row>
      <xdr:rowOff>167452</xdr:rowOff>
    </xdr:from>
    <xdr:to>
      <xdr:col>4</xdr:col>
      <xdr:colOff>1111034</xdr:colOff>
      <xdr:row>6</xdr:row>
      <xdr:rowOff>129352</xdr:rowOff>
    </xdr:to>
    <xdr:pic>
      <xdr:nvPicPr>
        <xdr:cNvPr id="43527" name="Picture 3" descr="charter schools logo bw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 bwMode="auto">
        <a:xfrm>
          <a:off x="2153300" y="365890"/>
          <a:ext cx="3077297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264566</xdr:colOff>
      <xdr:row>5</xdr:row>
      <xdr:rowOff>19050</xdr:rowOff>
    </xdr:from>
    <xdr:to>
      <xdr:col>9</xdr:col>
      <xdr:colOff>645566</xdr:colOff>
      <xdr:row>21</xdr:row>
      <xdr:rowOff>28575</xdr:rowOff>
    </xdr:to>
    <xdr:sp macro="" textlink="">
      <xdr:nvSpPr>
        <xdr:cNvPr id="2" name="Right Brace 1"/>
        <xdr:cNvSpPr/>
      </xdr:nvSpPr>
      <xdr:spPr>
        <a:xfrm>
          <a:off x="10826733" y="971550"/>
          <a:ext cx="381000" cy="3057525"/>
        </a:xfrm>
        <a:prstGeom prst="rightBrace">
          <a:avLst/>
        </a:prstGeom>
        <a:noFill/>
        <a:ln w="12700">
          <a:solidFill>
            <a:srgbClr val="003366"/>
          </a:solidFill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807491</xdr:colOff>
      <xdr:row>6</xdr:row>
      <xdr:rowOff>59260</xdr:rowOff>
    </xdr:from>
    <xdr:to>
      <xdr:col>11</xdr:col>
      <xdr:colOff>270916</xdr:colOff>
      <xdr:row>20</xdr:row>
      <xdr:rowOff>2109</xdr:rowOff>
    </xdr:to>
    <xdr:sp macro="" textlink="">
      <xdr:nvSpPr>
        <xdr:cNvPr id="3" name="TextBox 2"/>
        <xdr:cNvSpPr txBox="1"/>
      </xdr:nvSpPr>
      <xdr:spPr>
        <a:xfrm>
          <a:off x="11369658" y="1202260"/>
          <a:ext cx="1685925" cy="2609849"/>
        </a:xfrm>
        <a:prstGeom prst="rect">
          <a:avLst/>
        </a:prstGeom>
        <a:solidFill>
          <a:srgbClr val="FFCC99"/>
        </a:solidFill>
        <a:ln w="25400" cmpd="sng">
          <a:solidFill>
            <a:srgbClr val="003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50" b="1" i="1" spc="500" baseline="0">
              <a:solidFill>
                <a:sysClr val="windowText" lastClr="000000"/>
              </a:solidFill>
            </a:rPr>
            <a:t>*NOTE</a:t>
          </a: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>Please copy</a:t>
          </a:r>
          <a:r>
            <a:rPr lang="en-US" sz="1150" i="1" baseline="0">
              <a:solidFill>
                <a:sysClr val="windowText" lastClr="000000"/>
              </a:solidFill>
            </a:rPr>
            <a:t> the ENROLLMENT CHART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(cells B5:H21)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and paste into the Enrollment Section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of the New School Proposal.</a:t>
          </a:r>
          <a:endParaRPr lang="en-US" sz="115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342899</xdr:colOff>
      <xdr:row>67</xdr:row>
      <xdr:rowOff>704849</xdr:rowOff>
    </xdr:from>
    <xdr:to>
      <xdr:col>10</xdr:col>
      <xdr:colOff>990600</xdr:colOff>
      <xdr:row>76</xdr:row>
      <xdr:rowOff>200023</xdr:rowOff>
    </xdr:to>
    <xdr:sp macro="" textlink="">
      <xdr:nvSpPr>
        <xdr:cNvPr id="4" name="TextBox 3"/>
        <xdr:cNvSpPr txBox="1"/>
      </xdr:nvSpPr>
      <xdr:spPr>
        <a:xfrm>
          <a:off x="10325099" y="12725399"/>
          <a:ext cx="1695451" cy="2057399"/>
        </a:xfrm>
        <a:prstGeom prst="rect">
          <a:avLst/>
        </a:prstGeom>
        <a:solidFill>
          <a:srgbClr val="FFCC99"/>
        </a:solidFill>
        <a:ln w="25400" cmpd="sng">
          <a:solidFill>
            <a:srgbClr val="003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50" b="1" i="1" spc="500" baseline="0">
              <a:solidFill>
                <a:sysClr val="windowText" lastClr="000000"/>
              </a:solidFill>
            </a:rPr>
            <a:t>*NOTE</a:t>
          </a:r>
          <a:br>
            <a:rPr lang="en-US" sz="1150" b="1" i="1" spc="500" baseline="0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b="1" i="0">
              <a:solidFill>
                <a:sysClr val="windowText" lastClr="000000"/>
              </a:solidFill>
            </a:rPr>
            <a:t>Enrollment by Grade</a:t>
          </a:r>
        </a:p>
        <a:p>
          <a:pPr algn="ctr"/>
          <a:r>
            <a:rPr lang="en-US" sz="1150" i="1" baseline="0">
              <a:solidFill>
                <a:sysClr val="windowText" lastClr="000000"/>
              </a:solidFill>
            </a:rPr>
            <a:t>should equal</a:t>
          </a:r>
        </a:p>
        <a:p>
          <a:pPr algn="ctr"/>
          <a:r>
            <a:rPr lang="en-US" sz="1150" b="1" i="0" baseline="0">
              <a:solidFill>
                <a:sysClr val="windowText" lastClr="000000"/>
              </a:solidFill>
            </a:rPr>
            <a:t>Enrollment by District</a:t>
          </a:r>
          <a:r>
            <a:rPr lang="en-US" sz="1150" i="1" baseline="0">
              <a:solidFill>
                <a:sysClr val="windowText" lastClr="000000"/>
              </a:solidFill>
            </a:rPr>
            <a:t/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/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b="1" i="1" baseline="0">
              <a:solidFill>
                <a:srgbClr val="FF0000"/>
              </a:solidFill>
            </a:rPr>
            <a:t>RED Numbers</a:t>
          </a:r>
          <a:r>
            <a:rPr lang="en-US" sz="1150" i="1" baseline="0">
              <a:solidFill>
                <a:sysClr val="windowText" lastClr="000000"/>
              </a:solidFill>
            </a:rPr>
            <a:t/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indicate that corrections are necessary.</a:t>
          </a:r>
          <a:endParaRPr lang="en-US" sz="115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9</xdr:col>
      <xdr:colOff>0</xdr:colOff>
      <xdr:row>69</xdr:row>
      <xdr:rowOff>123826</xdr:rowOff>
    </xdr:from>
    <xdr:to>
      <xdr:col>9</xdr:col>
      <xdr:colOff>152400</xdr:colOff>
      <xdr:row>73</xdr:row>
      <xdr:rowOff>57150</xdr:rowOff>
    </xdr:to>
    <xdr:sp macro="" textlink="">
      <xdr:nvSpPr>
        <xdr:cNvPr id="5" name="Right Brace 4"/>
        <xdr:cNvSpPr/>
      </xdr:nvSpPr>
      <xdr:spPr>
        <a:xfrm>
          <a:off x="9753600" y="13563601"/>
          <a:ext cx="561975" cy="695324"/>
        </a:xfrm>
        <a:prstGeom prst="rightBrace">
          <a:avLst>
            <a:gd name="adj1" fmla="val 15113"/>
            <a:gd name="adj2" fmla="val 50000"/>
          </a:avLst>
        </a:prstGeom>
        <a:noFill/>
        <a:ln w="12700">
          <a:solidFill>
            <a:srgbClr val="003366"/>
          </a:solidFill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152400</xdr:colOff>
      <xdr:row>3</xdr:row>
      <xdr:rowOff>137584</xdr:rowOff>
    </xdr:from>
    <xdr:to>
      <xdr:col>11</xdr:col>
      <xdr:colOff>695325</xdr:colOff>
      <xdr:row>39</xdr:row>
      <xdr:rowOff>19050</xdr:rowOff>
    </xdr:to>
    <xdr:sp macro="" textlink="">
      <xdr:nvSpPr>
        <xdr:cNvPr id="2" name="Right Brace 1"/>
        <xdr:cNvSpPr/>
      </xdr:nvSpPr>
      <xdr:spPr>
        <a:xfrm>
          <a:off x="12820650" y="941917"/>
          <a:ext cx="542925" cy="7162800"/>
        </a:xfrm>
        <a:prstGeom prst="rightBrace">
          <a:avLst/>
        </a:prstGeom>
        <a:ln>
          <a:solidFill>
            <a:srgbClr val="00336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762000</xdr:colOff>
      <xdr:row>18</xdr:row>
      <xdr:rowOff>38100</xdr:rowOff>
    </xdr:from>
    <xdr:to>
      <xdr:col>13</xdr:col>
      <xdr:colOff>352425</xdr:colOff>
      <xdr:row>31</xdr:row>
      <xdr:rowOff>114299</xdr:rowOff>
    </xdr:to>
    <xdr:sp macro="" textlink="">
      <xdr:nvSpPr>
        <xdr:cNvPr id="3" name="TextBox 2"/>
        <xdr:cNvSpPr txBox="1"/>
      </xdr:nvSpPr>
      <xdr:spPr>
        <a:xfrm>
          <a:off x="13401675" y="3952875"/>
          <a:ext cx="1685925" cy="2609849"/>
        </a:xfrm>
        <a:prstGeom prst="rect">
          <a:avLst/>
        </a:prstGeom>
        <a:solidFill>
          <a:srgbClr val="FFCC99"/>
        </a:solidFill>
        <a:ln w="25400" cmpd="sng">
          <a:solidFill>
            <a:srgbClr val="003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50" b="1" i="1" spc="500" baseline="0">
              <a:solidFill>
                <a:sysClr val="windowText" lastClr="000000"/>
              </a:solidFill>
            </a:rPr>
            <a:t>*NOTE</a:t>
          </a: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>Please copy</a:t>
          </a:r>
          <a:r>
            <a:rPr lang="en-US" sz="1150" i="1" baseline="0">
              <a:solidFill>
                <a:sysClr val="windowText" lastClr="000000"/>
              </a:solidFill>
            </a:rPr>
            <a:t> the FTE Staffing Chart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(cells B11:H39)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and paste into the Personnel Section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of the New School Proposal.</a:t>
          </a:r>
          <a:endParaRPr lang="en-US" sz="115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28575</xdr:colOff>
      <xdr:row>3</xdr:row>
      <xdr:rowOff>85725</xdr:rowOff>
    </xdr:from>
    <xdr:to>
      <xdr:col>1</xdr:col>
      <xdr:colOff>2286001</xdr:colOff>
      <xdr:row>6</xdr:row>
      <xdr:rowOff>276225</xdr:rowOff>
    </xdr:to>
    <xdr:sp macro="" textlink="">
      <xdr:nvSpPr>
        <xdr:cNvPr id="4" name="TextBox 3"/>
        <xdr:cNvSpPr txBox="1"/>
      </xdr:nvSpPr>
      <xdr:spPr>
        <a:xfrm>
          <a:off x="142875" y="885825"/>
          <a:ext cx="2257426" cy="762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400" b="1"/>
            <a:t>STAFFING PLAN</a:t>
          </a:r>
        </a:p>
        <a:p>
          <a:pPr algn="ctr"/>
          <a:r>
            <a:rPr lang="en-US" sz="1400" b="1"/>
            <a:t>FTE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277842</xdr:colOff>
      <xdr:row>5</xdr:row>
      <xdr:rowOff>564355</xdr:rowOff>
    </xdr:from>
    <xdr:to>
      <xdr:col>14</xdr:col>
      <xdr:colOff>175184</xdr:colOff>
      <xdr:row>12</xdr:row>
      <xdr:rowOff>202406</xdr:rowOff>
    </xdr:to>
    <xdr:sp macro="" textlink="">
      <xdr:nvSpPr>
        <xdr:cNvPr id="2" name="TextBox 1"/>
        <xdr:cNvSpPr txBox="1"/>
      </xdr:nvSpPr>
      <xdr:spPr>
        <a:xfrm>
          <a:off x="10050492" y="1745455"/>
          <a:ext cx="1668992" cy="2619376"/>
        </a:xfrm>
        <a:prstGeom prst="rect">
          <a:avLst/>
        </a:prstGeom>
        <a:solidFill>
          <a:srgbClr val="FFCC99"/>
        </a:solidFill>
        <a:ln w="25400" cmpd="sng">
          <a:solidFill>
            <a:srgbClr val="003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50" b="1" i="1" spc="500" baseline="0">
              <a:solidFill>
                <a:sysClr val="windowText" lastClr="000000"/>
              </a:solidFill>
            </a:rPr>
            <a:t>*NOTE</a:t>
          </a: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>Please copy</a:t>
          </a:r>
          <a:r>
            <a:rPr lang="en-US" sz="1150" i="1" baseline="0">
              <a:solidFill>
                <a:sysClr val="windowText" lastClr="000000"/>
              </a:solidFill>
            </a:rPr>
            <a:t> FISCAL IMPACT CHART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(cell range B4:I14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and paste into the FISCAL IMPACT Section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of the New School Proposal.</a:t>
          </a:r>
          <a:endParaRPr lang="en-US" sz="115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23825</xdr:colOff>
      <xdr:row>3</xdr:row>
      <xdr:rowOff>11906</xdr:rowOff>
    </xdr:from>
    <xdr:to>
      <xdr:col>11</xdr:col>
      <xdr:colOff>178606</xdr:colOff>
      <xdr:row>14</xdr:row>
      <xdr:rowOff>28575</xdr:rowOff>
    </xdr:to>
    <xdr:sp macro="" textlink="">
      <xdr:nvSpPr>
        <xdr:cNvPr id="3" name="Right Brace 2"/>
        <xdr:cNvSpPr/>
      </xdr:nvSpPr>
      <xdr:spPr>
        <a:xfrm>
          <a:off x="9205925" y="573881"/>
          <a:ext cx="745331" cy="4950619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10</xdr:col>
      <xdr:colOff>59531</xdr:colOff>
      <xdr:row>15</xdr:row>
      <xdr:rowOff>23813</xdr:rowOff>
    </xdr:from>
    <xdr:to>
      <xdr:col>11</xdr:col>
      <xdr:colOff>214312</xdr:colOff>
      <xdr:row>26</xdr:row>
      <xdr:rowOff>19050</xdr:rowOff>
    </xdr:to>
    <xdr:sp macro="" textlink="">
      <xdr:nvSpPr>
        <xdr:cNvPr id="4" name="Right Brace 3"/>
        <xdr:cNvSpPr/>
      </xdr:nvSpPr>
      <xdr:spPr>
        <a:xfrm>
          <a:off x="9241631" y="5872163"/>
          <a:ext cx="745331" cy="4929187"/>
        </a:xfrm>
        <a:prstGeom prst="righ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309563</xdr:colOff>
      <xdr:row>17</xdr:row>
      <xdr:rowOff>566735</xdr:rowOff>
    </xdr:from>
    <xdr:to>
      <xdr:col>14</xdr:col>
      <xdr:colOff>206905</xdr:colOff>
      <xdr:row>24</xdr:row>
      <xdr:rowOff>204786</xdr:rowOff>
    </xdr:to>
    <xdr:sp macro="" textlink="">
      <xdr:nvSpPr>
        <xdr:cNvPr id="5" name="TextBox 4"/>
        <xdr:cNvSpPr txBox="1"/>
      </xdr:nvSpPr>
      <xdr:spPr>
        <a:xfrm>
          <a:off x="10082213" y="7034210"/>
          <a:ext cx="1668992" cy="2619376"/>
        </a:xfrm>
        <a:prstGeom prst="rect">
          <a:avLst/>
        </a:prstGeom>
        <a:solidFill>
          <a:srgbClr val="FFCC99"/>
        </a:solidFill>
        <a:ln w="25400" cmpd="sng">
          <a:solidFill>
            <a:srgbClr val="00336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50" b="1" i="1" spc="500" baseline="0">
              <a:solidFill>
                <a:sysClr val="windowText" lastClr="000000"/>
              </a:solidFill>
            </a:rPr>
            <a:t>*NOTE</a:t>
          </a: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/>
          </a:r>
          <a:br>
            <a:rPr lang="en-US" sz="1150" i="1">
              <a:solidFill>
                <a:sysClr val="windowText" lastClr="000000"/>
              </a:solidFill>
            </a:rPr>
          </a:br>
          <a:r>
            <a:rPr lang="en-US" sz="1150" i="1">
              <a:solidFill>
                <a:sysClr val="windowText" lastClr="000000"/>
              </a:solidFill>
            </a:rPr>
            <a:t>If </a:t>
          </a:r>
          <a:r>
            <a:rPr lang="en-US" sz="1150" i="1" baseline="0">
              <a:solidFill>
                <a:sysClr val="windowText" lastClr="000000"/>
              </a:solidFill>
            </a:rPr>
            <a:t> required per guidance instructions, p</a:t>
          </a:r>
          <a:r>
            <a:rPr lang="en-US" sz="1150" i="1">
              <a:solidFill>
                <a:sysClr val="windowText" lastClr="000000"/>
              </a:solidFill>
            </a:rPr>
            <a:t>lease copy</a:t>
          </a:r>
          <a:r>
            <a:rPr lang="en-US" sz="1150" i="1" baseline="0">
              <a:solidFill>
                <a:sysClr val="windowText" lastClr="000000"/>
              </a:solidFill>
            </a:rPr>
            <a:t> the additional FISCAL IMPACT CHART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(cells B16:I26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and paste into the FISCAL IMPACT Section</a:t>
          </a:r>
          <a:br>
            <a:rPr lang="en-US" sz="1150" i="1" baseline="0">
              <a:solidFill>
                <a:sysClr val="windowText" lastClr="000000"/>
              </a:solidFill>
            </a:rPr>
          </a:br>
          <a:r>
            <a:rPr lang="en-US" sz="1150" i="1" baseline="0">
              <a:solidFill>
                <a:sysClr val="windowText" lastClr="000000"/>
              </a:solidFill>
            </a:rPr>
            <a:t>of the New School Proposal.</a:t>
          </a:r>
          <a:endParaRPr lang="en-US" sz="1150" i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dkielar\Local%20Settings\Temporary%20Internet%20Files\OLK21\Accrued_Inter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lackjo/AppData/Local/Microsoft/Windows/Temporary%20Internet%20Files/Content.Outlook/BD55YZIN/X_djh_New%20Application%20Budget%20and%20Cash%20Flow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rued interest Bond"/>
      <sheetName val="Sheet1"/>
      <sheetName val="Bond Amortization1"/>
      <sheetName val="Bond Amortization1 (2)"/>
      <sheetName val="Bond Amortization1 (3)"/>
      <sheetName val="Bond Discount"/>
      <sheetName val="Balance Sheet"/>
      <sheetName val="Bond Closing Costs Amortization"/>
      <sheetName val="Grants"/>
      <sheetName val="AR Grants"/>
      <sheetName val="AR School Districts"/>
      <sheetName val="All"/>
      <sheetName val="Facility"/>
      <sheetName val="Technology"/>
      <sheetName val="Curriculum"/>
      <sheetName val="Salary Accts &amp; Unions"/>
      <sheetName val="Validation Tabl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 Guidance -- "/>
      <sheetName val="General Template Instructions"/>
      <sheetName val="New Application Budget ---&gt;"/>
      <sheetName val="School Info"/>
      <sheetName val="Enrollment"/>
      <sheetName val="Personnel"/>
      <sheetName val="Assumptions"/>
      <sheetName val="5 YR Budget"/>
      <sheetName val="Start-Up Budget"/>
      <sheetName val="Cash 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6">
          <cell r="AN66" t="str">
            <v>Positions</v>
          </cell>
        </row>
        <row r="67">
          <cell r="AN67" t="str">
            <v>Executive Management</v>
          </cell>
        </row>
        <row r="68">
          <cell r="AN68" t="str">
            <v>Instructional Management</v>
          </cell>
        </row>
        <row r="69">
          <cell r="AN69" t="str">
            <v>Deans, Directors &amp; Coordinators</v>
          </cell>
        </row>
        <row r="70">
          <cell r="AN70" t="str">
            <v>CFO / Director of Finance</v>
          </cell>
        </row>
        <row r="71">
          <cell r="AN71" t="str">
            <v>Operation / Business Manager</v>
          </cell>
        </row>
        <row r="72">
          <cell r="AN72" t="str">
            <v>Administrative Staff</v>
          </cell>
        </row>
        <row r="73">
          <cell r="AN73" t="str">
            <v>Other - Administrative</v>
          </cell>
        </row>
        <row r="74">
          <cell r="AN74" t="str">
            <v>Teachers - Regular</v>
          </cell>
        </row>
        <row r="75">
          <cell r="AN75" t="str">
            <v>Teachers - SPED</v>
          </cell>
        </row>
        <row r="76">
          <cell r="AN76" t="str">
            <v>Substitute Teachers</v>
          </cell>
        </row>
        <row r="77">
          <cell r="AN77" t="str">
            <v>Teaching Assistants</v>
          </cell>
        </row>
        <row r="78">
          <cell r="AN78" t="str">
            <v>Specialty Teachers</v>
          </cell>
        </row>
        <row r="79">
          <cell r="AN79" t="str">
            <v>Aides</v>
          </cell>
        </row>
        <row r="80">
          <cell r="AN80" t="str">
            <v>Therapists &amp; Counselors</v>
          </cell>
        </row>
        <row r="81">
          <cell r="AN81" t="str">
            <v xml:space="preserve">Other - Instructional </v>
          </cell>
        </row>
        <row r="82">
          <cell r="AN82" t="str">
            <v>Nurse</v>
          </cell>
        </row>
        <row r="83">
          <cell r="AN83" t="str">
            <v>Librarian</v>
          </cell>
        </row>
        <row r="84">
          <cell r="AN84" t="str">
            <v>Custodian</v>
          </cell>
        </row>
        <row r="85">
          <cell r="AN85" t="str">
            <v>Security</v>
          </cell>
        </row>
        <row r="86">
          <cell r="AN86" t="str">
            <v xml:space="preserve">Other - Non-Instructional 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contextures.com/xlDataVal03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rgb="FF333333"/>
    <pageSetUpPr fitToPage="1"/>
  </sheetPr>
  <dimension ref="B1:J32"/>
  <sheetViews>
    <sheetView showGridLines="0" tabSelected="1" zoomScale="90" zoomScaleNormal="90" zoomScaleSheetLayoutView="100" workbookViewId="0">
      <selection activeCell="C4" sqref="C4"/>
    </sheetView>
  </sheetViews>
  <sheetFormatPr defaultColWidth="8.88671875" defaultRowHeight="15"/>
  <cols>
    <col min="1" max="1" width="5.6640625" style="1" customWidth="1"/>
    <col min="2" max="2" width="2.6640625" style="1" customWidth="1"/>
    <col min="3" max="3" width="4" style="1" customWidth="1"/>
    <col min="4" max="4" width="41.88671875" style="1" customWidth="1"/>
    <col min="5" max="5" width="55.33203125" style="1" customWidth="1"/>
    <col min="6" max="6" width="2.6640625" style="1" customWidth="1"/>
    <col min="7" max="16384" width="8.88671875" style="1"/>
  </cols>
  <sheetData>
    <row r="1" spans="2:10" ht="15.6" thickBot="1"/>
    <row r="2" spans="2:10">
      <c r="B2" s="786"/>
      <c r="C2" s="787"/>
      <c r="D2" s="787"/>
      <c r="E2" s="787"/>
      <c r="F2" s="788"/>
    </row>
    <row r="3" spans="2:10">
      <c r="B3" s="789"/>
      <c r="C3" s="247"/>
      <c r="D3" s="247"/>
      <c r="E3" s="247"/>
      <c r="F3" s="790"/>
    </row>
    <row r="4" spans="2:10">
      <c r="B4" s="789"/>
      <c r="C4" s="247"/>
      <c r="D4" s="247"/>
      <c r="E4" s="247"/>
      <c r="F4" s="790"/>
    </row>
    <row r="5" spans="2:10">
      <c r="B5" s="789"/>
      <c r="C5" s="247"/>
      <c r="D5" s="247"/>
      <c r="E5" s="247"/>
      <c r="F5" s="790"/>
    </row>
    <row r="6" spans="2:10">
      <c r="B6" s="789"/>
      <c r="C6" s="247"/>
      <c r="D6" s="247"/>
      <c r="E6" s="247"/>
      <c r="F6" s="790"/>
    </row>
    <row r="7" spans="2:10" ht="36">
      <c r="B7" s="791"/>
      <c r="C7" s="792" t="s">
        <v>1152</v>
      </c>
      <c r="D7" s="793"/>
      <c r="E7" s="794"/>
      <c r="F7" s="795"/>
    </row>
    <row r="8" spans="2:10">
      <c r="B8" s="789"/>
      <c r="C8" s="747"/>
      <c r="D8" s="747"/>
      <c r="E8" s="247"/>
      <c r="F8" s="790"/>
    </row>
    <row r="9" spans="2:10">
      <c r="B9" s="789"/>
      <c r="C9" s="584" t="s">
        <v>238</v>
      </c>
      <c r="D9" s="584"/>
      <c r="E9" s="584"/>
      <c r="F9" s="790"/>
      <c r="J9" s="1084"/>
    </row>
    <row r="10" spans="2:10" ht="24.9" customHeight="1">
      <c r="B10" s="789"/>
      <c r="C10" s="800" t="s">
        <v>272</v>
      </c>
      <c r="E10" s="801"/>
      <c r="F10" s="790"/>
    </row>
    <row r="11" spans="2:10">
      <c r="B11" s="789"/>
      <c r="C11" s="802"/>
      <c r="D11" s="803" t="s">
        <v>239</v>
      </c>
      <c r="E11" s="804" t="s">
        <v>270</v>
      </c>
      <c r="F11" s="790"/>
    </row>
    <row r="12" spans="2:10">
      <c r="B12" s="789"/>
      <c r="C12" s="802"/>
      <c r="D12" s="805" t="s">
        <v>240</v>
      </c>
      <c r="E12" s="804" t="s">
        <v>271</v>
      </c>
      <c r="F12" s="790"/>
    </row>
    <row r="13" spans="2:10" ht="24.9" customHeight="1">
      <c r="B13" s="789"/>
      <c r="C13" s="800" t="s">
        <v>273</v>
      </c>
      <c r="E13" s="247"/>
      <c r="F13" s="790"/>
    </row>
    <row r="14" spans="2:10" ht="30">
      <c r="B14" s="789"/>
      <c r="C14" s="247"/>
      <c r="D14" s="806" t="s">
        <v>315</v>
      </c>
      <c r="E14" s="807" t="s">
        <v>274</v>
      </c>
      <c r="F14" s="790"/>
    </row>
    <row r="15" spans="2:10" ht="30">
      <c r="B15" s="789"/>
      <c r="C15" s="247"/>
      <c r="D15" s="806" t="s">
        <v>316</v>
      </c>
      <c r="E15" s="807" t="s">
        <v>275</v>
      </c>
      <c r="F15" s="790"/>
    </row>
    <row r="16" spans="2:10" ht="30">
      <c r="B16" s="789"/>
      <c r="C16" s="247"/>
      <c r="D16" s="806" t="s">
        <v>317</v>
      </c>
      <c r="E16" s="807" t="s">
        <v>276</v>
      </c>
      <c r="F16" s="790"/>
    </row>
    <row r="17" spans="2:6" ht="45">
      <c r="B17" s="789"/>
      <c r="C17" s="247"/>
      <c r="D17" s="808" t="s">
        <v>318</v>
      </c>
      <c r="E17" s="807" t="s">
        <v>1147</v>
      </c>
      <c r="F17" s="790"/>
    </row>
    <row r="18" spans="2:6" ht="45">
      <c r="B18" s="789"/>
      <c r="C18" s="247"/>
      <c r="D18" s="806" t="s">
        <v>319</v>
      </c>
      <c r="E18" s="807" t="s">
        <v>305</v>
      </c>
      <c r="F18" s="790"/>
    </row>
    <row r="19" spans="2:6" ht="45">
      <c r="B19" s="789"/>
      <c r="C19" s="247"/>
      <c r="D19" s="806" t="s">
        <v>320</v>
      </c>
      <c r="E19" s="807" t="s">
        <v>306</v>
      </c>
      <c r="F19" s="790"/>
    </row>
    <row r="20" spans="2:6" ht="30">
      <c r="B20" s="789"/>
      <c r="C20" s="247"/>
      <c r="D20" s="806" t="s">
        <v>324</v>
      </c>
      <c r="E20" s="807" t="s">
        <v>268</v>
      </c>
      <c r="F20" s="790"/>
    </row>
    <row r="21" spans="2:6" ht="30">
      <c r="B21" s="789"/>
      <c r="C21" s="247"/>
      <c r="D21" s="806" t="s">
        <v>321</v>
      </c>
      <c r="E21" s="807" t="s">
        <v>269</v>
      </c>
      <c r="F21" s="790"/>
    </row>
    <row r="22" spans="2:6" ht="45">
      <c r="B22" s="789"/>
      <c r="C22" s="247"/>
      <c r="D22" s="806" t="s">
        <v>322</v>
      </c>
      <c r="E22" s="807" t="s">
        <v>279</v>
      </c>
      <c r="F22" s="790"/>
    </row>
    <row r="23" spans="2:6" ht="30">
      <c r="B23" s="789"/>
      <c r="C23" s="809"/>
      <c r="D23" s="810" t="s">
        <v>323</v>
      </c>
      <c r="E23" s="804" t="s">
        <v>1109</v>
      </c>
      <c r="F23" s="790"/>
    </row>
    <row r="24" spans="2:6">
      <c r="B24" s="789"/>
      <c r="C24" s="747"/>
      <c r="D24" s="811"/>
      <c r="E24" s="247"/>
      <c r="F24" s="790"/>
    </row>
    <row r="25" spans="2:6">
      <c r="B25" s="789"/>
      <c r="C25" s="584" t="s">
        <v>241</v>
      </c>
      <c r="D25" s="584"/>
      <c r="E25" s="584"/>
      <c r="F25" s="790"/>
    </row>
    <row r="26" spans="2:6" ht="24.9" customHeight="1">
      <c r="B26" s="789"/>
      <c r="C26" s="809"/>
      <c r="D26" s="809"/>
      <c r="E26" s="247"/>
      <c r="F26" s="790"/>
    </row>
    <row r="27" spans="2:6">
      <c r="B27" s="789"/>
      <c r="C27" s="585"/>
      <c r="D27" s="961" t="s">
        <v>280</v>
      </c>
      <c r="E27" s="813"/>
      <c r="F27" s="790"/>
    </row>
    <row r="28" spans="2:6" ht="5.0999999999999996" customHeight="1">
      <c r="B28" s="789"/>
      <c r="C28" s="586"/>
      <c r="D28" s="261"/>
      <c r="E28" s="813"/>
      <c r="F28" s="790"/>
    </row>
    <row r="29" spans="2:6">
      <c r="B29" s="789"/>
      <c r="C29" s="587"/>
      <c r="D29" s="812" t="s">
        <v>314</v>
      </c>
      <c r="E29" s="813"/>
      <c r="F29" s="790"/>
    </row>
    <row r="30" spans="2:6" ht="5.0999999999999996" customHeight="1">
      <c r="B30" s="789"/>
      <c r="C30" s="586"/>
      <c r="D30" s="812"/>
      <c r="E30" s="813"/>
      <c r="F30" s="790"/>
    </row>
    <row r="31" spans="2:6" s="785" customFormat="1" ht="31.5" customHeight="1">
      <c r="B31" s="796"/>
      <c r="C31" s="588"/>
      <c r="D31" s="1093" t="s">
        <v>281</v>
      </c>
      <c r="E31" s="1094"/>
      <c r="F31" s="798"/>
    </row>
    <row r="32" spans="2:6" ht="15" customHeight="1" thickBot="1">
      <c r="B32" s="797"/>
      <c r="C32" s="814"/>
      <c r="D32" s="814"/>
      <c r="E32" s="973" t="s">
        <v>1156</v>
      </c>
      <c r="F32" s="799"/>
    </row>
  </sheetData>
  <sheetProtection algorithmName="SHA-512" hashValue="f2OzlTL/I00/ND3GyVOASR67oDk+BK3wGb0fh9PXnheiayyLB1Fs+6drmVgxvaUzjzV9sJI1zNnLPc97u9HiRg==" saltValue="LRlP6RVZYqF4bhrOjf0AiQ==" spinCount="100000" sheet="1" objects="1" scenarios="1"/>
  <customSheetViews>
    <customSheetView guid="{5E4DC421-887D-9843-8B54-CF861F76B668}" scale="150">
      <selection activeCell="C14" sqref="C14:H15"/>
      <pageMargins left="0.7" right="0.7" top="0.75" bottom="0.75" header="0.3" footer="0.3"/>
      <printOptions horizontalCentered="1"/>
      <pageSetup orientation="portrait"/>
      <headerFooter alignWithMargins="0"/>
    </customSheetView>
    <customSheetView guid="{7E5415B2-297C-4CDE-9A5E-CCA4F5662440}" scale="150" showPageBreaks="1" printArea="1" view="pageBreakPreview">
      <selection activeCell="C14" sqref="C14:H15"/>
      <pageMargins left="0.7" right="0.7" top="0.75" bottom="0.75" header="0.3" footer="0.3"/>
      <printOptions horizontalCentered="1"/>
      <pageSetup orientation="portrait"/>
      <headerFooter alignWithMargins="0"/>
    </customSheetView>
  </customSheetViews>
  <mergeCells count="1">
    <mergeCell ref="D31:E31"/>
  </mergeCells>
  <phoneticPr fontId="5" type="noConversion"/>
  <hyperlinks>
    <hyperlink ref="D14" location="'1) School Information'!B11" display="1) School Information"/>
    <hyperlink ref="D15" location="'2) Enrollment Chart'!D7" display="2) Enrollment Chart"/>
    <hyperlink ref="D11" location="INSTRUCTIONS!C4" display="Instructions"/>
    <hyperlink ref="D12" location="'Funding by District'!A1" display="Funding by District"/>
    <hyperlink ref="D16" location="'3) Staffing Plan'!D12" display="3) Staffing Plan"/>
    <hyperlink ref="D17" location="'4) Pre-Opening Period Budget'!J7" display="4) Pre-Opening Period Budget"/>
    <hyperlink ref="D18" location="'5) Pre-OP Cash Flow 6-Month'!I17" display="5) Pre-OP Cash Flow 6-Month"/>
    <hyperlink ref="D19" location="'6) Pre-OP Cash Flow 1-Year'!I17" display="6) Pre-OP Cash Flow 1-Year"/>
    <hyperlink ref="D20" location="'7) Year 1 Budget &amp; Assumptions'!I36" display="7) Year 1 Budget &amp; Assumptions"/>
    <hyperlink ref="D21" location="'8) Year 1 Cash Flow'!I18" display="8) Year 1 Cash Flow"/>
    <hyperlink ref="D22" location="'9) 5 YR Budget &amp; Cash Flow Adj'!A1" display="9) 5 YR Budget &amp; Cash Flow Adj"/>
    <hyperlink ref="D23" location="'10) Fiscal Impact'!A1" display="10) Fiscal Impact"/>
  </hyperlinks>
  <printOptions horizontalCentered="1"/>
  <pageMargins left="0.7" right="0.7" top="0.85" bottom="0.75" header="0.3" footer="0.3"/>
  <pageSetup scale="86" orientation="portrait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6">
    <tabColor indexed="56"/>
  </sheetPr>
  <dimension ref="B1:AC185"/>
  <sheetViews>
    <sheetView showGridLines="0" topLeftCell="B1" zoomScale="80" zoomScaleNormal="80" zoomScaleSheetLayoutView="80" workbookViewId="0">
      <selection activeCell="I18" sqref="I18"/>
    </sheetView>
  </sheetViews>
  <sheetFormatPr defaultColWidth="8.88671875" defaultRowHeight="15" outlineLevelCol="1"/>
  <cols>
    <col min="1" max="1" width="3.6640625" style="230" customWidth="1"/>
    <col min="2" max="3" width="2.33203125" style="230" customWidth="1"/>
    <col min="4" max="4" width="25.6640625" style="230" customWidth="1"/>
    <col min="5" max="5" width="40.6640625" style="231" customWidth="1"/>
    <col min="6" max="6" width="2.44140625" style="232" customWidth="1"/>
    <col min="7" max="7" width="16.33203125" style="232" bestFit="1" customWidth="1"/>
    <col min="8" max="8" width="2.6640625" style="233" customWidth="1"/>
    <col min="9" max="20" width="10.88671875" style="230" customWidth="1"/>
    <col min="21" max="21" width="12" style="230" customWidth="1"/>
    <col min="22" max="22" width="4.109375" style="230" customWidth="1"/>
    <col min="23" max="23" width="20.88671875" style="233" customWidth="1" outlineLevel="1"/>
    <col min="24" max="16384" width="8.88671875" style="230"/>
  </cols>
  <sheetData>
    <row r="1" spans="2:24" ht="15.6" thickBot="1"/>
    <row r="2" spans="2:24" s="1" customFormat="1" ht="16.2" thickTop="1" thickBot="1">
      <c r="B2" s="1188" t="s">
        <v>304</v>
      </c>
      <c r="C2" s="1189"/>
      <c r="D2" s="1189"/>
      <c r="E2" s="1189"/>
      <c r="F2" s="1189"/>
      <c r="G2" s="1189"/>
      <c r="H2" s="1190"/>
      <c r="I2" s="1184" t="str">
        <f>'4) Pre-Opening Period Budget'!B2</f>
        <v>Please enter school name on tab - "1) School Information"</v>
      </c>
      <c r="J2" s="1184"/>
      <c r="K2" s="1184"/>
      <c r="L2" s="1184"/>
      <c r="M2" s="1184"/>
      <c r="N2" s="1184"/>
      <c r="O2" s="1184"/>
      <c r="P2" s="1184"/>
      <c r="Q2" s="1184"/>
      <c r="R2" s="1184"/>
      <c r="S2" s="1184"/>
      <c r="T2" s="1184"/>
      <c r="U2" s="1185"/>
      <c r="W2" s="949" t="s">
        <v>1096</v>
      </c>
    </row>
    <row r="3" spans="2:24" s="1" customFormat="1" ht="15.6" thickBot="1">
      <c r="B3" s="1191"/>
      <c r="C3" s="1192"/>
      <c r="D3" s="1192"/>
      <c r="E3" s="1192"/>
      <c r="F3" s="1192"/>
      <c r="G3" s="1192"/>
      <c r="H3" s="1193"/>
      <c r="I3" s="1171" t="s">
        <v>144</v>
      </c>
      <c r="J3" s="1171"/>
      <c r="K3" s="1171"/>
      <c r="L3" s="1171"/>
      <c r="M3" s="1171"/>
      <c r="N3" s="1171"/>
      <c r="O3" s="1171"/>
      <c r="P3" s="1171"/>
      <c r="Q3" s="1171"/>
      <c r="R3" s="1171"/>
      <c r="S3" s="1171"/>
      <c r="T3" s="1171"/>
      <c r="U3" s="1186"/>
      <c r="W3" s="770" t="str">
        <f>IF(COUNTIFS(W6:W181,"&lt;&gt;OK",W6:W181,"&lt;&gt;")&lt;&gt;0,"TOTALS UNEQUAL - (See Below)","TOTALS MATCH")</f>
        <v>TOTALS MATCH</v>
      </c>
      <c r="X3" s="771"/>
    </row>
    <row r="4" spans="2:24" s="1" customFormat="1">
      <c r="B4" s="1191"/>
      <c r="C4" s="1192"/>
      <c r="D4" s="1192"/>
      <c r="E4" s="1192"/>
      <c r="F4" s="1192"/>
      <c r="G4" s="1192"/>
      <c r="H4" s="1193"/>
      <c r="I4" s="1171" t="str">
        <f>'7) Year 1 Budget &amp; Assumptions'!I5</f>
        <v>Please complete entering all information  on tab - "1) School Information"</v>
      </c>
      <c r="J4" s="1171"/>
      <c r="K4" s="1171"/>
      <c r="L4" s="1171"/>
      <c r="M4" s="1171"/>
      <c r="N4" s="1171"/>
      <c r="O4" s="1171"/>
      <c r="P4" s="1171"/>
      <c r="Q4" s="1171"/>
      <c r="R4" s="1171"/>
      <c r="S4" s="1171"/>
      <c r="T4" s="1171"/>
      <c r="U4" s="1186"/>
      <c r="W4" s="236"/>
    </row>
    <row r="5" spans="2:24" s="1" customFormat="1">
      <c r="B5" s="1194"/>
      <c r="C5" s="1195"/>
      <c r="D5" s="1195"/>
      <c r="E5" s="1195"/>
      <c r="F5" s="1195"/>
      <c r="G5" s="1195"/>
      <c r="H5" s="1196"/>
      <c r="I5" s="1173"/>
      <c r="J5" s="1173"/>
      <c r="K5" s="1173"/>
      <c r="L5" s="1173"/>
      <c r="M5" s="1173"/>
      <c r="N5" s="1173"/>
      <c r="O5" s="1173"/>
      <c r="P5" s="1173"/>
      <c r="Q5" s="1173"/>
      <c r="R5" s="1173"/>
      <c r="S5" s="1173"/>
      <c r="T5" s="1173"/>
      <c r="U5" s="1187"/>
      <c r="W5" s="236"/>
    </row>
    <row r="6" spans="2:24" s="1" customFormat="1">
      <c r="B6" s="238" t="s">
        <v>23</v>
      </c>
      <c r="C6" s="239"/>
      <c r="D6" s="239"/>
      <c r="E6" s="240"/>
      <c r="F6" s="241"/>
      <c r="G6" s="241"/>
      <c r="H6" s="242"/>
      <c r="I6" s="243">
        <f t="shared" ref="I6:U6" si="0">I66</f>
        <v>0</v>
      </c>
      <c r="J6" s="244">
        <f t="shared" si="0"/>
        <v>0</v>
      </c>
      <c r="K6" s="244">
        <f t="shared" si="0"/>
        <v>0</v>
      </c>
      <c r="L6" s="244">
        <f t="shared" si="0"/>
        <v>0</v>
      </c>
      <c r="M6" s="244">
        <f t="shared" si="0"/>
        <v>0</v>
      </c>
      <c r="N6" s="244">
        <f t="shared" si="0"/>
        <v>0</v>
      </c>
      <c r="O6" s="244">
        <f t="shared" si="0"/>
        <v>0</v>
      </c>
      <c r="P6" s="244">
        <f t="shared" si="0"/>
        <v>0</v>
      </c>
      <c r="Q6" s="244">
        <f t="shared" si="0"/>
        <v>0</v>
      </c>
      <c r="R6" s="244">
        <f t="shared" si="0"/>
        <v>0</v>
      </c>
      <c r="S6" s="244">
        <f t="shared" si="0"/>
        <v>0</v>
      </c>
      <c r="T6" s="244">
        <f t="shared" si="0"/>
        <v>0</v>
      </c>
      <c r="U6" s="245">
        <f t="shared" si="0"/>
        <v>0</v>
      </c>
      <c r="W6" s="4" t="str">
        <f>IF(AND('7) Year 1 Budget &amp; Assumptions'!N6=U6,'9) 5 YR Budget &amp; Cash Flow Adj'!I6=U6),"OK",IF(U6='9) 5 YR Budget &amp; Cash Flow Adj'!I6,"Tab 7 is Different by "&amp;TEXT(ABS(U6-'7) Year 1 Budget &amp; Assumptions'!N6),"#,###.00"),IF('7) Year 1 Budget &amp; Assumptions'!N6='9) 5 YR Budget &amp; Cash Flow Adj'!I6,"Tab 8 is Different by "&amp;TEXT(ABS('9) 5 YR Budget &amp; Cash Flow Adj'!I6-U6),"#,###.00"),"Tab 9 is Different by "&amp;TEXT(ABS(U6-'9) 5 YR Budget &amp; Cash Flow Adj'!I6),"#,###.00"))))</f>
        <v>OK</v>
      </c>
      <c r="X6" s="246"/>
    </row>
    <row r="7" spans="2:24" s="1" customFormat="1">
      <c r="B7" s="234" t="s">
        <v>0</v>
      </c>
      <c r="C7" s="235"/>
      <c r="D7" s="235"/>
      <c r="E7" s="247"/>
      <c r="F7" s="193"/>
      <c r="G7" s="193"/>
      <c r="H7" s="248"/>
      <c r="I7" s="249">
        <f t="shared" ref="I7:U7" si="1">I156</f>
        <v>0</v>
      </c>
      <c r="J7" s="250">
        <f t="shared" si="1"/>
        <v>0</v>
      </c>
      <c r="K7" s="250">
        <f t="shared" si="1"/>
        <v>0</v>
      </c>
      <c r="L7" s="250">
        <f t="shared" si="1"/>
        <v>0</v>
      </c>
      <c r="M7" s="250">
        <f t="shared" si="1"/>
        <v>0</v>
      </c>
      <c r="N7" s="250">
        <f t="shared" si="1"/>
        <v>0</v>
      </c>
      <c r="O7" s="250">
        <f t="shared" si="1"/>
        <v>0</v>
      </c>
      <c r="P7" s="250">
        <f t="shared" si="1"/>
        <v>0</v>
      </c>
      <c r="Q7" s="250">
        <f t="shared" si="1"/>
        <v>0</v>
      </c>
      <c r="R7" s="250">
        <f t="shared" si="1"/>
        <v>0</v>
      </c>
      <c r="S7" s="250">
        <f t="shared" si="1"/>
        <v>0</v>
      </c>
      <c r="T7" s="250">
        <f t="shared" si="1"/>
        <v>0</v>
      </c>
      <c r="U7" s="251">
        <f t="shared" si="1"/>
        <v>0</v>
      </c>
      <c r="W7" s="4" t="str">
        <f>IF(AND('7) Year 1 Budget &amp; Assumptions'!N7=U7,'9) 5 YR Budget &amp; Cash Flow Adj'!I7=U7),"OK",IF(U7='9) 5 YR Budget &amp; Cash Flow Adj'!I7,"Tab 7 is Different by "&amp;TEXT(ABS(U7-'7) Year 1 Budget &amp; Assumptions'!N7),"#,###.00"),IF('7) Year 1 Budget &amp; Assumptions'!N7='9) 5 YR Budget &amp; Cash Flow Adj'!I7,"Tab 8 is Different by "&amp;TEXT(ABS('9) 5 YR Budget &amp; Cash Flow Adj'!I7-U7),"#,###.00"),"Tab 9 is Different by "&amp;TEXT(ABS(U7-'9) 5 YR Budget &amp; Cash Flow Adj'!I7),"#,###.00"))))</f>
        <v>OK</v>
      </c>
      <c r="X7" s="246"/>
    </row>
    <row r="8" spans="2:24" s="1" customFormat="1">
      <c r="B8" s="234" t="s">
        <v>22</v>
      </c>
      <c r="C8" s="235"/>
      <c r="D8" s="235"/>
      <c r="E8" s="247"/>
      <c r="F8" s="193"/>
      <c r="G8" s="193"/>
      <c r="H8" s="248"/>
      <c r="I8" s="249">
        <f t="shared" ref="I8:U8" si="2">I6-I7</f>
        <v>0</v>
      </c>
      <c r="J8" s="250">
        <f t="shared" si="2"/>
        <v>0</v>
      </c>
      <c r="K8" s="250">
        <f t="shared" si="2"/>
        <v>0</v>
      </c>
      <c r="L8" s="250">
        <f t="shared" si="2"/>
        <v>0</v>
      </c>
      <c r="M8" s="250">
        <f t="shared" si="2"/>
        <v>0</v>
      </c>
      <c r="N8" s="250">
        <f t="shared" si="2"/>
        <v>0</v>
      </c>
      <c r="O8" s="250">
        <f t="shared" si="2"/>
        <v>0</v>
      </c>
      <c r="P8" s="250">
        <f t="shared" si="2"/>
        <v>0</v>
      </c>
      <c r="Q8" s="250">
        <f t="shared" si="2"/>
        <v>0</v>
      </c>
      <c r="R8" s="250">
        <f t="shared" si="2"/>
        <v>0</v>
      </c>
      <c r="S8" s="250">
        <f t="shared" si="2"/>
        <v>0</v>
      </c>
      <c r="T8" s="250">
        <f t="shared" si="2"/>
        <v>0</v>
      </c>
      <c r="U8" s="251">
        <f t="shared" si="2"/>
        <v>0</v>
      </c>
      <c r="W8" s="4" t="str">
        <f>IF(AND('7) Year 1 Budget &amp; Assumptions'!N8=U8,'9) 5 YR Budget &amp; Cash Flow Adj'!I8=U8),"OK",IF(U8='9) 5 YR Budget &amp; Cash Flow Adj'!I8,"Tab 7 is Different by "&amp;TEXT(ABS(U8-'7) Year 1 Budget &amp; Assumptions'!N8),"#,###.00"),IF('7) Year 1 Budget &amp; Assumptions'!N8='9) 5 YR Budget &amp; Cash Flow Adj'!I8,"Tab 8 is Different by "&amp;TEXT(ABS('9) 5 YR Budget &amp; Cash Flow Adj'!I8-U8),"#,###.00"),"Tab 9 is Different by "&amp;TEXT(ABS(U8-'9) 5 YR Budget &amp; Cash Flow Adj'!I8),"#,###.00"))))</f>
        <v>OK</v>
      </c>
      <c r="X8" s="246"/>
    </row>
    <row r="9" spans="2:24" s="1" customFormat="1">
      <c r="B9" s="234" t="s">
        <v>132</v>
      </c>
      <c r="C9" s="235"/>
      <c r="D9" s="235"/>
      <c r="E9" s="247"/>
      <c r="F9" s="193"/>
      <c r="G9" s="193"/>
      <c r="H9" s="248"/>
      <c r="I9" s="249">
        <f t="shared" ref="I9:U9" si="3">I175</f>
        <v>0</v>
      </c>
      <c r="J9" s="250">
        <f t="shared" si="3"/>
        <v>0</v>
      </c>
      <c r="K9" s="250">
        <f t="shared" si="3"/>
        <v>0</v>
      </c>
      <c r="L9" s="250">
        <f t="shared" si="3"/>
        <v>0</v>
      </c>
      <c r="M9" s="250">
        <f t="shared" si="3"/>
        <v>0</v>
      </c>
      <c r="N9" s="250">
        <f t="shared" si="3"/>
        <v>0</v>
      </c>
      <c r="O9" s="250">
        <f t="shared" si="3"/>
        <v>0</v>
      </c>
      <c r="P9" s="250">
        <f t="shared" si="3"/>
        <v>0</v>
      </c>
      <c r="Q9" s="250">
        <f t="shared" si="3"/>
        <v>0</v>
      </c>
      <c r="R9" s="250">
        <f t="shared" si="3"/>
        <v>0</v>
      </c>
      <c r="S9" s="250">
        <f t="shared" si="3"/>
        <v>0</v>
      </c>
      <c r="T9" s="250">
        <f t="shared" si="3"/>
        <v>0</v>
      </c>
      <c r="U9" s="251">
        <f t="shared" si="3"/>
        <v>0</v>
      </c>
      <c r="W9" s="4" t="str">
        <f>IF(U9='9) 5 YR Budget &amp; Cash Flow Adj'!I196=TRUE,"OK","Tab 7 is UNEQUAL to Tab 9")</f>
        <v>OK</v>
      </c>
    </row>
    <row r="10" spans="2:24" s="1" customFormat="1">
      <c r="B10" s="234" t="s">
        <v>129</v>
      </c>
      <c r="C10" s="235"/>
      <c r="D10" s="235"/>
      <c r="E10" s="247"/>
      <c r="F10" s="193"/>
      <c r="G10" s="193"/>
      <c r="H10" s="248"/>
      <c r="I10" s="249">
        <f t="shared" ref="I10:U10" si="4">I179</f>
        <v>0</v>
      </c>
      <c r="J10" s="250">
        <f t="shared" si="4"/>
        <v>0</v>
      </c>
      <c r="K10" s="250">
        <f t="shared" si="4"/>
        <v>0</v>
      </c>
      <c r="L10" s="250">
        <f t="shared" si="4"/>
        <v>0</v>
      </c>
      <c r="M10" s="250">
        <f t="shared" si="4"/>
        <v>0</v>
      </c>
      <c r="N10" s="250">
        <f t="shared" si="4"/>
        <v>0</v>
      </c>
      <c r="O10" s="250">
        <f t="shared" si="4"/>
        <v>0</v>
      </c>
      <c r="P10" s="250">
        <f t="shared" si="4"/>
        <v>0</v>
      </c>
      <c r="Q10" s="250">
        <f t="shared" si="4"/>
        <v>0</v>
      </c>
      <c r="R10" s="250">
        <f t="shared" si="4"/>
        <v>0</v>
      </c>
      <c r="S10" s="250">
        <f t="shared" si="4"/>
        <v>0</v>
      </c>
      <c r="T10" s="250">
        <f t="shared" si="4"/>
        <v>0</v>
      </c>
      <c r="U10" s="251">
        <f t="shared" si="4"/>
        <v>0</v>
      </c>
      <c r="W10" s="4" t="str">
        <f>IF(U10='9) 5 YR Budget &amp; Cash Flow Adj'!I200=TRUE,"OK","Tab 7 is UNEQUAL to Tab 9")</f>
        <v>OK</v>
      </c>
    </row>
    <row r="11" spans="2:24" s="1" customFormat="1">
      <c r="B11" s="252" t="s">
        <v>152</v>
      </c>
      <c r="C11" s="253"/>
      <c r="D11" s="253"/>
      <c r="E11" s="254"/>
      <c r="F11" s="255"/>
      <c r="G11" s="255"/>
      <c r="H11" s="256"/>
      <c r="I11" s="257">
        <f t="shared" ref="I11:U11" si="5">SUM(I8:I10)</f>
        <v>0</v>
      </c>
      <c r="J11" s="258">
        <f t="shared" si="5"/>
        <v>0</v>
      </c>
      <c r="K11" s="258">
        <f t="shared" si="5"/>
        <v>0</v>
      </c>
      <c r="L11" s="258">
        <f t="shared" si="5"/>
        <v>0</v>
      </c>
      <c r="M11" s="258">
        <f t="shared" si="5"/>
        <v>0</v>
      </c>
      <c r="N11" s="258">
        <f t="shared" si="5"/>
        <v>0</v>
      </c>
      <c r="O11" s="258">
        <f t="shared" si="5"/>
        <v>0</v>
      </c>
      <c r="P11" s="258">
        <f t="shared" si="5"/>
        <v>0</v>
      </c>
      <c r="Q11" s="258">
        <f t="shared" si="5"/>
        <v>0</v>
      </c>
      <c r="R11" s="258">
        <f t="shared" si="5"/>
        <v>0</v>
      </c>
      <c r="S11" s="258">
        <f t="shared" si="5"/>
        <v>0</v>
      </c>
      <c r="T11" s="258">
        <f t="shared" si="5"/>
        <v>0</v>
      </c>
      <c r="U11" s="259">
        <f t="shared" si="5"/>
        <v>0</v>
      </c>
      <c r="W11" s="4" t="str">
        <f>IF(U11='9) 5 YR Budget &amp; Cash Flow Adj'!I202=TRUE,"OK","Tab 7 is UNEQUAL to Tab 9")</f>
        <v>OK</v>
      </c>
    </row>
    <row r="12" spans="2:24" s="1" customFormat="1" ht="8.1" customHeight="1">
      <c r="B12" s="260"/>
      <c r="C12" s="261"/>
      <c r="D12" s="261"/>
      <c r="E12" s="247"/>
      <c r="F12" s="193"/>
      <c r="G12" s="193"/>
      <c r="H12" s="26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3"/>
    </row>
    <row r="13" spans="2:24" s="268" customFormat="1">
      <c r="B13" s="1137"/>
      <c r="C13" s="1138"/>
      <c r="D13" s="1138"/>
      <c r="E13" s="1138"/>
      <c r="F13" s="264"/>
      <c r="G13" s="264"/>
      <c r="H13" s="265"/>
      <c r="I13" s="266" t="s">
        <v>255</v>
      </c>
      <c r="J13" s="266" t="s">
        <v>256</v>
      </c>
      <c r="K13" s="266" t="s">
        <v>257</v>
      </c>
      <c r="L13" s="266" t="s">
        <v>258</v>
      </c>
      <c r="M13" s="266" t="s">
        <v>259</v>
      </c>
      <c r="N13" s="266" t="s">
        <v>260</v>
      </c>
      <c r="O13" s="266" t="s">
        <v>249</v>
      </c>
      <c r="P13" s="266" t="s">
        <v>250</v>
      </c>
      <c r="Q13" s="266" t="s">
        <v>251</v>
      </c>
      <c r="R13" s="266" t="s">
        <v>252</v>
      </c>
      <c r="S13" s="266" t="s">
        <v>253</v>
      </c>
      <c r="T13" s="266" t="s">
        <v>254</v>
      </c>
      <c r="U13" s="267" t="s">
        <v>99</v>
      </c>
    </row>
    <row r="14" spans="2:24" s="268" customFormat="1" ht="7.5" customHeight="1">
      <c r="B14" s="269"/>
      <c r="C14" s="270"/>
      <c r="D14" s="270"/>
      <c r="E14" s="271"/>
      <c r="F14" s="272"/>
      <c r="G14" s="272"/>
      <c r="H14" s="273"/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  <c r="U14" s="274"/>
    </row>
    <row r="15" spans="2:24" s="246" customFormat="1">
      <c r="B15" s="275" t="s">
        <v>24</v>
      </c>
      <c r="C15" s="276"/>
      <c r="D15" s="276"/>
      <c r="E15" s="277"/>
      <c r="F15" s="190"/>
      <c r="G15" s="190"/>
      <c r="H15" s="278"/>
      <c r="I15" s="1182" t="s">
        <v>360</v>
      </c>
      <c r="J15" s="1182"/>
      <c r="K15" s="1182"/>
      <c r="L15" s="1182"/>
      <c r="M15" s="1182"/>
      <c r="N15" s="1182"/>
      <c r="O15" s="1182"/>
      <c r="P15" s="1182"/>
      <c r="Q15" s="1182"/>
      <c r="R15" s="1182"/>
      <c r="S15" s="1182"/>
      <c r="T15" s="1182"/>
      <c r="U15" s="1183"/>
    </row>
    <row r="16" spans="2:24" s="246" customFormat="1">
      <c r="B16" s="275"/>
      <c r="C16" s="276" t="s">
        <v>25</v>
      </c>
      <c r="D16" s="276"/>
      <c r="E16" s="277"/>
      <c r="F16" s="190"/>
      <c r="G16" s="190"/>
      <c r="H16" s="278"/>
      <c r="I16" s="1182"/>
      <c r="J16" s="1182"/>
      <c r="K16" s="1182"/>
      <c r="L16" s="1182"/>
      <c r="M16" s="1182"/>
      <c r="N16" s="1182"/>
      <c r="O16" s="1182"/>
      <c r="P16" s="1182"/>
      <c r="Q16" s="1182"/>
      <c r="R16" s="1182"/>
      <c r="S16" s="1182"/>
      <c r="T16" s="1182"/>
      <c r="U16" s="1183"/>
    </row>
    <row r="17" spans="2:23" s="246" customFormat="1" ht="30">
      <c r="B17" s="279"/>
      <c r="C17" s="152"/>
      <c r="D17" s="280" t="s">
        <v>21</v>
      </c>
      <c r="E17" s="277"/>
      <c r="F17" s="190"/>
      <c r="G17" s="150" t="str">
        <f>'7) Year 1 Budget &amp; Assumptions'!G16</f>
        <v>Basic Tuition (2019-20)</v>
      </c>
      <c r="H17" s="278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2"/>
    </row>
    <row r="18" spans="2:23" s="246" customFormat="1">
      <c r="B18" s="279"/>
      <c r="C18" s="152"/>
      <c r="D18" s="152" t="str">
        <f>'7) Year 1 Budget &amp; Assumptions'!D17</f>
        <v>PRIMARY School District:</v>
      </c>
      <c r="E18" s="356" t="str">
        <f>'7) Year 1 Budget &amp; Assumptions'!E17</f>
        <v>Please complete "ENROLLMENT" tab</v>
      </c>
      <c r="F18" s="154"/>
      <c r="G18" s="155">
        <f>CONTROL!C98</f>
        <v>0</v>
      </c>
      <c r="H18" s="283"/>
      <c r="I18" s="284">
        <v>0</v>
      </c>
      <c r="J18" s="284">
        <v>0</v>
      </c>
      <c r="K18" s="284">
        <v>0</v>
      </c>
      <c r="L18" s="284">
        <v>0</v>
      </c>
      <c r="M18" s="284">
        <v>0</v>
      </c>
      <c r="N18" s="284">
        <v>0</v>
      </c>
      <c r="O18" s="284">
        <v>0</v>
      </c>
      <c r="P18" s="284">
        <v>0</v>
      </c>
      <c r="Q18" s="284">
        <v>0</v>
      </c>
      <c r="R18" s="284">
        <v>0</v>
      </c>
      <c r="S18" s="284">
        <v>0</v>
      </c>
      <c r="T18" s="284">
        <v>0</v>
      </c>
      <c r="U18" s="285">
        <f>SUM(I18:T18)</f>
        <v>0</v>
      </c>
      <c r="V18" s="286"/>
      <c r="W18" s="4" t="str">
        <f>IF(AND('7) Year 1 Budget &amp; Assumptions'!N17=U18,'9) 5 YR Budget &amp; Cash Flow Adj'!I17=U18),"OK",IF(U18='9) 5 YR Budget &amp; Cash Flow Adj'!I17,"Tab 7 is Different by "&amp;TEXT(ABS(U18-'7) Year 1 Budget &amp; Assumptions'!N17),"#,###.00"),IF('7) Year 1 Budget &amp; Assumptions'!N17='9) 5 YR Budget &amp; Cash Flow Adj'!I17,"Tab 8 is Different by "&amp;TEXT(ABS('9) 5 YR Budget &amp; Cash Flow Adj'!I17-U18),"#,###.00"),"Tab 9 is Different by "&amp;TEXT(ABS(U18-'9) 5 YR Budget &amp; Cash Flow Adj'!I17),"#,###.00"))))</f>
        <v>OK</v>
      </c>
    </row>
    <row r="19" spans="2:23" s="246" customFormat="1">
      <c r="B19" s="279"/>
      <c r="C19" s="152"/>
      <c r="D19" s="152" t="str">
        <f>'7) Year 1 Budget &amp; Assumptions'!D18</f>
        <v>Other District 1:</v>
      </c>
      <c r="E19" s="152" t="str">
        <f>'7) Year 1 Budget &amp; Assumptions'!E18</f>
        <v/>
      </c>
      <c r="F19" s="154"/>
      <c r="G19" s="155">
        <f>CONTROL!C99</f>
        <v>0</v>
      </c>
      <c r="H19" s="283"/>
      <c r="I19" s="284">
        <v>0</v>
      </c>
      <c r="J19" s="284">
        <v>0</v>
      </c>
      <c r="K19" s="284">
        <v>0</v>
      </c>
      <c r="L19" s="284">
        <v>0</v>
      </c>
      <c r="M19" s="284">
        <v>0</v>
      </c>
      <c r="N19" s="284">
        <v>0</v>
      </c>
      <c r="O19" s="284">
        <v>0</v>
      </c>
      <c r="P19" s="284">
        <v>0</v>
      </c>
      <c r="Q19" s="284">
        <v>0</v>
      </c>
      <c r="R19" s="284">
        <v>0</v>
      </c>
      <c r="S19" s="284">
        <v>0</v>
      </c>
      <c r="T19" s="284">
        <v>0</v>
      </c>
      <c r="U19" s="285">
        <f t="shared" ref="U19:U33" si="6">SUM(I19:T19)</f>
        <v>0</v>
      </c>
      <c r="V19" s="286"/>
      <c r="W19" s="4" t="str">
        <f>IF(AND('7) Year 1 Budget &amp; Assumptions'!N18=U19,'9) 5 YR Budget &amp; Cash Flow Adj'!I18=U19),"OK",IF(U19='9) 5 YR Budget &amp; Cash Flow Adj'!I18,"Tab 7 is Different by "&amp;TEXT(ABS(U19-'7) Year 1 Budget &amp; Assumptions'!N18),"#,###.00"),IF('7) Year 1 Budget &amp; Assumptions'!N18='9) 5 YR Budget &amp; Cash Flow Adj'!I18,"Tab 8 is Different by "&amp;TEXT(ABS('9) 5 YR Budget &amp; Cash Flow Adj'!I18-U19),"#,###.00"),"Tab 9 is Different by "&amp;TEXT(ABS(U19-'9) 5 YR Budget &amp; Cash Flow Adj'!I18),"#,###.00"))))</f>
        <v>OK</v>
      </c>
    </row>
    <row r="20" spans="2:23" s="246" customFormat="1">
      <c r="B20" s="279"/>
      <c r="C20" s="152"/>
      <c r="D20" s="152" t="str">
        <f>'7) Year 1 Budget &amp; Assumptions'!D19</f>
        <v>Other District 2:</v>
      </c>
      <c r="E20" s="152" t="str">
        <f>'7) Year 1 Budget &amp; Assumptions'!E19</f>
        <v/>
      </c>
      <c r="F20" s="154"/>
      <c r="G20" s="155">
        <f>CONTROL!C100</f>
        <v>0</v>
      </c>
      <c r="H20" s="283"/>
      <c r="I20" s="284">
        <v>0</v>
      </c>
      <c r="J20" s="284">
        <v>0</v>
      </c>
      <c r="K20" s="284">
        <v>0</v>
      </c>
      <c r="L20" s="284">
        <v>0</v>
      </c>
      <c r="M20" s="284">
        <v>0</v>
      </c>
      <c r="N20" s="284">
        <v>0</v>
      </c>
      <c r="O20" s="284">
        <v>0</v>
      </c>
      <c r="P20" s="284">
        <v>0</v>
      </c>
      <c r="Q20" s="284">
        <v>0</v>
      </c>
      <c r="R20" s="284">
        <v>0</v>
      </c>
      <c r="S20" s="284">
        <v>0</v>
      </c>
      <c r="T20" s="284">
        <v>0</v>
      </c>
      <c r="U20" s="285">
        <f t="shared" si="6"/>
        <v>0</v>
      </c>
      <c r="V20" s="286"/>
      <c r="W20" s="4" t="str">
        <f>IF(AND('7) Year 1 Budget &amp; Assumptions'!N19=U20,'9) 5 YR Budget &amp; Cash Flow Adj'!I19=U20),"OK",IF(U20='9) 5 YR Budget &amp; Cash Flow Adj'!I19,"Tab 7 is Different by "&amp;TEXT(ABS(U20-'7) Year 1 Budget &amp; Assumptions'!N19),"#,###.00"),IF('7) Year 1 Budget &amp; Assumptions'!N19='9) 5 YR Budget &amp; Cash Flow Adj'!I19,"Tab 8 is Different by "&amp;TEXT(ABS('9) 5 YR Budget &amp; Cash Flow Adj'!I19-U20),"#,###.00"),"Tab 9 is Different by "&amp;TEXT(ABS(U20-'9) 5 YR Budget &amp; Cash Flow Adj'!I19),"#,###.00"))))</f>
        <v>OK</v>
      </c>
    </row>
    <row r="21" spans="2:23" s="246" customFormat="1">
      <c r="B21" s="279"/>
      <c r="C21" s="152"/>
      <c r="D21" s="152" t="str">
        <f>'7) Year 1 Budget &amp; Assumptions'!D20</f>
        <v>Other District 3:</v>
      </c>
      <c r="E21" s="152" t="str">
        <f>'7) Year 1 Budget &amp; Assumptions'!E20</f>
        <v/>
      </c>
      <c r="F21" s="154"/>
      <c r="G21" s="155">
        <f>CONTROL!C101</f>
        <v>0</v>
      </c>
      <c r="H21" s="283"/>
      <c r="I21" s="284">
        <v>0</v>
      </c>
      <c r="J21" s="284">
        <v>0</v>
      </c>
      <c r="K21" s="284">
        <v>0</v>
      </c>
      <c r="L21" s="284">
        <v>0</v>
      </c>
      <c r="M21" s="284">
        <v>0</v>
      </c>
      <c r="N21" s="284">
        <v>0</v>
      </c>
      <c r="O21" s="284">
        <v>0</v>
      </c>
      <c r="P21" s="284">
        <v>0</v>
      </c>
      <c r="Q21" s="284">
        <v>0</v>
      </c>
      <c r="R21" s="284">
        <v>0</v>
      </c>
      <c r="S21" s="284">
        <v>0</v>
      </c>
      <c r="T21" s="284">
        <v>0</v>
      </c>
      <c r="U21" s="285">
        <f t="shared" si="6"/>
        <v>0</v>
      </c>
      <c r="V21" s="286"/>
      <c r="W21" s="4" t="str">
        <f>IF(AND('7) Year 1 Budget &amp; Assumptions'!N20=U21,'9) 5 YR Budget &amp; Cash Flow Adj'!I20=U21),"OK",IF(U21='9) 5 YR Budget &amp; Cash Flow Adj'!I20,"Tab 7 is Different by "&amp;TEXT(ABS(U21-'7) Year 1 Budget &amp; Assumptions'!N20),"#,###.00"),IF('7) Year 1 Budget &amp; Assumptions'!N20='9) 5 YR Budget &amp; Cash Flow Adj'!I20,"Tab 8 is Different by "&amp;TEXT(ABS('9) 5 YR Budget &amp; Cash Flow Adj'!I20-U21),"#,###.00"),"Tab 9 is Different by "&amp;TEXT(ABS(U21-'9) 5 YR Budget &amp; Cash Flow Adj'!I20),"#,###.00"))))</f>
        <v>OK</v>
      </c>
    </row>
    <row r="22" spans="2:23" s="246" customFormat="1">
      <c r="B22" s="279"/>
      <c r="C22" s="152"/>
      <c r="D22" s="152" t="str">
        <f>'7) Year 1 Budget &amp; Assumptions'!D21</f>
        <v>Other District 4:</v>
      </c>
      <c r="E22" s="152" t="str">
        <f>'7) Year 1 Budget &amp; Assumptions'!E21</f>
        <v/>
      </c>
      <c r="F22" s="154"/>
      <c r="G22" s="155">
        <f>CONTROL!C102</f>
        <v>0</v>
      </c>
      <c r="H22" s="283"/>
      <c r="I22" s="284">
        <v>0</v>
      </c>
      <c r="J22" s="284">
        <v>0</v>
      </c>
      <c r="K22" s="284">
        <v>0</v>
      </c>
      <c r="L22" s="284">
        <v>0</v>
      </c>
      <c r="M22" s="284">
        <v>0</v>
      </c>
      <c r="N22" s="284">
        <v>0</v>
      </c>
      <c r="O22" s="284">
        <v>0</v>
      </c>
      <c r="P22" s="284">
        <v>0</v>
      </c>
      <c r="Q22" s="284">
        <v>0</v>
      </c>
      <c r="R22" s="284">
        <v>0</v>
      </c>
      <c r="S22" s="284">
        <v>0</v>
      </c>
      <c r="T22" s="284">
        <v>0</v>
      </c>
      <c r="U22" s="285">
        <f t="shared" si="6"/>
        <v>0</v>
      </c>
      <c r="V22" s="286"/>
      <c r="W22" s="4" t="str">
        <f>IF(AND('7) Year 1 Budget &amp; Assumptions'!N21=U22,'9) 5 YR Budget &amp; Cash Flow Adj'!I21=U22),"OK",IF(U22='9) 5 YR Budget &amp; Cash Flow Adj'!I21,"Tab 7 is Different by "&amp;TEXT(ABS(U22-'7) Year 1 Budget &amp; Assumptions'!N21),"#,###.00"),IF('7) Year 1 Budget &amp; Assumptions'!N21='9) 5 YR Budget &amp; Cash Flow Adj'!I21,"Tab 8 is Different by "&amp;TEXT(ABS('9) 5 YR Budget &amp; Cash Flow Adj'!I21-U22),"#,###.00"),"Tab 9 is Different by "&amp;TEXT(ABS(U22-'9) 5 YR Budget &amp; Cash Flow Adj'!I21),"#,###.00"))))</f>
        <v>OK</v>
      </c>
    </row>
    <row r="23" spans="2:23" s="246" customFormat="1">
      <c r="B23" s="279"/>
      <c r="C23" s="152"/>
      <c r="D23" s="152" t="str">
        <f>'7) Year 1 Budget &amp; Assumptions'!D22</f>
        <v>Other District 5:</v>
      </c>
      <c r="E23" s="152" t="str">
        <f>'7) Year 1 Budget &amp; Assumptions'!E22</f>
        <v/>
      </c>
      <c r="F23" s="154"/>
      <c r="G23" s="155">
        <f>CONTROL!C103</f>
        <v>0</v>
      </c>
      <c r="H23" s="283"/>
      <c r="I23" s="284">
        <v>0</v>
      </c>
      <c r="J23" s="284">
        <v>0</v>
      </c>
      <c r="K23" s="284">
        <v>0</v>
      </c>
      <c r="L23" s="284">
        <v>0</v>
      </c>
      <c r="M23" s="284">
        <v>0</v>
      </c>
      <c r="N23" s="284">
        <v>0</v>
      </c>
      <c r="O23" s="284">
        <v>0</v>
      </c>
      <c r="P23" s="284">
        <v>0</v>
      </c>
      <c r="Q23" s="284">
        <v>0</v>
      </c>
      <c r="R23" s="284">
        <v>0</v>
      </c>
      <c r="S23" s="284">
        <v>0</v>
      </c>
      <c r="T23" s="284">
        <v>0</v>
      </c>
      <c r="U23" s="285">
        <f t="shared" si="6"/>
        <v>0</v>
      </c>
      <c r="V23" s="286"/>
      <c r="W23" s="4" t="str">
        <f>IF(AND('7) Year 1 Budget &amp; Assumptions'!N22=U23,'9) 5 YR Budget &amp; Cash Flow Adj'!I22=U23),"OK",IF(U23='9) 5 YR Budget &amp; Cash Flow Adj'!I22,"Tab 7 is Different by "&amp;TEXT(ABS(U23-'7) Year 1 Budget &amp; Assumptions'!N22),"#,###.00"),IF('7) Year 1 Budget &amp; Assumptions'!N22='9) 5 YR Budget &amp; Cash Flow Adj'!I22,"Tab 8 is Different by "&amp;TEXT(ABS('9) 5 YR Budget &amp; Cash Flow Adj'!I22-U23),"#,###.00"),"Tab 9 is Different by "&amp;TEXT(ABS(U23-'9) 5 YR Budget &amp; Cash Flow Adj'!I22),"#,###.00"))))</f>
        <v>OK</v>
      </c>
    </row>
    <row r="24" spans="2:23" s="246" customFormat="1">
      <c r="B24" s="279"/>
      <c r="C24" s="152"/>
      <c r="D24" s="152" t="str">
        <f>'7) Year 1 Budget &amp; Assumptions'!D23</f>
        <v>Other District 6:</v>
      </c>
      <c r="E24" s="152" t="str">
        <f>'7) Year 1 Budget &amp; Assumptions'!E23</f>
        <v/>
      </c>
      <c r="F24" s="154"/>
      <c r="G24" s="155">
        <f>CONTROL!C104</f>
        <v>0</v>
      </c>
      <c r="H24" s="283"/>
      <c r="I24" s="284">
        <v>0</v>
      </c>
      <c r="J24" s="284">
        <v>0</v>
      </c>
      <c r="K24" s="284">
        <v>0</v>
      </c>
      <c r="L24" s="284">
        <v>0</v>
      </c>
      <c r="M24" s="284">
        <v>0</v>
      </c>
      <c r="N24" s="284">
        <v>0</v>
      </c>
      <c r="O24" s="284">
        <v>0</v>
      </c>
      <c r="P24" s="284">
        <v>0</v>
      </c>
      <c r="Q24" s="284">
        <v>0</v>
      </c>
      <c r="R24" s="284">
        <v>0</v>
      </c>
      <c r="S24" s="284">
        <v>0</v>
      </c>
      <c r="T24" s="284">
        <v>0</v>
      </c>
      <c r="U24" s="285">
        <f t="shared" si="6"/>
        <v>0</v>
      </c>
      <c r="V24" s="286"/>
      <c r="W24" s="4" t="str">
        <f>IF(AND('7) Year 1 Budget &amp; Assumptions'!N23=U24,'9) 5 YR Budget &amp; Cash Flow Adj'!I23=U24),"OK",IF(U24='9) 5 YR Budget &amp; Cash Flow Adj'!I23,"Tab 7 is Different by "&amp;TEXT(ABS(U24-'7) Year 1 Budget &amp; Assumptions'!N23),"#,###.00"),IF('7) Year 1 Budget &amp; Assumptions'!N23='9) 5 YR Budget &amp; Cash Flow Adj'!I23,"Tab 8 is Different by "&amp;TEXT(ABS('9) 5 YR Budget &amp; Cash Flow Adj'!I23-U24),"#,###.00"),"Tab 9 is Different by "&amp;TEXT(ABS(U24-'9) 5 YR Budget &amp; Cash Flow Adj'!I23),"#,###.00"))))</f>
        <v>OK</v>
      </c>
    </row>
    <row r="25" spans="2:23" s="246" customFormat="1">
      <c r="B25" s="279"/>
      <c r="C25" s="152"/>
      <c r="D25" s="152" t="str">
        <f>'7) Year 1 Budget &amp; Assumptions'!D24</f>
        <v>Other District 7:</v>
      </c>
      <c r="E25" s="152" t="str">
        <f>'7) Year 1 Budget &amp; Assumptions'!E24</f>
        <v/>
      </c>
      <c r="F25" s="154"/>
      <c r="G25" s="155">
        <f>CONTROL!C105</f>
        <v>0</v>
      </c>
      <c r="H25" s="283"/>
      <c r="I25" s="284">
        <v>0</v>
      </c>
      <c r="J25" s="284">
        <v>0</v>
      </c>
      <c r="K25" s="284">
        <v>0</v>
      </c>
      <c r="L25" s="284">
        <v>0</v>
      </c>
      <c r="M25" s="284">
        <v>0</v>
      </c>
      <c r="N25" s="284">
        <v>0</v>
      </c>
      <c r="O25" s="284">
        <v>0</v>
      </c>
      <c r="P25" s="284">
        <v>0</v>
      </c>
      <c r="Q25" s="284">
        <v>0</v>
      </c>
      <c r="R25" s="284">
        <v>0</v>
      </c>
      <c r="S25" s="284">
        <v>0</v>
      </c>
      <c r="T25" s="284">
        <v>0</v>
      </c>
      <c r="U25" s="285">
        <f t="shared" si="6"/>
        <v>0</v>
      </c>
      <c r="V25" s="286"/>
      <c r="W25" s="4" t="str">
        <f>IF(AND('7) Year 1 Budget &amp; Assumptions'!N24=U25,'9) 5 YR Budget &amp; Cash Flow Adj'!I24=U25),"OK",IF(U25='9) 5 YR Budget &amp; Cash Flow Adj'!I24,"Tab 7 is Different by "&amp;TEXT(ABS(U25-'7) Year 1 Budget &amp; Assumptions'!N24),"#,###.00"),IF('7) Year 1 Budget &amp; Assumptions'!N24='9) 5 YR Budget &amp; Cash Flow Adj'!I24,"Tab 8 is Different by "&amp;TEXT(ABS('9) 5 YR Budget &amp; Cash Flow Adj'!I24-U25),"#,###.00"),"Tab 9 is Different by "&amp;TEXT(ABS(U25-'9) 5 YR Budget &amp; Cash Flow Adj'!I24),"#,###.00"))))</f>
        <v>OK</v>
      </c>
    </row>
    <row r="26" spans="2:23" s="246" customFormat="1">
      <c r="B26" s="279"/>
      <c r="C26" s="152"/>
      <c r="D26" s="152" t="str">
        <f>'7) Year 1 Budget &amp; Assumptions'!D25</f>
        <v>Other District 8:</v>
      </c>
      <c r="E26" s="152" t="str">
        <f>'7) Year 1 Budget &amp; Assumptions'!E25</f>
        <v/>
      </c>
      <c r="F26" s="154"/>
      <c r="G26" s="155">
        <f>CONTROL!C106</f>
        <v>0</v>
      </c>
      <c r="H26" s="283"/>
      <c r="I26" s="284">
        <v>0</v>
      </c>
      <c r="J26" s="284">
        <v>0</v>
      </c>
      <c r="K26" s="284">
        <v>0</v>
      </c>
      <c r="L26" s="284">
        <v>0</v>
      </c>
      <c r="M26" s="284">
        <v>0</v>
      </c>
      <c r="N26" s="284">
        <v>0</v>
      </c>
      <c r="O26" s="284">
        <v>0</v>
      </c>
      <c r="P26" s="284">
        <v>0</v>
      </c>
      <c r="Q26" s="284">
        <v>0</v>
      </c>
      <c r="R26" s="284">
        <v>0</v>
      </c>
      <c r="S26" s="284">
        <v>0</v>
      </c>
      <c r="T26" s="284">
        <v>0</v>
      </c>
      <c r="U26" s="285">
        <f t="shared" si="6"/>
        <v>0</v>
      </c>
      <c r="V26" s="286"/>
      <c r="W26" s="4" t="str">
        <f>IF(AND('7) Year 1 Budget &amp; Assumptions'!N25=U26,'9) 5 YR Budget &amp; Cash Flow Adj'!I25=U26),"OK",IF(U26='9) 5 YR Budget &amp; Cash Flow Adj'!I25,"Tab 7 is Different by "&amp;TEXT(ABS(U26-'7) Year 1 Budget &amp; Assumptions'!N25),"#,###.00"),IF('7) Year 1 Budget &amp; Assumptions'!N25='9) 5 YR Budget &amp; Cash Flow Adj'!I25,"Tab 8 is Different by "&amp;TEXT(ABS('9) 5 YR Budget &amp; Cash Flow Adj'!I25-U26),"#,###.00"),"Tab 9 is Different by "&amp;TEXT(ABS(U26-'9) 5 YR Budget &amp; Cash Flow Adj'!I25),"#,###.00"))))</f>
        <v>OK</v>
      </c>
    </row>
    <row r="27" spans="2:23" s="246" customFormat="1">
      <c r="B27" s="279"/>
      <c r="C27" s="152"/>
      <c r="D27" s="152" t="str">
        <f>'7) Year 1 Budget &amp; Assumptions'!D26</f>
        <v>Other District 9:</v>
      </c>
      <c r="E27" s="152" t="str">
        <f>'7) Year 1 Budget &amp; Assumptions'!E26</f>
        <v/>
      </c>
      <c r="F27" s="154"/>
      <c r="G27" s="155">
        <f>CONTROL!C107</f>
        <v>0</v>
      </c>
      <c r="H27" s="283"/>
      <c r="I27" s="284">
        <v>0</v>
      </c>
      <c r="J27" s="284">
        <v>0</v>
      </c>
      <c r="K27" s="284">
        <v>0</v>
      </c>
      <c r="L27" s="284">
        <v>0</v>
      </c>
      <c r="M27" s="284">
        <v>0</v>
      </c>
      <c r="N27" s="284">
        <v>0</v>
      </c>
      <c r="O27" s="284">
        <v>0</v>
      </c>
      <c r="P27" s="284">
        <v>0</v>
      </c>
      <c r="Q27" s="284">
        <v>0</v>
      </c>
      <c r="R27" s="284">
        <v>0</v>
      </c>
      <c r="S27" s="284">
        <v>0</v>
      </c>
      <c r="T27" s="284">
        <v>0</v>
      </c>
      <c r="U27" s="285">
        <f t="shared" si="6"/>
        <v>0</v>
      </c>
      <c r="V27" s="286"/>
      <c r="W27" s="4" t="str">
        <f>IF(AND('7) Year 1 Budget &amp; Assumptions'!N26=U27,'9) 5 YR Budget &amp; Cash Flow Adj'!I26=U27),"OK",IF(U27='9) 5 YR Budget &amp; Cash Flow Adj'!I26,"Tab 7 is Different by "&amp;TEXT(ABS(U27-'7) Year 1 Budget &amp; Assumptions'!N26),"#,###.00"),IF('7) Year 1 Budget &amp; Assumptions'!N26='9) 5 YR Budget &amp; Cash Flow Adj'!I26,"Tab 8 is Different by "&amp;TEXT(ABS('9) 5 YR Budget &amp; Cash Flow Adj'!I26-U27),"#,###.00"),"Tab 9 is Different by "&amp;TEXT(ABS(U27-'9) 5 YR Budget &amp; Cash Flow Adj'!I26),"#,###.00"))))</f>
        <v>OK</v>
      </c>
    </row>
    <row r="28" spans="2:23" s="246" customFormat="1">
      <c r="B28" s="279"/>
      <c r="C28" s="152"/>
      <c r="D28" s="152" t="str">
        <f>'7) Year 1 Budget &amp; Assumptions'!D27</f>
        <v>Other District 10:</v>
      </c>
      <c r="E28" s="152" t="str">
        <f>'7) Year 1 Budget &amp; Assumptions'!E27</f>
        <v/>
      </c>
      <c r="F28" s="154"/>
      <c r="G28" s="155">
        <f>CONTROL!C108</f>
        <v>0</v>
      </c>
      <c r="H28" s="283"/>
      <c r="I28" s="284">
        <v>0</v>
      </c>
      <c r="J28" s="284">
        <v>0</v>
      </c>
      <c r="K28" s="284">
        <v>0</v>
      </c>
      <c r="L28" s="284">
        <v>0</v>
      </c>
      <c r="M28" s="284">
        <v>0</v>
      </c>
      <c r="N28" s="284">
        <v>0</v>
      </c>
      <c r="O28" s="284">
        <v>0</v>
      </c>
      <c r="P28" s="284">
        <v>0</v>
      </c>
      <c r="Q28" s="284">
        <v>0</v>
      </c>
      <c r="R28" s="284">
        <v>0</v>
      </c>
      <c r="S28" s="284">
        <v>0</v>
      </c>
      <c r="T28" s="284">
        <v>0</v>
      </c>
      <c r="U28" s="285">
        <f t="shared" si="6"/>
        <v>0</v>
      </c>
      <c r="V28" s="286"/>
      <c r="W28" s="4" t="str">
        <f>IF(AND('7) Year 1 Budget &amp; Assumptions'!N27=U28,'9) 5 YR Budget &amp; Cash Flow Adj'!I27=U28),"OK",IF(U28='9) 5 YR Budget &amp; Cash Flow Adj'!I27,"Tab 7 is Different by "&amp;TEXT(ABS(U28-'7) Year 1 Budget &amp; Assumptions'!N27),"#,###.00"),IF('7) Year 1 Budget &amp; Assumptions'!N27='9) 5 YR Budget &amp; Cash Flow Adj'!I27,"Tab 8 is Different by "&amp;TEXT(ABS('9) 5 YR Budget &amp; Cash Flow Adj'!I27-U28),"#,###.00"),"Tab 9 is Different by "&amp;TEXT(ABS(U28-'9) 5 YR Budget &amp; Cash Flow Adj'!I27),"#,###.00"))))</f>
        <v>OK</v>
      </c>
    </row>
    <row r="29" spans="2:23" s="246" customFormat="1">
      <c r="B29" s="279"/>
      <c r="C29" s="152"/>
      <c r="D29" s="152" t="str">
        <f>'7) Year 1 Budget &amp; Assumptions'!D28</f>
        <v>Other District 11:</v>
      </c>
      <c r="E29" s="152" t="str">
        <f>'7) Year 1 Budget &amp; Assumptions'!E28</f>
        <v/>
      </c>
      <c r="F29" s="154"/>
      <c r="G29" s="155">
        <f>CONTROL!C109</f>
        <v>0</v>
      </c>
      <c r="H29" s="283"/>
      <c r="I29" s="284">
        <v>0</v>
      </c>
      <c r="J29" s="284">
        <v>0</v>
      </c>
      <c r="K29" s="284">
        <v>0</v>
      </c>
      <c r="L29" s="284">
        <v>0</v>
      </c>
      <c r="M29" s="284">
        <v>0</v>
      </c>
      <c r="N29" s="284">
        <v>0</v>
      </c>
      <c r="O29" s="284">
        <v>0</v>
      </c>
      <c r="P29" s="284">
        <v>0</v>
      </c>
      <c r="Q29" s="284">
        <v>0</v>
      </c>
      <c r="R29" s="284">
        <v>0</v>
      </c>
      <c r="S29" s="284">
        <v>0</v>
      </c>
      <c r="T29" s="284">
        <v>0</v>
      </c>
      <c r="U29" s="285">
        <f t="shared" si="6"/>
        <v>0</v>
      </c>
      <c r="V29" s="286"/>
      <c r="W29" s="4" t="str">
        <f>IF(AND('7) Year 1 Budget &amp; Assumptions'!N28=U29,'9) 5 YR Budget &amp; Cash Flow Adj'!I28=U29),"OK",IF(U29='9) 5 YR Budget &amp; Cash Flow Adj'!I28,"Tab 7 is Different by "&amp;TEXT(ABS(U29-'7) Year 1 Budget &amp; Assumptions'!N28),"#,###.00"),IF('7) Year 1 Budget &amp; Assumptions'!N28='9) 5 YR Budget &amp; Cash Flow Adj'!I28,"Tab 8 is Different by "&amp;TEXT(ABS('9) 5 YR Budget &amp; Cash Flow Adj'!I28-U29),"#,###.00"),"Tab 9 is Different by "&amp;TEXT(ABS(U29-'9) 5 YR Budget &amp; Cash Flow Adj'!I28),"#,###.00"))))</f>
        <v>OK</v>
      </c>
    </row>
    <row r="30" spans="2:23" s="246" customFormat="1">
      <c r="B30" s="279"/>
      <c r="C30" s="152"/>
      <c r="D30" s="152" t="str">
        <f>'7) Year 1 Budget &amp; Assumptions'!D29</f>
        <v>Other District 12:</v>
      </c>
      <c r="E30" s="152" t="str">
        <f>'7) Year 1 Budget &amp; Assumptions'!E29</f>
        <v/>
      </c>
      <c r="F30" s="154"/>
      <c r="G30" s="155">
        <f>CONTROL!C110</f>
        <v>0</v>
      </c>
      <c r="H30" s="283"/>
      <c r="I30" s="284">
        <v>0</v>
      </c>
      <c r="J30" s="284">
        <v>0</v>
      </c>
      <c r="K30" s="284">
        <v>0</v>
      </c>
      <c r="L30" s="284">
        <v>0</v>
      </c>
      <c r="M30" s="284">
        <v>0</v>
      </c>
      <c r="N30" s="284">
        <v>0</v>
      </c>
      <c r="O30" s="284">
        <v>0</v>
      </c>
      <c r="P30" s="284">
        <v>0</v>
      </c>
      <c r="Q30" s="284">
        <v>0</v>
      </c>
      <c r="R30" s="284">
        <v>0</v>
      </c>
      <c r="S30" s="284">
        <v>0</v>
      </c>
      <c r="T30" s="284">
        <v>0</v>
      </c>
      <c r="U30" s="285">
        <f t="shared" si="6"/>
        <v>0</v>
      </c>
      <c r="V30" s="286"/>
      <c r="W30" s="4" t="str">
        <f>IF(AND('7) Year 1 Budget &amp; Assumptions'!N29=U30,'9) 5 YR Budget &amp; Cash Flow Adj'!I29=U30),"OK",IF(U30='9) 5 YR Budget &amp; Cash Flow Adj'!I29,"Tab 7 is Different by "&amp;TEXT(ABS(U30-'7) Year 1 Budget &amp; Assumptions'!N29),"#,###.00"),IF('7) Year 1 Budget &amp; Assumptions'!N29='9) 5 YR Budget &amp; Cash Flow Adj'!I29,"Tab 8 is Different by "&amp;TEXT(ABS('9) 5 YR Budget &amp; Cash Flow Adj'!I29-U30),"#,###.00"),"Tab 9 is Different by "&amp;TEXT(ABS(U30-'9) 5 YR Budget &amp; Cash Flow Adj'!I29),"#,###.00"))))</f>
        <v>OK</v>
      </c>
    </row>
    <row r="31" spans="2:23" s="246" customFormat="1">
      <c r="B31" s="279"/>
      <c r="C31" s="152"/>
      <c r="D31" s="152" t="str">
        <f>'7) Year 1 Budget &amp; Assumptions'!D30</f>
        <v>Other District 13:</v>
      </c>
      <c r="E31" s="152" t="str">
        <f>'7) Year 1 Budget &amp; Assumptions'!E30</f>
        <v/>
      </c>
      <c r="F31" s="154"/>
      <c r="G31" s="155">
        <f>CONTROL!C111</f>
        <v>0</v>
      </c>
      <c r="H31" s="283"/>
      <c r="I31" s="284">
        <v>0</v>
      </c>
      <c r="J31" s="284">
        <v>0</v>
      </c>
      <c r="K31" s="284">
        <v>0</v>
      </c>
      <c r="L31" s="284">
        <v>0</v>
      </c>
      <c r="M31" s="284">
        <v>0</v>
      </c>
      <c r="N31" s="284">
        <v>0</v>
      </c>
      <c r="O31" s="284">
        <v>0</v>
      </c>
      <c r="P31" s="284">
        <v>0</v>
      </c>
      <c r="Q31" s="284">
        <v>0</v>
      </c>
      <c r="R31" s="284">
        <v>0</v>
      </c>
      <c r="S31" s="284">
        <v>0</v>
      </c>
      <c r="T31" s="284">
        <v>0</v>
      </c>
      <c r="U31" s="285">
        <f t="shared" si="6"/>
        <v>0</v>
      </c>
      <c r="V31" s="286"/>
      <c r="W31" s="4" t="str">
        <f>IF(AND('7) Year 1 Budget &amp; Assumptions'!N30=U31,'9) 5 YR Budget &amp; Cash Flow Adj'!I30=U31),"OK",IF(U31='9) 5 YR Budget &amp; Cash Flow Adj'!I30,"Tab 7 is Different by "&amp;TEXT(ABS(U31-'7) Year 1 Budget &amp; Assumptions'!N30),"#,###.00"),IF('7) Year 1 Budget &amp; Assumptions'!N30='9) 5 YR Budget &amp; Cash Flow Adj'!I30,"Tab 8 is Different by "&amp;TEXT(ABS('9) 5 YR Budget &amp; Cash Flow Adj'!I30-U31),"#,###.00"),"Tab 9 is Different by "&amp;TEXT(ABS(U31-'9) 5 YR Budget &amp; Cash Flow Adj'!I30),"#,###.00"))))</f>
        <v>OK</v>
      </c>
    </row>
    <row r="32" spans="2:23" s="246" customFormat="1">
      <c r="B32" s="279"/>
      <c r="C32" s="152"/>
      <c r="D32" s="152" t="str">
        <f>'7) Year 1 Budget &amp; Assumptions'!D31</f>
        <v>Other District 14:</v>
      </c>
      <c r="E32" s="152" t="str">
        <f>'7) Year 1 Budget &amp; Assumptions'!E31</f>
        <v/>
      </c>
      <c r="F32" s="154"/>
      <c r="G32" s="155">
        <f>CONTROL!C112</f>
        <v>0</v>
      </c>
      <c r="H32" s="283"/>
      <c r="I32" s="284">
        <v>0</v>
      </c>
      <c r="J32" s="284">
        <v>0</v>
      </c>
      <c r="K32" s="284">
        <v>0</v>
      </c>
      <c r="L32" s="284">
        <v>0</v>
      </c>
      <c r="M32" s="284">
        <v>0</v>
      </c>
      <c r="N32" s="284">
        <v>0</v>
      </c>
      <c r="O32" s="284">
        <v>0</v>
      </c>
      <c r="P32" s="284">
        <v>0</v>
      </c>
      <c r="Q32" s="284">
        <v>0</v>
      </c>
      <c r="R32" s="284">
        <v>0</v>
      </c>
      <c r="S32" s="284">
        <v>0</v>
      </c>
      <c r="T32" s="284">
        <v>0</v>
      </c>
      <c r="U32" s="285">
        <f t="shared" si="6"/>
        <v>0</v>
      </c>
      <c r="V32" s="286"/>
      <c r="W32" s="4" t="str">
        <f>IF(AND('7) Year 1 Budget &amp; Assumptions'!N31=U32,'9) 5 YR Budget &amp; Cash Flow Adj'!I31=U32),"OK",IF(U32='9) 5 YR Budget &amp; Cash Flow Adj'!I31,"Tab 7 is Different by "&amp;TEXT(ABS(U32-'7) Year 1 Budget &amp; Assumptions'!N31),"#,###.00"),IF('7) Year 1 Budget &amp; Assumptions'!N31='9) 5 YR Budget &amp; Cash Flow Adj'!I31,"Tab 8 is Different by "&amp;TEXT(ABS('9) 5 YR Budget &amp; Cash Flow Adj'!I31-U32),"#,###.00"),"Tab 9 is Different by "&amp;TEXT(ABS(U32-'9) 5 YR Budget &amp; Cash Flow Adj'!I31),"#,###.00"))))</f>
        <v>OK</v>
      </c>
    </row>
    <row r="33" spans="2:29" s="246" customFormat="1" ht="16.8">
      <c r="B33" s="279"/>
      <c r="C33" s="152"/>
      <c r="D33" s="152" t="str">
        <f>'7) Year 1 Budget &amp; Assumptions'!D32</f>
        <v xml:space="preserve"> Other School Districts' Revenue:</v>
      </c>
      <c r="E33" s="152"/>
      <c r="F33" s="933" t="s">
        <v>354</v>
      </c>
      <c r="G33" s="880">
        <f>CONTROL!C148</f>
        <v>0</v>
      </c>
      <c r="H33" s="283"/>
      <c r="I33" s="294">
        <v>0</v>
      </c>
      <c r="J33" s="294">
        <v>0</v>
      </c>
      <c r="K33" s="294">
        <v>0</v>
      </c>
      <c r="L33" s="294">
        <v>0</v>
      </c>
      <c r="M33" s="294">
        <v>0</v>
      </c>
      <c r="N33" s="294">
        <v>0</v>
      </c>
      <c r="O33" s="294">
        <v>0</v>
      </c>
      <c r="P33" s="294">
        <v>0</v>
      </c>
      <c r="Q33" s="294">
        <v>0</v>
      </c>
      <c r="R33" s="294">
        <v>0</v>
      </c>
      <c r="S33" s="294">
        <v>0</v>
      </c>
      <c r="T33" s="294">
        <v>0</v>
      </c>
      <c r="U33" s="295">
        <f t="shared" si="6"/>
        <v>0</v>
      </c>
      <c r="V33" s="286"/>
      <c r="W33" s="4" t="str">
        <f>IF(AND('7) Year 1 Budget &amp; Assumptions'!N32=U33,'9) 5 YR Budget &amp; Cash Flow Adj'!I32=U33),"OK",IF(U33='9) 5 YR Budget &amp; Cash Flow Adj'!I32,"Tab 7 is Different by "&amp;TEXT(ABS(U33-'7) Year 1 Budget &amp; Assumptions'!N32),"#,###.00"),IF('7) Year 1 Budget &amp; Assumptions'!N32='9) 5 YR Budget &amp; Cash Flow Adj'!I32,"Tab 8 is Different by "&amp;TEXT(ABS('9) 5 YR Budget &amp; Cash Flow Adj'!I32-U33),"#,###.00"),"Tab 9 is Different by "&amp;TEXT(ABS(U33-'9) 5 YR Budget &amp; Cash Flow Adj'!I32),"#,###.00"))))</f>
        <v>OK</v>
      </c>
    </row>
    <row r="34" spans="2:29" s="246" customFormat="1">
      <c r="B34" s="279"/>
      <c r="C34" s="152"/>
      <c r="D34" s="382" t="s">
        <v>353</v>
      </c>
      <c r="F34" s="933" t="s">
        <v>354</v>
      </c>
      <c r="G34" s="970">
        <f>CONTROL!C149</f>
        <v>0</v>
      </c>
      <c r="H34" s="278"/>
      <c r="I34" s="288">
        <f t="shared" ref="I34:U34" si="7">SUM(I18:I33)</f>
        <v>0</v>
      </c>
      <c r="J34" s="287">
        <f t="shared" si="7"/>
        <v>0</v>
      </c>
      <c r="K34" s="287">
        <f t="shared" si="7"/>
        <v>0</v>
      </c>
      <c r="L34" s="287">
        <f t="shared" si="7"/>
        <v>0</v>
      </c>
      <c r="M34" s="287">
        <f t="shared" si="7"/>
        <v>0</v>
      </c>
      <c r="N34" s="287">
        <f t="shared" si="7"/>
        <v>0</v>
      </c>
      <c r="O34" s="287">
        <f t="shared" si="7"/>
        <v>0</v>
      </c>
      <c r="P34" s="287">
        <f t="shared" si="7"/>
        <v>0</v>
      </c>
      <c r="Q34" s="287">
        <f t="shared" si="7"/>
        <v>0</v>
      </c>
      <c r="R34" s="287">
        <f t="shared" si="7"/>
        <v>0</v>
      </c>
      <c r="S34" s="287">
        <f t="shared" si="7"/>
        <v>0</v>
      </c>
      <c r="T34" s="287">
        <f t="shared" si="7"/>
        <v>0</v>
      </c>
      <c r="U34" s="289">
        <f t="shared" si="7"/>
        <v>0</v>
      </c>
      <c r="V34" s="286"/>
      <c r="W34" s="4" t="str">
        <f>IF(AND('7) Year 1 Budget &amp; Assumptions'!N33=U34,'9) 5 YR Budget &amp; Cash Flow Adj'!I33=U34),"OK",IF(U34='9) 5 YR Budget &amp; Cash Flow Adj'!I33,"Tab 7 is Different by "&amp;TEXT(ABS(U34-'7) Year 1 Budget &amp; Assumptions'!N33),"#,###.00"),IF('7) Year 1 Budget &amp; Assumptions'!N33='9) 5 YR Budget &amp; Cash Flow Adj'!I33,"Tab 8 is Different by "&amp;TEXT(ABS('9) 5 YR Budget &amp; Cash Flow Adj'!I33-U34),"#,###.00"),"Tab 9 is Different by "&amp;TEXT(ABS(U34-'9) 5 YR Budget &amp; Cash Flow Adj'!I33),"#,###.00"))))</f>
        <v>OK</v>
      </c>
      <c r="Y34" s="277"/>
      <c r="Z34" s="277"/>
      <c r="AA34" s="277"/>
      <c r="AB34" s="277"/>
      <c r="AC34" s="290"/>
    </row>
    <row r="35" spans="2:29" s="246" customFormat="1">
      <c r="B35" s="279"/>
      <c r="C35" s="152"/>
      <c r="D35" s="293" t="s">
        <v>26</v>
      </c>
      <c r="E35" s="277"/>
      <c r="F35" s="190"/>
      <c r="G35" s="190"/>
      <c r="H35" s="278"/>
      <c r="I35" s="1090">
        <v>0</v>
      </c>
      <c r="J35" s="1091">
        <v>0</v>
      </c>
      <c r="K35" s="284">
        <v>0</v>
      </c>
      <c r="L35" s="284">
        <v>0</v>
      </c>
      <c r="M35" s="284">
        <v>0</v>
      </c>
      <c r="N35" s="284">
        <v>0</v>
      </c>
      <c r="O35" s="284">
        <v>0</v>
      </c>
      <c r="P35" s="284">
        <v>0</v>
      </c>
      <c r="Q35" s="284">
        <v>0</v>
      </c>
      <c r="R35" s="284">
        <v>0</v>
      </c>
      <c r="S35" s="284">
        <v>0</v>
      </c>
      <c r="T35" s="284">
        <v>0</v>
      </c>
      <c r="U35" s="285">
        <f>SUM(I35:T35)</f>
        <v>0</v>
      </c>
      <c r="V35" s="286"/>
      <c r="W35" s="4" t="str">
        <f>IF(AND('7) Year 1 Budget &amp; Assumptions'!N34=U35,'9) 5 YR Budget &amp; Cash Flow Adj'!I34=U35),"OK",IF(U35='9) 5 YR Budget &amp; Cash Flow Adj'!I34,"Tab 7 is Different by "&amp;TEXT(ABS(U35-'7) Year 1 Budget &amp; Assumptions'!N34),"#,###.00"),IF('7) Year 1 Budget &amp; Assumptions'!N34='9) 5 YR Budget &amp; Cash Flow Adj'!I34,"Tab 8 is Different by "&amp;TEXT(ABS('9) 5 YR Budget &amp; Cash Flow Adj'!I34-U35),"#,###.00"),"Tab 9 is Different by "&amp;TEXT(ABS(U35-'9) 5 YR Budget &amp; Cash Flow Adj'!I34),"#,###.00"))))</f>
        <v>OK</v>
      </c>
    </row>
    <row r="36" spans="2:29" s="246" customFormat="1">
      <c r="B36" s="279"/>
      <c r="C36" s="152"/>
      <c r="D36" s="293" t="s">
        <v>1155</v>
      </c>
      <c r="E36" s="277"/>
      <c r="F36" s="190"/>
      <c r="G36" s="190"/>
      <c r="H36" s="278"/>
      <c r="I36" s="1090">
        <v>0</v>
      </c>
      <c r="J36" s="1091">
        <v>0</v>
      </c>
      <c r="K36" s="284">
        <v>0</v>
      </c>
      <c r="L36" s="284">
        <v>0</v>
      </c>
      <c r="M36" s="284">
        <v>0</v>
      </c>
      <c r="N36" s="284">
        <v>0</v>
      </c>
      <c r="O36" s="284">
        <v>0</v>
      </c>
      <c r="P36" s="284">
        <v>0</v>
      </c>
      <c r="Q36" s="284">
        <v>0</v>
      </c>
      <c r="R36" s="284">
        <v>0</v>
      </c>
      <c r="S36" s="284">
        <v>0</v>
      </c>
      <c r="T36" s="284">
        <v>0</v>
      </c>
      <c r="U36" s="285">
        <f>SUM(I36:T36)</f>
        <v>0</v>
      </c>
      <c r="V36" s="286"/>
      <c r="W36" s="4" t="str">
        <f>IF(AND('7) Year 1 Budget &amp; Assumptions'!N35=U36,'9) 5 YR Budget &amp; Cash Flow Adj'!I35=U36),"OK",IF(U36='9) 5 YR Budget &amp; Cash Flow Adj'!I35,"Tab 7 is Different by "&amp;TEXT(ABS(U36-'7) Year 1 Budget &amp; Assumptions'!N35),"#,###.00"),IF('7) Year 1 Budget &amp; Assumptions'!N35='9) 5 YR Budget &amp; Cash Flow Adj'!I35,"Tab 8 is Different by "&amp;TEXT(ABS('9) 5 YR Budget &amp; Cash Flow Adj'!I35-U36),"#,###.00"),"Tab 9 is Different by "&amp;TEXT(ABS(U36-'9) 5 YR Budget &amp; Cash Flow Adj'!I35),"#,###.00"))))</f>
        <v>OK</v>
      </c>
    </row>
    <row r="37" spans="2:29" s="246" customFormat="1">
      <c r="B37" s="279"/>
      <c r="C37" s="152"/>
      <c r="D37" s="276" t="s">
        <v>27</v>
      </c>
      <c r="E37" s="277"/>
      <c r="F37" s="190"/>
      <c r="G37" s="190"/>
      <c r="H37" s="278"/>
      <c r="I37" s="291"/>
      <c r="J37" s="291"/>
      <c r="K37" s="291"/>
      <c r="L37" s="291"/>
      <c r="M37" s="291"/>
      <c r="N37" s="291"/>
      <c r="O37" s="291"/>
      <c r="P37" s="291"/>
      <c r="Q37" s="291"/>
      <c r="R37" s="291"/>
      <c r="S37" s="291"/>
      <c r="T37" s="291"/>
      <c r="U37" s="292"/>
      <c r="V37" s="286"/>
      <c r="W37" s="4"/>
    </row>
    <row r="38" spans="2:29" s="246" customFormat="1">
      <c r="B38" s="279"/>
      <c r="C38" s="152"/>
      <c r="D38" s="293" t="s">
        <v>28</v>
      </c>
      <c r="F38" s="189"/>
      <c r="G38" s="189"/>
      <c r="H38" s="283"/>
      <c r="I38" s="284">
        <v>0</v>
      </c>
      <c r="J38" s="284">
        <v>0</v>
      </c>
      <c r="K38" s="284">
        <v>0</v>
      </c>
      <c r="L38" s="284">
        <v>0</v>
      </c>
      <c r="M38" s="284">
        <v>0</v>
      </c>
      <c r="N38" s="284">
        <v>0</v>
      </c>
      <c r="O38" s="284">
        <v>0</v>
      </c>
      <c r="P38" s="284">
        <v>0</v>
      </c>
      <c r="Q38" s="284">
        <v>0</v>
      </c>
      <c r="R38" s="284">
        <v>0</v>
      </c>
      <c r="S38" s="284">
        <v>0</v>
      </c>
      <c r="T38" s="284">
        <v>0</v>
      </c>
      <c r="U38" s="285">
        <f>SUM(I38:T38)</f>
        <v>0</v>
      </c>
      <c r="V38" s="286"/>
      <c r="W38" s="4" t="str">
        <f>IF(AND('7) Year 1 Budget &amp; Assumptions'!N37=U38,'9) 5 YR Budget &amp; Cash Flow Adj'!I37=U38),"OK",IF(U38='9) 5 YR Budget &amp; Cash Flow Adj'!I37,"Tab 7 is Different by "&amp;TEXT(ABS(U38-'7) Year 1 Budget &amp; Assumptions'!N37),"#,###.00"),IF('7) Year 1 Budget &amp; Assumptions'!N37='9) 5 YR Budget &amp; Cash Flow Adj'!I37,"Tab 8 is Different by "&amp;TEXT(ABS('9) 5 YR Budget &amp; Cash Flow Adj'!I37-U38),"#,###.00"),"Tab 9 is Different by "&amp;TEXT(ABS(U38-'9) 5 YR Budget &amp; Cash Flow Adj'!I37),"#,###.00"))))</f>
        <v>OK</v>
      </c>
    </row>
    <row r="39" spans="2:29" s="246" customFormat="1">
      <c r="B39" s="279"/>
      <c r="C39" s="152"/>
      <c r="D39" s="293" t="s">
        <v>29</v>
      </c>
      <c r="F39" s="189"/>
      <c r="G39" s="189"/>
      <c r="H39" s="283"/>
      <c r="I39" s="284">
        <v>0</v>
      </c>
      <c r="J39" s="284">
        <v>0</v>
      </c>
      <c r="K39" s="284">
        <v>0</v>
      </c>
      <c r="L39" s="284">
        <v>0</v>
      </c>
      <c r="M39" s="284">
        <v>0</v>
      </c>
      <c r="N39" s="284">
        <v>0</v>
      </c>
      <c r="O39" s="284">
        <v>0</v>
      </c>
      <c r="P39" s="284">
        <v>0</v>
      </c>
      <c r="Q39" s="284">
        <v>0</v>
      </c>
      <c r="R39" s="284">
        <v>0</v>
      </c>
      <c r="S39" s="284">
        <v>0</v>
      </c>
      <c r="T39" s="284">
        <v>0</v>
      </c>
      <c r="U39" s="285">
        <f>SUM(I39:T39)</f>
        <v>0</v>
      </c>
      <c r="V39" s="286"/>
      <c r="W39" s="4" t="str">
        <f>IF(AND('7) Year 1 Budget &amp; Assumptions'!N38=U39,'9) 5 YR Budget &amp; Cash Flow Adj'!I38=U39),"OK",IF(U39='9) 5 YR Budget &amp; Cash Flow Adj'!I38,"Tab 7 is Different by "&amp;TEXT(ABS(U39-'7) Year 1 Budget &amp; Assumptions'!N38),"#,###.00"),IF('7) Year 1 Budget &amp; Assumptions'!N38='9) 5 YR Budget &amp; Cash Flow Adj'!I38,"Tab 8 is Different by "&amp;TEXT(ABS('9) 5 YR Budget &amp; Cash Flow Adj'!I38-U39),"#,###.00"),"Tab 9 is Different by "&amp;TEXT(ABS(U39-'9) 5 YR Budget &amp; Cash Flow Adj'!I38),"#,###.00"))))</f>
        <v>OK</v>
      </c>
    </row>
    <row r="40" spans="2:29" s="246" customFormat="1">
      <c r="B40" s="279"/>
      <c r="C40" s="152"/>
      <c r="D40" s="293" t="s">
        <v>30</v>
      </c>
      <c r="F40" s="189"/>
      <c r="G40" s="189"/>
      <c r="H40" s="283"/>
      <c r="I40" s="284">
        <v>0</v>
      </c>
      <c r="J40" s="284">
        <v>0</v>
      </c>
      <c r="K40" s="284">
        <v>0</v>
      </c>
      <c r="L40" s="284">
        <v>0</v>
      </c>
      <c r="M40" s="284">
        <v>0</v>
      </c>
      <c r="N40" s="284">
        <v>0</v>
      </c>
      <c r="O40" s="284">
        <v>0</v>
      </c>
      <c r="P40" s="284">
        <v>0</v>
      </c>
      <c r="Q40" s="284">
        <v>0</v>
      </c>
      <c r="R40" s="284">
        <v>0</v>
      </c>
      <c r="S40" s="284">
        <v>0</v>
      </c>
      <c r="T40" s="284">
        <v>0</v>
      </c>
      <c r="U40" s="285">
        <f>SUM(I40:T40)</f>
        <v>0</v>
      </c>
      <c r="V40" s="286"/>
      <c r="W40" s="4" t="str">
        <f>IF(AND('7) Year 1 Budget &amp; Assumptions'!N39=U40,'9) 5 YR Budget &amp; Cash Flow Adj'!I39=U40),"OK",IF(U40='9) 5 YR Budget &amp; Cash Flow Adj'!I39,"Tab 7 is Different by "&amp;TEXT(ABS(U40-'7) Year 1 Budget &amp; Assumptions'!N39),"#,###.00"),IF('7) Year 1 Budget &amp; Assumptions'!N39='9) 5 YR Budget &amp; Cash Flow Adj'!I39,"Tab 8 is Different by "&amp;TEXT(ABS('9) 5 YR Budget &amp; Cash Flow Adj'!I39-U40),"#,###.00"),"Tab 9 is Different by "&amp;TEXT(ABS(U40-'9) 5 YR Budget &amp; Cash Flow Adj'!I39),"#,###.00"))))</f>
        <v>OK</v>
      </c>
    </row>
    <row r="41" spans="2:29" s="246" customFormat="1" ht="16.8">
      <c r="B41" s="279"/>
      <c r="C41" s="152"/>
      <c r="D41" s="293" t="s">
        <v>30</v>
      </c>
      <c r="E41" s="277"/>
      <c r="F41" s="190"/>
      <c r="G41" s="190"/>
      <c r="H41" s="283"/>
      <c r="I41" s="294">
        <v>0</v>
      </c>
      <c r="J41" s="294">
        <v>0</v>
      </c>
      <c r="K41" s="294">
        <v>0</v>
      </c>
      <c r="L41" s="294">
        <v>0</v>
      </c>
      <c r="M41" s="294">
        <v>0</v>
      </c>
      <c r="N41" s="294">
        <v>0</v>
      </c>
      <c r="O41" s="294">
        <v>0</v>
      </c>
      <c r="P41" s="294">
        <v>0</v>
      </c>
      <c r="Q41" s="294">
        <v>0</v>
      </c>
      <c r="R41" s="294">
        <v>0</v>
      </c>
      <c r="S41" s="294">
        <v>0</v>
      </c>
      <c r="T41" s="294">
        <v>0</v>
      </c>
      <c r="U41" s="295">
        <f>SUM(I41:T41)</f>
        <v>0</v>
      </c>
      <c r="V41" s="286"/>
      <c r="W41" s="4" t="str">
        <f>IF(AND('7) Year 1 Budget &amp; Assumptions'!N40=U41,'9) 5 YR Budget &amp; Cash Flow Adj'!I40=U41),"OK",IF(U41='9) 5 YR Budget &amp; Cash Flow Adj'!I40,"Tab 7 is Different by "&amp;TEXT(ABS(U41-'7) Year 1 Budget &amp; Assumptions'!N40),"#,###.00"),IF('7) Year 1 Budget &amp; Assumptions'!N40='9) 5 YR Budget &amp; Cash Flow Adj'!I40,"Tab 8 is Different by "&amp;TEXT(ABS('9) 5 YR Budget &amp; Cash Flow Adj'!I40-U41),"#,###.00"),"Tab 9 is Different by "&amp;TEXT(ABS(U41-'9) 5 YR Budget &amp; Cash Flow Adj'!I40),"#,###.00"))))</f>
        <v>OK</v>
      </c>
    </row>
    <row r="42" spans="2:29" s="246" customFormat="1">
      <c r="B42" s="279"/>
      <c r="C42" s="152" t="s">
        <v>31</v>
      </c>
      <c r="D42" s="280"/>
      <c r="E42" s="277"/>
      <c r="F42" s="190"/>
      <c r="G42" s="190"/>
      <c r="H42" s="283"/>
      <c r="I42" s="288">
        <f t="shared" ref="I42:U42" si="8">SUM(I34:I41)</f>
        <v>0</v>
      </c>
      <c r="J42" s="287">
        <f t="shared" si="8"/>
        <v>0</v>
      </c>
      <c r="K42" s="287">
        <f t="shared" si="8"/>
        <v>0</v>
      </c>
      <c r="L42" s="287">
        <f t="shared" si="8"/>
        <v>0</v>
      </c>
      <c r="M42" s="287">
        <f t="shared" si="8"/>
        <v>0</v>
      </c>
      <c r="N42" s="287">
        <f t="shared" si="8"/>
        <v>0</v>
      </c>
      <c r="O42" s="287">
        <f t="shared" si="8"/>
        <v>0</v>
      </c>
      <c r="P42" s="287">
        <f t="shared" si="8"/>
        <v>0</v>
      </c>
      <c r="Q42" s="287">
        <f t="shared" si="8"/>
        <v>0</v>
      </c>
      <c r="R42" s="287">
        <f t="shared" si="8"/>
        <v>0</v>
      </c>
      <c r="S42" s="287">
        <f t="shared" si="8"/>
        <v>0</v>
      </c>
      <c r="T42" s="287">
        <f t="shared" si="8"/>
        <v>0</v>
      </c>
      <c r="U42" s="289">
        <f t="shared" si="8"/>
        <v>0</v>
      </c>
      <c r="V42" s="286"/>
      <c r="W42" s="4" t="str">
        <f>IF(AND('7) Year 1 Budget &amp; Assumptions'!N41=U42,'9) 5 YR Budget &amp; Cash Flow Adj'!I41=U42),"OK",IF(U42='9) 5 YR Budget &amp; Cash Flow Adj'!I41,"Tab 7 is Different by "&amp;TEXT(ABS(U42-'7) Year 1 Budget &amp; Assumptions'!N41),"#,###.00"),IF('7) Year 1 Budget &amp; Assumptions'!N41='9) 5 YR Budget &amp; Cash Flow Adj'!I41,"Tab 8 is Different by "&amp;TEXT(ABS('9) 5 YR Budget &amp; Cash Flow Adj'!I41-U42),"#,###.00"),"Tab 9 is Different by "&amp;TEXT(ABS(U42-'9) 5 YR Budget &amp; Cash Flow Adj'!I41),"#,###.00"))))</f>
        <v>OK</v>
      </c>
    </row>
    <row r="43" spans="2:29" s="277" customFormat="1" ht="7.5" customHeight="1">
      <c r="B43" s="279"/>
      <c r="C43" s="152"/>
      <c r="D43" s="152"/>
      <c r="E43" s="159"/>
      <c r="F43" s="154"/>
      <c r="G43" s="154"/>
      <c r="H43" s="278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7"/>
      <c r="V43" s="286"/>
      <c r="W43" s="4"/>
      <c r="X43" s="246"/>
    </row>
    <row r="44" spans="2:29" s="246" customFormat="1">
      <c r="B44" s="275"/>
      <c r="C44" s="276" t="s">
        <v>32</v>
      </c>
      <c r="D44" s="276"/>
      <c r="E44" s="159"/>
      <c r="F44" s="154"/>
      <c r="G44" s="154"/>
      <c r="H44" s="278"/>
      <c r="I44" s="281"/>
      <c r="J44" s="281"/>
      <c r="K44" s="281"/>
      <c r="L44" s="281"/>
      <c r="M44" s="281"/>
      <c r="N44" s="281"/>
      <c r="O44" s="281"/>
      <c r="P44" s="281"/>
      <c r="Q44" s="281"/>
      <c r="R44" s="281"/>
      <c r="S44" s="281"/>
      <c r="T44" s="281"/>
      <c r="U44" s="282"/>
      <c r="V44" s="286"/>
      <c r="W44" s="4"/>
    </row>
    <row r="45" spans="2:29" s="246" customFormat="1">
      <c r="B45" s="279"/>
      <c r="C45" s="152"/>
      <c r="D45" s="280" t="s">
        <v>33</v>
      </c>
      <c r="E45" s="277"/>
      <c r="F45" s="190"/>
      <c r="G45" s="190"/>
      <c r="H45" s="283"/>
      <c r="I45" s="284">
        <v>0</v>
      </c>
      <c r="J45" s="284">
        <v>0</v>
      </c>
      <c r="K45" s="284">
        <v>0</v>
      </c>
      <c r="L45" s="284">
        <v>0</v>
      </c>
      <c r="M45" s="284">
        <v>0</v>
      </c>
      <c r="N45" s="284">
        <v>0</v>
      </c>
      <c r="O45" s="284">
        <v>0</v>
      </c>
      <c r="P45" s="284">
        <v>0</v>
      </c>
      <c r="Q45" s="284">
        <v>0</v>
      </c>
      <c r="R45" s="284">
        <v>0</v>
      </c>
      <c r="S45" s="284">
        <v>0</v>
      </c>
      <c r="T45" s="284">
        <v>0</v>
      </c>
      <c r="U45" s="285">
        <f>SUM(I45:T45)</f>
        <v>0</v>
      </c>
      <c r="V45" s="286"/>
      <c r="W45" s="4" t="str">
        <f>IF(AND('7) Year 1 Budget &amp; Assumptions'!N44=U45,'9) 5 YR Budget &amp; Cash Flow Adj'!I44=U45),"OK",IF(U45='9) 5 YR Budget &amp; Cash Flow Adj'!I44,"Tab 7 is Different by "&amp;TEXT(ABS(U45-'7) Year 1 Budget &amp; Assumptions'!N44),"#,###.00"),IF('7) Year 1 Budget &amp; Assumptions'!N44='9) 5 YR Budget &amp; Cash Flow Adj'!I44,"Tab 8 is Different by "&amp;TEXT(ABS('9) 5 YR Budget &amp; Cash Flow Adj'!I44-U45),"#,###.00"),"Tab 9 is Different by "&amp;TEXT(ABS(U45-'9) 5 YR Budget &amp; Cash Flow Adj'!I44),"#,###.00"))))</f>
        <v>OK</v>
      </c>
    </row>
    <row r="46" spans="2:29" s="246" customFormat="1">
      <c r="B46" s="279"/>
      <c r="C46" s="152"/>
      <c r="D46" s="280" t="s">
        <v>34</v>
      </c>
      <c r="E46" s="277"/>
      <c r="F46" s="190"/>
      <c r="G46" s="190"/>
      <c r="H46" s="283"/>
      <c r="I46" s="284">
        <v>0</v>
      </c>
      <c r="J46" s="284">
        <v>0</v>
      </c>
      <c r="K46" s="284">
        <v>0</v>
      </c>
      <c r="L46" s="284">
        <v>0</v>
      </c>
      <c r="M46" s="284">
        <v>0</v>
      </c>
      <c r="N46" s="284">
        <v>0</v>
      </c>
      <c r="O46" s="284">
        <v>0</v>
      </c>
      <c r="P46" s="284">
        <v>0</v>
      </c>
      <c r="Q46" s="284">
        <v>0</v>
      </c>
      <c r="R46" s="284">
        <v>0</v>
      </c>
      <c r="S46" s="284">
        <v>0</v>
      </c>
      <c r="T46" s="284">
        <v>0</v>
      </c>
      <c r="U46" s="285">
        <f>SUM(I46:T46)</f>
        <v>0</v>
      </c>
      <c r="V46" s="286"/>
      <c r="W46" s="4" t="str">
        <f>IF(AND('7) Year 1 Budget &amp; Assumptions'!N45=U46,'9) 5 YR Budget &amp; Cash Flow Adj'!I45=U46),"OK",IF(U46='9) 5 YR Budget &amp; Cash Flow Adj'!I45,"Tab 7 is Different by "&amp;TEXT(ABS(U46-'7) Year 1 Budget &amp; Assumptions'!N45),"#,###.00"),IF('7) Year 1 Budget &amp; Assumptions'!N45='9) 5 YR Budget &amp; Cash Flow Adj'!I45,"Tab 8 is Different by "&amp;TEXT(ABS('9) 5 YR Budget &amp; Cash Flow Adj'!I45-U46),"#,###.00"),"Tab 9 is Different by "&amp;TEXT(ABS(U46-'9) 5 YR Budget &amp; Cash Flow Adj'!I45),"#,###.00"))))</f>
        <v>OK</v>
      </c>
    </row>
    <row r="47" spans="2:29" s="246" customFormat="1">
      <c r="B47" s="279"/>
      <c r="C47" s="152"/>
      <c r="D47" s="280" t="s">
        <v>35</v>
      </c>
      <c r="E47" s="277"/>
      <c r="F47" s="190"/>
      <c r="G47" s="190"/>
      <c r="H47" s="283"/>
      <c r="I47" s="284">
        <v>0</v>
      </c>
      <c r="J47" s="284">
        <v>0</v>
      </c>
      <c r="K47" s="284">
        <v>0</v>
      </c>
      <c r="L47" s="284">
        <v>0</v>
      </c>
      <c r="M47" s="284">
        <v>0</v>
      </c>
      <c r="N47" s="284">
        <v>0</v>
      </c>
      <c r="O47" s="284">
        <v>0</v>
      </c>
      <c r="P47" s="284">
        <v>0</v>
      </c>
      <c r="Q47" s="284">
        <v>0</v>
      </c>
      <c r="R47" s="284">
        <v>0</v>
      </c>
      <c r="S47" s="284">
        <v>0</v>
      </c>
      <c r="T47" s="284">
        <v>0</v>
      </c>
      <c r="U47" s="285">
        <f>SUM(I47:T47)</f>
        <v>0</v>
      </c>
      <c r="V47" s="286"/>
      <c r="W47" s="4" t="str">
        <f>IF(AND('7) Year 1 Budget &amp; Assumptions'!N46=U47,'9) 5 YR Budget &amp; Cash Flow Adj'!I46=U47),"OK",IF(U47='9) 5 YR Budget &amp; Cash Flow Adj'!I46,"Tab 7 is Different by "&amp;TEXT(ABS(U47-'7) Year 1 Budget &amp; Assumptions'!N46),"#,###.00"),IF('7) Year 1 Budget &amp; Assumptions'!N46='9) 5 YR Budget &amp; Cash Flow Adj'!I46,"Tab 8 is Different by "&amp;TEXT(ABS('9) 5 YR Budget &amp; Cash Flow Adj'!I46-U47),"#,###.00"),"Tab 9 is Different by "&amp;TEXT(ABS(U47-'9) 5 YR Budget &amp; Cash Flow Adj'!I46),"#,###.00"))))</f>
        <v>OK</v>
      </c>
    </row>
    <row r="48" spans="2:29" s="246" customFormat="1">
      <c r="B48" s="279"/>
      <c r="C48" s="152"/>
      <c r="D48" s="280" t="s">
        <v>36</v>
      </c>
      <c r="E48" s="277"/>
      <c r="F48" s="190"/>
      <c r="G48" s="190"/>
      <c r="H48" s="283"/>
      <c r="I48" s="284">
        <v>0</v>
      </c>
      <c r="J48" s="284">
        <v>0</v>
      </c>
      <c r="K48" s="284">
        <v>0</v>
      </c>
      <c r="L48" s="284">
        <v>0</v>
      </c>
      <c r="M48" s="284">
        <v>0</v>
      </c>
      <c r="N48" s="284">
        <v>0</v>
      </c>
      <c r="O48" s="284">
        <v>0</v>
      </c>
      <c r="P48" s="284">
        <v>0</v>
      </c>
      <c r="Q48" s="284">
        <v>0</v>
      </c>
      <c r="R48" s="284">
        <v>0</v>
      </c>
      <c r="S48" s="284">
        <v>0</v>
      </c>
      <c r="T48" s="284">
        <v>0</v>
      </c>
      <c r="U48" s="285">
        <f>SUM(I48:T48)</f>
        <v>0</v>
      </c>
      <c r="V48" s="286"/>
      <c r="W48" s="4" t="str">
        <f>IF(AND('7) Year 1 Budget &amp; Assumptions'!N47=U48,'9) 5 YR Budget &amp; Cash Flow Adj'!I47=U48),"OK",IF(U48='9) 5 YR Budget &amp; Cash Flow Adj'!I47,"Tab 7 is Different by "&amp;TEXT(ABS(U48-'7) Year 1 Budget &amp; Assumptions'!N47),"#,###.00"),IF('7) Year 1 Budget &amp; Assumptions'!N47='9) 5 YR Budget &amp; Cash Flow Adj'!I47,"Tab 8 is Different by "&amp;TEXT(ABS('9) 5 YR Budget &amp; Cash Flow Adj'!I47-U48),"#,###.00"),"Tab 9 is Different by "&amp;TEXT(ABS(U48-'9) 5 YR Budget &amp; Cash Flow Adj'!I47),"#,###.00"))))</f>
        <v>OK</v>
      </c>
    </row>
    <row r="49" spans="2:24" s="246" customFormat="1">
      <c r="B49" s="279"/>
      <c r="C49" s="152"/>
      <c r="D49" s="276" t="s">
        <v>27</v>
      </c>
      <c r="E49" s="277"/>
      <c r="F49" s="190"/>
      <c r="G49" s="190"/>
      <c r="H49" s="278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2"/>
      <c r="V49" s="286"/>
      <c r="W49" s="4"/>
    </row>
    <row r="50" spans="2:24" s="246" customFormat="1">
      <c r="B50" s="279"/>
      <c r="C50" s="152"/>
      <c r="D50" s="293" t="s">
        <v>37</v>
      </c>
      <c r="F50" s="189"/>
      <c r="G50" s="189"/>
      <c r="H50" s="283"/>
      <c r="I50" s="284">
        <v>0</v>
      </c>
      <c r="J50" s="284">
        <v>0</v>
      </c>
      <c r="K50" s="284">
        <v>0</v>
      </c>
      <c r="L50" s="284">
        <v>0</v>
      </c>
      <c r="M50" s="284">
        <v>0</v>
      </c>
      <c r="N50" s="284">
        <v>0</v>
      </c>
      <c r="O50" s="284">
        <v>0</v>
      </c>
      <c r="P50" s="284">
        <v>0</v>
      </c>
      <c r="Q50" s="284">
        <v>0</v>
      </c>
      <c r="R50" s="284">
        <v>0</v>
      </c>
      <c r="S50" s="284">
        <v>0</v>
      </c>
      <c r="T50" s="284">
        <v>0</v>
      </c>
      <c r="U50" s="285">
        <f>SUM(I50:T50)</f>
        <v>0</v>
      </c>
      <c r="V50" s="286"/>
      <c r="W50" s="4" t="str">
        <f>IF(AND('7) Year 1 Budget &amp; Assumptions'!N49=U50,'9) 5 YR Budget &amp; Cash Flow Adj'!I49=U50),"OK",IF(U50='9) 5 YR Budget &amp; Cash Flow Adj'!I49,"Tab 7 is Different by "&amp;TEXT(ABS(U50-'7) Year 1 Budget &amp; Assumptions'!N49),"#,###.00"),IF('7) Year 1 Budget &amp; Assumptions'!N49='9) 5 YR Budget &amp; Cash Flow Adj'!I49,"Tab 8 is Different by "&amp;TEXT(ABS('9) 5 YR Budget &amp; Cash Flow Adj'!I49-U50),"#,###.00"),"Tab 9 is Different by "&amp;TEXT(ABS(U50-'9) 5 YR Budget &amp; Cash Flow Adj'!I49),"#,###.00"))))</f>
        <v>OK</v>
      </c>
    </row>
    <row r="51" spans="2:24" s="246" customFormat="1">
      <c r="B51" s="279"/>
      <c r="C51" s="152"/>
      <c r="D51" s="293" t="s">
        <v>30</v>
      </c>
      <c r="F51" s="189"/>
      <c r="G51" s="189"/>
      <c r="H51" s="283"/>
      <c r="I51" s="284">
        <v>0</v>
      </c>
      <c r="J51" s="284">
        <v>0</v>
      </c>
      <c r="K51" s="284">
        <v>0</v>
      </c>
      <c r="L51" s="284">
        <v>0</v>
      </c>
      <c r="M51" s="284">
        <v>0</v>
      </c>
      <c r="N51" s="284">
        <v>0</v>
      </c>
      <c r="O51" s="284">
        <v>0</v>
      </c>
      <c r="P51" s="284">
        <v>0</v>
      </c>
      <c r="Q51" s="284">
        <v>0</v>
      </c>
      <c r="R51" s="284">
        <v>0</v>
      </c>
      <c r="S51" s="284">
        <v>0</v>
      </c>
      <c r="T51" s="284">
        <v>0</v>
      </c>
      <c r="U51" s="285">
        <f>SUM(I51:T51)</f>
        <v>0</v>
      </c>
      <c r="V51" s="286"/>
      <c r="W51" s="4" t="str">
        <f>IF(AND('7) Year 1 Budget &amp; Assumptions'!N50=U51,'9) 5 YR Budget &amp; Cash Flow Adj'!I50=U51),"OK",IF(U51='9) 5 YR Budget &amp; Cash Flow Adj'!I50,"Tab 7 is Different by "&amp;TEXT(ABS(U51-'7) Year 1 Budget &amp; Assumptions'!N50),"#,###.00"),IF('7) Year 1 Budget &amp; Assumptions'!N50='9) 5 YR Budget &amp; Cash Flow Adj'!I50,"Tab 8 is Different by "&amp;TEXT(ABS('9) 5 YR Budget &amp; Cash Flow Adj'!I50-U51),"#,###.00"),"Tab 9 is Different by "&amp;TEXT(ABS(U51-'9) 5 YR Budget &amp; Cash Flow Adj'!I50),"#,###.00"))))</f>
        <v>OK</v>
      </c>
    </row>
    <row r="52" spans="2:24" s="246" customFormat="1">
      <c r="B52" s="279"/>
      <c r="C52" s="152"/>
      <c r="D52" s="293" t="s">
        <v>38</v>
      </c>
      <c r="E52" s="277"/>
      <c r="F52" s="190"/>
      <c r="G52" s="190"/>
      <c r="H52" s="283"/>
      <c r="I52" s="284">
        <v>0</v>
      </c>
      <c r="J52" s="284">
        <v>0</v>
      </c>
      <c r="K52" s="284">
        <v>0</v>
      </c>
      <c r="L52" s="284">
        <v>0</v>
      </c>
      <c r="M52" s="284">
        <v>0</v>
      </c>
      <c r="N52" s="284">
        <v>0</v>
      </c>
      <c r="O52" s="284">
        <v>0</v>
      </c>
      <c r="P52" s="284">
        <v>0</v>
      </c>
      <c r="Q52" s="284">
        <v>0</v>
      </c>
      <c r="R52" s="284">
        <v>0</v>
      </c>
      <c r="S52" s="284">
        <v>0</v>
      </c>
      <c r="T52" s="284">
        <v>0</v>
      </c>
      <c r="U52" s="285">
        <f>SUM(I52:T52)</f>
        <v>0</v>
      </c>
      <c r="V52" s="286"/>
      <c r="W52" s="4" t="str">
        <f>IF(AND('7) Year 1 Budget &amp; Assumptions'!N51=U52,'9) 5 YR Budget &amp; Cash Flow Adj'!I51=U52),"OK",IF(U52='9) 5 YR Budget &amp; Cash Flow Adj'!I51,"Tab 7 is Different by "&amp;TEXT(ABS(U52-'7) Year 1 Budget &amp; Assumptions'!N51),"#,###.00"),IF('7) Year 1 Budget &amp; Assumptions'!N51='9) 5 YR Budget &amp; Cash Flow Adj'!I51,"Tab 8 is Different by "&amp;TEXT(ABS('9) 5 YR Budget &amp; Cash Flow Adj'!I51-U52),"#,###.00"),"Tab 9 is Different by "&amp;TEXT(ABS(U52-'9) 5 YR Budget &amp; Cash Flow Adj'!I51),"#,###.00"))))</f>
        <v>OK</v>
      </c>
    </row>
    <row r="53" spans="2:24" s="246" customFormat="1">
      <c r="B53" s="279"/>
      <c r="C53" s="152" t="s">
        <v>39</v>
      </c>
      <c r="D53" s="280"/>
      <c r="E53" s="277"/>
      <c r="F53" s="190"/>
      <c r="G53" s="190"/>
      <c r="H53" s="283"/>
      <c r="I53" s="288">
        <f t="shared" ref="I53:U53" si="9">SUM(I45:I52)</f>
        <v>0</v>
      </c>
      <c r="J53" s="288">
        <f t="shared" si="9"/>
        <v>0</v>
      </c>
      <c r="K53" s="288">
        <f t="shared" si="9"/>
        <v>0</v>
      </c>
      <c r="L53" s="288">
        <f t="shared" si="9"/>
        <v>0</v>
      </c>
      <c r="M53" s="288">
        <f t="shared" si="9"/>
        <v>0</v>
      </c>
      <c r="N53" s="288">
        <f t="shared" si="9"/>
        <v>0</v>
      </c>
      <c r="O53" s="288">
        <f t="shared" si="9"/>
        <v>0</v>
      </c>
      <c r="P53" s="288">
        <f t="shared" si="9"/>
        <v>0</v>
      </c>
      <c r="Q53" s="288">
        <f t="shared" si="9"/>
        <v>0</v>
      </c>
      <c r="R53" s="288">
        <f t="shared" si="9"/>
        <v>0</v>
      </c>
      <c r="S53" s="288">
        <f t="shared" si="9"/>
        <v>0</v>
      </c>
      <c r="T53" s="288">
        <f t="shared" si="9"/>
        <v>0</v>
      </c>
      <c r="U53" s="288">
        <f t="shared" si="9"/>
        <v>0</v>
      </c>
      <c r="V53" s="286"/>
      <c r="W53" s="4" t="str">
        <f>IF(AND('7) Year 1 Budget &amp; Assumptions'!N52=U53,'9) 5 YR Budget &amp; Cash Flow Adj'!I52=U53),"OK",IF(U53='9) 5 YR Budget &amp; Cash Flow Adj'!I52,"Tab 7 is Different by "&amp;TEXT(ABS(U53-'7) Year 1 Budget &amp; Assumptions'!N52),"#,###.00"),IF('7) Year 1 Budget &amp; Assumptions'!N52='9) 5 YR Budget &amp; Cash Flow Adj'!I52,"Tab 8 is Different by "&amp;TEXT(ABS('9) 5 YR Budget &amp; Cash Flow Adj'!I52-U53),"#,###.00"),"Tab 9 is Different by "&amp;TEXT(ABS(U53-'9) 5 YR Budget &amp; Cash Flow Adj'!I52),"#,###.00"))))</f>
        <v>OK</v>
      </c>
    </row>
    <row r="54" spans="2:24" s="277" customFormat="1" ht="7.5" customHeight="1">
      <c r="B54" s="279"/>
      <c r="C54" s="152"/>
      <c r="D54" s="152"/>
      <c r="E54" s="159"/>
      <c r="F54" s="154"/>
      <c r="G54" s="154"/>
      <c r="H54" s="278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7"/>
      <c r="V54" s="286"/>
      <c r="W54" s="4"/>
      <c r="X54" s="246"/>
    </row>
    <row r="55" spans="2:24" s="246" customFormat="1">
      <c r="B55" s="275"/>
      <c r="C55" s="276" t="s">
        <v>40</v>
      </c>
      <c r="D55" s="276"/>
      <c r="E55" s="159"/>
      <c r="F55" s="154"/>
      <c r="G55" s="154"/>
      <c r="H55" s="278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2"/>
      <c r="V55" s="286"/>
      <c r="W55" s="4"/>
    </row>
    <row r="56" spans="2:24" s="246" customFormat="1">
      <c r="B56" s="279"/>
      <c r="C56" s="152"/>
      <c r="D56" s="280" t="s">
        <v>41</v>
      </c>
      <c r="E56" s="277"/>
      <c r="F56" s="190"/>
      <c r="G56" s="190"/>
      <c r="H56" s="283"/>
      <c r="I56" s="284">
        <v>0</v>
      </c>
      <c r="J56" s="284">
        <v>0</v>
      </c>
      <c r="K56" s="284">
        <v>0</v>
      </c>
      <c r="L56" s="284">
        <v>0</v>
      </c>
      <c r="M56" s="284">
        <v>0</v>
      </c>
      <c r="N56" s="284">
        <v>0</v>
      </c>
      <c r="O56" s="284">
        <v>0</v>
      </c>
      <c r="P56" s="284">
        <v>0</v>
      </c>
      <c r="Q56" s="284">
        <v>0</v>
      </c>
      <c r="R56" s="284">
        <v>0</v>
      </c>
      <c r="S56" s="284">
        <v>0</v>
      </c>
      <c r="T56" s="284">
        <v>0</v>
      </c>
      <c r="U56" s="285">
        <f t="shared" ref="U56:U63" si="10">SUM(I56:T56)</f>
        <v>0</v>
      </c>
      <c r="V56" s="286"/>
      <c r="W56" s="4" t="str">
        <f>IF(AND('7) Year 1 Budget &amp; Assumptions'!N55=U56,'9) 5 YR Budget &amp; Cash Flow Adj'!I55=U56),"OK",IF(U56='9) 5 YR Budget &amp; Cash Flow Adj'!I55,"Tab 7 is Different by "&amp;TEXT(ABS(U56-'7) Year 1 Budget &amp; Assumptions'!N55),"#,###.00"),IF('7) Year 1 Budget &amp; Assumptions'!N55='9) 5 YR Budget &amp; Cash Flow Adj'!I55,"Tab 8 is Different by "&amp;TEXT(ABS('9) 5 YR Budget &amp; Cash Flow Adj'!I55-U56),"#,###.00"),"Tab 9 is Different by "&amp;TEXT(ABS(U56-'9) 5 YR Budget &amp; Cash Flow Adj'!I55),"#,###.00"))))</f>
        <v>OK</v>
      </c>
    </row>
    <row r="57" spans="2:24" s="246" customFormat="1">
      <c r="B57" s="279"/>
      <c r="C57" s="152"/>
      <c r="D57" s="280" t="s">
        <v>42</v>
      </c>
      <c r="E57" s="277"/>
      <c r="F57" s="190"/>
      <c r="G57" s="190"/>
      <c r="H57" s="283"/>
      <c r="I57" s="284">
        <v>0</v>
      </c>
      <c r="J57" s="284">
        <v>0</v>
      </c>
      <c r="K57" s="284">
        <v>0</v>
      </c>
      <c r="L57" s="284">
        <v>0</v>
      </c>
      <c r="M57" s="284">
        <v>0</v>
      </c>
      <c r="N57" s="284">
        <v>0</v>
      </c>
      <c r="O57" s="284">
        <v>0</v>
      </c>
      <c r="P57" s="284">
        <v>0</v>
      </c>
      <c r="Q57" s="284">
        <v>0</v>
      </c>
      <c r="R57" s="284">
        <v>0</v>
      </c>
      <c r="S57" s="284">
        <v>0</v>
      </c>
      <c r="T57" s="284">
        <v>0</v>
      </c>
      <c r="U57" s="285">
        <f t="shared" si="10"/>
        <v>0</v>
      </c>
      <c r="V57" s="286"/>
      <c r="W57" s="4" t="str">
        <f>IF(AND('7) Year 1 Budget &amp; Assumptions'!N56=U57,'9) 5 YR Budget &amp; Cash Flow Adj'!I56=U57),"OK",IF(U57='9) 5 YR Budget &amp; Cash Flow Adj'!I56,"Tab 7 is Different by "&amp;TEXT(ABS(U57-'7) Year 1 Budget &amp; Assumptions'!N56),"#,###.00"),IF('7) Year 1 Budget &amp; Assumptions'!N56='9) 5 YR Budget &amp; Cash Flow Adj'!I56,"Tab 8 is Different by "&amp;TEXT(ABS('9) 5 YR Budget &amp; Cash Flow Adj'!I56-U57),"#,###.00"),"Tab 9 is Different by "&amp;TEXT(ABS(U57-'9) 5 YR Budget &amp; Cash Flow Adj'!I56),"#,###.00"))))</f>
        <v>OK</v>
      </c>
    </row>
    <row r="58" spans="2:24" s="246" customFormat="1">
      <c r="B58" s="279"/>
      <c r="C58" s="152"/>
      <c r="D58" s="280" t="s">
        <v>43</v>
      </c>
      <c r="E58" s="277"/>
      <c r="F58" s="190"/>
      <c r="G58" s="190"/>
      <c r="H58" s="283"/>
      <c r="I58" s="284">
        <v>0</v>
      </c>
      <c r="J58" s="284">
        <v>0</v>
      </c>
      <c r="K58" s="284">
        <v>0</v>
      </c>
      <c r="L58" s="284">
        <v>0</v>
      </c>
      <c r="M58" s="284">
        <v>0</v>
      </c>
      <c r="N58" s="284">
        <v>0</v>
      </c>
      <c r="O58" s="284">
        <v>0</v>
      </c>
      <c r="P58" s="284">
        <v>0</v>
      </c>
      <c r="Q58" s="284">
        <v>0</v>
      </c>
      <c r="R58" s="284">
        <v>0</v>
      </c>
      <c r="S58" s="284">
        <v>0</v>
      </c>
      <c r="T58" s="284">
        <v>0</v>
      </c>
      <c r="U58" s="285">
        <f t="shared" si="10"/>
        <v>0</v>
      </c>
      <c r="V58" s="286"/>
      <c r="W58" s="4" t="str">
        <f>IF(AND('7) Year 1 Budget &amp; Assumptions'!N57=U58,'9) 5 YR Budget &amp; Cash Flow Adj'!I57=U58),"OK",IF(U58='9) 5 YR Budget &amp; Cash Flow Adj'!I57,"Tab 7 is Different by "&amp;TEXT(ABS(U58-'7) Year 1 Budget &amp; Assumptions'!N57),"#,###.00"),IF('7) Year 1 Budget &amp; Assumptions'!N57='9) 5 YR Budget &amp; Cash Flow Adj'!I57,"Tab 8 is Different by "&amp;TEXT(ABS('9) 5 YR Budget &amp; Cash Flow Adj'!I57-U58),"#,###.00"),"Tab 9 is Different by "&amp;TEXT(ABS(U58-'9) 5 YR Budget &amp; Cash Flow Adj'!I57),"#,###.00"))))</f>
        <v>OK</v>
      </c>
    </row>
    <row r="59" spans="2:24" s="246" customFormat="1">
      <c r="B59" s="279"/>
      <c r="C59" s="152"/>
      <c r="D59" s="280" t="s">
        <v>44</v>
      </c>
      <c r="E59" s="277"/>
      <c r="F59" s="190"/>
      <c r="G59" s="190"/>
      <c r="H59" s="283"/>
      <c r="I59" s="284">
        <v>0</v>
      </c>
      <c r="J59" s="284">
        <v>0</v>
      </c>
      <c r="K59" s="284">
        <v>0</v>
      </c>
      <c r="L59" s="284">
        <v>0</v>
      </c>
      <c r="M59" s="284">
        <v>0</v>
      </c>
      <c r="N59" s="284">
        <v>0</v>
      </c>
      <c r="O59" s="284">
        <v>0</v>
      </c>
      <c r="P59" s="284">
        <v>0</v>
      </c>
      <c r="Q59" s="284">
        <v>0</v>
      </c>
      <c r="R59" s="284">
        <v>0</v>
      </c>
      <c r="S59" s="284">
        <v>0</v>
      </c>
      <c r="T59" s="284">
        <v>0</v>
      </c>
      <c r="U59" s="285">
        <f t="shared" si="10"/>
        <v>0</v>
      </c>
      <c r="V59" s="286"/>
      <c r="W59" s="4" t="str">
        <f>IF(AND('7) Year 1 Budget &amp; Assumptions'!N58=U59,'9) 5 YR Budget &amp; Cash Flow Adj'!I58=U59),"OK",IF(U59='9) 5 YR Budget &amp; Cash Flow Adj'!I58,"Tab 7 is Different by "&amp;TEXT(ABS(U59-'7) Year 1 Budget &amp; Assumptions'!N58),"#,###.00"),IF('7) Year 1 Budget &amp; Assumptions'!N58='9) 5 YR Budget &amp; Cash Flow Adj'!I58,"Tab 8 is Different by "&amp;TEXT(ABS('9) 5 YR Budget &amp; Cash Flow Adj'!I58-U59),"#,###.00"),"Tab 9 is Different by "&amp;TEXT(ABS(U59-'9) 5 YR Budget &amp; Cash Flow Adj'!I58),"#,###.00"))))</f>
        <v>OK</v>
      </c>
    </row>
    <row r="60" spans="2:24" s="246" customFormat="1">
      <c r="B60" s="279"/>
      <c r="C60" s="152"/>
      <c r="D60" s="280" t="s">
        <v>45</v>
      </c>
      <c r="E60" s="277"/>
      <c r="F60" s="190"/>
      <c r="G60" s="190"/>
      <c r="H60" s="283"/>
      <c r="I60" s="284">
        <v>0</v>
      </c>
      <c r="J60" s="284">
        <v>0</v>
      </c>
      <c r="K60" s="284">
        <v>0</v>
      </c>
      <c r="L60" s="284">
        <v>0</v>
      </c>
      <c r="M60" s="284">
        <v>0</v>
      </c>
      <c r="N60" s="284">
        <v>0</v>
      </c>
      <c r="O60" s="284">
        <v>0</v>
      </c>
      <c r="P60" s="284">
        <v>0</v>
      </c>
      <c r="Q60" s="284">
        <v>0</v>
      </c>
      <c r="R60" s="284">
        <v>0</v>
      </c>
      <c r="S60" s="284">
        <v>0</v>
      </c>
      <c r="T60" s="284">
        <v>0</v>
      </c>
      <c r="U60" s="285">
        <f t="shared" si="10"/>
        <v>0</v>
      </c>
      <c r="V60" s="286"/>
      <c r="W60" s="4" t="str">
        <f>IF(AND('7) Year 1 Budget &amp; Assumptions'!N59=U60,'9) 5 YR Budget &amp; Cash Flow Adj'!I59=U60),"OK",IF(U60='9) 5 YR Budget &amp; Cash Flow Adj'!I59,"Tab 7 is Different by "&amp;TEXT(ABS(U60-'7) Year 1 Budget &amp; Assumptions'!N59),"#,###.00"),IF('7) Year 1 Budget &amp; Assumptions'!N59='9) 5 YR Budget &amp; Cash Flow Adj'!I59,"Tab 8 is Different by "&amp;TEXT(ABS('9) 5 YR Budget &amp; Cash Flow Adj'!I59-U60),"#,###.00"),"Tab 9 is Different by "&amp;TEXT(ABS(U60-'9) 5 YR Budget &amp; Cash Flow Adj'!I59),"#,###.00"))))</f>
        <v>OK</v>
      </c>
    </row>
    <row r="61" spans="2:24" s="246" customFormat="1">
      <c r="B61" s="279"/>
      <c r="C61" s="152"/>
      <c r="D61" s="280" t="s">
        <v>46</v>
      </c>
      <c r="E61" s="277"/>
      <c r="F61" s="190"/>
      <c r="G61" s="190"/>
      <c r="H61" s="283"/>
      <c r="I61" s="284">
        <v>0</v>
      </c>
      <c r="J61" s="284">
        <v>0</v>
      </c>
      <c r="K61" s="284">
        <v>0</v>
      </c>
      <c r="L61" s="284">
        <v>0</v>
      </c>
      <c r="M61" s="284">
        <v>0</v>
      </c>
      <c r="N61" s="284">
        <v>0</v>
      </c>
      <c r="O61" s="284">
        <v>0</v>
      </c>
      <c r="P61" s="284">
        <v>0</v>
      </c>
      <c r="Q61" s="284">
        <v>0</v>
      </c>
      <c r="R61" s="284">
        <v>0</v>
      </c>
      <c r="S61" s="284">
        <v>0</v>
      </c>
      <c r="T61" s="284">
        <v>0</v>
      </c>
      <c r="U61" s="285">
        <f t="shared" si="10"/>
        <v>0</v>
      </c>
      <c r="V61" s="286"/>
      <c r="W61" s="4" t="str">
        <f>IF(AND('7) Year 1 Budget &amp; Assumptions'!N60=U61,'9) 5 YR Budget &amp; Cash Flow Adj'!I60=U61),"OK",IF(U61='9) 5 YR Budget &amp; Cash Flow Adj'!I60,"Tab 7 is Different by "&amp;TEXT(ABS(U61-'7) Year 1 Budget &amp; Assumptions'!N60),"#,###.00"),IF('7) Year 1 Budget &amp; Assumptions'!N60='9) 5 YR Budget &amp; Cash Flow Adj'!I60,"Tab 8 is Different by "&amp;TEXT(ABS('9) 5 YR Budget &amp; Cash Flow Adj'!I60-U61),"#,###.00"),"Tab 9 is Different by "&amp;TEXT(ABS(U61-'9) 5 YR Budget &amp; Cash Flow Adj'!I60),"#,###.00"))))</f>
        <v>OK</v>
      </c>
    </row>
    <row r="62" spans="2:24" s="246" customFormat="1">
      <c r="B62" s="279"/>
      <c r="C62" s="152"/>
      <c r="D62" s="280" t="s">
        <v>47</v>
      </c>
      <c r="E62" s="277"/>
      <c r="F62" s="190"/>
      <c r="G62" s="190"/>
      <c r="H62" s="283"/>
      <c r="I62" s="284">
        <v>0</v>
      </c>
      <c r="J62" s="284">
        <v>0</v>
      </c>
      <c r="K62" s="284">
        <v>0</v>
      </c>
      <c r="L62" s="284">
        <v>0</v>
      </c>
      <c r="M62" s="284">
        <v>0</v>
      </c>
      <c r="N62" s="284">
        <v>0</v>
      </c>
      <c r="O62" s="284">
        <v>0</v>
      </c>
      <c r="P62" s="284">
        <v>0</v>
      </c>
      <c r="Q62" s="284">
        <v>0</v>
      </c>
      <c r="R62" s="284">
        <v>0</v>
      </c>
      <c r="S62" s="284">
        <v>0</v>
      </c>
      <c r="T62" s="284">
        <v>0</v>
      </c>
      <c r="U62" s="285">
        <f t="shared" si="10"/>
        <v>0</v>
      </c>
      <c r="V62" s="286"/>
      <c r="W62" s="4" t="str">
        <f>IF(AND('7) Year 1 Budget &amp; Assumptions'!N61=U62,'9) 5 YR Budget &amp; Cash Flow Adj'!I61=U62),"OK",IF(U62='9) 5 YR Budget &amp; Cash Flow Adj'!I61,"Tab 7 is Different by "&amp;TEXT(ABS(U62-'7) Year 1 Budget &amp; Assumptions'!N61),"#,###.00"),IF('7) Year 1 Budget &amp; Assumptions'!N61='9) 5 YR Budget &amp; Cash Flow Adj'!I61,"Tab 8 is Different by "&amp;TEXT(ABS('9) 5 YR Budget &amp; Cash Flow Adj'!I61-U62),"#,###.00"),"Tab 9 is Different by "&amp;TEXT(ABS(U62-'9) 5 YR Budget &amp; Cash Flow Adj'!I61),"#,###.00"))))</f>
        <v>OK</v>
      </c>
    </row>
    <row r="63" spans="2:24" s="246" customFormat="1" ht="16.8">
      <c r="B63" s="279"/>
      <c r="C63" s="152"/>
      <c r="D63" s="280" t="s">
        <v>48</v>
      </c>
      <c r="E63" s="277"/>
      <c r="F63" s="190"/>
      <c r="G63" s="190"/>
      <c r="H63" s="283"/>
      <c r="I63" s="294">
        <v>0</v>
      </c>
      <c r="J63" s="294">
        <v>0</v>
      </c>
      <c r="K63" s="294">
        <v>0</v>
      </c>
      <c r="L63" s="294">
        <v>0</v>
      </c>
      <c r="M63" s="294">
        <v>0</v>
      </c>
      <c r="N63" s="294">
        <v>0</v>
      </c>
      <c r="O63" s="294">
        <v>0</v>
      </c>
      <c r="P63" s="294">
        <v>0</v>
      </c>
      <c r="Q63" s="294">
        <v>0</v>
      </c>
      <c r="R63" s="294">
        <v>0</v>
      </c>
      <c r="S63" s="294">
        <v>0</v>
      </c>
      <c r="T63" s="294">
        <v>0</v>
      </c>
      <c r="U63" s="295">
        <f t="shared" si="10"/>
        <v>0</v>
      </c>
      <c r="V63" s="286"/>
      <c r="W63" s="4" t="str">
        <f>IF(AND('7) Year 1 Budget &amp; Assumptions'!N62=U63,'9) 5 YR Budget &amp; Cash Flow Adj'!I62=U63),"OK",IF(U63='9) 5 YR Budget &amp; Cash Flow Adj'!I62,"Tab 7 is Different by "&amp;TEXT(ABS(U63-'7) Year 1 Budget &amp; Assumptions'!N62),"#,###.00"),IF('7) Year 1 Budget &amp; Assumptions'!N62='9) 5 YR Budget &amp; Cash Flow Adj'!I62,"Tab 8 is Different by "&amp;TEXT(ABS('9) 5 YR Budget &amp; Cash Flow Adj'!I62-U63),"#,###.00"),"Tab 9 is Different by "&amp;TEXT(ABS(U63-'9) 5 YR Budget &amp; Cash Flow Adj'!I62),"#,###.00"))))</f>
        <v>OK</v>
      </c>
    </row>
    <row r="64" spans="2:24" s="246" customFormat="1">
      <c r="B64" s="279"/>
      <c r="C64" s="152" t="s">
        <v>49</v>
      </c>
      <c r="D64" s="280"/>
      <c r="E64" s="277"/>
      <c r="F64" s="190"/>
      <c r="G64" s="190"/>
      <c r="H64" s="283"/>
      <c r="I64" s="288">
        <f t="shared" ref="I64:U64" si="11">SUM(I56:I63)</f>
        <v>0</v>
      </c>
      <c r="J64" s="287">
        <f t="shared" si="11"/>
        <v>0</v>
      </c>
      <c r="K64" s="287">
        <f t="shared" si="11"/>
        <v>0</v>
      </c>
      <c r="L64" s="287">
        <f t="shared" si="11"/>
        <v>0</v>
      </c>
      <c r="M64" s="287">
        <f t="shared" si="11"/>
        <v>0</v>
      </c>
      <c r="N64" s="287">
        <f t="shared" si="11"/>
        <v>0</v>
      </c>
      <c r="O64" s="287">
        <f t="shared" si="11"/>
        <v>0</v>
      </c>
      <c r="P64" s="287">
        <f t="shared" si="11"/>
        <v>0</v>
      </c>
      <c r="Q64" s="287">
        <f t="shared" si="11"/>
        <v>0</v>
      </c>
      <c r="R64" s="287">
        <f t="shared" si="11"/>
        <v>0</v>
      </c>
      <c r="S64" s="287">
        <f t="shared" si="11"/>
        <v>0</v>
      </c>
      <c r="T64" s="287">
        <f t="shared" si="11"/>
        <v>0</v>
      </c>
      <c r="U64" s="289">
        <f t="shared" si="11"/>
        <v>0</v>
      </c>
      <c r="V64" s="286"/>
      <c r="W64" s="4" t="str">
        <f>IF(AND('7) Year 1 Budget &amp; Assumptions'!N63=U64,'9) 5 YR Budget &amp; Cash Flow Adj'!I63=U64),"OK",IF(U64='9) 5 YR Budget &amp; Cash Flow Adj'!I63,"Tab 7 is Different by "&amp;TEXT(ABS(U64-'7) Year 1 Budget &amp; Assumptions'!N63),"#,###.00"),IF('7) Year 1 Budget &amp; Assumptions'!N63='9) 5 YR Budget &amp; Cash Flow Adj'!I63,"Tab 8 is Different by "&amp;TEXT(ABS('9) 5 YR Budget &amp; Cash Flow Adj'!I63-U64),"#,###.00"),"Tab 9 is Different by "&amp;TEXT(ABS(U64-'9) 5 YR Budget &amp; Cash Flow Adj'!I63),"#,###.00"))))</f>
        <v>OK</v>
      </c>
    </row>
    <row r="65" spans="2:24" s="277" customFormat="1" ht="7.5" customHeight="1">
      <c r="B65" s="279"/>
      <c r="C65" s="152"/>
      <c r="D65" s="280"/>
      <c r="F65" s="190"/>
      <c r="G65" s="190"/>
      <c r="H65" s="278"/>
      <c r="I65" s="291"/>
      <c r="J65" s="291"/>
      <c r="K65" s="291"/>
      <c r="L65" s="291"/>
      <c r="M65" s="291"/>
      <c r="N65" s="291"/>
      <c r="O65" s="291"/>
      <c r="P65" s="291"/>
      <c r="Q65" s="291"/>
      <c r="R65" s="291"/>
      <c r="S65" s="291"/>
      <c r="T65" s="291"/>
      <c r="U65" s="292"/>
      <c r="V65" s="286"/>
      <c r="W65" s="4"/>
      <c r="X65" s="246"/>
    </row>
    <row r="66" spans="2:24" s="246" customFormat="1" ht="12" customHeight="1" thickBot="1">
      <c r="B66" s="298" t="s">
        <v>50</v>
      </c>
      <c r="C66" s="299"/>
      <c r="D66" s="299"/>
      <c r="E66" s="326"/>
      <c r="F66" s="301"/>
      <c r="G66" s="301"/>
      <c r="H66" s="302"/>
      <c r="I66" s="303">
        <f t="shared" ref="I66:U66" si="12">I64+I53+I42</f>
        <v>0</v>
      </c>
      <c r="J66" s="304">
        <f t="shared" si="12"/>
        <v>0</v>
      </c>
      <c r="K66" s="304">
        <f t="shared" si="12"/>
        <v>0</v>
      </c>
      <c r="L66" s="304">
        <f t="shared" si="12"/>
        <v>0</v>
      </c>
      <c r="M66" s="304">
        <f t="shared" si="12"/>
        <v>0</v>
      </c>
      <c r="N66" s="304">
        <f t="shared" si="12"/>
        <v>0</v>
      </c>
      <c r="O66" s="304">
        <f t="shared" si="12"/>
        <v>0</v>
      </c>
      <c r="P66" s="304">
        <f t="shared" si="12"/>
        <v>0</v>
      </c>
      <c r="Q66" s="304">
        <f t="shared" si="12"/>
        <v>0</v>
      </c>
      <c r="R66" s="304">
        <f t="shared" si="12"/>
        <v>0</v>
      </c>
      <c r="S66" s="304">
        <f t="shared" si="12"/>
        <v>0</v>
      </c>
      <c r="T66" s="304">
        <f t="shared" si="12"/>
        <v>0</v>
      </c>
      <c r="U66" s="305">
        <f t="shared" si="12"/>
        <v>0</v>
      </c>
      <c r="V66" s="286"/>
      <c r="W66" s="4" t="str">
        <f>IF(AND('7) Year 1 Budget &amp; Assumptions'!N65=U66,'9) 5 YR Budget &amp; Cash Flow Adj'!I65=U66),"OK",IF(U66='9) 5 YR Budget &amp; Cash Flow Adj'!I65,"Tab 7 is Different by "&amp;TEXT(ABS(U66-'7) Year 1 Budget &amp; Assumptions'!N65),"#,###.00"),IF('7) Year 1 Budget &amp; Assumptions'!N65='9) 5 YR Budget &amp; Cash Flow Adj'!I65,"Tab 8 is Different by "&amp;TEXT(ABS('9) 5 YR Budget &amp; Cash Flow Adj'!I65-U66),"#,###.00"),"Tab 9 is Different by "&amp;TEXT(ABS(U66-'9) 5 YR Budget &amp; Cash Flow Adj'!I65),"#,###.00"))))</f>
        <v>OK</v>
      </c>
    </row>
    <row r="67" spans="2:24" s="246" customFormat="1" ht="7.5" customHeight="1" thickTop="1">
      <c r="B67" s="306"/>
      <c r="C67" s="306"/>
      <c r="D67" s="306"/>
      <c r="E67" s="307"/>
      <c r="F67" s="308"/>
      <c r="G67" s="308"/>
      <c r="H67" s="309"/>
      <c r="I67" s="310"/>
      <c r="J67" s="310"/>
      <c r="K67" s="310"/>
      <c r="L67" s="310"/>
      <c r="M67" s="310"/>
      <c r="N67" s="310"/>
      <c r="O67" s="310"/>
      <c r="P67" s="310"/>
      <c r="Q67" s="310"/>
      <c r="R67" s="310"/>
      <c r="S67" s="310"/>
      <c r="T67" s="310"/>
      <c r="U67" s="310"/>
      <c r="V67" s="286"/>
      <c r="W67" s="4"/>
    </row>
    <row r="68" spans="2:24" s="277" customFormat="1" ht="7.5" hidden="1" customHeight="1">
      <c r="B68" s="275"/>
      <c r="C68" s="276"/>
      <c r="D68" s="276"/>
      <c r="F68" s="190"/>
      <c r="G68" s="190"/>
      <c r="H68" s="278"/>
      <c r="I68" s="278"/>
      <c r="J68" s="278"/>
      <c r="K68" s="278"/>
      <c r="L68" s="278"/>
      <c r="M68" s="278"/>
      <c r="N68" s="278"/>
      <c r="O68" s="278"/>
      <c r="P68" s="278"/>
      <c r="Q68" s="278"/>
      <c r="R68" s="278"/>
      <c r="S68" s="278"/>
      <c r="T68" s="278"/>
      <c r="U68" s="311"/>
      <c r="V68" s="286"/>
      <c r="W68" s="4"/>
      <c r="X68" s="246"/>
    </row>
    <row r="69" spans="2:24" s="246" customFormat="1">
      <c r="B69" s="275" t="s">
        <v>51</v>
      </c>
      <c r="C69" s="276"/>
      <c r="D69" s="276"/>
      <c r="E69" s="277"/>
      <c r="F69" s="190"/>
      <c r="G69" s="190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8"/>
      <c r="T69" s="278"/>
      <c r="U69" s="311"/>
      <c r="V69" s="286"/>
      <c r="W69" s="4"/>
    </row>
    <row r="70" spans="2:24" s="246" customFormat="1">
      <c r="B70" s="279"/>
      <c r="C70" s="312" t="s">
        <v>78</v>
      </c>
      <c r="D70" s="152"/>
      <c r="E70" s="277"/>
      <c r="F70" s="190"/>
      <c r="G70" s="190" t="s">
        <v>20</v>
      </c>
      <c r="H70" s="278"/>
      <c r="I70" s="278"/>
      <c r="J70" s="278"/>
      <c r="K70" s="278"/>
      <c r="L70" s="278"/>
      <c r="M70" s="278"/>
      <c r="N70" s="278"/>
      <c r="O70" s="278"/>
      <c r="P70" s="278"/>
      <c r="Q70" s="278"/>
      <c r="R70" s="278"/>
      <c r="S70" s="278"/>
      <c r="T70" s="278"/>
      <c r="U70" s="311"/>
      <c r="V70" s="286"/>
      <c r="W70" s="4"/>
    </row>
    <row r="71" spans="2:24" s="246" customFormat="1">
      <c r="B71" s="279"/>
      <c r="C71" s="277"/>
      <c r="D71" s="184" t="s">
        <v>135</v>
      </c>
      <c r="E71" s="313"/>
      <c r="F71" s="189"/>
      <c r="G71" s="185">
        <f>'7) Year 1 Budget &amp; Assumptions'!G70</f>
        <v>0</v>
      </c>
      <c r="H71" s="283"/>
      <c r="I71" s="284">
        <v>0</v>
      </c>
      <c r="J71" s="284">
        <v>0</v>
      </c>
      <c r="K71" s="284">
        <v>0</v>
      </c>
      <c r="L71" s="284">
        <v>0</v>
      </c>
      <c r="M71" s="284">
        <v>0</v>
      </c>
      <c r="N71" s="284">
        <v>0</v>
      </c>
      <c r="O71" s="284">
        <v>0</v>
      </c>
      <c r="P71" s="284">
        <v>0</v>
      </c>
      <c r="Q71" s="284">
        <v>0</v>
      </c>
      <c r="R71" s="284">
        <v>0</v>
      </c>
      <c r="S71" s="284">
        <v>0</v>
      </c>
      <c r="T71" s="284">
        <v>0</v>
      </c>
      <c r="U71" s="285">
        <f t="shared" ref="U71:U76" si="13">SUM(I71:T71)</f>
        <v>0</v>
      </c>
      <c r="V71" s="286"/>
      <c r="W71" s="4" t="str">
        <f>IF(AND('7) Year 1 Budget &amp; Assumptions'!N70=U71,'9) 5 YR Budget &amp; Cash Flow Adj'!I70=U71),"OK",IF(U71='9) 5 YR Budget &amp; Cash Flow Adj'!I70,"Tab 7 is Different by "&amp;TEXT(ABS(U71-'7) Year 1 Budget &amp; Assumptions'!N70),"#,###.00"),IF('7) Year 1 Budget &amp; Assumptions'!N70='9) 5 YR Budget &amp; Cash Flow Adj'!I70,"Tab 8 is Different by "&amp;TEXT(ABS('9) 5 YR Budget &amp; Cash Flow Adj'!I70-U71),"#,###.00"),"Tab 9 is Different by "&amp;TEXT(ABS(U71-'9) 5 YR Budget &amp; Cash Flow Adj'!I70),"#,###.00"))))</f>
        <v>OK</v>
      </c>
    </row>
    <row r="72" spans="2:24" s="246" customFormat="1">
      <c r="B72" s="279"/>
      <c r="C72" s="277"/>
      <c r="D72" s="184" t="s">
        <v>136</v>
      </c>
      <c r="E72" s="313"/>
      <c r="F72" s="189"/>
      <c r="G72" s="185">
        <f>'7) Year 1 Budget &amp; Assumptions'!G71</f>
        <v>0</v>
      </c>
      <c r="H72" s="283"/>
      <c r="I72" s="284">
        <v>0</v>
      </c>
      <c r="J72" s="284">
        <v>0</v>
      </c>
      <c r="K72" s="284">
        <v>0</v>
      </c>
      <c r="L72" s="284">
        <v>0</v>
      </c>
      <c r="M72" s="284">
        <v>0</v>
      </c>
      <c r="N72" s="284">
        <v>0</v>
      </c>
      <c r="O72" s="284">
        <v>0</v>
      </c>
      <c r="P72" s="284">
        <v>0</v>
      </c>
      <c r="Q72" s="284">
        <v>0</v>
      </c>
      <c r="R72" s="284">
        <v>0</v>
      </c>
      <c r="S72" s="284">
        <v>0</v>
      </c>
      <c r="T72" s="284">
        <v>0</v>
      </c>
      <c r="U72" s="285">
        <f t="shared" si="13"/>
        <v>0</v>
      </c>
      <c r="V72" s="286"/>
      <c r="W72" s="4" t="str">
        <f>IF(AND('7) Year 1 Budget &amp; Assumptions'!N71=U72,'9) 5 YR Budget &amp; Cash Flow Adj'!I71=U72),"OK",IF(U72='9) 5 YR Budget &amp; Cash Flow Adj'!I71,"Tab 7 is Different by "&amp;TEXT(ABS(U72-'7) Year 1 Budget &amp; Assumptions'!N71),"#,###.00"),IF('7) Year 1 Budget &amp; Assumptions'!N71='9) 5 YR Budget &amp; Cash Flow Adj'!I71,"Tab 8 is Different by "&amp;TEXT(ABS('9) 5 YR Budget &amp; Cash Flow Adj'!I71-U72),"#,###.00"),"Tab 9 is Different by "&amp;TEXT(ABS(U72-'9) 5 YR Budget &amp; Cash Flow Adj'!I71),"#,###.00"))))</f>
        <v>OK</v>
      </c>
    </row>
    <row r="73" spans="2:24" s="246" customFormat="1">
      <c r="B73" s="279"/>
      <c r="C73" s="277"/>
      <c r="D73" s="184" t="s">
        <v>137</v>
      </c>
      <c r="E73" s="313"/>
      <c r="F73" s="189"/>
      <c r="G73" s="185">
        <f>'7) Year 1 Budget &amp; Assumptions'!G72</f>
        <v>0</v>
      </c>
      <c r="H73" s="283"/>
      <c r="I73" s="284">
        <v>0</v>
      </c>
      <c r="J73" s="284">
        <v>0</v>
      </c>
      <c r="K73" s="284">
        <v>0</v>
      </c>
      <c r="L73" s="284">
        <v>0</v>
      </c>
      <c r="M73" s="284">
        <v>0</v>
      </c>
      <c r="N73" s="284">
        <v>0</v>
      </c>
      <c r="O73" s="284">
        <v>0</v>
      </c>
      <c r="P73" s="284">
        <v>0</v>
      </c>
      <c r="Q73" s="284">
        <v>0</v>
      </c>
      <c r="R73" s="284">
        <v>0</v>
      </c>
      <c r="S73" s="284">
        <v>0</v>
      </c>
      <c r="T73" s="284">
        <v>0</v>
      </c>
      <c r="U73" s="285">
        <f t="shared" si="13"/>
        <v>0</v>
      </c>
      <c r="V73" s="286"/>
      <c r="W73" s="4" t="str">
        <f>IF(AND('7) Year 1 Budget &amp; Assumptions'!N72=U73,'9) 5 YR Budget &amp; Cash Flow Adj'!I72=U73),"OK",IF(U73='9) 5 YR Budget &amp; Cash Flow Adj'!I72,"Tab 7 is Different by "&amp;TEXT(ABS(U73-'7) Year 1 Budget &amp; Assumptions'!N72),"#,###.00"),IF('7) Year 1 Budget &amp; Assumptions'!N72='9) 5 YR Budget &amp; Cash Flow Adj'!I72,"Tab 8 is Different by "&amp;TEXT(ABS('9) 5 YR Budget &amp; Cash Flow Adj'!I72-U73),"#,###.00"),"Tab 9 is Different by "&amp;TEXT(ABS(U73-'9) 5 YR Budget &amp; Cash Flow Adj'!I72),"#,###.00"))))</f>
        <v>OK</v>
      </c>
    </row>
    <row r="74" spans="2:24" s="246" customFormat="1">
      <c r="B74" s="279"/>
      <c r="C74" s="277"/>
      <c r="D74" s="184" t="s">
        <v>106</v>
      </c>
      <c r="E74" s="313"/>
      <c r="F74" s="189"/>
      <c r="G74" s="185">
        <f>'7) Year 1 Budget &amp; Assumptions'!G73</f>
        <v>0</v>
      </c>
      <c r="H74" s="283"/>
      <c r="I74" s="284">
        <v>0</v>
      </c>
      <c r="J74" s="284">
        <v>0</v>
      </c>
      <c r="K74" s="284">
        <v>0</v>
      </c>
      <c r="L74" s="284">
        <v>0</v>
      </c>
      <c r="M74" s="284">
        <v>0</v>
      </c>
      <c r="N74" s="284">
        <v>0</v>
      </c>
      <c r="O74" s="284">
        <v>0</v>
      </c>
      <c r="P74" s="284">
        <v>0</v>
      </c>
      <c r="Q74" s="284">
        <v>0</v>
      </c>
      <c r="R74" s="284">
        <v>0</v>
      </c>
      <c r="S74" s="284">
        <v>0</v>
      </c>
      <c r="T74" s="284">
        <v>0</v>
      </c>
      <c r="U74" s="285">
        <f t="shared" si="13"/>
        <v>0</v>
      </c>
      <c r="V74" s="286"/>
      <c r="W74" s="4" t="str">
        <f>IF(AND('7) Year 1 Budget &amp; Assumptions'!N73=U74,'9) 5 YR Budget &amp; Cash Flow Adj'!I73=U74),"OK",IF(U74='9) 5 YR Budget &amp; Cash Flow Adj'!I73,"Tab 7 is Different by "&amp;TEXT(ABS(U74-'7) Year 1 Budget &amp; Assumptions'!N73),"#,###.00"),IF('7) Year 1 Budget &amp; Assumptions'!N73='9) 5 YR Budget &amp; Cash Flow Adj'!I73,"Tab 8 is Different by "&amp;TEXT(ABS('9) 5 YR Budget &amp; Cash Flow Adj'!I73-U74),"#,###.00"),"Tab 9 is Different by "&amp;TEXT(ABS(U74-'9) 5 YR Budget &amp; Cash Flow Adj'!I73),"#,###.00"))))</f>
        <v>OK</v>
      </c>
    </row>
    <row r="75" spans="2:24" s="246" customFormat="1">
      <c r="B75" s="279"/>
      <c r="C75" s="277"/>
      <c r="D75" s="184" t="s">
        <v>107</v>
      </c>
      <c r="E75" s="313"/>
      <c r="F75" s="189"/>
      <c r="G75" s="185">
        <f>'7) Year 1 Budget &amp; Assumptions'!G74</f>
        <v>0</v>
      </c>
      <c r="H75" s="283"/>
      <c r="I75" s="284">
        <v>0</v>
      </c>
      <c r="J75" s="284">
        <v>0</v>
      </c>
      <c r="K75" s="284">
        <v>0</v>
      </c>
      <c r="L75" s="284">
        <v>0</v>
      </c>
      <c r="M75" s="284">
        <v>0</v>
      </c>
      <c r="N75" s="284">
        <v>0</v>
      </c>
      <c r="O75" s="284">
        <v>0</v>
      </c>
      <c r="P75" s="284">
        <v>0</v>
      </c>
      <c r="Q75" s="284">
        <v>0</v>
      </c>
      <c r="R75" s="284">
        <v>0</v>
      </c>
      <c r="S75" s="284">
        <v>0</v>
      </c>
      <c r="T75" s="284">
        <v>0</v>
      </c>
      <c r="U75" s="285">
        <f t="shared" si="13"/>
        <v>0</v>
      </c>
      <c r="V75" s="286"/>
      <c r="W75" s="4" t="str">
        <f>IF(AND('7) Year 1 Budget &amp; Assumptions'!N74=U75,'9) 5 YR Budget &amp; Cash Flow Adj'!I74=U75),"OK",IF(U75='9) 5 YR Budget &amp; Cash Flow Adj'!I74,"Tab 7 is Different by "&amp;TEXT(ABS(U75-'7) Year 1 Budget &amp; Assumptions'!N74),"#,###.00"),IF('7) Year 1 Budget &amp; Assumptions'!N74='9) 5 YR Budget &amp; Cash Flow Adj'!I74,"Tab 8 is Different by "&amp;TEXT(ABS('9) 5 YR Budget &amp; Cash Flow Adj'!I74-U75),"#,###.00"),"Tab 9 is Different by "&amp;TEXT(ABS(U75-'9) 5 YR Budget &amp; Cash Flow Adj'!I74),"#,###.00"))))</f>
        <v>OK</v>
      </c>
    </row>
    <row r="76" spans="2:24" s="246" customFormat="1" ht="16.8">
      <c r="B76" s="279"/>
      <c r="C76" s="277"/>
      <c r="D76" s="184" t="s">
        <v>138</v>
      </c>
      <c r="E76" s="313"/>
      <c r="F76" s="314"/>
      <c r="G76" s="186">
        <f>'7) Year 1 Budget &amp; Assumptions'!G75</f>
        <v>0</v>
      </c>
      <c r="H76" s="283"/>
      <c r="I76" s="294">
        <v>0</v>
      </c>
      <c r="J76" s="294">
        <v>0</v>
      </c>
      <c r="K76" s="294">
        <v>0</v>
      </c>
      <c r="L76" s="294">
        <v>0</v>
      </c>
      <c r="M76" s="294">
        <v>0</v>
      </c>
      <c r="N76" s="294">
        <v>0</v>
      </c>
      <c r="O76" s="294">
        <v>0</v>
      </c>
      <c r="P76" s="294">
        <v>0</v>
      </c>
      <c r="Q76" s="294">
        <v>0</v>
      </c>
      <c r="R76" s="294">
        <v>0</v>
      </c>
      <c r="S76" s="294">
        <v>0</v>
      </c>
      <c r="T76" s="294">
        <v>0</v>
      </c>
      <c r="U76" s="295">
        <f t="shared" si="13"/>
        <v>0</v>
      </c>
      <c r="V76" s="286"/>
      <c r="W76" s="4" t="str">
        <f>IF(AND('7) Year 1 Budget &amp; Assumptions'!N75=U76,'9) 5 YR Budget &amp; Cash Flow Adj'!I75=U76),"OK",IF(U76='9) 5 YR Budget &amp; Cash Flow Adj'!I75,"Tab 7 is Different by "&amp;TEXT(ABS(U76-'7) Year 1 Budget &amp; Assumptions'!N75),"#,###.00"),IF('7) Year 1 Budget &amp; Assumptions'!N75='9) 5 YR Budget &amp; Cash Flow Adj'!I75,"Tab 8 is Different by "&amp;TEXT(ABS('9) 5 YR Budget &amp; Cash Flow Adj'!I75-U76),"#,###.00"),"Tab 9 is Different by "&amp;TEXT(ABS(U76-'9) 5 YR Budget &amp; Cash Flow Adj'!I75),"#,###.00"))))</f>
        <v>OK</v>
      </c>
    </row>
    <row r="77" spans="2:24" s="246" customFormat="1">
      <c r="B77" s="279"/>
      <c r="C77" s="187" t="s">
        <v>77</v>
      </c>
      <c r="D77" s="277"/>
      <c r="E77" s="313"/>
      <c r="F77" s="189"/>
      <c r="G77" s="185">
        <f>SUM(G71:G76)</f>
        <v>0</v>
      </c>
      <c r="H77" s="283"/>
      <c r="I77" s="315">
        <f>SUM(I71:I76)</f>
        <v>0</v>
      </c>
      <c r="J77" s="315">
        <f t="shared" ref="J77:T77" si="14">SUM(J71:J76)</f>
        <v>0</v>
      </c>
      <c r="K77" s="315">
        <f t="shared" si="14"/>
        <v>0</v>
      </c>
      <c r="L77" s="315">
        <f t="shared" si="14"/>
        <v>0</v>
      </c>
      <c r="M77" s="315">
        <f t="shared" si="14"/>
        <v>0</v>
      </c>
      <c r="N77" s="315">
        <f t="shared" si="14"/>
        <v>0</v>
      </c>
      <c r="O77" s="315">
        <f t="shared" si="14"/>
        <v>0</v>
      </c>
      <c r="P77" s="315">
        <f t="shared" si="14"/>
        <v>0</v>
      </c>
      <c r="Q77" s="315">
        <f t="shared" si="14"/>
        <v>0</v>
      </c>
      <c r="R77" s="315">
        <f t="shared" si="14"/>
        <v>0</v>
      </c>
      <c r="S77" s="315">
        <f t="shared" si="14"/>
        <v>0</v>
      </c>
      <c r="T77" s="315">
        <f t="shared" si="14"/>
        <v>0</v>
      </c>
      <c r="U77" s="316">
        <f>SUM(U71:U76)</f>
        <v>0</v>
      </c>
      <c r="V77" s="286"/>
      <c r="W77" s="4" t="str">
        <f>IF(AND('7) Year 1 Budget &amp; Assumptions'!N76=U77,'9) 5 YR Budget &amp; Cash Flow Adj'!I76=U77),"OK",IF(U77='9) 5 YR Budget &amp; Cash Flow Adj'!I76,"Tab 7 is Different by "&amp;TEXT(ABS(U77-'7) Year 1 Budget &amp; Assumptions'!N76),"#,###.00"),IF('7) Year 1 Budget &amp; Assumptions'!N76='9) 5 YR Budget &amp; Cash Flow Adj'!I76,"Tab 8 is Different by "&amp;TEXT(ABS('9) 5 YR Budget &amp; Cash Flow Adj'!I76-U77),"#,###.00"),"Tab 9 is Different by "&amp;TEXT(ABS(U77-'9) 5 YR Budget &amp; Cash Flow Adj'!I76),"#,###.00"))))</f>
        <v>OK</v>
      </c>
    </row>
    <row r="78" spans="2:24" s="246" customFormat="1" ht="7.5" customHeight="1">
      <c r="B78" s="279"/>
      <c r="C78" s="277"/>
      <c r="D78" s="313"/>
      <c r="E78" s="313"/>
      <c r="F78" s="189"/>
      <c r="G78" s="189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8"/>
      <c r="T78" s="278"/>
      <c r="U78" s="311"/>
      <c r="V78" s="286"/>
      <c r="W78" s="4"/>
    </row>
    <row r="79" spans="2:24" s="246" customFormat="1">
      <c r="B79" s="279"/>
      <c r="C79" s="312" t="s">
        <v>79</v>
      </c>
      <c r="D79" s="152"/>
      <c r="E79" s="277"/>
      <c r="F79" s="190"/>
      <c r="G79" s="190"/>
      <c r="H79" s="278"/>
      <c r="I79" s="278"/>
      <c r="J79" s="278"/>
      <c r="K79" s="278"/>
      <c r="L79" s="278"/>
      <c r="M79" s="278"/>
      <c r="N79" s="278"/>
      <c r="O79" s="278"/>
      <c r="P79" s="278"/>
      <c r="Q79" s="278"/>
      <c r="R79" s="278"/>
      <c r="S79" s="278"/>
      <c r="T79" s="278"/>
      <c r="U79" s="311"/>
      <c r="V79" s="286"/>
      <c r="W79" s="4"/>
    </row>
    <row r="80" spans="2:24" s="246" customFormat="1">
      <c r="B80" s="279"/>
      <c r="C80" s="277"/>
      <c r="D80" s="184" t="s">
        <v>52</v>
      </c>
      <c r="E80" s="313"/>
      <c r="F80" s="189"/>
      <c r="G80" s="185">
        <f>'7) Year 1 Budget &amp; Assumptions'!G79</f>
        <v>0</v>
      </c>
      <c r="H80" s="317"/>
      <c r="I80" s="284">
        <v>0</v>
      </c>
      <c r="J80" s="284">
        <v>0</v>
      </c>
      <c r="K80" s="284">
        <v>0</v>
      </c>
      <c r="L80" s="284">
        <v>0</v>
      </c>
      <c r="M80" s="284">
        <v>0</v>
      </c>
      <c r="N80" s="284">
        <v>0</v>
      </c>
      <c r="O80" s="284">
        <v>0</v>
      </c>
      <c r="P80" s="284">
        <v>0</v>
      </c>
      <c r="Q80" s="284">
        <v>0</v>
      </c>
      <c r="R80" s="284">
        <v>0</v>
      </c>
      <c r="S80" s="284">
        <v>0</v>
      </c>
      <c r="T80" s="284">
        <v>0</v>
      </c>
      <c r="U80" s="285">
        <f>SUM(I80:T80)</f>
        <v>0</v>
      </c>
      <c r="V80" s="286"/>
      <c r="W80" s="4" t="str">
        <f>IF(AND('7) Year 1 Budget &amp; Assumptions'!N79=U80,'9) 5 YR Budget &amp; Cash Flow Adj'!I79=U80),"OK",IF(U80='9) 5 YR Budget &amp; Cash Flow Adj'!I79,"Tab 7 is Different by "&amp;TEXT(ABS(U80-'7) Year 1 Budget &amp; Assumptions'!N79),"#,###.00"),IF('7) Year 1 Budget &amp; Assumptions'!N79='9) 5 YR Budget &amp; Cash Flow Adj'!I79,"Tab 8 is Different by "&amp;TEXT(ABS('9) 5 YR Budget &amp; Cash Flow Adj'!I79-U80),"#,###.00"),"Tab 9 is Different by "&amp;TEXT(ABS(U80-'9) 5 YR Budget &amp; Cash Flow Adj'!I79),"#,###.00"))))</f>
        <v>OK</v>
      </c>
    </row>
    <row r="81" spans="2:23" s="246" customFormat="1">
      <c r="B81" s="279"/>
      <c r="C81" s="277"/>
      <c r="D81" s="184" t="s">
        <v>53</v>
      </c>
      <c r="E81" s="313"/>
      <c r="F81" s="189"/>
      <c r="G81" s="185">
        <f>'7) Year 1 Budget &amp; Assumptions'!G80</f>
        <v>0</v>
      </c>
      <c r="H81" s="317"/>
      <c r="I81" s="284">
        <v>0</v>
      </c>
      <c r="J81" s="284">
        <v>0</v>
      </c>
      <c r="K81" s="284">
        <v>0</v>
      </c>
      <c r="L81" s="284">
        <v>0</v>
      </c>
      <c r="M81" s="284">
        <v>0</v>
      </c>
      <c r="N81" s="284">
        <v>0</v>
      </c>
      <c r="O81" s="284">
        <v>0</v>
      </c>
      <c r="P81" s="284">
        <v>0</v>
      </c>
      <c r="Q81" s="284">
        <v>0</v>
      </c>
      <c r="R81" s="284">
        <v>0</v>
      </c>
      <c r="S81" s="284">
        <v>0</v>
      </c>
      <c r="T81" s="284">
        <v>0</v>
      </c>
      <c r="U81" s="285">
        <f t="shared" ref="U81:U87" si="15">SUM(I81:T81)</f>
        <v>0</v>
      </c>
      <c r="V81" s="286"/>
      <c r="W81" s="4" t="str">
        <f>IF(AND('7) Year 1 Budget &amp; Assumptions'!N80=U81,'9) 5 YR Budget &amp; Cash Flow Adj'!I80=U81),"OK",IF(U81='9) 5 YR Budget &amp; Cash Flow Adj'!I80,"Tab 7 is Different by "&amp;TEXT(ABS(U81-'7) Year 1 Budget &amp; Assumptions'!N80),"#,###.00"),IF('7) Year 1 Budget &amp; Assumptions'!N80='9) 5 YR Budget &amp; Cash Flow Adj'!I80,"Tab 8 is Different by "&amp;TEXT(ABS('9) 5 YR Budget &amp; Cash Flow Adj'!I80-U81),"#,###.00"),"Tab 9 is Different by "&amp;TEXT(ABS(U81-'9) 5 YR Budget &amp; Cash Flow Adj'!I80),"#,###.00"))))</f>
        <v>OK</v>
      </c>
    </row>
    <row r="82" spans="2:23" s="246" customFormat="1">
      <c r="B82" s="279"/>
      <c r="C82" s="277"/>
      <c r="D82" s="184" t="s">
        <v>10</v>
      </c>
      <c r="E82" s="313"/>
      <c r="F82" s="189"/>
      <c r="G82" s="185">
        <f>'7) Year 1 Budget &amp; Assumptions'!G81</f>
        <v>0</v>
      </c>
      <c r="H82" s="317"/>
      <c r="I82" s="284">
        <v>0</v>
      </c>
      <c r="J82" s="284">
        <v>0</v>
      </c>
      <c r="K82" s="284">
        <v>0</v>
      </c>
      <c r="L82" s="284">
        <v>0</v>
      </c>
      <c r="M82" s="284">
        <v>0</v>
      </c>
      <c r="N82" s="284">
        <v>0</v>
      </c>
      <c r="O82" s="284">
        <v>0</v>
      </c>
      <c r="P82" s="284">
        <v>0</v>
      </c>
      <c r="Q82" s="284">
        <v>0</v>
      </c>
      <c r="R82" s="284">
        <v>0</v>
      </c>
      <c r="S82" s="284">
        <v>0</v>
      </c>
      <c r="T82" s="284">
        <v>0</v>
      </c>
      <c r="U82" s="285">
        <f t="shared" si="15"/>
        <v>0</v>
      </c>
      <c r="V82" s="286"/>
      <c r="W82" s="4" t="str">
        <f>IF(AND('7) Year 1 Budget &amp; Assumptions'!N81=U82,'9) 5 YR Budget &amp; Cash Flow Adj'!I81=U82),"OK",IF(U82='9) 5 YR Budget &amp; Cash Flow Adj'!I81,"Tab 7 is Different by "&amp;TEXT(ABS(U82-'7) Year 1 Budget &amp; Assumptions'!N81),"#,###.00"),IF('7) Year 1 Budget &amp; Assumptions'!N81='9) 5 YR Budget &amp; Cash Flow Adj'!I81,"Tab 8 is Different by "&amp;TEXT(ABS('9) 5 YR Budget &amp; Cash Flow Adj'!I81-U82),"#,###.00"),"Tab 9 is Different by "&amp;TEXT(ABS(U82-'9) 5 YR Budget &amp; Cash Flow Adj'!I81),"#,###.00"))))</f>
        <v>OK</v>
      </c>
    </row>
    <row r="83" spans="2:23" s="246" customFormat="1">
      <c r="B83" s="279"/>
      <c r="C83" s="277"/>
      <c r="D83" s="184" t="s">
        <v>11</v>
      </c>
      <c r="E83" s="313"/>
      <c r="F83" s="189"/>
      <c r="G83" s="185">
        <f>'7) Year 1 Budget &amp; Assumptions'!G82</f>
        <v>0</v>
      </c>
      <c r="H83" s="317"/>
      <c r="I83" s="284">
        <v>0</v>
      </c>
      <c r="J83" s="284">
        <v>0</v>
      </c>
      <c r="K83" s="284">
        <v>0</v>
      </c>
      <c r="L83" s="284">
        <v>0</v>
      </c>
      <c r="M83" s="284">
        <v>0</v>
      </c>
      <c r="N83" s="284">
        <v>0</v>
      </c>
      <c r="O83" s="284">
        <v>0</v>
      </c>
      <c r="P83" s="284">
        <v>0</v>
      </c>
      <c r="Q83" s="284">
        <v>0</v>
      </c>
      <c r="R83" s="284">
        <v>0</v>
      </c>
      <c r="S83" s="284">
        <v>0</v>
      </c>
      <c r="T83" s="284">
        <v>0</v>
      </c>
      <c r="U83" s="285">
        <f t="shared" si="15"/>
        <v>0</v>
      </c>
      <c r="V83" s="286"/>
      <c r="W83" s="4" t="str">
        <f>IF(AND('7) Year 1 Budget &amp; Assumptions'!N82=U83,'9) 5 YR Budget &amp; Cash Flow Adj'!I82=U83),"OK",IF(U83='9) 5 YR Budget &amp; Cash Flow Adj'!I82,"Tab 7 is Different by "&amp;TEXT(ABS(U83-'7) Year 1 Budget &amp; Assumptions'!N82),"#,###.00"),IF('7) Year 1 Budget &amp; Assumptions'!N82='9) 5 YR Budget &amp; Cash Flow Adj'!I82,"Tab 8 is Different by "&amp;TEXT(ABS('9) 5 YR Budget &amp; Cash Flow Adj'!I82-U83),"#,###.00"),"Tab 9 is Different by "&amp;TEXT(ABS(U83-'9) 5 YR Budget &amp; Cash Flow Adj'!I82),"#,###.00"))))</f>
        <v>OK</v>
      </c>
    </row>
    <row r="84" spans="2:23" s="246" customFormat="1">
      <c r="B84" s="279"/>
      <c r="C84" s="277"/>
      <c r="D84" s="184" t="s">
        <v>12</v>
      </c>
      <c r="E84" s="313"/>
      <c r="F84" s="189"/>
      <c r="G84" s="185">
        <f>'7) Year 1 Budget &amp; Assumptions'!G83</f>
        <v>0</v>
      </c>
      <c r="H84" s="317"/>
      <c r="I84" s="284">
        <v>0</v>
      </c>
      <c r="J84" s="284">
        <v>0</v>
      </c>
      <c r="K84" s="284">
        <v>0</v>
      </c>
      <c r="L84" s="284">
        <v>0</v>
      </c>
      <c r="M84" s="284">
        <v>0</v>
      </c>
      <c r="N84" s="284">
        <v>0</v>
      </c>
      <c r="O84" s="284">
        <v>0</v>
      </c>
      <c r="P84" s="284">
        <v>0</v>
      </c>
      <c r="Q84" s="284">
        <v>0</v>
      </c>
      <c r="R84" s="284">
        <v>0</v>
      </c>
      <c r="S84" s="284">
        <v>0</v>
      </c>
      <c r="T84" s="284">
        <v>0</v>
      </c>
      <c r="U84" s="285">
        <f t="shared" si="15"/>
        <v>0</v>
      </c>
      <c r="V84" s="286"/>
      <c r="W84" s="4" t="str">
        <f>IF(AND('7) Year 1 Budget &amp; Assumptions'!N83=U84,'9) 5 YR Budget &amp; Cash Flow Adj'!I83=U84),"OK",IF(U84='9) 5 YR Budget &amp; Cash Flow Adj'!I83,"Tab 7 is Different by "&amp;TEXT(ABS(U84-'7) Year 1 Budget &amp; Assumptions'!N83),"#,###.00"),IF('7) Year 1 Budget &amp; Assumptions'!N83='9) 5 YR Budget &amp; Cash Flow Adj'!I83,"Tab 8 is Different by "&amp;TEXT(ABS('9) 5 YR Budget &amp; Cash Flow Adj'!I83-U84),"#,###.00"),"Tab 9 is Different by "&amp;TEXT(ABS(U84-'9) 5 YR Budget &amp; Cash Flow Adj'!I83),"#,###.00"))))</f>
        <v>OK</v>
      </c>
    </row>
    <row r="85" spans="2:23" s="246" customFormat="1">
      <c r="B85" s="279"/>
      <c r="C85" s="277"/>
      <c r="D85" s="184" t="s">
        <v>13</v>
      </c>
      <c r="E85" s="313"/>
      <c r="F85" s="189"/>
      <c r="G85" s="185">
        <f>'7) Year 1 Budget &amp; Assumptions'!G84</f>
        <v>0</v>
      </c>
      <c r="H85" s="317"/>
      <c r="I85" s="284">
        <v>0</v>
      </c>
      <c r="J85" s="284">
        <v>0</v>
      </c>
      <c r="K85" s="284">
        <v>0</v>
      </c>
      <c r="L85" s="284">
        <v>0</v>
      </c>
      <c r="M85" s="284">
        <v>0</v>
      </c>
      <c r="N85" s="284">
        <v>0</v>
      </c>
      <c r="O85" s="284">
        <v>0</v>
      </c>
      <c r="P85" s="284">
        <v>0</v>
      </c>
      <c r="Q85" s="284">
        <v>0</v>
      </c>
      <c r="R85" s="284">
        <v>0</v>
      </c>
      <c r="S85" s="284">
        <v>0</v>
      </c>
      <c r="T85" s="284">
        <v>0</v>
      </c>
      <c r="U85" s="285">
        <f t="shared" si="15"/>
        <v>0</v>
      </c>
      <c r="V85" s="286"/>
      <c r="W85" s="4" t="str">
        <f>IF(AND('7) Year 1 Budget &amp; Assumptions'!N84=U85,'9) 5 YR Budget &amp; Cash Flow Adj'!I84=U85),"OK",IF(U85='9) 5 YR Budget &amp; Cash Flow Adj'!I84,"Tab 7 is Different by "&amp;TEXT(ABS(U85-'7) Year 1 Budget &amp; Assumptions'!N84),"#,###.00"),IF('7) Year 1 Budget &amp; Assumptions'!N84='9) 5 YR Budget &amp; Cash Flow Adj'!I84,"Tab 8 is Different by "&amp;TEXT(ABS('9) 5 YR Budget &amp; Cash Flow Adj'!I84-U85),"#,###.00"),"Tab 9 is Different by "&amp;TEXT(ABS(U85-'9) 5 YR Budget &amp; Cash Flow Adj'!I84),"#,###.00"))))</f>
        <v>OK</v>
      </c>
    </row>
    <row r="86" spans="2:23" s="246" customFormat="1">
      <c r="B86" s="279"/>
      <c r="C86" s="277"/>
      <c r="D86" s="184" t="s">
        <v>75</v>
      </c>
      <c r="E86" s="313"/>
      <c r="F86" s="189"/>
      <c r="G86" s="185">
        <f>'7) Year 1 Budget &amp; Assumptions'!G85</f>
        <v>0</v>
      </c>
      <c r="H86" s="317"/>
      <c r="I86" s="284">
        <v>0</v>
      </c>
      <c r="J86" s="284">
        <v>0</v>
      </c>
      <c r="K86" s="284">
        <v>0</v>
      </c>
      <c r="L86" s="284">
        <v>0</v>
      </c>
      <c r="M86" s="284">
        <v>0</v>
      </c>
      <c r="N86" s="284">
        <v>0</v>
      </c>
      <c r="O86" s="284">
        <v>0</v>
      </c>
      <c r="P86" s="284">
        <v>0</v>
      </c>
      <c r="Q86" s="284">
        <v>0</v>
      </c>
      <c r="R86" s="284">
        <v>0</v>
      </c>
      <c r="S86" s="284">
        <v>0</v>
      </c>
      <c r="T86" s="284">
        <v>0</v>
      </c>
      <c r="U86" s="285">
        <f t="shared" si="15"/>
        <v>0</v>
      </c>
      <c r="V86" s="286"/>
      <c r="W86" s="4" t="str">
        <f>IF(AND('7) Year 1 Budget &amp; Assumptions'!N85=U86,'9) 5 YR Budget &amp; Cash Flow Adj'!I85=U86),"OK",IF(U86='9) 5 YR Budget &amp; Cash Flow Adj'!I85,"Tab 7 is Different by "&amp;TEXT(ABS(U86-'7) Year 1 Budget &amp; Assumptions'!N85),"#,###.00"),IF('7) Year 1 Budget &amp; Assumptions'!N85='9) 5 YR Budget &amp; Cash Flow Adj'!I85,"Tab 8 is Different by "&amp;TEXT(ABS('9) 5 YR Budget &amp; Cash Flow Adj'!I85-U86),"#,###.00"),"Tab 9 is Different by "&amp;TEXT(ABS(U86-'9) 5 YR Budget &amp; Cash Flow Adj'!I85),"#,###.00"))))</f>
        <v>OK</v>
      </c>
    </row>
    <row r="87" spans="2:23" s="246" customFormat="1" ht="16.8">
      <c r="B87" s="279"/>
      <c r="C87" s="277"/>
      <c r="D87" s="192" t="s">
        <v>30</v>
      </c>
      <c r="E87" s="313"/>
      <c r="F87" s="314"/>
      <c r="G87" s="186">
        <f>'7) Year 1 Budget &amp; Assumptions'!G86</f>
        <v>0</v>
      </c>
      <c r="H87" s="317"/>
      <c r="I87" s="294">
        <v>0</v>
      </c>
      <c r="J87" s="294">
        <v>0</v>
      </c>
      <c r="K87" s="294">
        <v>0</v>
      </c>
      <c r="L87" s="294">
        <v>0</v>
      </c>
      <c r="M87" s="294">
        <v>0</v>
      </c>
      <c r="N87" s="294">
        <v>0</v>
      </c>
      <c r="O87" s="294">
        <v>0</v>
      </c>
      <c r="P87" s="294">
        <v>0</v>
      </c>
      <c r="Q87" s="294">
        <v>0</v>
      </c>
      <c r="R87" s="294">
        <v>0</v>
      </c>
      <c r="S87" s="294">
        <v>0</v>
      </c>
      <c r="T87" s="294">
        <v>0</v>
      </c>
      <c r="U87" s="295">
        <f t="shared" si="15"/>
        <v>0</v>
      </c>
      <c r="V87" s="286"/>
      <c r="W87" s="4" t="str">
        <f>IF(AND('7) Year 1 Budget &amp; Assumptions'!N86=U87,'9) 5 YR Budget &amp; Cash Flow Adj'!I86=U87),"OK",IF(U87='9) 5 YR Budget &amp; Cash Flow Adj'!I86,"Tab 7 is Different by "&amp;TEXT(ABS(U87-'7) Year 1 Budget &amp; Assumptions'!N86),"#,###.00"),IF('7) Year 1 Budget &amp; Assumptions'!N86='9) 5 YR Budget &amp; Cash Flow Adj'!I86,"Tab 8 is Different by "&amp;TEXT(ABS('9) 5 YR Budget &amp; Cash Flow Adj'!I86-U87),"#,###.00"),"Tab 9 is Different by "&amp;TEXT(ABS(U87-'9) 5 YR Budget &amp; Cash Flow Adj'!I86),"#,###.00"))))</f>
        <v>OK</v>
      </c>
    </row>
    <row r="88" spans="2:23" s="246" customFormat="1">
      <c r="B88" s="279"/>
      <c r="C88" s="187" t="s">
        <v>80</v>
      </c>
      <c r="D88" s="277"/>
      <c r="E88" s="313"/>
      <c r="F88" s="189"/>
      <c r="G88" s="185">
        <f>SUM(G80:G87)</f>
        <v>0</v>
      </c>
      <c r="H88" s="317"/>
      <c r="I88" s="315">
        <f>SUM(I80:I87)</f>
        <v>0</v>
      </c>
      <c r="J88" s="315">
        <f t="shared" ref="J88:T88" si="16">SUM(J80:J87)</f>
        <v>0</v>
      </c>
      <c r="K88" s="315">
        <f t="shared" si="16"/>
        <v>0</v>
      </c>
      <c r="L88" s="315">
        <f t="shared" si="16"/>
        <v>0</v>
      </c>
      <c r="M88" s="315">
        <f t="shared" si="16"/>
        <v>0</v>
      </c>
      <c r="N88" s="315">
        <f t="shared" si="16"/>
        <v>0</v>
      </c>
      <c r="O88" s="315">
        <f t="shared" si="16"/>
        <v>0</v>
      </c>
      <c r="P88" s="315">
        <f t="shared" si="16"/>
        <v>0</v>
      </c>
      <c r="Q88" s="315">
        <f t="shared" si="16"/>
        <v>0</v>
      </c>
      <c r="R88" s="315">
        <f t="shared" si="16"/>
        <v>0</v>
      </c>
      <c r="S88" s="315">
        <f t="shared" si="16"/>
        <v>0</v>
      </c>
      <c r="T88" s="315">
        <f t="shared" si="16"/>
        <v>0</v>
      </c>
      <c r="U88" s="316">
        <f>SUM(U80:U87)</f>
        <v>0</v>
      </c>
      <c r="V88" s="286"/>
      <c r="W88" s="4" t="str">
        <f>IF(AND('7) Year 1 Budget &amp; Assumptions'!N87=U88,'9) 5 YR Budget &amp; Cash Flow Adj'!I87=U88),"OK",IF(U88='9) 5 YR Budget &amp; Cash Flow Adj'!I87,"Tab 7 is Different by "&amp;TEXT(ABS(U88-'7) Year 1 Budget &amp; Assumptions'!N87),"#,###.00"),IF('7) Year 1 Budget &amp; Assumptions'!N87='9) 5 YR Budget &amp; Cash Flow Adj'!I87,"Tab 8 is Different by "&amp;TEXT(ABS('9) 5 YR Budget &amp; Cash Flow Adj'!I87-U88),"#,###.00"),"Tab 9 is Different by "&amp;TEXT(ABS(U88-'9) 5 YR Budget &amp; Cash Flow Adj'!I87),"#,###.00"))))</f>
        <v>OK</v>
      </c>
    </row>
    <row r="89" spans="2:23" s="246" customFormat="1" ht="7.5" customHeight="1">
      <c r="B89" s="279"/>
      <c r="C89" s="277"/>
      <c r="D89" s="313"/>
      <c r="E89" s="313"/>
      <c r="F89" s="189"/>
      <c r="G89" s="189"/>
      <c r="H89" s="278"/>
      <c r="I89" s="278"/>
      <c r="J89" s="278"/>
      <c r="K89" s="278"/>
      <c r="L89" s="278"/>
      <c r="M89" s="278"/>
      <c r="N89" s="278"/>
      <c r="O89" s="278"/>
      <c r="P89" s="278"/>
      <c r="Q89" s="278"/>
      <c r="R89" s="278"/>
      <c r="S89" s="278"/>
      <c r="T89" s="278"/>
      <c r="U89" s="311"/>
      <c r="V89" s="286"/>
      <c r="W89" s="4"/>
    </row>
    <row r="90" spans="2:23" s="246" customFormat="1">
      <c r="B90" s="279"/>
      <c r="C90" s="312" t="s">
        <v>81</v>
      </c>
      <c r="D90" s="152"/>
      <c r="E90" s="277"/>
      <c r="F90" s="193"/>
      <c r="G90" s="193"/>
      <c r="H90" s="278"/>
      <c r="I90" s="278"/>
      <c r="J90" s="278"/>
      <c r="K90" s="278"/>
      <c r="L90" s="278"/>
      <c r="M90" s="278"/>
      <c r="N90" s="278"/>
      <c r="O90" s="278"/>
      <c r="P90" s="278"/>
      <c r="Q90" s="278"/>
      <c r="R90" s="278"/>
      <c r="S90" s="278"/>
      <c r="T90" s="278"/>
      <c r="U90" s="311"/>
      <c r="V90" s="286"/>
      <c r="W90" s="4"/>
    </row>
    <row r="91" spans="2:23" s="246" customFormat="1">
      <c r="B91" s="279"/>
      <c r="C91" s="277"/>
      <c r="D91" s="184" t="s">
        <v>108</v>
      </c>
      <c r="E91" s="313"/>
      <c r="F91" s="189"/>
      <c r="G91" s="185">
        <f>'7) Year 1 Budget &amp; Assumptions'!G90</f>
        <v>0</v>
      </c>
      <c r="H91" s="283"/>
      <c r="I91" s="284">
        <v>0</v>
      </c>
      <c r="J91" s="284">
        <v>0</v>
      </c>
      <c r="K91" s="284">
        <v>0</v>
      </c>
      <c r="L91" s="284">
        <v>0</v>
      </c>
      <c r="M91" s="284">
        <v>0</v>
      </c>
      <c r="N91" s="284">
        <v>0</v>
      </c>
      <c r="O91" s="284">
        <v>0</v>
      </c>
      <c r="P91" s="284">
        <v>0</v>
      </c>
      <c r="Q91" s="284">
        <v>0</v>
      </c>
      <c r="R91" s="284">
        <v>0</v>
      </c>
      <c r="S91" s="284">
        <v>0</v>
      </c>
      <c r="T91" s="284">
        <v>0</v>
      </c>
      <c r="U91" s="285">
        <f>SUM(I91:T91)</f>
        <v>0</v>
      </c>
      <c r="V91" s="286"/>
      <c r="W91" s="4" t="str">
        <f>IF(AND('7) Year 1 Budget &amp; Assumptions'!N90=U91,'9) 5 YR Budget &amp; Cash Flow Adj'!I90=U91),"OK",IF(U91='9) 5 YR Budget &amp; Cash Flow Adj'!I90,"Tab 7 is Different by "&amp;TEXT(ABS(U91-'7) Year 1 Budget &amp; Assumptions'!N90),"#,###.00"),IF('7) Year 1 Budget &amp; Assumptions'!N90='9) 5 YR Budget &amp; Cash Flow Adj'!I90,"Tab 8 is Different by "&amp;TEXT(ABS('9) 5 YR Budget &amp; Cash Flow Adj'!I90-U91),"#,###.00"),"Tab 9 is Different by "&amp;TEXT(ABS(U91-'9) 5 YR Budget &amp; Cash Flow Adj'!I90),"#,###.00"))))</f>
        <v>OK</v>
      </c>
    </row>
    <row r="92" spans="2:23" s="246" customFormat="1">
      <c r="B92" s="279"/>
      <c r="C92" s="277"/>
      <c r="D92" s="184" t="s">
        <v>109</v>
      </c>
      <c r="E92" s="313"/>
      <c r="F92" s="189"/>
      <c r="G92" s="185">
        <f>'7) Year 1 Budget &amp; Assumptions'!G91</f>
        <v>0</v>
      </c>
      <c r="H92" s="283"/>
      <c r="I92" s="284">
        <v>0</v>
      </c>
      <c r="J92" s="284">
        <v>0</v>
      </c>
      <c r="K92" s="284">
        <v>0</v>
      </c>
      <c r="L92" s="284">
        <v>0</v>
      </c>
      <c r="M92" s="284">
        <v>0</v>
      </c>
      <c r="N92" s="284">
        <v>0</v>
      </c>
      <c r="O92" s="284">
        <v>0</v>
      </c>
      <c r="P92" s="284">
        <v>0</v>
      </c>
      <c r="Q92" s="284">
        <v>0</v>
      </c>
      <c r="R92" s="284">
        <v>0</v>
      </c>
      <c r="S92" s="284">
        <v>0</v>
      </c>
      <c r="T92" s="284">
        <v>0</v>
      </c>
      <c r="U92" s="285">
        <f>SUM(I92:T92)</f>
        <v>0</v>
      </c>
      <c r="V92" s="286"/>
      <c r="W92" s="4" t="str">
        <f>IF(AND('7) Year 1 Budget &amp; Assumptions'!N91=U92,'9) 5 YR Budget &amp; Cash Flow Adj'!I91=U92),"OK",IF(U92='9) 5 YR Budget &amp; Cash Flow Adj'!I91,"Tab 7 is Different by "&amp;TEXT(ABS(U92-'7) Year 1 Budget &amp; Assumptions'!N91),"#,###.00"),IF('7) Year 1 Budget &amp; Assumptions'!N91='9) 5 YR Budget &amp; Cash Flow Adj'!I91,"Tab 8 is Different by "&amp;TEXT(ABS('9) 5 YR Budget &amp; Cash Flow Adj'!I91-U92),"#,###.00"),"Tab 9 is Different by "&amp;TEXT(ABS(U92-'9) 5 YR Budget &amp; Cash Flow Adj'!I91),"#,###.00"))))</f>
        <v>OK</v>
      </c>
    </row>
    <row r="93" spans="2:23" s="246" customFormat="1">
      <c r="B93" s="279"/>
      <c r="C93" s="277"/>
      <c r="D93" s="184" t="s">
        <v>110</v>
      </c>
      <c r="E93" s="313"/>
      <c r="F93" s="189"/>
      <c r="G93" s="185">
        <f>'7) Year 1 Budget &amp; Assumptions'!G92</f>
        <v>0</v>
      </c>
      <c r="H93" s="283"/>
      <c r="I93" s="284">
        <v>0</v>
      </c>
      <c r="J93" s="284">
        <v>0</v>
      </c>
      <c r="K93" s="284">
        <v>0</v>
      </c>
      <c r="L93" s="284">
        <v>0</v>
      </c>
      <c r="M93" s="284">
        <v>0</v>
      </c>
      <c r="N93" s="284">
        <v>0</v>
      </c>
      <c r="O93" s="284">
        <v>0</v>
      </c>
      <c r="P93" s="284">
        <v>0</v>
      </c>
      <c r="Q93" s="284">
        <v>0</v>
      </c>
      <c r="R93" s="284">
        <v>0</v>
      </c>
      <c r="S93" s="284">
        <v>0</v>
      </c>
      <c r="T93" s="284">
        <v>0</v>
      </c>
      <c r="U93" s="285">
        <f>SUM(I93:T93)</f>
        <v>0</v>
      </c>
      <c r="V93" s="286"/>
      <c r="W93" s="4" t="str">
        <f>IF(AND('7) Year 1 Budget &amp; Assumptions'!N92=U93,'9) 5 YR Budget &amp; Cash Flow Adj'!I92=U93),"OK",IF(U93='9) 5 YR Budget &amp; Cash Flow Adj'!I92,"Tab 7 is Different by "&amp;TEXT(ABS(U93-'7) Year 1 Budget &amp; Assumptions'!N92),"#,###.00"),IF('7) Year 1 Budget &amp; Assumptions'!N92='9) 5 YR Budget &amp; Cash Flow Adj'!I92,"Tab 8 is Different by "&amp;TEXT(ABS('9) 5 YR Budget &amp; Cash Flow Adj'!I92-U93),"#,###.00"),"Tab 9 is Different by "&amp;TEXT(ABS(U93-'9) 5 YR Budget &amp; Cash Flow Adj'!I92),"#,###.00"))))</f>
        <v>OK</v>
      </c>
    </row>
    <row r="94" spans="2:23" s="246" customFormat="1">
      <c r="B94" s="279"/>
      <c r="C94" s="277"/>
      <c r="D94" s="184" t="s">
        <v>7</v>
      </c>
      <c r="E94" s="313"/>
      <c r="F94" s="189"/>
      <c r="G94" s="185">
        <f>'7) Year 1 Budget &amp; Assumptions'!G93</f>
        <v>0</v>
      </c>
      <c r="H94" s="283"/>
      <c r="I94" s="284">
        <v>0</v>
      </c>
      <c r="J94" s="284">
        <v>0</v>
      </c>
      <c r="K94" s="284">
        <v>0</v>
      </c>
      <c r="L94" s="284">
        <v>0</v>
      </c>
      <c r="M94" s="284">
        <v>0</v>
      </c>
      <c r="N94" s="284">
        <v>0</v>
      </c>
      <c r="O94" s="284">
        <v>0</v>
      </c>
      <c r="P94" s="284">
        <v>0</v>
      </c>
      <c r="Q94" s="284">
        <v>0</v>
      </c>
      <c r="R94" s="284">
        <v>0</v>
      </c>
      <c r="S94" s="284">
        <v>0</v>
      </c>
      <c r="T94" s="284">
        <v>0</v>
      </c>
      <c r="U94" s="285">
        <f>SUM(I94:T94)</f>
        <v>0</v>
      </c>
      <c r="V94" s="286"/>
      <c r="W94" s="4" t="str">
        <f>IF(AND('7) Year 1 Budget &amp; Assumptions'!N93=U94,'9) 5 YR Budget &amp; Cash Flow Adj'!I93=U94),"OK",IF(U94='9) 5 YR Budget &amp; Cash Flow Adj'!I93,"Tab 7 is Different by "&amp;TEXT(ABS(U94-'7) Year 1 Budget &amp; Assumptions'!N93),"#,###.00"),IF('7) Year 1 Budget &amp; Assumptions'!N93='9) 5 YR Budget &amp; Cash Flow Adj'!I93,"Tab 8 is Different by "&amp;TEXT(ABS('9) 5 YR Budget &amp; Cash Flow Adj'!I93-U94),"#,###.00"),"Tab 9 is Different by "&amp;TEXT(ABS(U94-'9) 5 YR Budget &amp; Cash Flow Adj'!I93),"#,###.00"))))</f>
        <v>OK</v>
      </c>
    </row>
    <row r="95" spans="2:23" s="246" customFormat="1" ht="16.8">
      <c r="B95" s="279"/>
      <c r="C95" s="277"/>
      <c r="D95" s="184" t="s">
        <v>30</v>
      </c>
      <c r="E95" s="313"/>
      <c r="F95" s="314"/>
      <c r="G95" s="186">
        <f>'7) Year 1 Budget &amp; Assumptions'!G94</f>
        <v>0</v>
      </c>
      <c r="H95" s="283"/>
      <c r="I95" s="294">
        <v>0</v>
      </c>
      <c r="J95" s="294">
        <v>0</v>
      </c>
      <c r="K95" s="294">
        <v>0</v>
      </c>
      <c r="L95" s="294">
        <v>0</v>
      </c>
      <c r="M95" s="294">
        <v>0</v>
      </c>
      <c r="N95" s="294">
        <v>0</v>
      </c>
      <c r="O95" s="294">
        <v>0</v>
      </c>
      <c r="P95" s="294">
        <v>0</v>
      </c>
      <c r="Q95" s="294">
        <v>0</v>
      </c>
      <c r="R95" s="294">
        <v>0</v>
      </c>
      <c r="S95" s="294">
        <v>0</v>
      </c>
      <c r="T95" s="294">
        <v>0</v>
      </c>
      <c r="U95" s="295">
        <f>SUM(I95:T95)</f>
        <v>0</v>
      </c>
      <c r="V95" s="286"/>
      <c r="W95" s="4" t="str">
        <f>IF(AND('7) Year 1 Budget &amp; Assumptions'!N94=U95,'9) 5 YR Budget &amp; Cash Flow Adj'!I94=U95),"OK",IF(U95='9) 5 YR Budget &amp; Cash Flow Adj'!I94,"Tab 7 is Different by "&amp;TEXT(ABS(U95-'7) Year 1 Budget &amp; Assumptions'!N94),"#,###.00"),IF('7) Year 1 Budget &amp; Assumptions'!N94='9) 5 YR Budget &amp; Cash Flow Adj'!I94,"Tab 8 is Different by "&amp;TEXT(ABS('9) 5 YR Budget &amp; Cash Flow Adj'!I94-U95),"#,###.00"),"Tab 9 is Different by "&amp;TEXT(ABS(U95-'9) 5 YR Budget &amp; Cash Flow Adj'!I94),"#,###.00"))))</f>
        <v>OK</v>
      </c>
    </row>
    <row r="96" spans="2:23" s="246" customFormat="1">
      <c r="B96" s="279"/>
      <c r="C96" s="187" t="s">
        <v>82</v>
      </c>
      <c r="D96" s="277"/>
      <c r="E96" s="313"/>
      <c r="F96" s="189"/>
      <c r="G96" s="185">
        <f>SUM(G91:G95)</f>
        <v>0</v>
      </c>
      <c r="H96" s="283"/>
      <c r="I96" s="315">
        <f>SUM(I91:I95)</f>
        <v>0</v>
      </c>
      <c r="J96" s="315">
        <f t="shared" ref="J96:T96" si="17">SUM(J91:J95)</f>
        <v>0</v>
      </c>
      <c r="K96" s="315">
        <f t="shared" si="17"/>
        <v>0</v>
      </c>
      <c r="L96" s="315">
        <f t="shared" si="17"/>
        <v>0</v>
      </c>
      <c r="M96" s="315">
        <f t="shared" si="17"/>
        <v>0</v>
      </c>
      <c r="N96" s="315">
        <f t="shared" si="17"/>
        <v>0</v>
      </c>
      <c r="O96" s="315">
        <f t="shared" si="17"/>
        <v>0</v>
      </c>
      <c r="P96" s="315">
        <f t="shared" si="17"/>
        <v>0</v>
      </c>
      <c r="Q96" s="315">
        <f t="shared" si="17"/>
        <v>0</v>
      </c>
      <c r="R96" s="315">
        <f t="shared" si="17"/>
        <v>0</v>
      </c>
      <c r="S96" s="315">
        <f t="shared" si="17"/>
        <v>0</v>
      </c>
      <c r="T96" s="315">
        <f t="shared" si="17"/>
        <v>0</v>
      </c>
      <c r="U96" s="316">
        <f>SUM(U91:U95)</f>
        <v>0</v>
      </c>
      <c r="V96" s="286"/>
      <c r="W96" s="4" t="str">
        <f>IF(AND('7) Year 1 Budget &amp; Assumptions'!N95=U96,'9) 5 YR Budget &amp; Cash Flow Adj'!I95=U96),"OK",IF(U96='9) 5 YR Budget &amp; Cash Flow Adj'!I95,"Tab 7 is Different by "&amp;TEXT(ABS(U96-'7) Year 1 Budget &amp; Assumptions'!N95),"#,###.00"),IF('7) Year 1 Budget &amp; Assumptions'!N95='9) 5 YR Budget &amp; Cash Flow Adj'!I95,"Tab 8 is Different by "&amp;TEXT(ABS('9) 5 YR Budget &amp; Cash Flow Adj'!I95-U96),"#,###.00"),"Tab 9 is Different by "&amp;TEXT(ABS(U96-'9) 5 YR Budget &amp; Cash Flow Adj'!I95),"#,###.00"))))</f>
        <v>OK</v>
      </c>
    </row>
    <row r="97" spans="2:24" s="246" customFormat="1" ht="7.5" customHeight="1">
      <c r="B97" s="279"/>
      <c r="C97" s="277"/>
      <c r="D97" s="313"/>
      <c r="E97" s="313"/>
      <c r="F97" s="189"/>
      <c r="G97" s="189"/>
      <c r="H97" s="278"/>
      <c r="I97" s="296"/>
      <c r="J97" s="296"/>
      <c r="K97" s="296"/>
      <c r="L97" s="296"/>
      <c r="M97" s="296"/>
      <c r="N97" s="296"/>
      <c r="O97" s="296"/>
      <c r="P97" s="296"/>
      <c r="Q97" s="296"/>
      <c r="R97" s="296"/>
      <c r="S97" s="296"/>
      <c r="T97" s="296"/>
      <c r="U97" s="297"/>
      <c r="V97" s="286"/>
      <c r="W97" s="4"/>
    </row>
    <row r="98" spans="2:24" s="246" customFormat="1">
      <c r="B98" s="279"/>
      <c r="C98" s="194" t="s">
        <v>83</v>
      </c>
      <c r="D98" s="152"/>
      <c r="E98" s="152"/>
      <c r="F98" s="278"/>
      <c r="G98" s="195">
        <f>G77+G88+G96</f>
        <v>0</v>
      </c>
      <c r="H98" s="283"/>
      <c r="I98" s="288">
        <f>I77+I88+I96</f>
        <v>0</v>
      </c>
      <c r="J98" s="288">
        <f t="shared" ref="J98:T98" si="18">J77+J88+J96</f>
        <v>0</v>
      </c>
      <c r="K98" s="288">
        <f t="shared" si="18"/>
        <v>0</v>
      </c>
      <c r="L98" s="288">
        <f t="shared" si="18"/>
        <v>0</v>
      </c>
      <c r="M98" s="288">
        <f t="shared" si="18"/>
        <v>0</v>
      </c>
      <c r="N98" s="288">
        <f t="shared" si="18"/>
        <v>0</v>
      </c>
      <c r="O98" s="288">
        <f t="shared" si="18"/>
        <v>0</v>
      </c>
      <c r="P98" s="288">
        <f t="shared" si="18"/>
        <v>0</v>
      </c>
      <c r="Q98" s="288">
        <f t="shared" si="18"/>
        <v>0</v>
      </c>
      <c r="R98" s="288">
        <f t="shared" si="18"/>
        <v>0</v>
      </c>
      <c r="S98" s="288">
        <f t="shared" si="18"/>
        <v>0</v>
      </c>
      <c r="T98" s="288">
        <f t="shared" si="18"/>
        <v>0</v>
      </c>
      <c r="U98" s="289">
        <f>U77+U88+U96</f>
        <v>0</v>
      </c>
      <c r="V98" s="286"/>
      <c r="W98" s="4" t="str">
        <f>IF(AND('7) Year 1 Budget &amp; Assumptions'!N97=U98,'9) 5 YR Budget &amp; Cash Flow Adj'!I97=U98),"OK",IF(U98='9) 5 YR Budget &amp; Cash Flow Adj'!I97,"Tab 7 is Different by "&amp;TEXT(ABS(U98-'7) Year 1 Budget &amp; Assumptions'!N97),"#,###.00"),IF('7) Year 1 Budget &amp; Assumptions'!N97='9) 5 YR Budget &amp; Cash Flow Adj'!I97,"Tab 8 is Different by "&amp;TEXT(ABS('9) 5 YR Budget &amp; Cash Flow Adj'!I97-U98),"#,###.00"),"Tab 9 is Different by "&amp;TEXT(ABS(U98-'9) 5 YR Budget &amp; Cash Flow Adj'!I97),"#,###.00"))))</f>
        <v>OK</v>
      </c>
    </row>
    <row r="99" spans="2:24" s="246" customFormat="1" ht="7.5" customHeight="1">
      <c r="B99" s="279"/>
      <c r="C99" s="277"/>
      <c r="D99" s="313"/>
      <c r="E99" s="313"/>
      <c r="F99" s="189"/>
      <c r="G99" s="189"/>
      <c r="H99" s="278"/>
      <c r="I99" s="296"/>
      <c r="J99" s="296"/>
      <c r="K99" s="296"/>
      <c r="L99" s="296"/>
      <c r="M99" s="296"/>
      <c r="N99" s="296"/>
      <c r="O99" s="296"/>
      <c r="P99" s="296"/>
      <c r="Q99" s="296"/>
      <c r="R99" s="296"/>
      <c r="S99" s="296"/>
      <c r="T99" s="296"/>
      <c r="U99" s="297"/>
      <c r="V99" s="286"/>
      <c r="W99" s="4"/>
    </row>
    <row r="100" spans="2:24" s="246" customFormat="1">
      <c r="B100" s="279"/>
      <c r="C100" s="312" t="s">
        <v>84</v>
      </c>
      <c r="D100" s="152"/>
      <c r="E100" s="152"/>
      <c r="F100" s="193"/>
      <c r="G100" s="193"/>
      <c r="H100" s="278"/>
      <c r="I100" s="281"/>
      <c r="J100" s="281"/>
      <c r="K100" s="281"/>
      <c r="L100" s="281"/>
      <c r="M100" s="281"/>
      <c r="N100" s="281"/>
      <c r="O100" s="281"/>
      <c r="P100" s="281"/>
      <c r="Q100" s="281"/>
      <c r="R100" s="281"/>
      <c r="S100" s="281"/>
      <c r="T100" s="281"/>
      <c r="U100" s="311"/>
      <c r="V100" s="286"/>
      <c r="W100" s="4"/>
    </row>
    <row r="101" spans="2:24" s="246" customFormat="1">
      <c r="B101" s="279"/>
      <c r="C101" s="277"/>
      <c r="D101" s="184" t="s">
        <v>14</v>
      </c>
      <c r="E101" s="152"/>
      <c r="F101" s="193"/>
      <c r="G101" s="193"/>
      <c r="H101" s="283"/>
      <c r="I101" s="284">
        <v>0</v>
      </c>
      <c r="J101" s="284">
        <v>0</v>
      </c>
      <c r="K101" s="284">
        <v>0</v>
      </c>
      <c r="L101" s="284">
        <v>0</v>
      </c>
      <c r="M101" s="284">
        <v>0</v>
      </c>
      <c r="N101" s="284">
        <v>0</v>
      </c>
      <c r="O101" s="284">
        <v>0</v>
      </c>
      <c r="P101" s="284">
        <v>0</v>
      </c>
      <c r="Q101" s="284">
        <v>0</v>
      </c>
      <c r="R101" s="284">
        <v>0</v>
      </c>
      <c r="S101" s="284">
        <v>0</v>
      </c>
      <c r="T101" s="284">
        <v>0</v>
      </c>
      <c r="U101" s="285">
        <f>SUM(I101:T101)</f>
        <v>0</v>
      </c>
      <c r="V101" s="286"/>
      <c r="W101" s="4" t="str">
        <f>IF(AND('7) Year 1 Budget &amp; Assumptions'!N100=U101,'9) 5 YR Budget &amp; Cash Flow Adj'!I100=U101),"OK",IF(U101='9) 5 YR Budget &amp; Cash Flow Adj'!I100,"Tab 7 is Different by "&amp;TEXT(ABS(U101-'7) Year 1 Budget &amp; Assumptions'!N100),"#,###.00"),IF('7) Year 1 Budget &amp; Assumptions'!N100='9) 5 YR Budget &amp; Cash Flow Adj'!I100,"Tab 8 is Different by "&amp;TEXT(ABS('9) 5 YR Budget &amp; Cash Flow Adj'!I100-U101),"#,###.00"),"Tab 9 is Different by "&amp;TEXT(ABS(U101-'9) 5 YR Budget &amp; Cash Flow Adj'!I100),"#,###.00"))))</f>
        <v>OK</v>
      </c>
    </row>
    <row r="102" spans="2:24" s="246" customFormat="1">
      <c r="B102" s="279"/>
      <c r="C102" s="277"/>
      <c r="D102" s="313" t="s">
        <v>71</v>
      </c>
      <c r="E102" s="152"/>
      <c r="F102" s="193"/>
      <c r="G102" s="193"/>
      <c r="H102" s="283"/>
      <c r="I102" s="284">
        <v>0</v>
      </c>
      <c r="J102" s="284">
        <v>0</v>
      </c>
      <c r="K102" s="284">
        <v>0</v>
      </c>
      <c r="L102" s="284">
        <v>0</v>
      </c>
      <c r="M102" s="284">
        <v>0</v>
      </c>
      <c r="N102" s="284">
        <v>0</v>
      </c>
      <c r="O102" s="284">
        <v>0</v>
      </c>
      <c r="P102" s="284">
        <v>0</v>
      </c>
      <c r="Q102" s="284">
        <v>0</v>
      </c>
      <c r="R102" s="284">
        <v>0</v>
      </c>
      <c r="S102" s="284">
        <v>0</v>
      </c>
      <c r="T102" s="284">
        <v>0</v>
      </c>
      <c r="U102" s="285">
        <f>SUM(I102:T102)</f>
        <v>0</v>
      </c>
      <c r="V102" s="286"/>
      <c r="W102" s="4" t="str">
        <f>IF(AND('7) Year 1 Budget &amp; Assumptions'!N101=U102,'9) 5 YR Budget &amp; Cash Flow Adj'!I101=U102),"OK",IF(U102='9) 5 YR Budget &amp; Cash Flow Adj'!I101,"Tab 7 is Different by "&amp;TEXT(ABS(U102-'7) Year 1 Budget &amp; Assumptions'!N101),"#,###.00"),IF('7) Year 1 Budget &amp; Assumptions'!N101='9) 5 YR Budget &amp; Cash Flow Adj'!I101,"Tab 8 is Different by "&amp;TEXT(ABS('9) 5 YR Budget &amp; Cash Flow Adj'!I101-U102),"#,###.00"),"Tab 9 is Different by "&amp;TEXT(ABS(U102-'9) 5 YR Budget &amp; Cash Flow Adj'!I101),"#,###.00"))))</f>
        <v>OK</v>
      </c>
    </row>
    <row r="103" spans="2:24" s="246" customFormat="1" ht="16.8">
      <c r="B103" s="279"/>
      <c r="C103" s="277"/>
      <c r="D103" s="184" t="s">
        <v>60</v>
      </c>
      <c r="E103" s="152"/>
      <c r="F103" s="193"/>
      <c r="G103" s="193"/>
      <c r="H103" s="283"/>
      <c r="I103" s="294">
        <v>0</v>
      </c>
      <c r="J103" s="294">
        <v>0</v>
      </c>
      <c r="K103" s="294">
        <v>0</v>
      </c>
      <c r="L103" s="294">
        <v>0</v>
      </c>
      <c r="M103" s="294">
        <v>0</v>
      </c>
      <c r="N103" s="294">
        <v>0</v>
      </c>
      <c r="O103" s="294">
        <v>0</v>
      </c>
      <c r="P103" s="294">
        <v>0</v>
      </c>
      <c r="Q103" s="294">
        <v>0</v>
      </c>
      <c r="R103" s="294">
        <v>0</v>
      </c>
      <c r="S103" s="294">
        <v>0</v>
      </c>
      <c r="T103" s="294">
        <v>0</v>
      </c>
      <c r="U103" s="295">
        <f>SUM(I103:T103)</f>
        <v>0</v>
      </c>
      <c r="V103" s="286"/>
      <c r="W103" s="4" t="str">
        <f>IF(AND('7) Year 1 Budget &amp; Assumptions'!N102=U103,'9) 5 YR Budget &amp; Cash Flow Adj'!I102=U103),"OK",IF(U103='9) 5 YR Budget &amp; Cash Flow Adj'!I102,"Tab 7 is Different by "&amp;TEXT(ABS(U103-'7) Year 1 Budget &amp; Assumptions'!N102),"#,###.00"),IF('7) Year 1 Budget &amp; Assumptions'!N102='9) 5 YR Budget &amp; Cash Flow Adj'!I102,"Tab 8 is Different by "&amp;TEXT(ABS('9) 5 YR Budget &amp; Cash Flow Adj'!I102-U103),"#,###.00"),"Tab 9 is Different by "&amp;TEXT(ABS(U103-'9) 5 YR Budget &amp; Cash Flow Adj'!I102),"#,###.00"))))</f>
        <v>OK</v>
      </c>
    </row>
    <row r="104" spans="2:24" s="246" customFormat="1">
      <c r="B104" s="279"/>
      <c r="C104" s="187" t="s">
        <v>85</v>
      </c>
      <c r="D104" s="152"/>
      <c r="E104" s="152"/>
      <c r="F104" s="193"/>
      <c r="G104" s="193"/>
      <c r="H104" s="283"/>
      <c r="I104" s="288">
        <f>SUM(I100:I103)</f>
        <v>0</v>
      </c>
      <c r="J104" s="288">
        <f t="shared" ref="J104:U104" si="19">SUM(J100:J103)</f>
        <v>0</v>
      </c>
      <c r="K104" s="288">
        <f t="shared" si="19"/>
        <v>0</v>
      </c>
      <c r="L104" s="288">
        <f t="shared" si="19"/>
        <v>0</v>
      </c>
      <c r="M104" s="288">
        <f t="shared" si="19"/>
        <v>0</v>
      </c>
      <c r="N104" s="288">
        <f t="shared" si="19"/>
        <v>0</v>
      </c>
      <c r="O104" s="288">
        <f t="shared" si="19"/>
        <v>0</v>
      </c>
      <c r="P104" s="288">
        <f t="shared" si="19"/>
        <v>0</v>
      </c>
      <c r="Q104" s="288">
        <f t="shared" si="19"/>
        <v>0</v>
      </c>
      <c r="R104" s="288">
        <f t="shared" si="19"/>
        <v>0</v>
      </c>
      <c r="S104" s="288">
        <f t="shared" si="19"/>
        <v>0</v>
      </c>
      <c r="T104" s="288">
        <f t="shared" si="19"/>
        <v>0</v>
      </c>
      <c r="U104" s="289">
        <f t="shared" si="19"/>
        <v>0</v>
      </c>
      <c r="V104" s="286"/>
      <c r="W104" s="4" t="str">
        <f>IF(AND('7) Year 1 Budget &amp; Assumptions'!N103=U104,'9) 5 YR Budget &amp; Cash Flow Adj'!I103=U104),"OK",IF(U104='9) 5 YR Budget &amp; Cash Flow Adj'!I103,"Tab 7 is Different by "&amp;TEXT(ABS(U104-'7) Year 1 Budget &amp; Assumptions'!N103),"#,###.00"),IF('7) Year 1 Budget &amp; Assumptions'!N103='9) 5 YR Budget &amp; Cash Flow Adj'!I103,"Tab 8 is Different by "&amp;TEXT(ABS('9) 5 YR Budget &amp; Cash Flow Adj'!I103-U104),"#,###.00"),"Tab 9 is Different by "&amp;TEXT(ABS(U104-'9) 5 YR Budget &amp; Cash Flow Adj'!I103),"#,###.00"))))</f>
        <v>OK</v>
      </c>
    </row>
    <row r="105" spans="2:24" s="246" customFormat="1" ht="7.5" customHeight="1">
      <c r="B105" s="279"/>
      <c r="C105" s="277"/>
      <c r="D105" s="313"/>
      <c r="E105" s="313"/>
      <c r="F105" s="189"/>
      <c r="G105" s="189"/>
      <c r="H105" s="278"/>
      <c r="I105" s="296"/>
      <c r="J105" s="296"/>
      <c r="K105" s="296"/>
      <c r="L105" s="296"/>
      <c r="M105" s="296"/>
      <c r="N105" s="296"/>
      <c r="O105" s="296"/>
      <c r="P105" s="296"/>
      <c r="Q105" s="296"/>
      <c r="R105" s="296"/>
      <c r="S105" s="296"/>
      <c r="T105" s="296"/>
      <c r="U105" s="297"/>
      <c r="V105" s="286"/>
      <c r="W105" s="4"/>
    </row>
    <row r="106" spans="2:24" s="246" customFormat="1">
      <c r="B106" s="279"/>
      <c r="C106" s="194" t="s">
        <v>86</v>
      </c>
      <c r="D106" s="152"/>
      <c r="E106" s="152"/>
      <c r="F106" s="278"/>
      <c r="G106" s="195">
        <f>G98</f>
        <v>0</v>
      </c>
      <c r="H106" s="283"/>
      <c r="I106" s="287">
        <f>I98+I104</f>
        <v>0</v>
      </c>
      <c r="J106" s="287">
        <f t="shared" ref="J106:U106" si="20">J98+J104</f>
        <v>0</v>
      </c>
      <c r="K106" s="287">
        <f t="shared" si="20"/>
        <v>0</v>
      </c>
      <c r="L106" s="287">
        <f t="shared" si="20"/>
        <v>0</v>
      </c>
      <c r="M106" s="287">
        <f t="shared" si="20"/>
        <v>0</v>
      </c>
      <c r="N106" s="287">
        <f t="shared" si="20"/>
        <v>0</v>
      </c>
      <c r="O106" s="287">
        <f t="shared" si="20"/>
        <v>0</v>
      </c>
      <c r="P106" s="287">
        <f t="shared" si="20"/>
        <v>0</v>
      </c>
      <c r="Q106" s="287">
        <f t="shared" si="20"/>
        <v>0</v>
      </c>
      <c r="R106" s="287">
        <f t="shared" si="20"/>
        <v>0</v>
      </c>
      <c r="S106" s="287">
        <f t="shared" si="20"/>
        <v>0</v>
      </c>
      <c r="T106" s="287">
        <f t="shared" si="20"/>
        <v>0</v>
      </c>
      <c r="U106" s="289">
        <f t="shared" si="20"/>
        <v>0</v>
      </c>
      <c r="V106" s="286"/>
      <c r="W106" s="4" t="str">
        <f>IF(AND('7) Year 1 Budget &amp; Assumptions'!N105=U106,'9) 5 YR Budget &amp; Cash Flow Adj'!I105=U106),"OK",IF(U106='9) 5 YR Budget &amp; Cash Flow Adj'!I105,"Tab 7 is Different by "&amp;TEXT(ABS(U106-'7) Year 1 Budget &amp; Assumptions'!N105),"#,###.00"),IF('7) Year 1 Budget &amp; Assumptions'!N105='9) 5 YR Budget &amp; Cash Flow Adj'!I105,"Tab 8 is Different by "&amp;TEXT(ABS('9) 5 YR Budget &amp; Cash Flow Adj'!I105-U106),"#,###.00"),"Tab 9 is Different by "&amp;TEXT(ABS(U106-'9) 5 YR Budget &amp; Cash Flow Adj'!I105),"#,###.00"))))</f>
        <v>OK</v>
      </c>
    </row>
    <row r="107" spans="2:24" s="277" customFormat="1" ht="7.5" customHeight="1">
      <c r="B107" s="279"/>
      <c r="E107" s="313"/>
      <c r="F107" s="189"/>
      <c r="G107" s="189"/>
      <c r="H107" s="278"/>
      <c r="I107" s="296"/>
      <c r="J107" s="296"/>
      <c r="K107" s="296"/>
      <c r="L107" s="296"/>
      <c r="M107" s="296"/>
      <c r="N107" s="296"/>
      <c r="O107" s="296"/>
      <c r="P107" s="296"/>
      <c r="Q107" s="296"/>
      <c r="R107" s="296"/>
      <c r="S107" s="296"/>
      <c r="T107" s="296"/>
      <c r="U107" s="297"/>
      <c r="V107" s="286"/>
      <c r="W107" s="4"/>
      <c r="X107" s="246"/>
    </row>
    <row r="108" spans="2:24" s="246" customFormat="1" ht="12" customHeight="1">
      <c r="B108" s="279"/>
      <c r="C108" s="312" t="s">
        <v>87</v>
      </c>
      <c r="D108" s="277"/>
      <c r="E108" s="313"/>
      <c r="F108" s="189"/>
      <c r="G108" s="189"/>
      <c r="H108" s="278"/>
      <c r="I108" s="278"/>
      <c r="J108" s="278"/>
      <c r="K108" s="278"/>
      <c r="L108" s="278"/>
      <c r="M108" s="278"/>
      <c r="N108" s="278"/>
      <c r="O108" s="278"/>
      <c r="P108" s="278"/>
      <c r="Q108" s="278"/>
      <c r="R108" s="278"/>
      <c r="S108" s="278"/>
      <c r="T108" s="278"/>
      <c r="U108" s="311"/>
      <c r="V108" s="286"/>
      <c r="W108" s="4"/>
    </row>
    <row r="109" spans="2:24" s="246" customFormat="1">
      <c r="B109" s="279"/>
      <c r="C109" s="277"/>
      <c r="D109" s="152" t="s">
        <v>67</v>
      </c>
      <c r="E109" s="313"/>
      <c r="F109" s="189"/>
      <c r="G109" s="189"/>
      <c r="H109" s="283"/>
      <c r="I109" s="318">
        <v>0</v>
      </c>
      <c r="J109" s="318">
        <v>0</v>
      </c>
      <c r="K109" s="318">
        <v>0</v>
      </c>
      <c r="L109" s="318">
        <v>0</v>
      </c>
      <c r="M109" s="318">
        <v>0</v>
      </c>
      <c r="N109" s="318">
        <v>0</v>
      </c>
      <c r="O109" s="318">
        <v>0</v>
      </c>
      <c r="P109" s="318">
        <v>0</v>
      </c>
      <c r="Q109" s="318">
        <v>0</v>
      </c>
      <c r="R109" s="318">
        <v>0</v>
      </c>
      <c r="S109" s="318">
        <v>0</v>
      </c>
      <c r="T109" s="318">
        <v>0</v>
      </c>
      <c r="U109" s="285">
        <f t="shared" ref="U109:U117" si="21">SUM(I109:T109)</f>
        <v>0</v>
      </c>
      <c r="V109" s="286"/>
      <c r="W109" s="4" t="str">
        <f>IF(AND('7) Year 1 Budget &amp; Assumptions'!N108=U109,'9) 5 YR Budget &amp; Cash Flow Adj'!I108=U109),"OK",IF(U109='9) 5 YR Budget &amp; Cash Flow Adj'!I108,"Tab 7 is Different by "&amp;TEXT(ABS(U109-'7) Year 1 Budget &amp; Assumptions'!N108),"#,###.00"),IF('7) Year 1 Budget &amp; Assumptions'!N108='9) 5 YR Budget &amp; Cash Flow Adj'!I108,"Tab 8 is Different by "&amp;TEXT(ABS('9) 5 YR Budget &amp; Cash Flow Adj'!I108-U109),"#,###.00"),"Tab 9 is Different by "&amp;TEXT(ABS(U109-'9) 5 YR Budget &amp; Cash Flow Adj'!I108),"#,###.00"))))</f>
        <v>OK</v>
      </c>
    </row>
    <row r="110" spans="2:24" s="246" customFormat="1">
      <c r="B110" s="279"/>
      <c r="C110" s="277"/>
      <c r="D110" s="184" t="s">
        <v>5</v>
      </c>
      <c r="E110" s="313"/>
      <c r="F110" s="189"/>
      <c r="G110" s="189"/>
      <c r="H110" s="283"/>
      <c r="I110" s="318">
        <v>0</v>
      </c>
      <c r="J110" s="318">
        <v>0</v>
      </c>
      <c r="K110" s="318">
        <v>0</v>
      </c>
      <c r="L110" s="318">
        <v>0</v>
      </c>
      <c r="M110" s="318">
        <v>0</v>
      </c>
      <c r="N110" s="318">
        <v>0</v>
      </c>
      <c r="O110" s="318">
        <v>0</v>
      </c>
      <c r="P110" s="318">
        <v>0</v>
      </c>
      <c r="Q110" s="318">
        <v>0</v>
      </c>
      <c r="R110" s="318">
        <v>0</v>
      </c>
      <c r="S110" s="318">
        <v>0</v>
      </c>
      <c r="T110" s="318">
        <v>0</v>
      </c>
      <c r="U110" s="285">
        <f t="shared" si="21"/>
        <v>0</v>
      </c>
      <c r="V110" s="286"/>
      <c r="W110" s="4" t="str">
        <f>IF(AND('7) Year 1 Budget &amp; Assumptions'!N109=U110,'9) 5 YR Budget &amp; Cash Flow Adj'!I109=U110),"OK",IF(U110='9) 5 YR Budget &amp; Cash Flow Adj'!I109,"Tab 7 is Different by "&amp;TEXT(ABS(U110-'7) Year 1 Budget &amp; Assumptions'!N109),"#,###.00"),IF('7) Year 1 Budget &amp; Assumptions'!N109='9) 5 YR Budget &amp; Cash Flow Adj'!I109,"Tab 8 is Different by "&amp;TEXT(ABS('9) 5 YR Budget &amp; Cash Flow Adj'!I109-U110),"#,###.00"),"Tab 9 is Different by "&amp;TEXT(ABS(U110-'9) 5 YR Budget &amp; Cash Flow Adj'!I109),"#,###.00"))))</f>
        <v>OK</v>
      </c>
    </row>
    <row r="111" spans="2:24" s="246" customFormat="1">
      <c r="B111" s="279"/>
      <c r="C111" s="277"/>
      <c r="D111" s="184" t="s">
        <v>68</v>
      </c>
      <c r="E111" s="313"/>
      <c r="F111" s="189"/>
      <c r="G111" s="189"/>
      <c r="H111" s="283"/>
      <c r="I111" s="318">
        <v>0</v>
      </c>
      <c r="J111" s="318">
        <v>0</v>
      </c>
      <c r="K111" s="318">
        <v>0</v>
      </c>
      <c r="L111" s="318">
        <v>0</v>
      </c>
      <c r="M111" s="318">
        <v>0</v>
      </c>
      <c r="N111" s="318">
        <v>0</v>
      </c>
      <c r="O111" s="318">
        <v>0</v>
      </c>
      <c r="P111" s="318">
        <v>0</v>
      </c>
      <c r="Q111" s="318">
        <v>0</v>
      </c>
      <c r="R111" s="318">
        <v>0</v>
      </c>
      <c r="S111" s="318">
        <v>0</v>
      </c>
      <c r="T111" s="318">
        <v>0</v>
      </c>
      <c r="U111" s="285">
        <f t="shared" si="21"/>
        <v>0</v>
      </c>
      <c r="V111" s="286"/>
      <c r="W111" s="4" t="str">
        <f>IF(AND('7) Year 1 Budget &amp; Assumptions'!N110=U111,'9) 5 YR Budget &amp; Cash Flow Adj'!I110=U111),"OK",IF(U111='9) 5 YR Budget &amp; Cash Flow Adj'!I110,"Tab 7 is Different by "&amp;TEXT(ABS(U111-'7) Year 1 Budget &amp; Assumptions'!N110),"#,###.00"),IF('7) Year 1 Budget &amp; Assumptions'!N110='9) 5 YR Budget &amp; Cash Flow Adj'!I110,"Tab 8 is Different by "&amp;TEXT(ABS('9) 5 YR Budget &amp; Cash Flow Adj'!I110-U111),"#,###.00"),"Tab 9 is Different by "&amp;TEXT(ABS(U111-'9) 5 YR Budget &amp; Cash Flow Adj'!I110),"#,###.00"))))</f>
        <v>OK</v>
      </c>
    </row>
    <row r="112" spans="2:24" s="246" customFormat="1">
      <c r="B112" s="279"/>
      <c r="C112" s="277"/>
      <c r="D112" s="184" t="s">
        <v>15</v>
      </c>
      <c r="E112" s="313"/>
      <c r="F112" s="189"/>
      <c r="G112" s="189"/>
      <c r="H112" s="283"/>
      <c r="I112" s="318">
        <v>0</v>
      </c>
      <c r="J112" s="318">
        <v>0</v>
      </c>
      <c r="K112" s="318">
        <v>0</v>
      </c>
      <c r="L112" s="318">
        <v>0</v>
      </c>
      <c r="M112" s="318">
        <v>0</v>
      </c>
      <c r="N112" s="318">
        <v>0</v>
      </c>
      <c r="O112" s="318">
        <v>0</v>
      </c>
      <c r="P112" s="318">
        <v>0</v>
      </c>
      <c r="Q112" s="318">
        <v>0</v>
      </c>
      <c r="R112" s="318">
        <v>0</v>
      </c>
      <c r="S112" s="318">
        <v>0</v>
      </c>
      <c r="T112" s="318">
        <v>0</v>
      </c>
      <c r="U112" s="285">
        <f t="shared" si="21"/>
        <v>0</v>
      </c>
      <c r="V112" s="286"/>
      <c r="W112" s="4" t="str">
        <f>IF(AND('7) Year 1 Budget &amp; Assumptions'!N111=U112,'9) 5 YR Budget &amp; Cash Flow Adj'!I111=U112),"OK",IF(U112='9) 5 YR Budget &amp; Cash Flow Adj'!I111,"Tab 7 is Different by "&amp;TEXT(ABS(U112-'7) Year 1 Budget &amp; Assumptions'!N111),"#,###.00"),IF('7) Year 1 Budget &amp; Assumptions'!N111='9) 5 YR Budget &amp; Cash Flow Adj'!I111,"Tab 8 is Different by "&amp;TEXT(ABS('9) 5 YR Budget &amp; Cash Flow Adj'!I111-U112),"#,###.00"),"Tab 9 is Different by "&amp;TEXT(ABS(U112-'9) 5 YR Budget &amp; Cash Flow Adj'!I111),"#,###.00"))))</f>
        <v>OK</v>
      </c>
    </row>
    <row r="113" spans="2:23" s="246" customFormat="1">
      <c r="B113" s="279"/>
      <c r="C113" s="277"/>
      <c r="D113" s="184" t="s">
        <v>59</v>
      </c>
      <c r="E113" s="313"/>
      <c r="F113" s="189"/>
      <c r="G113" s="189"/>
      <c r="H113" s="283"/>
      <c r="I113" s="318">
        <v>0</v>
      </c>
      <c r="J113" s="318">
        <v>0</v>
      </c>
      <c r="K113" s="318">
        <v>0</v>
      </c>
      <c r="L113" s="318">
        <v>0</v>
      </c>
      <c r="M113" s="318">
        <v>0</v>
      </c>
      <c r="N113" s="318">
        <v>0</v>
      </c>
      <c r="O113" s="318">
        <v>0</v>
      </c>
      <c r="P113" s="318">
        <v>0</v>
      </c>
      <c r="Q113" s="318">
        <v>0</v>
      </c>
      <c r="R113" s="318">
        <v>0</v>
      </c>
      <c r="S113" s="318">
        <v>0</v>
      </c>
      <c r="T113" s="318">
        <v>0</v>
      </c>
      <c r="U113" s="285">
        <f t="shared" si="21"/>
        <v>0</v>
      </c>
      <c r="V113" s="286"/>
      <c r="W113" s="4" t="str">
        <f>IF(AND('7) Year 1 Budget &amp; Assumptions'!N112=U113,'9) 5 YR Budget &amp; Cash Flow Adj'!I112=U113),"OK",IF(U113='9) 5 YR Budget &amp; Cash Flow Adj'!I112,"Tab 7 is Different by "&amp;TEXT(ABS(U113-'7) Year 1 Budget &amp; Assumptions'!N112),"#,###.00"),IF('7) Year 1 Budget &amp; Assumptions'!N112='9) 5 YR Budget &amp; Cash Flow Adj'!I112,"Tab 8 is Different by "&amp;TEXT(ABS('9) 5 YR Budget &amp; Cash Flow Adj'!I112-U113),"#,###.00"),"Tab 9 is Different by "&amp;TEXT(ABS(U113-'9) 5 YR Budget &amp; Cash Flow Adj'!I112),"#,###.00"))))</f>
        <v>OK</v>
      </c>
    </row>
    <row r="114" spans="2:23" s="246" customFormat="1">
      <c r="B114" s="279"/>
      <c r="C114" s="277"/>
      <c r="D114" s="184" t="s">
        <v>16</v>
      </c>
      <c r="E114" s="313"/>
      <c r="F114" s="189"/>
      <c r="G114" s="189"/>
      <c r="H114" s="283"/>
      <c r="I114" s="318">
        <v>0</v>
      </c>
      <c r="J114" s="318">
        <v>0</v>
      </c>
      <c r="K114" s="318">
        <v>0</v>
      </c>
      <c r="L114" s="318">
        <v>0</v>
      </c>
      <c r="M114" s="318">
        <v>0</v>
      </c>
      <c r="N114" s="318">
        <v>0</v>
      </c>
      <c r="O114" s="318">
        <v>0</v>
      </c>
      <c r="P114" s="318">
        <v>0</v>
      </c>
      <c r="Q114" s="318">
        <v>0</v>
      </c>
      <c r="R114" s="318">
        <v>0</v>
      </c>
      <c r="S114" s="318">
        <v>0</v>
      </c>
      <c r="T114" s="318">
        <v>0</v>
      </c>
      <c r="U114" s="285">
        <f t="shared" si="21"/>
        <v>0</v>
      </c>
      <c r="V114" s="286"/>
      <c r="W114" s="4" t="str">
        <f>IF(AND('7) Year 1 Budget &amp; Assumptions'!N113=U114,'9) 5 YR Budget &amp; Cash Flow Adj'!I113=U114),"OK",IF(U114='9) 5 YR Budget &amp; Cash Flow Adj'!I113,"Tab 7 is Different by "&amp;TEXT(ABS(U114-'7) Year 1 Budget &amp; Assumptions'!N113),"#,###.00"),IF('7) Year 1 Budget &amp; Assumptions'!N113='9) 5 YR Budget &amp; Cash Flow Adj'!I113,"Tab 8 is Different by "&amp;TEXT(ABS('9) 5 YR Budget &amp; Cash Flow Adj'!I113-U114),"#,###.00"),"Tab 9 is Different by "&amp;TEXT(ABS(U114-'9) 5 YR Budget &amp; Cash Flow Adj'!I113),"#,###.00"))))</f>
        <v>OK</v>
      </c>
    </row>
    <row r="115" spans="2:23" s="246" customFormat="1">
      <c r="B115" s="279"/>
      <c r="C115" s="277"/>
      <c r="D115" s="184" t="s">
        <v>17</v>
      </c>
      <c r="E115" s="313"/>
      <c r="F115" s="189"/>
      <c r="G115" s="189"/>
      <c r="H115" s="283"/>
      <c r="I115" s="318">
        <v>0</v>
      </c>
      <c r="J115" s="318">
        <v>0</v>
      </c>
      <c r="K115" s="318">
        <v>0</v>
      </c>
      <c r="L115" s="318">
        <v>0</v>
      </c>
      <c r="M115" s="318">
        <v>0</v>
      </c>
      <c r="N115" s="318">
        <v>0</v>
      </c>
      <c r="O115" s="318">
        <v>0</v>
      </c>
      <c r="P115" s="318">
        <v>0</v>
      </c>
      <c r="Q115" s="318">
        <v>0</v>
      </c>
      <c r="R115" s="318">
        <v>0</v>
      </c>
      <c r="S115" s="318">
        <v>0</v>
      </c>
      <c r="T115" s="318">
        <v>0</v>
      </c>
      <c r="U115" s="285">
        <f t="shared" si="21"/>
        <v>0</v>
      </c>
      <c r="V115" s="286"/>
      <c r="W115" s="4" t="str">
        <f>IF(AND('7) Year 1 Budget &amp; Assumptions'!N114=U115,'9) 5 YR Budget &amp; Cash Flow Adj'!I114=U115),"OK",IF(U115='9) 5 YR Budget &amp; Cash Flow Adj'!I114,"Tab 7 is Different by "&amp;TEXT(ABS(U115-'7) Year 1 Budget &amp; Assumptions'!N114),"#,###.00"),IF('7) Year 1 Budget &amp; Assumptions'!N114='9) 5 YR Budget &amp; Cash Flow Adj'!I114,"Tab 8 is Different by "&amp;TEXT(ABS('9) 5 YR Budget &amp; Cash Flow Adj'!I114-U115),"#,###.00"),"Tab 9 is Different by "&amp;TEXT(ABS(U115-'9) 5 YR Budget &amp; Cash Flow Adj'!I114),"#,###.00"))))</f>
        <v>OK</v>
      </c>
    </row>
    <row r="116" spans="2:23" s="246" customFormat="1">
      <c r="B116" s="279"/>
      <c r="C116" s="277"/>
      <c r="D116" s="184" t="s">
        <v>70</v>
      </c>
      <c r="E116" s="313"/>
      <c r="F116" s="189"/>
      <c r="G116" s="189"/>
      <c r="H116" s="283"/>
      <c r="I116" s="318">
        <v>0</v>
      </c>
      <c r="J116" s="318">
        <v>0</v>
      </c>
      <c r="K116" s="318">
        <v>0</v>
      </c>
      <c r="L116" s="318">
        <v>0</v>
      </c>
      <c r="M116" s="318">
        <v>0</v>
      </c>
      <c r="N116" s="318">
        <v>0</v>
      </c>
      <c r="O116" s="318">
        <v>0</v>
      </c>
      <c r="P116" s="318">
        <v>0</v>
      </c>
      <c r="Q116" s="318">
        <v>0</v>
      </c>
      <c r="R116" s="318">
        <v>0</v>
      </c>
      <c r="S116" s="318">
        <v>0</v>
      </c>
      <c r="T116" s="318">
        <v>0</v>
      </c>
      <c r="U116" s="285">
        <f t="shared" si="21"/>
        <v>0</v>
      </c>
      <c r="V116" s="286"/>
      <c r="W116" s="4" t="str">
        <f>IF(AND('7) Year 1 Budget &amp; Assumptions'!N115=U116,'9) 5 YR Budget &amp; Cash Flow Adj'!I115=U116),"OK",IF(U116='9) 5 YR Budget &amp; Cash Flow Adj'!I115,"Tab 7 is Different by "&amp;TEXT(ABS(U116-'7) Year 1 Budget &amp; Assumptions'!N115),"#,###.00"),IF('7) Year 1 Budget &amp; Assumptions'!N115='9) 5 YR Budget &amp; Cash Flow Adj'!I115,"Tab 8 is Different by "&amp;TEXT(ABS('9) 5 YR Budget &amp; Cash Flow Adj'!I115-U116),"#,###.00"),"Tab 9 is Different by "&amp;TEXT(ABS(U116-'9) 5 YR Budget &amp; Cash Flow Adj'!I115),"#,###.00"))))</f>
        <v>OK</v>
      </c>
    </row>
    <row r="117" spans="2:23" s="246" customFormat="1" ht="16.8">
      <c r="B117" s="279"/>
      <c r="C117" s="277"/>
      <c r="D117" s="152" t="s">
        <v>69</v>
      </c>
      <c r="E117" s="313"/>
      <c r="F117" s="189"/>
      <c r="G117" s="189"/>
      <c r="H117" s="283"/>
      <c r="I117" s="294">
        <v>0</v>
      </c>
      <c r="J117" s="294">
        <v>0</v>
      </c>
      <c r="K117" s="294">
        <v>0</v>
      </c>
      <c r="L117" s="294">
        <v>0</v>
      </c>
      <c r="M117" s="294">
        <v>0</v>
      </c>
      <c r="N117" s="294">
        <v>0</v>
      </c>
      <c r="O117" s="294">
        <v>0</v>
      </c>
      <c r="P117" s="294">
        <v>0</v>
      </c>
      <c r="Q117" s="294">
        <v>0</v>
      </c>
      <c r="R117" s="294">
        <v>0</v>
      </c>
      <c r="S117" s="294">
        <v>0</v>
      </c>
      <c r="T117" s="294">
        <v>0</v>
      </c>
      <c r="U117" s="295">
        <f t="shared" si="21"/>
        <v>0</v>
      </c>
      <c r="V117" s="286"/>
      <c r="W117" s="4" t="str">
        <f>IF(AND('7) Year 1 Budget &amp; Assumptions'!N116=U117,'9) 5 YR Budget &amp; Cash Flow Adj'!I116=U117),"OK",IF(U117='9) 5 YR Budget &amp; Cash Flow Adj'!I116,"Tab 7 is Different by "&amp;TEXT(ABS(U117-'7) Year 1 Budget &amp; Assumptions'!N116),"#,###.00"),IF('7) Year 1 Budget &amp; Assumptions'!N116='9) 5 YR Budget &amp; Cash Flow Adj'!I116,"Tab 8 is Different by "&amp;TEXT(ABS('9) 5 YR Budget &amp; Cash Flow Adj'!I116-U117),"#,###.00"),"Tab 9 is Different by "&amp;TEXT(ABS(U117-'9) 5 YR Budget &amp; Cash Flow Adj'!I116),"#,###.00"))))</f>
        <v>OK</v>
      </c>
    </row>
    <row r="118" spans="2:23" s="246" customFormat="1">
      <c r="B118" s="279"/>
      <c r="C118" s="187" t="s">
        <v>88</v>
      </c>
      <c r="D118" s="277"/>
      <c r="E118" s="313"/>
      <c r="F118" s="189"/>
      <c r="G118" s="189"/>
      <c r="H118" s="283"/>
      <c r="I118" s="287">
        <f>SUM(I109:I117)</f>
        <v>0</v>
      </c>
      <c r="J118" s="287">
        <f t="shared" ref="J118:U118" si="22">SUM(J109:J117)</f>
        <v>0</v>
      </c>
      <c r="K118" s="287">
        <f t="shared" si="22"/>
        <v>0</v>
      </c>
      <c r="L118" s="287">
        <f t="shared" si="22"/>
        <v>0</v>
      </c>
      <c r="M118" s="287">
        <f t="shared" si="22"/>
        <v>0</v>
      </c>
      <c r="N118" s="287">
        <f t="shared" si="22"/>
        <v>0</v>
      </c>
      <c r="O118" s="287">
        <f t="shared" si="22"/>
        <v>0</v>
      </c>
      <c r="P118" s="287">
        <f t="shared" si="22"/>
        <v>0</v>
      </c>
      <c r="Q118" s="287">
        <f t="shared" si="22"/>
        <v>0</v>
      </c>
      <c r="R118" s="287">
        <f t="shared" si="22"/>
        <v>0</v>
      </c>
      <c r="S118" s="287">
        <f t="shared" si="22"/>
        <v>0</v>
      </c>
      <c r="T118" s="287">
        <f t="shared" si="22"/>
        <v>0</v>
      </c>
      <c r="U118" s="289">
        <f t="shared" si="22"/>
        <v>0</v>
      </c>
      <c r="V118" s="286"/>
      <c r="W118" s="4" t="str">
        <f>IF(AND('7) Year 1 Budget &amp; Assumptions'!N117=U118,'9) 5 YR Budget &amp; Cash Flow Adj'!I117=U118),"OK",IF(U118='9) 5 YR Budget &amp; Cash Flow Adj'!I117,"Tab 7 is Different by "&amp;TEXT(ABS(U118-'7) Year 1 Budget &amp; Assumptions'!N117),"#,###.00"),IF('7) Year 1 Budget &amp; Assumptions'!N117='9) 5 YR Budget &amp; Cash Flow Adj'!I117,"Tab 8 is Different by "&amp;TEXT(ABS('9) 5 YR Budget &amp; Cash Flow Adj'!I117-U118),"#,###.00"),"Tab 9 is Different by "&amp;TEXT(ABS(U118-'9) 5 YR Budget &amp; Cash Flow Adj'!I117),"#,###.00"))))</f>
        <v>OK</v>
      </c>
    </row>
    <row r="119" spans="2:23" s="246" customFormat="1" ht="7.5" customHeight="1">
      <c r="B119" s="279"/>
      <c r="C119" s="277"/>
      <c r="D119" s="313"/>
      <c r="E119" s="313"/>
      <c r="F119" s="189"/>
      <c r="G119" s="189"/>
      <c r="H119" s="278"/>
      <c r="I119" s="296"/>
      <c r="J119" s="296"/>
      <c r="K119" s="296"/>
      <c r="L119" s="296"/>
      <c r="M119" s="296"/>
      <c r="N119" s="296"/>
      <c r="O119" s="296"/>
      <c r="P119" s="296"/>
      <c r="Q119" s="296"/>
      <c r="R119" s="296"/>
      <c r="S119" s="296"/>
      <c r="T119" s="296"/>
      <c r="U119" s="297"/>
      <c r="V119" s="286"/>
      <c r="W119" s="4"/>
    </row>
    <row r="120" spans="2:23" s="246" customFormat="1" ht="12" customHeight="1">
      <c r="B120" s="279"/>
      <c r="C120" s="312" t="s">
        <v>89</v>
      </c>
      <c r="D120" s="313"/>
      <c r="E120" s="313"/>
      <c r="F120" s="189"/>
      <c r="G120" s="189"/>
      <c r="H120" s="278"/>
      <c r="I120" s="278"/>
      <c r="J120" s="278"/>
      <c r="K120" s="278"/>
      <c r="L120" s="278"/>
      <c r="M120" s="278"/>
      <c r="N120" s="278"/>
      <c r="O120" s="278"/>
      <c r="P120" s="278"/>
      <c r="Q120" s="278"/>
      <c r="R120" s="278"/>
      <c r="S120" s="278"/>
      <c r="T120" s="278"/>
      <c r="U120" s="311"/>
      <c r="V120" s="286"/>
      <c r="W120" s="4"/>
    </row>
    <row r="121" spans="2:23" s="246" customFormat="1">
      <c r="B121" s="279"/>
      <c r="C121" s="277"/>
      <c r="D121" s="184" t="s">
        <v>1</v>
      </c>
      <c r="E121" s="152"/>
      <c r="F121" s="193"/>
      <c r="G121" s="193"/>
      <c r="H121" s="283"/>
      <c r="I121" s="318">
        <v>0</v>
      </c>
      <c r="J121" s="318">
        <v>0</v>
      </c>
      <c r="K121" s="318">
        <v>0</v>
      </c>
      <c r="L121" s="318">
        <v>0</v>
      </c>
      <c r="M121" s="318">
        <v>0</v>
      </c>
      <c r="N121" s="318">
        <v>0</v>
      </c>
      <c r="O121" s="318">
        <v>0</v>
      </c>
      <c r="P121" s="318">
        <v>0</v>
      </c>
      <c r="Q121" s="318">
        <v>0</v>
      </c>
      <c r="R121" s="318">
        <v>0</v>
      </c>
      <c r="S121" s="318">
        <v>0</v>
      </c>
      <c r="T121" s="318">
        <v>0</v>
      </c>
      <c r="U121" s="285">
        <f t="shared" ref="U121:U140" si="23">SUM(I121:T121)</f>
        <v>0</v>
      </c>
      <c r="V121" s="286"/>
      <c r="W121" s="4" t="str">
        <f>IF(AND('7) Year 1 Budget &amp; Assumptions'!N120=U121,'9) 5 YR Budget &amp; Cash Flow Adj'!I120=U121),"OK",IF(U121='9) 5 YR Budget &amp; Cash Flow Adj'!I120,"Tab 7 is Different by "&amp;TEXT(ABS(U121-'7) Year 1 Budget &amp; Assumptions'!N120),"#,###.00"),IF('7) Year 1 Budget &amp; Assumptions'!N120='9) 5 YR Budget &amp; Cash Flow Adj'!I120,"Tab 8 is Different by "&amp;TEXT(ABS('9) 5 YR Budget &amp; Cash Flow Adj'!I120-U121),"#,###.00"),"Tab 9 is Different by "&amp;TEXT(ABS(U121-'9) 5 YR Budget &amp; Cash Flow Adj'!I120),"#,###.00"))))</f>
        <v>OK</v>
      </c>
    </row>
    <row r="122" spans="2:23" s="246" customFormat="1">
      <c r="B122" s="279"/>
      <c r="C122" s="277"/>
      <c r="D122" s="184" t="s">
        <v>73</v>
      </c>
      <c r="E122" s="152"/>
      <c r="F122" s="193"/>
      <c r="G122" s="193"/>
      <c r="H122" s="283"/>
      <c r="I122" s="318">
        <v>0</v>
      </c>
      <c r="J122" s="318">
        <v>0</v>
      </c>
      <c r="K122" s="318">
        <v>0</v>
      </c>
      <c r="L122" s="318">
        <v>0</v>
      </c>
      <c r="M122" s="318">
        <v>0</v>
      </c>
      <c r="N122" s="318">
        <v>0</v>
      </c>
      <c r="O122" s="318">
        <v>0</v>
      </c>
      <c r="P122" s="318">
        <v>0</v>
      </c>
      <c r="Q122" s="318">
        <v>0</v>
      </c>
      <c r="R122" s="318">
        <v>0</v>
      </c>
      <c r="S122" s="318">
        <v>0</v>
      </c>
      <c r="T122" s="318">
        <v>0</v>
      </c>
      <c r="U122" s="285">
        <f t="shared" si="23"/>
        <v>0</v>
      </c>
      <c r="V122" s="286"/>
      <c r="W122" s="4" t="str">
        <f>IF(AND('7) Year 1 Budget &amp; Assumptions'!N121=U122,'9) 5 YR Budget &amp; Cash Flow Adj'!I121=U122),"OK",IF(U122='9) 5 YR Budget &amp; Cash Flow Adj'!I121,"Tab 7 is Different by "&amp;TEXT(ABS(U122-'7) Year 1 Budget &amp; Assumptions'!N121),"#,###.00"),IF('7) Year 1 Budget &amp; Assumptions'!N121='9) 5 YR Budget &amp; Cash Flow Adj'!I121,"Tab 8 is Different by "&amp;TEXT(ABS('9) 5 YR Budget &amp; Cash Flow Adj'!I121-U122),"#,###.00"),"Tab 9 is Different by "&amp;TEXT(ABS(U122-'9) 5 YR Budget &amp; Cash Flow Adj'!I121),"#,###.00"))))</f>
        <v>OK</v>
      </c>
    </row>
    <row r="123" spans="2:23" s="246" customFormat="1">
      <c r="B123" s="279"/>
      <c r="C123" s="277"/>
      <c r="D123" s="184" t="s">
        <v>66</v>
      </c>
      <c r="E123" s="152"/>
      <c r="F123" s="193"/>
      <c r="G123" s="193"/>
      <c r="H123" s="283"/>
      <c r="I123" s="318">
        <v>0</v>
      </c>
      <c r="J123" s="318">
        <v>0</v>
      </c>
      <c r="K123" s="318">
        <v>0</v>
      </c>
      <c r="L123" s="318">
        <v>0</v>
      </c>
      <c r="M123" s="318">
        <v>0</v>
      </c>
      <c r="N123" s="318">
        <v>0</v>
      </c>
      <c r="O123" s="318">
        <v>0</v>
      </c>
      <c r="P123" s="318">
        <v>0</v>
      </c>
      <c r="Q123" s="318">
        <v>0</v>
      </c>
      <c r="R123" s="318">
        <v>0</v>
      </c>
      <c r="S123" s="318">
        <v>0</v>
      </c>
      <c r="T123" s="318">
        <v>0</v>
      </c>
      <c r="U123" s="285">
        <f t="shared" si="23"/>
        <v>0</v>
      </c>
      <c r="V123" s="286"/>
      <c r="W123" s="4" t="str">
        <f>IF(AND('7) Year 1 Budget &amp; Assumptions'!N122=U123,'9) 5 YR Budget &amp; Cash Flow Adj'!I122=U123),"OK",IF(U123='9) 5 YR Budget &amp; Cash Flow Adj'!I122,"Tab 7 is Different by "&amp;TEXT(ABS(U123-'7) Year 1 Budget &amp; Assumptions'!N122),"#,###.00"),IF('7) Year 1 Budget &amp; Assumptions'!N122='9) 5 YR Budget &amp; Cash Flow Adj'!I122,"Tab 8 is Different by "&amp;TEXT(ABS('9) 5 YR Budget &amp; Cash Flow Adj'!I122-U123),"#,###.00"),"Tab 9 is Different by "&amp;TEXT(ABS(U123-'9) 5 YR Budget &amp; Cash Flow Adj'!I122),"#,###.00"))))</f>
        <v>OK</v>
      </c>
    </row>
    <row r="124" spans="2:23" s="246" customFormat="1">
      <c r="B124" s="279"/>
      <c r="C124" s="277"/>
      <c r="D124" s="184" t="s">
        <v>72</v>
      </c>
      <c r="E124" s="152"/>
      <c r="F124" s="193"/>
      <c r="G124" s="193"/>
      <c r="H124" s="283"/>
      <c r="I124" s="318">
        <v>0</v>
      </c>
      <c r="J124" s="318">
        <v>0</v>
      </c>
      <c r="K124" s="318">
        <v>0</v>
      </c>
      <c r="L124" s="318">
        <v>0</v>
      </c>
      <c r="M124" s="318">
        <v>0</v>
      </c>
      <c r="N124" s="318">
        <v>0</v>
      </c>
      <c r="O124" s="318">
        <v>0</v>
      </c>
      <c r="P124" s="318">
        <v>0</v>
      </c>
      <c r="Q124" s="318">
        <v>0</v>
      </c>
      <c r="R124" s="318">
        <v>0</v>
      </c>
      <c r="S124" s="318">
        <v>0</v>
      </c>
      <c r="T124" s="318">
        <v>0</v>
      </c>
      <c r="U124" s="285">
        <f t="shared" si="23"/>
        <v>0</v>
      </c>
      <c r="V124" s="286"/>
      <c r="W124" s="4" t="str">
        <f>IF(AND('7) Year 1 Budget &amp; Assumptions'!N123=U124,'9) 5 YR Budget &amp; Cash Flow Adj'!I123=U124),"OK",IF(U124='9) 5 YR Budget &amp; Cash Flow Adj'!I123,"Tab 7 is Different by "&amp;TEXT(ABS(U124-'7) Year 1 Budget &amp; Assumptions'!N123),"#,###.00"),IF('7) Year 1 Budget &amp; Assumptions'!N123='9) 5 YR Budget &amp; Cash Flow Adj'!I123,"Tab 8 is Different by "&amp;TEXT(ABS('9) 5 YR Budget &amp; Cash Flow Adj'!I123-U124),"#,###.00"),"Tab 9 is Different by "&amp;TEXT(ABS(U124-'9) 5 YR Budget &amp; Cash Flow Adj'!I123),"#,###.00"))))</f>
        <v>OK</v>
      </c>
    </row>
    <row r="125" spans="2:23" s="246" customFormat="1">
      <c r="B125" s="279"/>
      <c r="C125" s="277"/>
      <c r="D125" s="152" t="s">
        <v>74</v>
      </c>
      <c r="E125" s="152"/>
      <c r="F125" s="193"/>
      <c r="G125" s="193"/>
      <c r="H125" s="283"/>
      <c r="I125" s="318">
        <v>0</v>
      </c>
      <c r="J125" s="318">
        <v>0</v>
      </c>
      <c r="K125" s="318">
        <v>0</v>
      </c>
      <c r="L125" s="318">
        <v>0</v>
      </c>
      <c r="M125" s="318">
        <v>0</v>
      </c>
      <c r="N125" s="318">
        <v>0</v>
      </c>
      <c r="O125" s="318">
        <v>0</v>
      </c>
      <c r="P125" s="318">
        <v>0</v>
      </c>
      <c r="Q125" s="318">
        <v>0</v>
      </c>
      <c r="R125" s="318">
        <v>0</v>
      </c>
      <c r="S125" s="318">
        <v>0</v>
      </c>
      <c r="T125" s="318">
        <v>0</v>
      </c>
      <c r="U125" s="285">
        <f t="shared" si="23"/>
        <v>0</v>
      </c>
      <c r="V125" s="286"/>
      <c r="W125" s="4" t="str">
        <f>IF(AND('7) Year 1 Budget &amp; Assumptions'!N124=U125,'9) 5 YR Budget &amp; Cash Flow Adj'!I124=U125),"OK",IF(U125='9) 5 YR Budget &amp; Cash Flow Adj'!I124,"Tab 7 is Different by "&amp;TEXT(ABS(U125-'7) Year 1 Budget &amp; Assumptions'!N124),"#,###.00"),IF('7) Year 1 Budget &amp; Assumptions'!N124='9) 5 YR Budget &amp; Cash Flow Adj'!I124,"Tab 8 is Different by "&amp;TEXT(ABS('9) 5 YR Budget &amp; Cash Flow Adj'!I124-U125),"#,###.00"),"Tab 9 is Different by "&amp;TEXT(ABS(U125-'9) 5 YR Budget &amp; Cash Flow Adj'!I124),"#,###.00"))))</f>
        <v>OK</v>
      </c>
    </row>
    <row r="126" spans="2:23" s="246" customFormat="1">
      <c r="B126" s="279"/>
      <c r="C126" s="277"/>
      <c r="D126" s="152" t="s">
        <v>58</v>
      </c>
      <c r="E126" s="152"/>
      <c r="F126" s="193"/>
      <c r="G126" s="193"/>
      <c r="H126" s="283"/>
      <c r="I126" s="318">
        <v>0</v>
      </c>
      <c r="J126" s="318">
        <v>0</v>
      </c>
      <c r="K126" s="318">
        <v>0</v>
      </c>
      <c r="L126" s="318">
        <v>0</v>
      </c>
      <c r="M126" s="318">
        <v>0</v>
      </c>
      <c r="N126" s="318">
        <v>0</v>
      </c>
      <c r="O126" s="318">
        <v>0</v>
      </c>
      <c r="P126" s="318">
        <v>0</v>
      </c>
      <c r="Q126" s="318">
        <v>0</v>
      </c>
      <c r="R126" s="318">
        <v>0</v>
      </c>
      <c r="S126" s="318">
        <v>0</v>
      </c>
      <c r="T126" s="318">
        <v>0</v>
      </c>
      <c r="U126" s="285">
        <f t="shared" si="23"/>
        <v>0</v>
      </c>
      <c r="V126" s="286"/>
      <c r="W126" s="4" t="str">
        <f>IF(AND('7) Year 1 Budget &amp; Assumptions'!N125=U126,'9) 5 YR Budget &amp; Cash Flow Adj'!I125=U126),"OK",IF(U126='9) 5 YR Budget &amp; Cash Flow Adj'!I125,"Tab 7 is Different by "&amp;TEXT(ABS(U126-'7) Year 1 Budget &amp; Assumptions'!N125),"#,###.00"),IF('7) Year 1 Budget &amp; Assumptions'!N125='9) 5 YR Budget &amp; Cash Flow Adj'!I125,"Tab 8 is Different by "&amp;TEXT(ABS('9) 5 YR Budget &amp; Cash Flow Adj'!I125-U126),"#,###.00"),"Tab 9 is Different by "&amp;TEXT(ABS(U126-'9) 5 YR Budget &amp; Cash Flow Adj'!I125),"#,###.00"))))</f>
        <v>OK</v>
      </c>
    </row>
    <row r="127" spans="2:23" s="246" customFormat="1">
      <c r="B127" s="279"/>
      <c r="C127" s="277"/>
      <c r="D127" s="184" t="s">
        <v>64</v>
      </c>
      <c r="E127" s="152"/>
      <c r="F127" s="193"/>
      <c r="G127" s="193"/>
      <c r="H127" s="283"/>
      <c r="I127" s="318">
        <v>0</v>
      </c>
      <c r="J127" s="318">
        <v>0</v>
      </c>
      <c r="K127" s="318">
        <v>0</v>
      </c>
      <c r="L127" s="318">
        <v>0</v>
      </c>
      <c r="M127" s="318">
        <v>0</v>
      </c>
      <c r="N127" s="318">
        <v>0</v>
      </c>
      <c r="O127" s="318">
        <v>0</v>
      </c>
      <c r="P127" s="318">
        <v>0</v>
      </c>
      <c r="Q127" s="318">
        <v>0</v>
      </c>
      <c r="R127" s="318">
        <v>0</v>
      </c>
      <c r="S127" s="318">
        <v>0</v>
      </c>
      <c r="T127" s="318">
        <v>0</v>
      </c>
      <c r="U127" s="285">
        <f t="shared" si="23"/>
        <v>0</v>
      </c>
      <c r="V127" s="286"/>
      <c r="W127" s="4" t="str">
        <f>IF(AND('7) Year 1 Budget &amp; Assumptions'!N126=U127,'9) 5 YR Budget &amp; Cash Flow Adj'!I126=U127),"OK",IF(U127='9) 5 YR Budget &amp; Cash Flow Adj'!I126,"Tab 7 is Different by "&amp;TEXT(ABS(U127-'7) Year 1 Budget &amp; Assumptions'!N126),"#,###.00"),IF('7) Year 1 Budget &amp; Assumptions'!N126='9) 5 YR Budget &amp; Cash Flow Adj'!I126,"Tab 8 is Different by "&amp;TEXT(ABS('9) 5 YR Budget &amp; Cash Flow Adj'!I126-U127),"#,###.00"),"Tab 9 is Different by "&amp;TEXT(ABS(U127-'9) 5 YR Budget &amp; Cash Flow Adj'!I126),"#,###.00"))))</f>
        <v>OK</v>
      </c>
    </row>
    <row r="128" spans="2:23" s="246" customFormat="1">
      <c r="B128" s="279"/>
      <c r="C128" s="277"/>
      <c r="D128" s="152" t="s">
        <v>54</v>
      </c>
      <c r="E128" s="152"/>
      <c r="F128" s="193"/>
      <c r="G128" s="193"/>
      <c r="H128" s="283"/>
      <c r="I128" s="318">
        <v>0</v>
      </c>
      <c r="J128" s="318">
        <v>0</v>
      </c>
      <c r="K128" s="318">
        <v>0</v>
      </c>
      <c r="L128" s="318">
        <v>0</v>
      </c>
      <c r="M128" s="318">
        <v>0</v>
      </c>
      <c r="N128" s="318">
        <v>0</v>
      </c>
      <c r="O128" s="318">
        <v>0</v>
      </c>
      <c r="P128" s="318">
        <v>0</v>
      </c>
      <c r="Q128" s="318">
        <v>0</v>
      </c>
      <c r="R128" s="318">
        <v>0</v>
      </c>
      <c r="S128" s="318">
        <v>0</v>
      </c>
      <c r="T128" s="318">
        <v>0</v>
      </c>
      <c r="U128" s="285">
        <f t="shared" si="23"/>
        <v>0</v>
      </c>
      <c r="V128" s="286"/>
      <c r="W128" s="4" t="str">
        <f>IF(AND('7) Year 1 Budget &amp; Assumptions'!N127=U128,'9) 5 YR Budget &amp; Cash Flow Adj'!I127=U128),"OK",IF(U128='9) 5 YR Budget &amp; Cash Flow Adj'!I127,"Tab 7 is Different by "&amp;TEXT(ABS(U128-'7) Year 1 Budget &amp; Assumptions'!N127),"#,###.00"),IF('7) Year 1 Budget &amp; Assumptions'!N127='9) 5 YR Budget &amp; Cash Flow Adj'!I127,"Tab 8 is Different by "&amp;TEXT(ABS('9) 5 YR Budget &amp; Cash Flow Adj'!I127-U128),"#,###.00"),"Tab 9 is Different by "&amp;TEXT(ABS(U128-'9) 5 YR Budget &amp; Cash Flow Adj'!I127),"#,###.00"))))</f>
        <v>OK</v>
      </c>
    </row>
    <row r="129" spans="2:24" s="246" customFormat="1">
      <c r="B129" s="279"/>
      <c r="C129" s="277"/>
      <c r="D129" s="184" t="s">
        <v>62</v>
      </c>
      <c r="E129" s="152"/>
      <c r="F129" s="193"/>
      <c r="G129" s="193"/>
      <c r="H129" s="283"/>
      <c r="I129" s="318">
        <v>0</v>
      </c>
      <c r="J129" s="318">
        <v>0</v>
      </c>
      <c r="K129" s="318">
        <v>0</v>
      </c>
      <c r="L129" s="318">
        <v>0</v>
      </c>
      <c r="M129" s="318">
        <v>0</v>
      </c>
      <c r="N129" s="318">
        <v>0</v>
      </c>
      <c r="O129" s="318">
        <v>0</v>
      </c>
      <c r="P129" s="318">
        <v>0</v>
      </c>
      <c r="Q129" s="318">
        <v>0</v>
      </c>
      <c r="R129" s="318">
        <v>0</v>
      </c>
      <c r="S129" s="318">
        <v>0</v>
      </c>
      <c r="T129" s="318">
        <v>0</v>
      </c>
      <c r="U129" s="285">
        <f t="shared" si="23"/>
        <v>0</v>
      </c>
      <c r="V129" s="286"/>
      <c r="W129" s="4" t="str">
        <f>IF(AND('7) Year 1 Budget &amp; Assumptions'!N128=U129,'9) 5 YR Budget &amp; Cash Flow Adj'!I128=U129),"OK",IF(U129='9) 5 YR Budget &amp; Cash Flow Adj'!I128,"Tab 7 is Different by "&amp;TEXT(ABS(U129-'7) Year 1 Budget &amp; Assumptions'!N128),"#,###.00"),IF('7) Year 1 Budget &amp; Assumptions'!N128='9) 5 YR Budget &amp; Cash Flow Adj'!I128,"Tab 8 is Different by "&amp;TEXT(ABS('9) 5 YR Budget &amp; Cash Flow Adj'!I128-U129),"#,###.00"),"Tab 9 is Different by "&amp;TEXT(ABS(U129-'9) 5 YR Budget &amp; Cash Flow Adj'!I128),"#,###.00"))))</f>
        <v>OK</v>
      </c>
    </row>
    <row r="130" spans="2:24" s="246" customFormat="1">
      <c r="B130" s="279"/>
      <c r="C130" s="277"/>
      <c r="D130" s="184" t="s">
        <v>2</v>
      </c>
      <c r="E130" s="152"/>
      <c r="F130" s="193"/>
      <c r="G130" s="193"/>
      <c r="H130" s="283"/>
      <c r="I130" s="318">
        <v>0</v>
      </c>
      <c r="J130" s="318">
        <v>0</v>
      </c>
      <c r="K130" s="318">
        <v>0</v>
      </c>
      <c r="L130" s="318">
        <v>0</v>
      </c>
      <c r="M130" s="318">
        <v>0</v>
      </c>
      <c r="N130" s="318">
        <v>0</v>
      </c>
      <c r="O130" s="318">
        <v>0</v>
      </c>
      <c r="P130" s="318">
        <v>0</v>
      </c>
      <c r="Q130" s="318">
        <v>0</v>
      </c>
      <c r="R130" s="318">
        <v>0</v>
      </c>
      <c r="S130" s="318">
        <v>0</v>
      </c>
      <c r="T130" s="318">
        <v>0</v>
      </c>
      <c r="U130" s="285">
        <f t="shared" si="23"/>
        <v>0</v>
      </c>
      <c r="V130" s="286"/>
      <c r="W130" s="4" t="str">
        <f>IF(AND('7) Year 1 Budget &amp; Assumptions'!N129=U130,'9) 5 YR Budget &amp; Cash Flow Adj'!I129=U130),"OK",IF(U130='9) 5 YR Budget &amp; Cash Flow Adj'!I129,"Tab 7 is Different by "&amp;TEXT(ABS(U130-'7) Year 1 Budget &amp; Assumptions'!N129),"#,###.00"),IF('7) Year 1 Budget &amp; Assumptions'!N129='9) 5 YR Budget &amp; Cash Flow Adj'!I129,"Tab 8 is Different by "&amp;TEXT(ABS('9) 5 YR Budget &amp; Cash Flow Adj'!I129-U130),"#,###.00"),"Tab 9 is Different by "&amp;TEXT(ABS(U130-'9) 5 YR Budget &amp; Cash Flow Adj'!I129),"#,###.00"))))</f>
        <v>OK</v>
      </c>
    </row>
    <row r="131" spans="2:24" s="246" customFormat="1">
      <c r="B131" s="279"/>
      <c r="C131" s="277"/>
      <c r="D131" s="184" t="s">
        <v>19</v>
      </c>
      <c r="E131" s="152"/>
      <c r="F131" s="193"/>
      <c r="G131" s="193"/>
      <c r="H131" s="283"/>
      <c r="I131" s="318">
        <v>0</v>
      </c>
      <c r="J131" s="318">
        <v>0</v>
      </c>
      <c r="K131" s="318">
        <v>0</v>
      </c>
      <c r="L131" s="318">
        <v>0</v>
      </c>
      <c r="M131" s="318">
        <v>0</v>
      </c>
      <c r="N131" s="318">
        <v>0</v>
      </c>
      <c r="O131" s="318">
        <v>0</v>
      </c>
      <c r="P131" s="318">
        <v>0</v>
      </c>
      <c r="Q131" s="318">
        <v>0</v>
      </c>
      <c r="R131" s="318">
        <v>0</v>
      </c>
      <c r="S131" s="318">
        <v>0</v>
      </c>
      <c r="T131" s="318">
        <v>0</v>
      </c>
      <c r="U131" s="285">
        <f t="shared" si="23"/>
        <v>0</v>
      </c>
      <c r="V131" s="286"/>
      <c r="W131" s="4" t="str">
        <f>IF(AND('7) Year 1 Budget &amp; Assumptions'!N130=U131,'9) 5 YR Budget &amp; Cash Flow Adj'!I130=U131),"OK",IF(U131='9) 5 YR Budget &amp; Cash Flow Adj'!I130,"Tab 7 is Different by "&amp;TEXT(ABS(U131-'7) Year 1 Budget &amp; Assumptions'!N130),"#,###.00"),IF('7) Year 1 Budget &amp; Assumptions'!N130='9) 5 YR Budget &amp; Cash Flow Adj'!I130,"Tab 8 is Different by "&amp;TEXT(ABS('9) 5 YR Budget &amp; Cash Flow Adj'!I130-U131),"#,###.00"),"Tab 9 is Different by "&amp;TEXT(ABS(U131-'9) 5 YR Budget &amp; Cash Flow Adj'!I130),"#,###.00"))))</f>
        <v>OK</v>
      </c>
    </row>
    <row r="132" spans="2:24" s="246" customFormat="1">
      <c r="B132" s="279"/>
      <c r="C132" s="277"/>
      <c r="D132" s="184" t="s">
        <v>65</v>
      </c>
      <c r="E132" s="152"/>
      <c r="F132" s="193"/>
      <c r="G132" s="193"/>
      <c r="H132" s="283"/>
      <c r="I132" s="318">
        <v>0</v>
      </c>
      <c r="J132" s="318">
        <v>0</v>
      </c>
      <c r="K132" s="318">
        <v>0</v>
      </c>
      <c r="L132" s="318">
        <v>0</v>
      </c>
      <c r="M132" s="318">
        <v>0</v>
      </c>
      <c r="N132" s="318">
        <v>0</v>
      </c>
      <c r="O132" s="318">
        <v>0</v>
      </c>
      <c r="P132" s="318">
        <v>0</v>
      </c>
      <c r="Q132" s="318">
        <v>0</v>
      </c>
      <c r="R132" s="318">
        <v>0</v>
      </c>
      <c r="S132" s="318">
        <v>0</v>
      </c>
      <c r="T132" s="318">
        <v>0</v>
      </c>
      <c r="U132" s="285">
        <f t="shared" si="23"/>
        <v>0</v>
      </c>
      <c r="V132" s="286"/>
      <c r="W132" s="4" t="str">
        <f>IF(AND('7) Year 1 Budget &amp; Assumptions'!N131=U132,'9) 5 YR Budget &amp; Cash Flow Adj'!I131=U132),"OK",IF(U132='9) 5 YR Budget &amp; Cash Flow Adj'!I131,"Tab 7 is Different by "&amp;TEXT(ABS(U132-'7) Year 1 Budget &amp; Assumptions'!N131),"#,###.00"),IF('7) Year 1 Budget &amp; Assumptions'!N131='9) 5 YR Budget &amp; Cash Flow Adj'!I131,"Tab 8 is Different by "&amp;TEXT(ABS('9) 5 YR Budget &amp; Cash Flow Adj'!I131-U132),"#,###.00"),"Tab 9 is Different by "&amp;TEXT(ABS(U132-'9) 5 YR Budget &amp; Cash Flow Adj'!I131),"#,###.00"))))</f>
        <v>OK</v>
      </c>
    </row>
    <row r="133" spans="2:24" s="246" customFormat="1">
      <c r="B133" s="279"/>
      <c r="C133" s="277"/>
      <c r="D133" s="152" t="s">
        <v>6</v>
      </c>
      <c r="E133" s="152"/>
      <c r="F133" s="193"/>
      <c r="G133" s="193"/>
      <c r="H133" s="283"/>
      <c r="I133" s="318">
        <v>0</v>
      </c>
      <c r="J133" s="318">
        <v>0</v>
      </c>
      <c r="K133" s="318">
        <v>0</v>
      </c>
      <c r="L133" s="318">
        <v>0</v>
      </c>
      <c r="M133" s="318">
        <v>0</v>
      </c>
      <c r="N133" s="318">
        <v>0</v>
      </c>
      <c r="O133" s="318">
        <v>0</v>
      </c>
      <c r="P133" s="318">
        <v>0</v>
      </c>
      <c r="Q133" s="318">
        <v>0</v>
      </c>
      <c r="R133" s="318">
        <v>0</v>
      </c>
      <c r="S133" s="318">
        <v>0</v>
      </c>
      <c r="T133" s="318">
        <v>0</v>
      </c>
      <c r="U133" s="285">
        <f t="shared" si="23"/>
        <v>0</v>
      </c>
      <c r="V133" s="286"/>
      <c r="W133" s="4" t="str">
        <f>IF(AND('7) Year 1 Budget &amp; Assumptions'!N132=U133,'9) 5 YR Budget &amp; Cash Flow Adj'!I132=U133),"OK",IF(U133='9) 5 YR Budget &amp; Cash Flow Adj'!I132,"Tab 7 is Different by "&amp;TEXT(ABS(U133-'7) Year 1 Budget &amp; Assumptions'!N132),"#,###.00"),IF('7) Year 1 Budget &amp; Assumptions'!N132='9) 5 YR Budget &amp; Cash Flow Adj'!I132,"Tab 8 is Different by "&amp;TEXT(ABS('9) 5 YR Budget &amp; Cash Flow Adj'!I132-U133),"#,###.00"),"Tab 9 is Different by "&amp;TEXT(ABS(U133-'9) 5 YR Budget &amp; Cash Flow Adj'!I132),"#,###.00"))))</f>
        <v>OK</v>
      </c>
    </row>
    <row r="134" spans="2:24" s="246" customFormat="1">
      <c r="B134" s="279"/>
      <c r="C134" s="277"/>
      <c r="D134" s="152" t="s">
        <v>18</v>
      </c>
      <c r="E134" s="152"/>
      <c r="F134" s="193"/>
      <c r="G134" s="193"/>
      <c r="H134" s="283"/>
      <c r="I134" s="318">
        <v>0</v>
      </c>
      <c r="J134" s="318">
        <v>0</v>
      </c>
      <c r="K134" s="318">
        <v>0</v>
      </c>
      <c r="L134" s="318">
        <v>0</v>
      </c>
      <c r="M134" s="318">
        <v>0</v>
      </c>
      <c r="N134" s="318">
        <v>0</v>
      </c>
      <c r="O134" s="318">
        <v>0</v>
      </c>
      <c r="P134" s="318">
        <v>0</v>
      </c>
      <c r="Q134" s="318">
        <v>0</v>
      </c>
      <c r="R134" s="318">
        <v>0</v>
      </c>
      <c r="S134" s="318">
        <v>0</v>
      </c>
      <c r="T134" s="318">
        <v>0</v>
      </c>
      <c r="U134" s="285">
        <f t="shared" si="23"/>
        <v>0</v>
      </c>
      <c r="V134" s="286"/>
      <c r="W134" s="4" t="str">
        <f>IF(AND('7) Year 1 Budget &amp; Assumptions'!N133=U134,'9) 5 YR Budget &amp; Cash Flow Adj'!I133=U134),"OK",IF(U134='9) 5 YR Budget &amp; Cash Flow Adj'!I133,"Tab 7 is Different by "&amp;TEXT(ABS(U134-'7) Year 1 Budget &amp; Assumptions'!N133),"#,###.00"),IF('7) Year 1 Budget &amp; Assumptions'!N133='9) 5 YR Budget &amp; Cash Flow Adj'!I133,"Tab 8 is Different by "&amp;TEXT(ABS('9) 5 YR Budget &amp; Cash Flow Adj'!I133-U134),"#,###.00"),"Tab 9 is Different by "&amp;TEXT(ABS(U134-'9) 5 YR Budget &amp; Cash Flow Adj'!I133),"#,###.00"))))</f>
        <v>OK</v>
      </c>
    </row>
    <row r="135" spans="2:24" s="246" customFormat="1">
      <c r="B135" s="279"/>
      <c r="C135" s="277"/>
      <c r="D135" s="184" t="s">
        <v>8</v>
      </c>
      <c r="E135" s="152"/>
      <c r="F135" s="193"/>
      <c r="G135" s="193"/>
      <c r="H135" s="283"/>
      <c r="I135" s="318">
        <v>0</v>
      </c>
      <c r="J135" s="318">
        <v>0</v>
      </c>
      <c r="K135" s="318">
        <v>0</v>
      </c>
      <c r="L135" s="318">
        <v>0</v>
      </c>
      <c r="M135" s="318">
        <v>0</v>
      </c>
      <c r="N135" s="318">
        <v>0</v>
      </c>
      <c r="O135" s="318">
        <v>0</v>
      </c>
      <c r="P135" s="318">
        <v>0</v>
      </c>
      <c r="Q135" s="318">
        <v>0</v>
      </c>
      <c r="R135" s="318">
        <v>0</v>
      </c>
      <c r="S135" s="318">
        <v>0</v>
      </c>
      <c r="T135" s="318">
        <v>0</v>
      </c>
      <c r="U135" s="285">
        <f t="shared" si="23"/>
        <v>0</v>
      </c>
      <c r="V135" s="286"/>
      <c r="W135" s="4" t="str">
        <f>IF(AND('7) Year 1 Budget &amp; Assumptions'!N134=U135,'9) 5 YR Budget &amp; Cash Flow Adj'!I134=U135),"OK",IF(U135='9) 5 YR Budget &amp; Cash Flow Adj'!I134,"Tab 7 is Different by "&amp;TEXT(ABS(U135-'7) Year 1 Budget &amp; Assumptions'!N134),"#,###.00"),IF('7) Year 1 Budget &amp; Assumptions'!N134='9) 5 YR Budget &amp; Cash Flow Adj'!I134,"Tab 8 is Different by "&amp;TEXT(ABS('9) 5 YR Budget &amp; Cash Flow Adj'!I134-U135),"#,###.00"),"Tab 9 is Different by "&amp;TEXT(ABS(U135-'9) 5 YR Budget &amp; Cash Flow Adj'!I134),"#,###.00"))))</f>
        <v>OK</v>
      </c>
    </row>
    <row r="136" spans="2:24" s="246" customFormat="1">
      <c r="B136" s="279"/>
      <c r="C136" s="277"/>
      <c r="D136" s="184" t="s">
        <v>61</v>
      </c>
      <c r="E136" s="152"/>
      <c r="F136" s="193"/>
      <c r="G136" s="193"/>
      <c r="H136" s="283"/>
      <c r="I136" s="318">
        <v>0</v>
      </c>
      <c r="J136" s="318">
        <v>0</v>
      </c>
      <c r="K136" s="318">
        <v>0</v>
      </c>
      <c r="L136" s="318">
        <v>0</v>
      </c>
      <c r="M136" s="318">
        <v>0</v>
      </c>
      <c r="N136" s="318">
        <v>0</v>
      </c>
      <c r="O136" s="318">
        <v>0</v>
      </c>
      <c r="P136" s="318">
        <v>0</v>
      </c>
      <c r="Q136" s="318">
        <v>0</v>
      </c>
      <c r="R136" s="318">
        <v>0</v>
      </c>
      <c r="S136" s="318">
        <v>0</v>
      </c>
      <c r="T136" s="318">
        <v>0</v>
      </c>
      <c r="U136" s="285">
        <f t="shared" si="23"/>
        <v>0</v>
      </c>
      <c r="V136" s="286"/>
      <c r="W136" s="4" t="str">
        <f>IF(AND('7) Year 1 Budget &amp; Assumptions'!N135=U136,'9) 5 YR Budget &amp; Cash Flow Adj'!I135=U136),"OK",IF(U136='9) 5 YR Budget &amp; Cash Flow Adj'!I135,"Tab 7 is Different by "&amp;TEXT(ABS(U136-'7) Year 1 Budget &amp; Assumptions'!N135),"#,###.00"),IF('7) Year 1 Budget &amp; Assumptions'!N135='9) 5 YR Budget &amp; Cash Flow Adj'!I135,"Tab 8 is Different by "&amp;TEXT(ABS('9) 5 YR Budget &amp; Cash Flow Adj'!I135-U136),"#,###.00"),"Tab 9 is Different by "&amp;TEXT(ABS(U136-'9) 5 YR Budget &amp; Cash Flow Adj'!I135),"#,###.00"))))</f>
        <v>OK</v>
      </c>
    </row>
    <row r="137" spans="2:24" s="246" customFormat="1">
      <c r="B137" s="279"/>
      <c r="C137" s="277"/>
      <c r="D137" s="184" t="s">
        <v>76</v>
      </c>
      <c r="E137" s="152"/>
      <c r="F137" s="193"/>
      <c r="G137" s="193"/>
      <c r="H137" s="283"/>
      <c r="I137" s="318">
        <v>0</v>
      </c>
      <c r="J137" s="318">
        <v>0</v>
      </c>
      <c r="K137" s="318">
        <v>0</v>
      </c>
      <c r="L137" s="318">
        <v>0</v>
      </c>
      <c r="M137" s="318">
        <v>0</v>
      </c>
      <c r="N137" s="318">
        <v>0</v>
      </c>
      <c r="O137" s="318">
        <v>0</v>
      </c>
      <c r="P137" s="318">
        <v>0</v>
      </c>
      <c r="Q137" s="318">
        <v>0</v>
      </c>
      <c r="R137" s="318">
        <v>0</v>
      </c>
      <c r="S137" s="318">
        <v>0</v>
      </c>
      <c r="T137" s="318">
        <v>0</v>
      </c>
      <c r="U137" s="285">
        <f t="shared" si="23"/>
        <v>0</v>
      </c>
      <c r="V137" s="286"/>
      <c r="W137" s="4" t="str">
        <f>IF(AND('7) Year 1 Budget &amp; Assumptions'!N136=U137,'9) 5 YR Budget &amp; Cash Flow Adj'!I136=U137),"OK",IF(U137='9) 5 YR Budget &amp; Cash Flow Adj'!I136,"Tab 7 is Different by "&amp;TEXT(ABS(U137-'7) Year 1 Budget &amp; Assumptions'!N136),"#,###.00"),IF('7) Year 1 Budget &amp; Assumptions'!N136='9) 5 YR Budget &amp; Cash Flow Adj'!I136,"Tab 8 is Different by "&amp;TEXT(ABS('9) 5 YR Budget &amp; Cash Flow Adj'!I136-U137),"#,###.00"),"Tab 9 is Different by "&amp;TEXT(ABS(U137-'9) 5 YR Budget &amp; Cash Flow Adj'!I136),"#,###.00"))))</f>
        <v>OK</v>
      </c>
    </row>
    <row r="138" spans="2:24" s="246" customFormat="1">
      <c r="B138" s="279"/>
      <c r="C138" s="277"/>
      <c r="D138" s="184" t="s">
        <v>63</v>
      </c>
      <c r="E138" s="152"/>
      <c r="F138" s="193"/>
      <c r="G138" s="193"/>
      <c r="H138" s="283"/>
      <c r="I138" s="318">
        <v>0</v>
      </c>
      <c r="J138" s="318">
        <v>0</v>
      </c>
      <c r="K138" s="318">
        <v>0</v>
      </c>
      <c r="L138" s="318">
        <v>0</v>
      </c>
      <c r="M138" s="318">
        <v>0</v>
      </c>
      <c r="N138" s="318">
        <v>0</v>
      </c>
      <c r="O138" s="318">
        <v>0</v>
      </c>
      <c r="P138" s="318">
        <v>0</v>
      </c>
      <c r="Q138" s="318">
        <v>0</v>
      </c>
      <c r="R138" s="318">
        <v>0</v>
      </c>
      <c r="S138" s="318">
        <v>0</v>
      </c>
      <c r="T138" s="318">
        <v>0</v>
      </c>
      <c r="U138" s="285">
        <f t="shared" si="23"/>
        <v>0</v>
      </c>
      <c r="V138" s="286"/>
      <c r="W138" s="4" t="str">
        <f>IF(AND('7) Year 1 Budget &amp; Assumptions'!N137=U138,'9) 5 YR Budget &amp; Cash Flow Adj'!I137=U138),"OK",IF(U138='9) 5 YR Budget &amp; Cash Flow Adj'!I137,"Tab 7 is Different by "&amp;TEXT(ABS(U138-'7) Year 1 Budget &amp; Assumptions'!N137),"#,###.00"),IF('7) Year 1 Budget &amp; Assumptions'!N137='9) 5 YR Budget &amp; Cash Flow Adj'!I137,"Tab 8 is Different by "&amp;TEXT(ABS('9) 5 YR Budget &amp; Cash Flow Adj'!I137-U138),"#,###.00"),"Tab 9 is Different by "&amp;TEXT(ABS(U138-'9) 5 YR Budget &amp; Cash Flow Adj'!I137),"#,###.00"))))</f>
        <v>OK</v>
      </c>
    </row>
    <row r="139" spans="2:24" s="246" customFormat="1">
      <c r="B139" s="279"/>
      <c r="C139" s="277"/>
      <c r="D139" s="184" t="s">
        <v>42</v>
      </c>
      <c r="E139" s="152"/>
      <c r="F139" s="193"/>
      <c r="G139" s="193"/>
      <c r="H139" s="283"/>
      <c r="I139" s="318">
        <v>0</v>
      </c>
      <c r="J139" s="318">
        <v>0</v>
      </c>
      <c r="K139" s="318">
        <v>0</v>
      </c>
      <c r="L139" s="318">
        <v>0</v>
      </c>
      <c r="M139" s="318">
        <v>0</v>
      </c>
      <c r="N139" s="318">
        <v>0</v>
      </c>
      <c r="O139" s="318">
        <v>0</v>
      </c>
      <c r="P139" s="318">
        <v>0</v>
      </c>
      <c r="Q139" s="318">
        <v>0</v>
      </c>
      <c r="R139" s="318">
        <v>0</v>
      </c>
      <c r="S139" s="318">
        <v>0</v>
      </c>
      <c r="T139" s="318">
        <v>0</v>
      </c>
      <c r="U139" s="285">
        <f t="shared" si="23"/>
        <v>0</v>
      </c>
      <c r="V139" s="286"/>
      <c r="W139" s="4" t="str">
        <f>IF(AND('7) Year 1 Budget &amp; Assumptions'!N138=U139,'9) 5 YR Budget &amp; Cash Flow Adj'!I138=U139),"OK",IF(U139='9) 5 YR Budget &amp; Cash Flow Adj'!I138,"Tab 7 is Different by "&amp;TEXT(ABS(U139-'7) Year 1 Budget &amp; Assumptions'!N138),"#,###.00"),IF('7) Year 1 Budget &amp; Assumptions'!N138='9) 5 YR Budget &amp; Cash Flow Adj'!I138,"Tab 8 is Different by "&amp;TEXT(ABS('9) 5 YR Budget &amp; Cash Flow Adj'!I138-U139),"#,###.00"),"Tab 9 is Different by "&amp;TEXT(ABS(U139-'9) 5 YR Budget &amp; Cash Flow Adj'!I138),"#,###.00"))))</f>
        <v>OK</v>
      </c>
    </row>
    <row r="140" spans="2:24" s="246" customFormat="1" ht="16.8">
      <c r="B140" s="279"/>
      <c r="C140" s="277"/>
      <c r="D140" s="152" t="s">
        <v>30</v>
      </c>
      <c r="E140" s="152"/>
      <c r="F140" s="193"/>
      <c r="G140" s="193"/>
      <c r="H140" s="283"/>
      <c r="I140" s="319">
        <v>0</v>
      </c>
      <c r="J140" s="319">
        <v>0</v>
      </c>
      <c r="K140" s="319">
        <v>0</v>
      </c>
      <c r="L140" s="319">
        <v>0</v>
      </c>
      <c r="M140" s="319">
        <v>0</v>
      </c>
      <c r="N140" s="319">
        <v>0</v>
      </c>
      <c r="O140" s="319">
        <v>0</v>
      </c>
      <c r="P140" s="319">
        <v>0</v>
      </c>
      <c r="Q140" s="319">
        <v>0</v>
      </c>
      <c r="R140" s="319">
        <v>0</v>
      </c>
      <c r="S140" s="319">
        <v>0</v>
      </c>
      <c r="T140" s="319">
        <v>0</v>
      </c>
      <c r="U140" s="295">
        <f t="shared" si="23"/>
        <v>0</v>
      </c>
      <c r="V140" s="286"/>
      <c r="W140" s="4" t="str">
        <f>IF(AND('7) Year 1 Budget &amp; Assumptions'!N139=U140,'9) 5 YR Budget &amp; Cash Flow Adj'!I139=U140),"OK",IF(U140='9) 5 YR Budget &amp; Cash Flow Adj'!I139,"Tab 7 is Different by "&amp;TEXT(ABS(U140-'7) Year 1 Budget &amp; Assumptions'!N139),"#,###.00"),IF('7) Year 1 Budget &amp; Assumptions'!N139='9) 5 YR Budget &amp; Cash Flow Adj'!I139,"Tab 8 is Different by "&amp;TEXT(ABS('9) 5 YR Budget &amp; Cash Flow Adj'!I139-U140),"#,###.00"),"Tab 9 is Different by "&amp;TEXT(ABS(U140-'9) 5 YR Budget &amp; Cash Flow Adj'!I139),"#,###.00"))))</f>
        <v>OK</v>
      </c>
    </row>
    <row r="141" spans="2:24" s="246" customFormat="1">
      <c r="B141" s="279"/>
      <c r="C141" s="187" t="s">
        <v>90</v>
      </c>
      <c r="D141" s="152"/>
      <c r="E141" s="152"/>
      <c r="F141" s="193"/>
      <c r="G141" s="193"/>
      <c r="H141" s="283"/>
      <c r="I141" s="287">
        <f>SUM(I121:I140)</f>
        <v>0</v>
      </c>
      <c r="J141" s="287">
        <f t="shared" ref="J141:U141" si="24">SUM(J121:J140)</f>
        <v>0</v>
      </c>
      <c r="K141" s="287">
        <f t="shared" si="24"/>
        <v>0</v>
      </c>
      <c r="L141" s="287">
        <f t="shared" si="24"/>
        <v>0</v>
      </c>
      <c r="M141" s="287">
        <f t="shared" si="24"/>
        <v>0</v>
      </c>
      <c r="N141" s="287">
        <f t="shared" si="24"/>
        <v>0</v>
      </c>
      <c r="O141" s="287">
        <f>SUM(O121:O140)</f>
        <v>0</v>
      </c>
      <c r="P141" s="287">
        <f t="shared" si="24"/>
        <v>0</v>
      </c>
      <c r="Q141" s="287">
        <f t="shared" si="24"/>
        <v>0</v>
      </c>
      <c r="R141" s="287">
        <f t="shared" si="24"/>
        <v>0</v>
      </c>
      <c r="S141" s="287">
        <f t="shared" si="24"/>
        <v>0</v>
      </c>
      <c r="T141" s="287">
        <f t="shared" si="24"/>
        <v>0</v>
      </c>
      <c r="U141" s="285">
        <f t="shared" si="24"/>
        <v>0</v>
      </c>
      <c r="V141" s="286"/>
      <c r="W141" s="4" t="str">
        <f>IF(AND('7) Year 1 Budget &amp; Assumptions'!N140=U141,'9) 5 YR Budget &amp; Cash Flow Adj'!I140=U141),"OK",IF(U141='9) 5 YR Budget &amp; Cash Flow Adj'!I140,"Tab 7 is Different by "&amp;TEXT(ABS(U141-'7) Year 1 Budget &amp; Assumptions'!N140),"#,###.00"),IF('7) Year 1 Budget &amp; Assumptions'!N140='9) 5 YR Budget &amp; Cash Flow Adj'!I140,"Tab 8 is Different by "&amp;TEXT(ABS('9) 5 YR Budget &amp; Cash Flow Adj'!I140-U141),"#,###.00"),"Tab 9 is Different by "&amp;TEXT(ABS(U141-'9) 5 YR Budget &amp; Cash Flow Adj'!I140),"#,###.00"))))</f>
        <v>OK</v>
      </c>
    </row>
    <row r="142" spans="2:24" s="246" customFormat="1" ht="7.5" customHeight="1">
      <c r="B142" s="279"/>
      <c r="C142" s="277"/>
      <c r="D142" s="313"/>
      <c r="E142" s="313"/>
      <c r="F142" s="189"/>
      <c r="G142" s="189"/>
      <c r="H142" s="278"/>
      <c r="I142" s="296"/>
      <c r="J142" s="296"/>
      <c r="K142" s="296"/>
      <c r="L142" s="296"/>
      <c r="M142" s="296"/>
      <c r="N142" s="296"/>
      <c r="O142" s="296"/>
      <c r="P142" s="296"/>
      <c r="Q142" s="296"/>
      <c r="R142" s="296"/>
      <c r="S142" s="296"/>
      <c r="T142" s="296"/>
      <c r="U142" s="297"/>
      <c r="V142" s="286"/>
      <c r="W142" s="4"/>
    </row>
    <row r="143" spans="2:24" s="277" customFormat="1">
      <c r="B143" s="279"/>
      <c r="C143" s="312" t="s">
        <v>91</v>
      </c>
      <c r="D143" s="152"/>
      <c r="E143" s="320"/>
      <c r="F143" s="321"/>
      <c r="G143" s="321"/>
      <c r="H143" s="278"/>
      <c r="I143" s="281"/>
      <c r="J143" s="281"/>
      <c r="K143" s="281"/>
      <c r="L143" s="281"/>
      <c r="M143" s="281"/>
      <c r="N143" s="281"/>
      <c r="O143" s="281"/>
      <c r="P143" s="281"/>
      <c r="Q143" s="281"/>
      <c r="R143" s="281"/>
      <c r="S143" s="281"/>
      <c r="T143" s="281"/>
      <c r="U143" s="282"/>
      <c r="V143" s="286"/>
      <c r="W143" s="4"/>
      <c r="X143" s="246"/>
    </row>
    <row r="144" spans="2:24" s="277" customFormat="1">
      <c r="B144" s="279"/>
      <c r="C144" s="152"/>
      <c r="D144" s="184" t="s">
        <v>3</v>
      </c>
      <c r="E144" s="159"/>
      <c r="F144" s="321"/>
      <c r="G144" s="321"/>
      <c r="H144" s="283"/>
      <c r="I144" s="318">
        <v>0</v>
      </c>
      <c r="J144" s="318">
        <v>0</v>
      </c>
      <c r="K144" s="318">
        <v>0</v>
      </c>
      <c r="L144" s="318">
        <v>0</v>
      </c>
      <c r="M144" s="318">
        <v>0</v>
      </c>
      <c r="N144" s="318">
        <v>0</v>
      </c>
      <c r="O144" s="318">
        <v>0</v>
      </c>
      <c r="P144" s="318">
        <v>0</v>
      </c>
      <c r="Q144" s="318">
        <v>0</v>
      </c>
      <c r="R144" s="318">
        <v>0</v>
      </c>
      <c r="S144" s="318">
        <v>0</v>
      </c>
      <c r="T144" s="318">
        <v>0</v>
      </c>
      <c r="U144" s="285">
        <f t="shared" ref="U144:U150" si="25">SUM(I144:T144)</f>
        <v>0</v>
      </c>
      <c r="V144" s="286"/>
      <c r="W144" s="4" t="str">
        <f>IF(AND('7) Year 1 Budget &amp; Assumptions'!N143=U144,'9) 5 YR Budget &amp; Cash Flow Adj'!I143=U144),"OK",IF(U144='9) 5 YR Budget &amp; Cash Flow Adj'!I143,"Tab 7 is Different by "&amp;TEXT(ABS(U144-'7) Year 1 Budget &amp; Assumptions'!N143),"#,###.00"),IF('7) Year 1 Budget &amp; Assumptions'!N143='9) 5 YR Budget &amp; Cash Flow Adj'!I143,"Tab 8 is Different by "&amp;TEXT(ABS('9) 5 YR Budget &amp; Cash Flow Adj'!I143-U144),"#,###.00"),"Tab 9 is Different by "&amp;TEXT(ABS(U144-'9) 5 YR Budget &amp; Cash Flow Adj'!I143),"#,###.00"))))</f>
        <v>OK</v>
      </c>
      <c r="X144" s="246"/>
    </row>
    <row r="145" spans="2:24" s="277" customFormat="1">
      <c r="B145" s="279"/>
      <c r="C145" s="152"/>
      <c r="D145" s="184" t="s">
        <v>4</v>
      </c>
      <c r="E145" s="159"/>
      <c r="F145" s="321"/>
      <c r="G145" s="321"/>
      <c r="H145" s="283"/>
      <c r="I145" s="318">
        <v>0</v>
      </c>
      <c r="J145" s="318">
        <v>0</v>
      </c>
      <c r="K145" s="318">
        <v>0</v>
      </c>
      <c r="L145" s="318">
        <v>0</v>
      </c>
      <c r="M145" s="318">
        <v>0</v>
      </c>
      <c r="N145" s="318">
        <v>0</v>
      </c>
      <c r="O145" s="318">
        <v>0</v>
      </c>
      <c r="P145" s="318">
        <v>0</v>
      </c>
      <c r="Q145" s="318">
        <v>0</v>
      </c>
      <c r="R145" s="318">
        <v>0</v>
      </c>
      <c r="S145" s="318">
        <v>0</v>
      </c>
      <c r="T145" s="318">
        <v>0</v>
      </c>
      <c r="U145" s="285">
        <f t="shared" si="25"/>
        <v>0</v>
      </c>
      <c r="V145" s="286"/>
      <c r="W145" s="4" t="str">
        <f>IF(AND('7) Year 1 Budget &amp; Assumptions'!N144=U145,'9) 5 YR Budget &amp; Cash Flow Adj'!I144=U145),"OK",IF(U145='9) 5 YR Budget &amp; Cash Flow Adj'!I144,"Tab 7 is Different by "&amp;TEXT(ABS(U145-'7) Year 1 Budget &amp; Assumptions'!N144),"#,###.00"),IF('7) Year 1 Budget &amp; Assumptions'!N144='9) 5 YR Budget &amp; Cash Flow Adj'!I144,"Tab 8 is Different by "&amp;TEXT(ABS('9) 5 YR Budget &amp; Cash Flow Adj'!I144-U145),"#,###.00"),"Tab 9 is Different by "&amp;TEXT(ABS(U145-'9) 5 YR Budget &amp; Cash Flow Adj'!I144),"#,###.00"))))</f>
        <v>OK</v>
      </c>
      <c r="X145" s="246"/>
    </row>
    <row r="146" spans="2:24" s="277" customFormat="1">
      <c r="B146" s="279"/>
      <c r="C146" s="152"/>
      <c r="D146" s="152" t="s">
        <v>1110</v>
      </c>
      <c r="E146" s="159"/>
      <c r="F146" s="321"/>
      <c r="G146" s="321"/>
      <c r="H146" s="283"/>
      <c r="I146" s="318">
        <v>0</v>
      </c>
      <c r="J146" s="318">
        <v>0</v>
      </c>
      <c r="K146" s="318">
        <v>0</v>
      </c>
      <c r="L146" s="318">
        <v>0</v>
      </c>
      <c r="M146" s="318">
        <v>0</v>
      </c>
      <c r="N146" s="318">
        <v>0</v>
      </c>
      <c r="O146" s="318">
        <v>0</v>
      </c>
      <c r="P146" s="318">
        <v>0</v>
      </c>
      <c r="Q146" s="318">
        <v>0</v>
      </c>
      <c r="R146" s="318">
        <v>0</v>
      </c>
      <c r="S146" s="318">
        <v>0</v>
      </c>
      <c r="T146" s="318">
        <v>0</v>
      </c>
      <c r="U146" s="285">
        <f t="shared" si="25"/>
        <v>0</v>
      </c>
      <c r="V146" s="286"/>
      <c r="W146" s="4" t="str">
        <f>IF(AND('7) Year 1 Budget &amp; Assumptions'!N145=U146,'9) 5 YR Budget &amp; Cash Flow Adj'!I145=U146),"OK",IF(U146='9) 5 YR Budget &amp; Cash Flow Adj'!I145,"Tab 7 is Different by "&amp;TEXT(ABS(U146-'7) Year 1 Budget &amp; Assumptions'!N145),"#,###.00"),IF('7) Year 1 Budget &amp; Assumptions'!N145='9) 5 YR Budget &amp; Cash Flow Adj'!I145,"Tab 8 is Different by "&amp;TEXT(ABS('9) 5 YR Budget &amp; Cash Flow Adj'!I145-U146),"#,###.00"),"Tab 9 is Different by "&amp;TEXT(ABS(U146-'9) 5 YR Budget &amp; Cash Flow Adj'!I145),"#,###.00"))))</f>
        <v>OK</v>
      </c>
      <c r="X146" s="246"/>
    </row>
    <row r="147" spans="2:24" s="277" customFormat="1">
      <c r="B147" s="279"/>
      <c r="C147" s="152"/>
      <c r="D147" s="152" t="s">
        <v>55</v>
      </c>
      <c r="E147" s="159"/>
      <c r="F147" s="321"/>
      <c r="G147" s="321"/>
      <c r="H147" s="283"/>
      <c r="I147" s="318">
        <v>0</v>
      </c>
      <c r="J147" s="318">
        <v>0</v>
      </c>
      <c r="K147" s="318">
        <v>0</v>
      </c>
      <c r="L147" s="318">
        <v>0</v>
      </c>
      <c r="M147" s="318">
        <v>0</v>
      </c>
      <c r="N147" s="318">
        <v>0</v>
      </c>
      <c r="O147" s="318">
        <v>0</v>
      </c>
      <c r="P147" s="318">
        <v>0</v>
      </c>
      <c r="Q147" s="318">
        <v>0</v>
      </c>
      <c r="R147" s="318">
        <v>0</v>
      </c>
      <c r="S147" s="318">
        <v>0</v>
      </c>
      <c r="T147" s="318">
        <v>0</v>
      </c>
      <c r="U147" s="285">
        <f t="shared" si="25"/>
        <v>0</v>
      </c>
      <c r="V147" s="286"/>
      <c r="W147" s="4" t="str">
        <f>IF(AND('7) Year 1 Budget &amp; Assumptions'!N146=U147,'9) 5 YR Budget &amp; Cash Flow Adj'!I146=U147),"OK",IF(U147='9) 5 YR Budget &amp; Cash Flow Adj'!I146,"Tab 7 is Different by "&amp;TEXT(ABS(U147-'7) Year 1 Budget &amp; Assumptions'!N146),"#,###.00"),IF('7) Year 1 Budget &amp; Assumptions'!N146='9) 5 YR Budget &amp; Cash Flow Adj'!I146,"Tab 8 is Different by "&amp;TEXT(ABS('9) 5 YR Budget &amp; Cash Flow Adj'!I146-U147),"#,###.00"),"Tab 9 is Different by "&amp;TEXT(ABS(U147-'9) 5 YR Budget &amp; Cash Flow Adj'!I146),"#,###.00"))))</f>
        <v>OK</v>
      </c>
      <c r="X147" s="246"/>
    </row>
    <row r="148" spans="2:24" s="277" customFormat="1">
      <c r="B148" s="279"/>
      <c r="C148" s="152"/>
      <c r="D148" s="152" t="s">
        <v>58</v>
      </c>
      <c r="E148" s="159"/>
      <c r="F148" s="321"/>
      <c r="G148" s="321"/>
      <c r="H148" s="283"/>
      <c r="I148" s="318">
        <v>0</v>
      </c>
      <c r="J148" s="318">
        <v>0</v>
      </c>
      <c r="K148" s="318">
        <v>0</v>
      </c>
      <c r="L148" s="318">
        <v>0</v>
      </c>
      <c r="M148" s="318">
        <v>0</v>
      </c>
      <c r="N148" s="318">
        <v>0</v>
      </c>
      <c r="O148" s="318">
        <v>0</v>
      </c>
      <c r="P148" s="318">
        <v>0</v>
      </c>
      <c r="Q148" s="318">
        <v>0</v>
      </c>
      <c r="R148" s="318">
        <v>0</v>
      </c>
      <c r="S148" s="318">
        <v>0</v>
      </c>
      <c r="T148" s="318">
        <v>0</v>
      </c>
      <c r="U148" s="285">
        <f t="shared" si="25"/>
        <v>0</v>
      </c>
      <c r="V148" s="286"/>
      <c r="W148" s="4" t="str">
        <f>IF(AND('7) Year 1 Budget &amp; Assumptions'!N147=U148,'9) 5 YR Budget &amp; Cash Flow Adj'!I147=U148),"OK",IF(U148='9) 5 YR Budget &amp; Cash Flow Adj'!I147,"Tab 7 is Different by "&amp;TEXT(ABS(U148-'7) Year 1 Budget &amp; Assumptions'!N147),"#,###.00"),IF('7) Year 1 Budget &amp; Assumptions'!N147='9) 5 YR Budget &amp; Cash Flow Adj'!I147,"Tab 8 is Different by "&amp;TEXT(ABS('9) 5 YR Budget &amp; Cash Flow Adj'!I147-U148),"#,###.00"),"Tab 9 is Different by "&amp;TEXT(ABS(U148-'9) 5 YR Budget &amp; Cash Flow Adj'!I147),"#,###.00"))))</f>
        <v>OK</v>
      </c>
      <c r="X148" s="246"/>
    </row>
    <row r="149" spans="2:24" s="277" customFormat="1">
      <c r="B149" s="279"/>
      <c r="C149" s="152"/>
      <c r="D149" s="184" t="s">
        <v>7</v>
      </c>
      <c r="E149" s="159"/>
      <c r="F149" s="321"/>
      <c r="G149" s="321"/>
      <c r="H149" s="283"/>
      <c r="I149" s="318">
        <v>0</v>
      </c>
      <c r="J149" s="318">
        <v>0</v>
      </c>
      <c r="K149" s="318">
        <v>0</v>
      </c>
      <c r="L149" s="318">
        <v>0</v>
      </c>
      <c r="M149" s="318">
        <v>0</v>
      </c>
      <c r="N149" s="318">
        <v>0</v>
      </c>
      <c r="O149" s="318">
        <v>0</v>
      </c>
      <c r="P149" s="318">
        <v>0</v>
      </c>
      <c r="Q149" s="318">
        <v>0</v>
      </c>
      <c r="R149" s="318">
        <v>0</v>
      </c>
      <c r="S149" s="318">
        <v>0</v>
      </c>
      <c r="T149" s="318">
        <v>0</v>
      </c>
      <c r="U149" s="285">
        <f t="shared" si="25"/>
        <v>0</v>
      </c>
      <c r="V149" s="286"/>
      <c r="W149" s="4" t="str">
        <f>IF(AND('7) Year 1 Budget &amp; Assumptions'!N148=U149,'9) 5 YR Budget &amp; Cash Flow Adj'!I148=U149),"OK",IF(U149='9) 5 YR Budget &amp; Cash Flow Adj'!I148,"Tab 7 is Different by "&amp;TEXT(ABS(U149-'7) Year 1 Budget &amp; Assumptions'!N148),"#,###.00"),IF('7) Year 1 Budget &amp; Assumptions'!N148='9) 5 YR Budget &amp; Cash Flow Adj'!I148,"Tab 8 is Different by "&amp;TEXT(ABS('9) 5 YR Budget &amp; Cash Flow Adj'!I148-U149),"#,###.00"),"Tab 9 is Different by "&amp;TEXT(ABS(U149-'9) 5 YR Budget &amp; Cash Flow Adj'!I148),"#,###.00"))))</f>
        <v>OK</v>
      </c>
      <c r="X149" s="246"/>
    </row>
    <row r="150" spans="2:24" s="277" customFormat="1" ht="16.8">
      <c r="B150" s="279"/>
      <c r="C150" s="152"/>
      <c r="D150" s="152" t="s">
        <v>9</v>
      </c>
      <c r="E150" s="159"/>
      <c r="F150" s="321"/>
      <c r="G150" s="321"/>
      <c r="H150" s="283"/>
      <c r="I150" s="319">
        <v>0</v>
      </c>
      <c r="J150" s="319">
        <v>0</v>
      </c>
      <c r="K150" s="319">
        <v>0</v>
      </c>
      <c r="L150" s="319">
        <v>0</v>
      </c>
      <c r="M150" s="319">
        <v>0</v>
      </c>
      <c r="N150" s="319">
        <v>0</v>
      </c>
      <c r="O150" s="319">
        <v>0</v>
      </c>
      <c r="P150" s="319">
        <v>0</v>
      </c>
      <c r="Q150" s="319">
        <v>0</v>
      </c>
      <c r="R150" s="319">
        <v>0</v>
      </c>
      <c r="S150" s="319">
        <v>0</v>
      </c>
      <c r="T150" s="319">
        <v>0</v>
      </c>
      <c r="U150" s="295">
        <f t="shared" si="25"/>
        <v>0</v>
      </c>
      <c r="V150" s="286"/>
      <c r="W150" s="4" t="str">
        <f>IF(AND('7) Year 1 Budget &amp; Assumptions'!N149=U150,'9) 5 YR Budget &amp; Cash Flow Adj'!I149=U150),"OK",IF(U150='9) 5 YR Budget &amp; Cash Flow Adj'!I149,"Tab 7 is Different by "&amp;TEXT(ABS(U150-'7) Year 1 Budget &amp; Assumptions'!N149),"#,###.00"),IF('7) Year 1 Budget &amp; Assumptions'!N149='9) 5 YR Budget &amp; Cash Flow Adj'!I149,"Tab 8 is Different by "&amp;TEXT(ABS('9) 5 YR Budget &amp; Cash Flow Adj'!I149-U150),"#,###.00"),"Tab 9 is Different by "&amp;TEXT(ABS(U150-'9) 5 YR Budget &amp; Cash Flow Adj'!I149),"#,###.00"))))</f>
        <v>OK</v>
      </c>
      <c r="X150" s="246"/>
    </row>
    <row r="151" spans="2:24" s="246" customFormat="1">
      <c r="B151" s="279"/>
      <c r="C151" s="313" t="s">
        <v>92</v>
      </c>
      <c r="D151" s="152"/>
      <c r="E151" s="320"/>
      <c r="F151" s="321"/>
      <c r="G151" s="321"/>
      <c r="H151" s="283"/>
      <c r="I151" s="287">
        <f>SUM(I144:I150)</f>
        <v>0</v>
      </c>
      <c r="J151" s="287">
        <f t="shared" ref="J151:U151" si="26">SUM(J144:J150)</f>
        <v>0</v>
      </c>
      <c r="K151" s="287">
        <f t="shared" si="26"/>
        <v>0</v>
      </c>
      <c r="L151" s="287">
        <f t="shared" si="26"/>
        <v>0</v>
      </c>
      <c r="M151" s="287">
        <f t="shared" si="26"/>
        <v>0</v>
      </c>
      <c r="N151" s="287">
        <f t="shared" si="26"/>
        <v>0</v>
      </c>
      <c r="O151" s="287">
        <f t="shared" si="26"/>
        <v>0</v>
      </c>
      <c r="P151" s="287">
        <f t="shared" si="26"/>
        <v>0</v>
      </c>
      <c r="Q151" s="287">
        <f t="shared" si="26"/>
        <v>0</v>
      </c>
      <c r="R151" s="287">
        <f t="shared" si="26"/>
        <v>0</v>
      </c>
      <c r="S151" s="287">
        <f t="shared" si="26"/>
        <v>0</v>
      </c>
      <c r="T151" s="287">
        <f t="shared" si="26"/>
        <v>0</v>
      </c>
      <c r="U151" s="285">
        <f t="shared" si="26"/>
        <v>0</v>
      </c>
      <c r="V151" s="286"/>
      <c r="W151" s="4" t="str">
        <f>IF(AND('7) Year 1 Budget &amp; Assumptions'!N150=U151,'9) 5 YR Budget &amp; Cash Flow Adj'!I150=U151),"OK",IF(U151='9) 5 YR Budget &amp; Cash Flow Adj'!I150,"Tab 7 is Different by "&amp;TEXT(ABS(U151-'7) Year 1 Budget &amp; Assumptions'!N150),"#,###.00"),IF('7) Year 1 Budget &amp; Assumptions'!N150='9) 5 YR Budget &amp; Cash Flow Adj'!I150,"Tab 8 is Different by "&amp;TEXT(ABS('9) 5 YR Budget &amp; Cash Flow Adj'!I150-U151),"#,###.00"),"Tab 9 is Different by "&amp;TEXT(ABS(U151-'9) 5 YR Budget &amp; Cash Flow Adj'!I150),"#,###.00"))))</f>
        <v>OK</v>
      </c>
    </row>
    <row r="152" spans="2:24" s="246" customFormat="1" ht="7.5" customHeight="1">
      <c r="B152" s="279"/>
      <c r="C152" s="312"/>
      <c r="D152" s="152"/>
      <c r="E152" s="320"/>
      <c r="F152" s="321"/>
      <c r="G152" s="321"/>
      <c r="H152" s="278"/>
      <c r="I152" s="291"/>
      <c r="J152" s="291"/>
      <c r="K152" s="291"/>
      <c r="L152" s="291"/>
      <c r="M152" s="291"/>
      <c r="N152" s="291"/>
      <c r="O152" s="291"/>
      <c r="P152" s="291"/>
      <c r="Q152" s="291"/>
      <c r="R152" s="291"/>
      <c r="S152" s="291"/>
      <c r="T152" s="291"/>
      <c r="U152" s="292"/>
      <c r="V152" s="286"/>
      <c r="W152" s="4"/>
    </row>
    <row r="153" spans="2:24" s="246" customFormat="1">
      <c r="B153" s="279"/>
      <c r="C153" s="312" t="s">
        <v>93</v>
      </c>
      <c r="D153" s="152"/>
      <c r="E153" s="320"/>
      <c r="F153" s="321"/>
      <c r="G153" s="321"/>
      <c r="H153" s="283"/>
      <c r="I153" s="318">
        <v>0</v>
      </c>
      <c r="J153" s="318">
        <v>0</v>
      </c>
      <c r="K153" s="318">
        <v>0</v>
      </c>
      <c r="L153" s="318">
        <v>0</v>
      </c>
      <c r="M153" s="318">
        <v>0</v>
      </c>
      <c r="N153" s="318">
        <v>0</v>
      </c>
      <c r="O153" s="318">
        <v>0</v>
      </c>
      <c r="P153" s="318">
        <v>0</v>
      </c>
      <c r="Q153" s="318">
        <v>0</v>
      </c>
      <c r="R153" s="318">
        <v>0</v>
      </c>
      <c r="S153" s="318">
        <v>0</v>
      </c>
      <c r="T153" s="318">
        <v>0</v>
      </c>
      <c r="U153" s="285">
        <f>SUM(I153:T153)</f>
        <v>0</v>
      </c>
      <c r="V153" s="286"/>
      <c r="W153" s="4" t="str">
        <f>IF(AND('7) Year 1 Budget &amp; Assumptions'!N152=U153,'9) 5 YR Budget &amp; Cash Flow Adj'!I152=U153),"OK",IF(U153='9) 5 YR Budget &amp; Cash Flow Adj'!I152,"Tab 7 is Different by "&amp;TEXT(ABS(U153-'7) Year 1 Budget &amp; Assumptions'!N152),"#,###.00"),IF('7) Year 1 Budget &amp; Assumptions'!N152='9) 5 YR Budget &amp; Cash Flow Adj'!I152,"Tab 8 is Different by "&amp;TEXT(ABS('9) 5 YR Budget &amp; Cash Flow Adj'!I152-U153),"#,###.00"),"Tab 9 is Different by "&amp;TEXT(ABS(U153-'9) 5 YR Budget &amp; Cash Flow Adj'!I152),"#,###.00"))))</f>
        <v>OK</v>
      </c>
    </row>
    <row r="154" spans="2:24" s="246" customFormat="1">
      <c r="B154" s="279"/>
      <c r="C154" s="312" t="s">
        <v>118</v>
      </c>
      <c r="D154" s="152"/>
      <c r="E154" s="320"/>
      <c r="F154" s="321"/>
      <c r="G154" s="321"/>
      <c r="H154" s="278"/>
      <c r="I154" s="318">
        <v>0</v>
      </c>
      <c r="J154" s="318">
        <v>0</v>
      </c>
      <c r="K154" s="318">
        <v>0</v>
      </c>
      <c r="L154" s="318">
        <v>0</v>
      </c>
      <c r="M154" s="318">
        <v>0</v>
      </c>
      <c r="N154" s="318">
        <v>0</v>
      </c>
      <c r="O154" s="318">
        <v>0</v>
      </c>
      <c r="P154" s="318">
        <v>0</v>
      </c>
      <c r="Q154" s="318">
        <v>0</v>
      </c>
      <c r="R154" s="318">
        <v>0</v>
      </c>
      <c r="S154" s="318">
        <v>0</v>
      </c>
      <c r="T154" s="318">
        <v>0</v>
      </c>
      <c r="U154" s="285">
        <f>SUM(I154:T154)</f>
        <v>0</v>
      </c>
      <c r="V154" s="286"/>
      <c r="W154" s="4" t="str">
        <f>IF(AND('7) Year 1 Budget &amp; Assumptions'!N153=U154,'9) 5 YR Budget &amp; Cash Flow Adj'!I153=U154),"OK",IF(U154='9) 5 YR Budget &amp; Cash Flow Adj'!I153,"Tab 7 is Different by "&amp;TEXT(ABS(U154-'7) Year 1 Budget &amp; Assumptions'!N153),"#,###.00"),IF('7) Year 1 Budget &amp; Assumptions'!N153='9) 5 YR Budget &amp; Cash Flow Adj'!I153,"Tab 8 is Different by "&amp;TEXT(ABS('9) 5 YR Budget &amp; Cash Flow Adj'!I153-U154),"#,###.00"),"Tab 9 is Different by "&amp;TEXT(ABS(U154-'9) 5 YR Budget &amp; Cash Flow Adj'!I153),"#,###.00"))))</f>
        <v>OK</v>
      </c>
    </row>
    <row r="155" spans="2:24" s="277" customFormat="1" ht="7.5" customHeight="1">
      <c r="B155" s="279"/>
      <c r="C155" s="312"/>
      <c r="D155" s="152"/>
      <c r="E155" s="320"/>
      <c r="F155" s="321"/>
      <c r="G155" s="321"/>
      <c r="H155" s="278"/>
      <c r="I155" s="291"/>
      <c r="J155" s="291"/>
      <c r="K155" s="291"/>
      <c r="L155" s="291"/>
      <c r="M155" s="291"/>
      <c r="N155" s="291"/>
      <c r="O155" s="291"/>
      <c r="P155" s="291"/>
      <c r="Q155" s="291"/>
      <c r="R155" s="291"/>
      <c r="S155" s="291"/>
      <c r="T155" s="291"/>
      <c r="U155" s="292"/>
      <c r="V155" s="286"/>
      <c r="W155" s="4"/>
      <c r="X155" s="246"/>
    </row>
    <row r="156" spans="2:24" s="277" customFormat="1" ht="16.8">
      <c r="B156" s="275" t="s">
        <v>57</v>
      </c>
      <c r="C156" s="276"/>
      <c r="D156" s="276"/>
      <c r="F156" s="190"/>
      <c r="G156" s="190"/>
      <c r="H156" s="322"/>
      <c r="I156" s="323">
        <f>I106+I118+I141+I151+I153+I154</f>
        <v>0</v>
      </c>
      <c r="J156" s="323">
        <f t="shared" ref="J156:T156" si="27">J106+J118+J141+J151+J153+J154</f>
        <v>0</v>
      </c>
      <c r="K156" s="323">
        <f t="shared" si="27"/>
        <v>0</v>
      </c>
      <c r="L156" s="323">
        <f t="shared" si="27"/>
        <v>0</v>
      </c>
      <c r="M156" s="323">
        <f t="shared" si="27"/>
        <v>0</v>
      </c>
      <c r="N156" s="323">
        <f t="shared" si="27"/>
        <v>0</v>
      </c>
      <c r="O156" s="323">
        <f t="shared" si="27"/>
        <v>0</v>
      </c>
      <c r="P156" s="323">
        <f t="shared" si="27"/>
        <v>0</v>
      </c>
      <c r="Q156" s="323">
        <f t="shared" si="27"/>
        <v>0</v>
      </c>
      <c r="R156" s="323">
        <f t="shared" si="27"/>
        <v>0</v>
      </c>
      <c r="S156" s="323">
        <f t="shared" si="27"/>
        <v>0</v>
      </c>
      <c r="T156" s="323">
        <f t="shared" si="27"/>
        <v>0</v>
      </c>
      <c r="U156" s="295">
        <f>SUM(I156:T156)</f>
        <v>0</v>
      </c>
      <c r="V156" s="286"/>
      <c r="W156" s="4" t="str">
        <f>IF(AND('7) Year 1 Budget &amp; Assumptions'!N155=U156,'9) 5 YR Budget &amp; Cash Flow Adj'!I155=U156),"OK",IF(U156='9) 5 YR Budget &amp; Cash Flow Adj'!I155,"Tab 7 is Different by "&amp;TEXT(ABS(U156-'7) Year 1 Budget &amp; Assumptions'!N155),"#,###.00"),IF('7) Year 1 Budget &amp; Assumptions'!N155='9) 5 YR Budget &amp; Cash Flow Adj'!I155,"Tab 8 is Different by "&amp;TEXT(ABS('9) 5 YR Budget &amp; Cash Flow Adj'!I155-U156),"#,###.00"),"Tab 9 is Different by "&amp;TEXT(ABS(U156-'9) 5 YR Budget &amp; Cash Flow Adj'!I155),"#,###.00"))))</f>
        <v>OK</v>
      </c>
      <c r="X156" s="246"/>
    </row>
    <row r="157" spans="2:24" s="277" customFormat="1" ht="7.5" customHeight="1">
      <c r="B157" s="279"/>
      <c r="C157" s="152"/>
      <c r="D157" s="152"/>
      <c r="E157" s="159"/>
      <c r="F157" s="154"/>
      <c r="G157" s="154"/>
      <c r="H157" s="278"/>
      <c r="I157" s="296"/>
      <c r="J157" s="296"/>
      <c r="K157" s="296"/>
      <c r="L157" s="296"/>
      <c r="M157" s="296"/>
      <c r="N157" s="296"/>
      <c r="O157" s="296"/>
      <c r="P157" s="296"/>
      <c r="Q157" s="296"/>
      <c r="R157" s="296"/>
      <c r="S157" s="296"/>
      <c r="T157" s="296"/>
      <c r="U157" s="563"/>
      <c r="V157" s="286"/>
      <c r="W157" s="4"/>
      <c r="X157" s="246"/>
    </row>
    <row r="158" spans="2:24" s="246" customFormat="1" ht="16.8">
      <c r="B158" s="275" t="s">
        <v>98</v>
      </c>
      <c r="C158" s="276"/>
      <c r="D158" s="276"/>
      <c r="E158" s="277"/>
      <c r="F158" s="190"/>
      <c r="G158" s="190"/>
      <c r="H158" s="322"/>
      <c r="I158" s="853">
        <f>I66-I156</f>
        <v>0</v>
      </c>
      <c r="J158" s="853">
        <f t="shared" ref="J158:U158" si="28">J66-J156</f>
        <v>0</v>
      </c>
      <c r="K158" s="853">
        <f t="shared" si="28"/>
        <v>0</v>
      </c>
      <c r="L158" s="853">
        <f t="shared" si="28"/>
        <v>0</v>
      </c>
      <c r="M158" s="853">
        <f t="shared" si="28"/>
        <v>0</v>
      </c>
      <c r="N158" s="853">
        <f t="shared" si="28"/>
        <v>0</v>
      </c>
      <c r="O158" s="853">
        <f t="shared" si="28"/>
        <v>0</v>
      </c>
      <c r="P158" s="853">
        <f t="shared" si="28"/>
        <v>0</v>
      </c>
      <c r="Q158" s="853">
        <f t="shared" si="28"/>
        <v>0</v>
      </c>
      <c r="R158" s="853">
        <f t="shared" si="28"/>
        <v>0</v>
      </c>
      <c r="S158" s="853">
        <f t="shared" si="28"/>
        <v>0</v>
      </c>
      <c r="T158" s="853">
        <f t="shared" si="28"/>
        <v>0</v>
      </c>
      <c r="U158" s="854">
        <f t="shared" si="28"/>
        <v>0</v>
      </c>
      <c r="V158" s="286"/>
      <c r="W158" s="4" t="str">
        <f>IF(AND('7) Year 1 Budget &amp; Assumptions'!N157=U158,'9) 5 YR Budget &amp; Cash Flow Adj'!I157=U158),"OK",IF(U158='9) 5 YR Budget &amp; Cash Flow Adj'!I157,"Tab 7 is Different by "&amp;TEXT(ABS(U158-'7) Year 1 Budget &amp; Assumptions'!N157),"#,###.00"),IF('7) Year 1 Budget &amp; Assumptions'!N157='9) 5 YR Budget &amp; Cash Flow Adj'!I157,"Tab 8 is Different by "&amp;TEXT(ABS('9) 5 YR Budget &amp; Cash Flow Adj'!I157-U158),"#,###.00"),"Tab 9 is Different by "&amp;TEXT(ABS(U158-'9) 5 YR Budget &amp; Cash Flow Adj'!I157),"#,###.00"))))</f>
        <v>OK</v>
      </c>
    </row>
    <row r="159" spans="2:24" s="246" customFormat="1" ht="7.5" customHeight="1">
      <c r="B159" s="275"/>
      <c r="C159" s="276"/>
      <c r="D159" s="276"/>
      <c r="E159" s="277"/>
      <c r="F159" s="190"/>
      <c r="G159" s="190"/>
      <c r="H159" s="378"/>
      <c r="I159" s="378"/>
      <c r="J159" s="378"/>
      <c r="K159" s="378"/>
      <c r="L159" s="378"/>
      <c r="M159" s="378"/>
      <c r="N159" s="378"/>
      <c r="O159" s="378"/>
      <c r="P159" s="378"/>
      <c r="Q159" s="378"/>
      <c r="R159" s="378"/>
      <c r="S159" s="378"/>
      <c r="T159" s="378"/>
      <c r="U159" s="564"/>
      <c r="V159" s="286"/>
    </row>
    <row r="160" spans="2:24" s="277" customFormat="1" ht="7.5" customHeight="1">
      <c r="B160" s="260"/>
      <c r="C160" s="261"/>
      <c r="D160" s="261"/>
      <c r="F160" s="190"/>
      <c r="G160" s="190"/>
      <c r="H160" s="332"/>
      <c r="I160" s="332"/>
      <c r="J160" s="332"/>
      <c r="K160" s="332"/>
      <c r="L160" s="332"/>
      <c r="M160" s="332"/>
      <c r="N160" s="332"/>
      <c r="O160" s="332"/>
      <c r="P160" s="332"/>
      <c r="Q160" s="332"/>
      <c r="R160" s="332"/>
      <c r="S160" s="332"/>
      <c r="T160" s="332"/>
      <c r="U160" s="333"/>
      <c r="V160" s="286"/>
    </row>
    <row r="161" spans="2:23">
      <c r="B161" s="275" t="s">
        <v>119</v>
      </c>
      <c r="C161" s="276"/>
      <c r="D161" s="276"/>
      <c r="E161" s="261"/>
      <c r="F161" s="193"/>
      <c r="G161" s="193"/>
      <c r="H161" s="334"/>
      <c r="I161" s="334"/>
      <c r="J161" s="334"/>
      <c r="K161" s="334"/>
      <c r="L161" s="334"/>
      <c r="M161" s="334"/>
      <c r="N161" s="334"/>
      <c r="O161" s="334"/>
      <c r="P161" s="334"/>
      <c r="Q161" s="334"/>
      <c r="R161" s="334"/>
      <c r="S161" s="334"/>
      <c r="T161" s="334"/>
      <c r="U161" s="335"/>
      <c r="V161" s="286"/>
      <c r="W161" s="230"/>
    </row>
    <row r="162" spans="2:23">
      <c r="B162" s="279"/>
      <c r="C162" s="187" t="s">
        <v>120</v>
      </c>
      <c r="D162" s="152"/>
      <c r="E162" s="261"/>
      <c r="F162" s="193"/>
      <c r="G162" s="193"/>
      <c r="H162" s="334"/>
      <c r="I162" s="336"/>
      <c r="J162" s="336"/>
      <c r="K162" s="336"/>
      <c r="L162" s="336"/>
      <c r="M162" s="336"/>
      <c r="N162" s="336"/>
      <c r="O162" s="336"/>
      <c r="P162" s="336"/>
      <c r="Q162" s="336"/>
      <c r="R162" s="336"/>
      <c r="S162" s="336"/>
      <c r="T162" s="336"/>
      <c r="U162" s="311"/>
      <c r="V162" s="286"/>
      <c r="W162" s="230"/>
    </row>
    <row r="163" spans="2:23">
      <c r="B163" s="279"/>
      <c r="C163" s="152"/>
      <c r="D163" s="337" t="s">
        <v>121</v>
      </c>
      <c r="E163" s="338"/>
      <c r="F163" s="193"/>
      <c r="G163" s="193"/>
      <c r="H163" s="339"/>
      <c r="I163" s="340">
        <v>0</v>
      </c>
      <c r="J163" s="340">
        <v>0</v>
      </c>
      <c r="K163" s="340">
        <v>0</v>
      </c>
      <c r="L163" s="340">
        <v>0</v>
      </c>
      <c r="M163" s="340">
        <v>0</v>
      </c>
      <c r="N163" s="340">
        <v>0</v>
      </c>
      <c r="O163" s="340">
        <v>0</v>
      </c>
      <c r="P163" s="340">
        <v>0</v>
      </c>
      <c r="Q163" s="340">
        <v>0</v>
      </c>
      <c r="R163" s="340">
        <v>0</v>
      </c>
      <c r="S163" s="340">
        <v>0</v>
      </c>
      <c r="T163" s="340">
        <v>0</v>
      </c>
      <c r="U163" s="285">
        <f>SUM(I163:T163)</f>
        <v>0</v>
      </c>
      <c r="V163" s="286"/>
      <c r="W163" s="4" t="str">
        <f>IF(U163='9) 5 YR Budget &amp; Cash Flow Adj'!I184=TRUE,"OK","Tab 7 is UNEQUAL to Tab 9")</f>
        <v>OK</v>
      </c>
    </row>
    <row r="164" spans="2:23">
      <c r="B164" s="279"/>
      <c r="C164" s="152"/>
      <c r="D164" s="337" t="s">
        <v>30</v>
      </c>
      <c r="E164" s="338"/>
      <c r="F164" s="193"/>
      <c r="G164" s="193"/>
      <c r="H164" s="339"/>
      <c r="I164" s="340">
        <v>0</v>
      </c>
      <c r="J164" s="340">
        <v>0</v>
      </c>
      <c r="K164" s="340">
        <v>0</v>
      </c>
      <c r="L164" s="340">
        <v>0</v>
      </c>
      <c r="M164" s="340">
        <v>0</v>
      </c>
      <c r="N164" s="340">
        <v>0</v>
      </c>
      <c r="O164" s="340">
        <v>0</v>
      </c>
      <c r="P164" s="340">
        <v>0</v>
      </c>
      <c r="Q164" s="340">
        <v>0</v>
      </c>
      <c r="R164" s="340">
        <v>0</v>
      </c>
      <c r="S164" s="340">
        <v>0</v>
      </c>
      <c r="T164" s="340">
        <v>0</v>
      </c>
      <c r="U164" s="285">
        <f>SUM(I164:T164)</f>
        <v>0</v>
      </c>
      <c r="V164" s="286"/>
      <c r="W164" s="4" t="str">
        <f>IF(U164='9) 5 YR Budget &amp; Cash Flow Adj'!I185=TRUE,"OK","Tab 7 is UNEQUAL to Tab 9")</f>
        <v>OK</v>
      </c>
    </row>
    <row r="165" spans="2:23">
      <c r="B165" s="279"/>
      <c r="C165" s="152" t="s">
        <v>126</v>
      </c>
      <c r="D165" s="152"/>
      <c r="E165" s="261"/>
      <c r="F165" s="193"/>
      <c r="G165" s="193"/>
      <c r="H165" s="339"/>
      <c r="I165" s="341">
        <f>I163+I164</f>
        <v>0</v>
      </c>
      <c r="J165" s="341">
        <f t="shared" ref="J165:U165" si="29">J163+J164</f>
        <v>0</v>
      </c>
      <c r="K165" s="341">
        <f t="shared" si="29"/>
        <v>0</v>
      </c>
      <c r="L165" s="341">
        <f t="shared" si="29"/>
        <v>0</v>
      </c>
      <c r="M165" s="341">
        <f t="shared" si="29"/>
        <v>0</v>
      </c>
      <c r="N165" s="341">
        <f t="shared" si="29"/>
        <v>0</v>
      </c>
      <c r="O165" s="341">
        <f t="shared" si="29"/>
        <v>0</v>
      </c>
      <c r="P165" s="341">
        <f t="shared" si="29"/>
        <v>0</v>
      </c>
      <c r="Q165" s="341">
        <f t="shared" si="29"/>
        <v>0</v>
      </c>
      <c r="R165" s="341">
        <f t="shared" si="29"/>
        <v>0</v>
      </c>
      <c r="S165" s="341">
        <f t="shared" si="29"/>
        <v>0</v>
      </c>
      <c r="T165" s="341">
        <f t="shared" si="29"/>
        <v>0</v>
      </c>
      <c r="U165" s="342">
        <f t="shared" si="29"/>
        <v>0</v>
      </c>
      <c r="V165" s="286"/>
      <c r="W165" s="4" t="str">
        <f>IF(U165='9) 5 YR Budget &amp; Cash Flow Adj'!I186=TRUE,"OK","Tab 7 is UNEQUAL to Tab 9")</f>
        <v>OK</v>
      </c>
    </row>
    <row r="166" spans="2:23">
      <c r="B166" s="279"/>
      <c r="C166" s="152" t="s">
        <v>122</v>
      </c>
      <c r="D166" s="152"/>
      <c r="E166" s="261"/>
      <c r="F166" s="193"/>
      <c r="G166" s="193"/>
      <c r="H166" s="334"/>
      <c r="I166" s="336"/>
      <c r="J166" s="336"/>
      <c r="K166" s="336"/>
      <c r="L166" s="336"/>
      <c r="M166" s="336"/>
      <c r="N166" s="336"/>
      <c r="O166" s="336"/>
      <c r="P166" s="336"/>
      <c r="Q166" s="336"/>
      <c r="R166" s="336"/>
      <c r="S166" s="336"/>
      <c r="T166" s="336"/>
      <c r="U166" s="311"/>
      <c r="V166" s="286"/>
      <c r="W166" s="230"/>
    </row>
    <row r="167" spans="2:23">
      <c r="B167" s="279"/>
      <c r="C167" s="152"/>
      <c r="D167" s="337" t="s">
        <v>124</v>
      </c>
      <c r="E167" s="338"/>
      <c r="F167" s="193"/>
      <c r="G167" s="193"/>
      <c r="H167" s="339"/>
      <c r="I167" s="340">
        <v>0</v>
      </c>
      <c r="J167" s="340">
        <v>0</v>
      </c>
      <c r="K167" s="340">
        <v>0</v>
      </c>
      <c r="L167" s="340">
        <v>0</v>
      </c>
      <c r="M167" s="340">
        <v>0</v>
      </c>
      <c r="N167" s="340">
        <v>0</v>
      </c>
      <c r="O167" s="340">
        <v>0</v>
      </c>
      <c r="P167" s="340">
        <v>0</v>
      </c>
      <c r="Q167" s="340">
        <v>0</v>
      </c>
      <c r="R167" s="340">
        <v>0</v>
      </c>
      <c r="S167" s="340">
        <v>0</v>
      </c>
      <c r="T167" s="340">
        <v>0</v>
      </c>
      <c r="U167" s="285">
        <f>SUM(I167:T167)</f>
        <v>0</v>
      </c>
      <c r="V167" s="286"/>
      <c r="W167" s="4" t="str">
        <f>IF(U167='9) 5 YR Budget &amp; Cash Flow Adj'!I188=TRUE,"OK","Tab 7 is UNEQUAL to Tab 9")</f>
        <v>OK</v>
      </c>
    </row>
    <row r="168" spans="2:23">
      <c r="B168" s="279"/>
      <c r="C168" s="152"/>
      <c r="D168" s="337" t="s">
        <v>30</v>
      </c>
      <c r="E168" s="338"/>
      <c r="F168" s="193"/>
      <c r="G168" s="193"/>
      <c r="H168" s="339"/>
      <c r="I168" s="340">
        <v>0</v>
      </c>
      <c r="J168" s="340">
        <v>0</v>
      </c>
      <c r="K168" s="340">
        <v>0</v>
      </c>
      <c r="L168" s="340">
        <v>0</v>
      </c>
      <c r="M168" s="340">
        <v>0</v>
      </c>
      <c r="N168" s="340">
        <v>0</v>
      </c>
      <c r="O168" s="340">
        <v>0</v>
      </c>
      <c r="P168" s="340">
        <v>0</v>
      </c>
      <c r="Q168" s="340">
        <v>0</v>
      </c>
      <c r="R168" s="340">
        <v>0</v>
      </c>
      <c r="S168" s="340">
        <v>0</v>
      </c>
      <c r="T168" s="340">
        <v>0</v>
      </c>
      <c r="U168" s="285">
        <f>SUM(I168:T168)</f>
        <v>0</v>
      </c>
      <c r="V168" s="286"/>
      <c r="W168" s="4" t="str">
        <f>IF(U168='9) 5 YR Budget &amp; Cash Flow Adj'!I189=TRUE,"OK","Tab 7 is UNEQUAL to Tab 9")</f>
        <v>OK</v>
      </c>
    </row>
    <row r="169" spans="2:23">
      <c r="B169" s="279"/>
      <c r="C169" s="152" t="s">
        <v>127</v>
      </c>
      <c r="F169" s="193"/>
      <c r="G169" s="193"/>
      <c r="H169" s="339"/>
      <c r="I169" s="341">
        <f>I167+I168</f>
        <v>0</v>
      </c>
      <c r="J169" s="341">
        <f t="shared" ref="J169:U169" si="30">J167+J168</f>
        <v>0</v>
      </c>
      <c r="K169" s="341">
        <f t="shared" si="30"/>
        <v>0</v>
      </c>
      <c r="L169" s="341">
        <f t="shared" si="30"/>
        <v>0</v>
      </c>
      <c r="M169" s="341">
        <f t="shared" si="30"/>
        <v>0</v>
      </c>
      <c r="N169" s="341">
        <f t="shared" si="30"/>
        <v>0</v>
      </c>
      <c r="O169" s="341">
        <f t="shared" si="30"/>
        <v>0</v>
      </c>
      <c r="P169" s="341">
        <f t="shared" si="30"/>
        <v>0</v>
      </c>
      <c r="Q169" s="341">
        <f t="shared" si="30"/>
        <v>0</v>
      </c>
      <c r="R169" s="341">
        <f t="shared" si="30"/>
        <v>0</v>
      </c>
      <c r="S169" s="341">
        <f t="shared" si="30"/>
        <v>0</v>
      </c>
      <c r="T169" s="341">
        <f t="shared" si="30"/>
        <v>0</v>
      </c>
      <c r="U169" s="342">
        <f t="shared" si="30"/>
        <v>0</v>
      </c>
      <c r="V169" s="286"/>
      <c r="W169" s="4" t="str">
        <f>IF(U169='9) 5 YR Budget &amp; Cash Flow Adj'!I190=TRUE,"OK","Tab 7 is UNEQUAL to Tab 9")</f>
        <v>OK</v>
      </c>
    </row>
    <row r="170" spans="2:23">
      <c r="B170" s="279"/>
      <c r="C170" s="152" t="s">
        <v>123</v>
      </c>
      <c r="D170" s="152"/>
      <c r="E170" s="261"/>
      <c r="F170" s="193"/>
      <c r="G170" s="193"/>
      <c r="H170" s="334"/>
      <c r="I170" s="336"/>
      <c r="J170" s="336"/>
      <c r="K170" s="336"/>
      <c r="L170" s="336"/>
      <c r="M170" s="336"/>
      <c r="N170" s="336"/>
      <c r="O170" s="336"/>
      <c r="P170" s="336"/>
      <c r="Q170" s="336"/>
      <c r="R170" s="336"/>
      <c r="S170" s="336"/>
      <c r="T170" s="336"/>
      <c r="U170" s="311"/>
      <c r="V170" s="286"/>
      <c r="W170" s="230"/>
    </row>
    <row r="171" spans="2:23">
      <c r="B171" s="279"/>
      <c r="C171" s="152"/>
      <c r="D171" s="337" t="s">
        <v>125</v>
      </c>
      <c r="E171" s="338"/>
      <c r="F171" s="193"/>
      <c r="G171" s="193"/>
      <c r="H171" s="339"/>
      <c r="I171" s="340">
        <v>0</v>
      </c>
      <c r="J171" s="340">
        <v>0</v>
      </c>
      <c r="K171" s="340">
        <v>0</v>
      </c>
      <c r="L171" s="340">
        <v>0</v>
      </c>
      <c r="M171" s="340">
        <v>0</v>
      </c>
      <c r="N171" s="340">
        <v>0</v>
      </c>
      <c r="O171" s="340">
        <v>0</v>
      </c>
      <c r="P171" s="340">
        <v>0</v>
      </c>
      <c r="Q171" s="340">
        <v>0</v>
      </c>
      <c r="R171" s="340">
        <v>0</v>
      </c>
      <c r="S171" s="340">
        <v>0</v>
      </c>
      <c r="T171" s="340">
        <v>0</v>
      </c>
      <c r="U171" s="285">
        <f>SUM(I171:T171)</f>
        <v>0</v>
      </c>
      <c r="V171" s="286"/>
      <c r="W171" s="4" t="str">
        <f>IF(U171='9) 5 YR Budget &amp; Cash Flow Adj'!I192=TRUE,"OK","Tab 7 is UNEQUAL to Tab 9")</f>
        <v>OK</v>
      </c>
    </row>
    <row r="172" spans="2:23">
      <c r="B172" s="279"/>
      <c r="C172" s="152"/>
      <c r="D172" s="337" t="s">
        <v>30</v>
      </c>
      <c r="E172" s="338"/>
      <c r="F172" s="193"/>
      <c r="G172" s="193"/>
      <c r="H172" s="339"/>
      <c r="I172" s="340">
        <v>0</v>
      </c>
      <c r="J172" s="340">
        <v>0</v>
      </c>
      <c r="K172" s="340">
        <v>0</v>
      </c>
      <c r="L172" s="340">
        <v>0</v>
      </c>
      <c r="M172" s="340">
        <v>0</v>
      </c>
      <c r="N172" s="340">
        <v>0</v>
      </c>
      <c r="O172" s="340">
        <v>0</v>
      </c>
      <c r="P172" s="340">
        <v>0</v>
      </c>
      <c r="Q172" s="340">
        <v>0</v>
      </c>
      <c r="R172" s="340">
        <v>0</v>
      </c>
      <c r="S172" s="340">
        <v>0</v>
      </c>
      <c r="T172" s="340">
        <v>0</v>
      </c>
      <c r="U172" s="285">
        <f>SUM(I172:T172)</f>
        <v>0</v>
      </c>
      <c r="V172" s="286"/>
      <c r="W172" s="4" t="str">
        <f>IF(U172='9) 5 YR Budget &amp; Cash Flow Adj'!I193=TRUE,"OK","Tab 7 is UNEQUAL to Tab 9")</f>
        <v>OK</v>
      </c>
    </row>
    <row r="173" spans="2:23">
      <c r="B173" s="279"/>
      <c r="C173" s="152" t="s">
        <v>128</v>
      </c>
      <c r="D173" s="152"/>
      <c r="E173" s="261"/>
      <c r="F173" s="193"/>
      <c r="G173" s="193"/>
      <c r="H173" s="339"/>
      <c r="I173" s="341">
        <f>I171+I172</f>
        <v>0</v>
      </c>
      <c r="J173" s="341">
        <f t="shared" ref="J173:U173" si="31">J171+J172</f>
        <v>0</v>
      </c>
      <c r="K173" s="341">
        <f t="shared" si="31"/>
        <v>0</v>
      </c>
      <c r="L173" s="341">
        <f t="shared" si="31"/>
        <v>0</v>
      </c>
      <c r="M173" s="341">
        <f t="shared" si="31"/>
        <v>0</v>
      </c>
      <c r="N173" s="341">
        <f t="shared" si="31"/>
        <v>0</v>
      </c>
      <c r="O173" s="341">
        <f t="shared" si="31"/>
        <v>0</v>
      </c>
      <c r="P173" s="341">
        <f t="shared" si="31"/>
        <v>0</v>
      </c>
      <c r="Q173" s="341">
        <f t="shared" si="31"/>
        <v>0</v>
      </c>
      <c r="R173" s="341">
        <f t="shared" si="31"/>
        <v>0</v>
      </c>
      <c r="S173" s="341">
        <f t="shared" si="31"/>
        <v>0</v>
      </c>
      <c r="T173" s="341">
        <f t="shared" si="31"/>
        <v>0</v>
      </c>
      <c r="U173" s="342">
        <f t="shared" si="31"/>
        <v>0</v>
      </c>
      <c r="V173" s="286"/>
      <c r="W173" s="4" t="str">
        <f>IF(U173='9) 5 YR Budget &amp; Cash Flow Adj'!I194=TRUE,"OK","Tab 7 is UNEQUAL to Tab 9")</f>
        <v>OK</v>
      </c>
    </row>
    <row r="174" spans="2:23" ht="7.5" customHeight="1">
      <c r="B174" s="279"/>
      <c r="C174" s="152"/>
      <c r="D174" s="152"/>
      <c r="E174" s="261"/>
      <c r="F174" s="193"/>
      <c r="G174" s="193"/>
      <c r="H174" s="334"/>
      <c r="I174" s="336"/>
      <c r="J174" s="334"/>
      <c r="K174" s="334"/>
      <c r="L174" s="334"/>
      <c r="M174" s="334"/>
      <c r="N174" s="334"/>
      <c r="O174" s="334"/>
      <c r="P174" s="334"/>
      <c r="Q174" s="334"/>
      <c r="R174" s="334"/>
      <c r="S174" s="334"/>
      <c r="T174" s="334"/>
      <c r="U174" s="335"/>
      <c r="V174" s="286"/>
      <c r="W174" s="230"/>
    </row>
    <row r="175" spans="2:23" s="348" customFormat="1">
      <c r="B175" s="275" t="s">
        <v>131</v>
      </c>
      <c r="C175" s="343"/>
      <c r="D175" s="343"/>
      <c r="E175" s="235"/>
      <c r="F175" s="344"/>
      <c r="G175" s="344"/>
      <c r="H175" s="345"/>
      <c r="I175" s="346">
        <f>I165+I169+I173</f>
        <v>0</v>
      </c>
      <c r="J175" s="346">
        <f t="shared" ref="J175:U175" si="32">J165+J169+J173</f>
        <v>0</v>
      </c>
      <c r="K175" s="346">
        <f t="shared" si="32"/>
        <v>0</v>
      </c>
      <c r="L175" s="346">
        <f t="shared" si="32"/>
        <v>0</v>
      </c>
      <c r="M175" s="346">
        <f t="shared" si="32"/>
        <v>0</v>
      </c>
      <c r="N175" s="346">
        <f t="shared" si="32"/>
        <v>0</v>
      </c>
      <c r="O175" s="346">
        <f t="shared" si="32"/>
        <v>0</v>
      </c>
      <c r="P175" s="346">
        <f t="shared" si="32"/>
        <v>0</v>
      </c>
      <c r="Q175" s="346">
        <f t="shared" si="32"/>
        <v>0</v>
      </c>
      <c r="R175" s="346">
        <f t="shared" si="32"/>
        <v>0</v>
      </c>
      <c r="S175" s="346">
        <f t="shared" si="32"/>
        <v>0</v>
      </c>
      <c r="T175" s="346">
        <f t="shared" si="32"/>
        <v>0</v>
      </c>
      <c r="U175" s="347">
        <f t="shared" si="32"/>
        <v>0</v>
      </c>
      <c r="V175" s="286"/>
      <c r="W175" s="4" t="str">
        <f>IF(U175='9) 5 YR Budget &amp; Cash Flow Adj'!I196=TRUE,"OK","Tab 7 is UNEQUAL to Tab 9")</f>
        <v>OK</v>
      </c>
    </row>
    <row r="176" spans="2:23" ht="7.5" customHeight="1">
      <c r="B176" s="279"/>
      <c r="C176" s="152"/>
      <c r="D176" s="152"/>
      <c r="E176" s="261"/>
      <c r="F176" s="193"/>
      <c r="G176" s="193"/>
      <c r="H176" s="334"/>
      <c r="I176" s="336"/>
      <c r="J176" s="336"/>
      <c r="K176" s="336"/>
      <c r="L176" s="336"/>
      <c r="M176" s="336"/>
      <c r="N176" s="336"/>
      <c r="O176" s="336"/>
      <c r="P176" s="336"/>
      <c r="Q176" s="336"/>
      <c r="R176" s="336"/>
      <c r="S176" s="336"/>
      <c r="T176" s="336"/>
      <c r="U176" s="349"/>
      <c r="V176" s="286"/>
      <c r="W176" s="230"/>
    </row>
    <row r="177" spans="2:23" s="348" customFormat="1" ht="16.8">
      <c r="B177" s="275" t="s">
        <v>98</v>
      </c>
      <c r="C177" s="343"/>
      <c r="D177" s="343"/>
      <c r="E177" s="235"/>
      <c r="F177" s="344"/>
      <c r="G177" s="344"/>
      <c r="H177" s="350"/>
      <c r="I177" s="346">
        <f>I158+I175</f>
        <v>0</v>
      </c>
      <c r="J177" s="346">
        <f t="shared" ref="J177:U177" si="33">J158+J175</f>
        <v>0</v>
      </c>
      <c r="K177" s="346">
        <f t="shared" si="33"/>
        <v>0</v>
      </c>
      <c r="L177" s="346">
        <f t="shared" si="33"/>
        <v>0</v>
      </c>
      <c r="M177" s="346">
        <f t="shared" si="33"/>
        <v>0</v>
      </c>
      <c r="N177" s="346">
        <f t="shared" si="33"/>
        <v>0</v>
      </c>
      <c r="O177" s="346">
        <f t="shared" si="33"/>
        <v>0</v>
      </c>
      <c r="P177" s="346">
        <f t="shared" si="33"/>
        <v>0</v>
      </c>
      <c r="Q177" s="346">
        <f t="shared" si="33"/>
        <v>0</v>
      </c>
      <c r="R177" s="346">
        <f t="shared" si="33"/>
        <v>0</v>
      </c>
      <c r="S177" s="346">
        <f t="shared" si="33"/>
        <v>0</v>
      </c>
      <c r="T177" s="346">
        <f t="shared" si="33"/>
        <v>0</v>
      </c>
      <c r="U177" s="347">
        <f t="shared" si="33"/>
        <v>0</v>
      </c>
      <c r="V177" s="286"/>
      <c r="W177" s="4" t="str">
        <f>IF(U177='9) 5 YR Budget &amp; Cash Flow Adj'!I198=TRUE,"OK","Tab 7 is UNEQUAL to Tab 9")</f>
        <v>OK</v>
      </c>
    </row>
    <row r="178" spans="2:23" ht="7.5" customHeight="1">
      <c r="B178" s="279"/>
      <c r="C178" s="152"/>
      <c r="D178" s="152"/>
      <c r="E178" s="261"/>
      <c r="F178" s="193"/>
      <c r="G178" s="193"/>
      <c r="H178" s="334"/>
      <c r="I178" s="336"/>
      <c r="J178" s="336"/>
      <c r="K178" s="336"/>
      <c r="L178" s="336"/>
      <c r="M178" s="336"/>
      <c r="N178" s="336"/>
      <c r="O178" s="336"/>
      <c r="P178" s="336"/>
      <c r="Q178" s="336"/>
      <c r="R178" s="336"/>
      <c r="S178" s="336"/>
      <c r="T178" s="336"/>
      <c r="U178" s="349"/>
      <c r="V178" s="286"/>
      <c r="W178" s="230"/>
    </row>
    <row r="179" spans="2:23" s="152" customFormat="1">
      <c r="B179" s="275" t="s">
        <v>129</v>
      </c>
      <c r="C179" s="261"/>
      <c r="D179" s="261"/>
      <c r="E179" s="261"/>
      <c r="F179" s="193"/>
      <c r="G179" s="193"/>
      <c r="H179" s="334"/>
      <c r="I179" s="1058">
        <v>0</v>
      </c>
      <c r="J179" s="346">
        <f>I181</f>
        <v>0</v>
      </c>
      <c r="K179" s="346">
        <f t="shared" ref="K179:T179" si="34">J181</f>
        <v>0</v>
      </c>
      <c r="L179" s="346">
        <f t="shared" si="34"/>
        <v>0</v>
      </c>
      <c r="M179" s="346">
        <f t="shared" si="34"/>
        <v>0</v>
      </c>
      <c r="N179" s="346">
        <f t="shared" si="34"/>
        <v>0</v>
      </c>
      <c r="O179" s="346">
        <f t="shared" si="34"/>
        <v>0</v>
      </c>
      <c r="P179" s="346">
        <f t="shared" si="34"/>
        <v>0</v>
      </c>
      <c r="Q179" s="346">
        <f t="shared" si="34"/>
        <v>0</v>
      </c>
      <c r="R179" s="346">
        <f t="shared" si="34"/>
        <v>0</v>
      </c>
      <c r="S179" s="346">
        <f t="shared" si="34"/>
        <v>0</v>
      </c>
      <c r="T179" s="346">
        <f t="shared" si="34"/>
        <v>0</v>
      </c>
      <c r="U179" s="1059">
        <f>I179</f>
        <v>0</v>
      </c>
      <c r="V179" s="286"/>
      <c r="W179" s="4" t="str">
        <f>IF(U179='9) 5 YR Budget &amp; Cash Flow Adj'!I200=TRUE,"OK","Tab 7 is UNEQUAL to Tab 9")</f>
        <v>OK</v>
      </c>
    </row>
    <row r="180" spans="2:23" ht="7.5" customHeight="1">
      <c r="B180" s="279"/>
      <c r="C180" s="152"/>
      <c r="D180" s="152"/>
      <c r="E180" s="261"/>
      <c r="F180" s="193"/>
      <c r="G180" s="193"/>
      <c r="H180" s="334"/>
      <c r="I180" s="336"/>
      <c r="J180" s="336"/>
      <c r="K180" s="336"/>
      <c r="L180" s="336"/>
      <c r="M180" s="336"/>
      <c r="N180" s="336"/>
      <c r="O180" s="336"/>
      <c r="P180" s="336"/>
      <c r="Q180" s="336"/>
      <c r="R180" s="336"/>
      <c r="S180" s="336"/>
      <c r="T180" s="336"/>
      <c r="U180" s="349"/>
      <c r="V180" s="286"/>
      <c r="W180" s="230"/>
    </row>
    <row r="181" spans="2:23" s="343" customFormat="1" ht="15.6" thickBot="1">
      <c r="B181" s="324" t="s">
        <v>130</v>
      </c>
      <c r="C181" s="351"/>
      <c r="D181" s="351"/>
      <c r="E181" s="351"/>
      <c r="F181" s="352"/>
      <c r="G181" s="352"/>
      <c r="H181" s="353"/>
      <c r="I181" s="354">
        <f>I177+I179</f>
        <v>0</v>
      </c>
      <c r="J181" s="354">
        <f t="shared" ref="J181:U181" si="35">J177+J179</f>
        <v>0</v>
      </c>
      <c r="K181" s="354">
        <f t="shared" si="35"/>
        <v>0</v>
      </c>
      <c r="L181" s="354">
        <f t="shared" si="35"/>
        <v>0</v>
      </c>
      <c r="M181" s="354">
        <f t="shared" si="35"/>
        <v>0</v>
      </c>
      <c r="N181" s="354">
        <f t="shared" si="35"/>
        <v>0</v>
      </c>
      <c r="O181" s="354">
        <f t="shared" si="35"/>
        <v>0</v>
      </c>
      <c r="P181" s="354">
        <f t="shared" si="35"/>
        <v>0</v>
      </c>
      <c r="Q181" s="354">
        <f t="shared" si="35"/>
        <v>0</v>
      </c>
      <c r="R181" s="354">
        <f t="shared" si="35"/>
        <v>0</v>
      </c>
      <c r="S181" s="354">
        <f t="shared" si="35"/>
        <v>0</v>
      </c>
      <c r="T181" s="354">
        <f t="shared" si="35"/>
        <v>0</v>
      </c>
      <c r="U181" s="355">
        <f t="shared" si="35"/>
        <v>0</v>
      </c>
      <c r="V181" s="286"/>
      <c r="W181" s="4" t="str">
        <f>IF(U181='9) 5 YR Budget &amp; Cash Flow Adj'!I202=TRUE,"OK","Tab 7 is UNEQUAL to Tab 9")</f>
        <v>OK</v>
      </c>
    </row>
    <row r="182" spans="2:23" ht="15.6" thickTop="1">
      <c r="W182" s="230"/>
    </row>
    <row r="183" spans="2:23">
      <c r="W183" s="230"/>
    </row>
    <row r="184" spans="2:23">
      <c r="W184" s="230"/>
    </row>
    <row r="185" spans="2:23">
      <c r="W185" s="230"/>
    </row>
  </sheetData>
  <sheetProtection algorithmName="SHA-512" hashValue="Yu7Cr8nG/Gg6goE1hjA3UJIb03+tiD3BQjA0j9KTvZyfEG82yRUSq+uucHUrAYHPa582OodrQBRJFXTGB4q7vQ==" saltValue="4qVo0JtiU9+1QizUm69t/Q==" spinCount="100000" sheet="1" objects="1" scenarios="1"/>
  <customSheetViews>
    <customSheetView guid="{5E4DC421-887D-9843-8B54-CF861F76B668}" scale="80" showGridLines="0">
      <pane xSplit="8" ySplit="14.166666666666666" topLeftCell="I95" activePane="bottomRight" state="frozenSplit"/>
      <selection pane="bottomRight" activeCell="M112" sqref="M112"/>
      <rowBreaks count="1" manualBreakCount="1">
        <brk id="66" max="20" man="1"/>
      </rowBreaks>
      <pageMargins left="0.7" right="0.7" top="0.75" bottom="0.75" header="0.3" footer="0.3"/>
      <printOptions horizontalCentered="1"/>
      <pageSetup scale="48" orientation="portrait"/>
      <headerFooter alignWithMargins="0"/>
    </customSheetView>
    <customSheetView guid="{7E5415B2-297C-4CDE-9A5E-CCA4F5662440}" scale="80" showPageBreaks="1" showGridLines="0" printArea="1" view="pageBreakPreview">
      <pane xSplit="8" ySplit="14" topLeftCell="I95" activePane="bottomRight" state="frozenSplit"/>
      <selection pane="bottomRight" activeCell="M112" sqref="M112"/>
      <rowBreaks count="1" manualBreakCount="1">
        <brk id="66" max="20" man="1"/>
      </rowBreaks>
      <pageMargins left="0.7" right="0.7" top="0.75" bottom="0.75" header="0.3" footer="0.3"/>
      <printOptions horizontalCentered="1"/>
      <pageSetup scale="48" orientation="portrait"/>
      <headerFooter alignWithMargins="0"/>
    </customSheetView>
  </customSheetViews>
  <mergeCells count="7">
    <mergeCell ref="I15:U16"/>
    <mergeCell ref="B13:E13"/>
    <mergeCell ref="I2:U2"/>
    <mergeCell ref="I3:U3"/>
    <mergeCell ref="I4:U4"/>
    <mergeCell ref="I5:U5"/>
    <mergeCell ref="B2:H5"/>
  </mergeCells>
  <phoneticPr fontId="0" type="noConversion"/>
  <conditionalFormatting sqref="I4:U4">
    <cfRule type="expression" dxfId="8" priority="8">
      <formula>AcadYr1="Select from dropdown list --&gt;"</formula>
    </cfRule>
  </conditionalFormatting>
  <conditionalFormatting sqref="I2:U2">
    <cfRule type="expression" dxfId="7" priority="7">
      <formula>School="Enter School Name Here"</formula>
    </cfRule>
  </conditionalFormatting>
  <conditionalFormatting sqref="E18">
    <cfRule type="cellIs" dxfId="6" priority="4" operator="equal">
      <formula>"(Select from drop-down list)"</formula>
    </cfRule>
  </conditionalFormatting>
  <conditionalFormatting sqref="E18">
    <cfRule type="cellIs" dxfId="5" priority="3" operator="equal">
      <formula>"Please complete ""ENROLLMENT"" tab"</formula>
    </cfRule>
  </conditionalFormatting>
  <conditionalFormatting sqref="W3:X3">
    <cfRule type="expression" dxfId="4" priority="1">
      <formula>$W$3="Totals Match"</formula>
    </cfRule>
    <cfRule type="expression" dxfId="3" priority="2">
      <formula>$W$3="Totals Unequal - (See Below)"</formula>
    </cfRule>
  </conditionalFormatting>
  <printOptions horizontalCentered="1"/>
  <pageMargins left="0.2" right="0.2" top="0.75" bottom="0.25" header="0" footer="0"/>
  <pageSetup scale="50" orientation="landscape" r:id="rId1"/>
  <headerFooter alignWithMargins="0"/>
  <rowBreaks count="2" manualBreakCount="2">
    <brk id="66" min="1" max="20" man="1"/>
    <brk id="118" min="1" max="20" man="1"/>
  </rowBreaks>
  <ignoredErrors>
    <ignoredError sqref="U34" formula="1"/>
  </ignoredError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indexed="56"/>
  </sheetPr>
  <dimension ref="B1:N203"/>
  <sheetViews>
    <sheetView showGridLines="0" showWhiteSpace="0" zoomScale="90" zoomScaleNormal="90" zoomScaleSheetLayoutView="90" workbookViewId="0">
      <pane ySplit="12" topLeftCell="A13" activePane="bottomLeft" state="frozen"/>
      <selection activeCell="E32" sqref="E32"/>
      <selection pane="bottomLeft" activeCell="I15" sqref="I15"/>
    </sheetView>
  </sheetViews>
  <sheetFormatPr defaultColWidth="8.88671875" defaultRowHeight="15"/>
  <cols>
    <col min="1" max="1" width="3.6640625" style="112" customWidth="1"/>
    <col min="2" max="3" width="2.33203125" style="112" customWidth="1"/>
    <col min="4" max="4" width="25.6640625" style="112" customWidth="1"/>
    <col min="5" max="5" width="40.6640625" style="113" customWidth="1"/>
    <col min="6" max="6" width="2.6640625" style="113" customWidth="1"/>
    <col min="7" max="7" width="16.33203125" style="114" bestFit="1" customWidth="1"/>
    <col min="8" max="8" width="2.6640625" style="115" customWidth="1"/>
    <col min="9" max="13" width="13.6640625" style="115" customWidth="1"/>
    <col min="14" max="14" width="55.6640625" style="116" customWidth="1"/>
    <col min="15" max="16384" width="8.88671875" style="112"/>
  </cols>
  <sheetData>
    <row r="1" spans="2:14" ht="15.6" thickBot="1"/>
    <row r="2" spans="2:14" s="113" customFormat="1" ht="16.5" customHeight="1" thickTop="1">
      <c r="B2" s="1197" t="s">
        <v>300</v>
      </c>
      <c r="C2" s="1198"/>
      <c r="D2" s="1198"/>
      <c r="E2" s="1198"/>
      <c r="F2" s="1199"/>
      <c r="G2" s="1204" t="str">
        <f>UPPER('4) Pre-Opening Period Budget'!B2)</f>
        <v>PLEASE ENTER SCHOOL NAME ON TAB - "1) SCHOOL INFORMATION"</v>
      </c>
      <c r="H2" s="1205"/>
      <c r="I2" s="1205"/>
      <c r="J2" s="1205"/>
      <c r="K2" s="1205"/>
      <c r="L2" s="1205"/>
      <c r="M2" s="1205"/>
      <c r="N2" s="918"/>
    </row>
    <row r="3" spans="2:14" s="113" customFormat="1" ht="14.25" customHeight="1">
      <c r="B3" s="1200"/>
      <c r="C3" s="1179"/>
      <c r="D3" s="1179"/>
      <c r="E3" s="1179"/>
      <c r="F3" s="1180"/>
      <c r="G3" s="1206"/>
      <c r="H3" s="1207"/>
      <c r="I3" s="1207"/>
      <c r="J3" s="1207"/>
      <c r="K3" s="1207"/>
      <c r="L3" s="1207"/>
      <c r="M3" s="1207"/>
      <c r="N3" s="919" t="s">
        <v>105</v>
      </c>
    </row>
    <row r="4" spans="2:14" s="113" customFormat="1" ht="14.25" customHeight="1">
      <c r="B4" s="1201"/>
      <c r="C4" s="1149"/>
      <c r="D4" s="1149"/>
      <c r="E4" s="1149"/>
      <c r="F4" s="1150"/>
      <c r="G4" s="1202" t="s">
        <v>117</v>
      </c>
      <c r="H4" s="1203"/>
      <c r="I4" s="1203"/>
      <c r="J4" s="1203"/>
      <c r="K4" s="1203"/>
      <c r="L4" s="1203"/>
      <c r="M4" s="1203"/>
      <c r="N4" s="919"/>
    </row>
    <row r="5" spans="2:14" s="113" customFormat="1" ht="30">
      <c r="B5" s="1213" t="s">
        <v>299</v>
      </c>
      <c r="C5" s="1214"/>
      <c r="D5" s="1214"/>
      <c r="E5" s="1214"/>
      <c r="F5" s="1215"/>
      <c r="G5" s="1202" t="str">
        <f ca="1">CONTROL!$G$19&amp;" THROUGH "&amp;CONTROL!$G$23</f>
        <v xml:space="preserve"> THROUGH </v>
      </c>
      <c r="H5" s="1203"/>
      <c r="I5" s="1203"/>
      <c r="J5" s="1203"/>
      <c r="K5" s="1203"/>
      <c r="L5" s="1203"/>
      <c r="M5" s="1203"/>
      <c r="N5" s="920" t="s">
        <v>301</v>
      </c>
    </row>
    <row r="6" spans="2:14" s="113" customFormat="1">
      <c r="B6" s="119" t="s">
        <v>23</v>
      </c>
      <c r="C6" s="120"/>
      <c r="D6" s="120"/>
      <c r="E6" s="121"/>
      <c r="F6" s="121"/>
      <c r="G6" s="122"/>
      <c r="H6" s="123"/>
      <c r="I6" s="124">
        <f>I65</f>
        <v>0</v>
      </c>
      <c r="J6" s="124">
        <f>J65</f>
        <v>0</v>
      </c>
      <c r="K6" s="124">
        <f>K65</f>
        <v>0</v>
      </c>
      <c r="L6" s="124">
        <f>L65</f>
        <v>0</v>
      </c>
      <c r="M6" s="890">
        <f>M65</f>
        <v>0</v>
      </c>
      <c r="N6" s="921"/>
    </row>
    <row r="7" spans="2:14" s="113" customFormat="1">
      <c r="B7" s="125" t="s">
        <v>0</v>
      </c>
      <c r="C7" s="126"/>
      <c r="D7" s="126"/>
      <c r="E7" s="127"/>
      <c r="F7" s="127"/>
      <c r="G7" s="128"/>
      <c r="H7" s="129"/>
      <c r="I7" s="130">
        <f>I155</f>
        <v>0</v>
      </c>
      <c r="J7" s="130">
        <f>J155</f>
        <v>0</v>
      </c>
      <c r="K7" s="130">
        <f>K155</f>
        <v>0</v>
      </c>
      <c r="L7" s="130">
        <f>L155</f>
        <v>0</v>
      </c>
      <c r="M7" s="891">
        <f>M155</f>
        <v>0</v>
      </c>
      <c r="N7" s="921"/>
    </row>
    <row r="8" spans="2:14" s="113" customFormat="1">
      <c r="B8" s="125" t="s">
        <v>143</v>
      </c>
      <c r="C8" s="126"/>
      <c r="D8" s="126"/>
      <c r="E8" s="127"/>
      <c r="F8" s="127"/>
      <c r="G8" s="128"/>
      <c r="H8" s="129"/>
      <c r="I8" s="130">
        <f>I6-I7</f>
        <v>0</v>
      </c>
      <c r="J8" s="130">
        <f>J157</f>
        <v>0</v>
      </c>
      <c r="K8" s="130">
        <f>K157</f>
        <v>0</v>
      </c>
      <c r="L8" s="130">
        <f>L157</f>
        <v>0</v>
      </c>
      <c r="M8" s="891">
        <f>M157</f>
        <v>0</v>
      </c>
      <c r="N8" s="921"/>
    </row>
    <row r="9" spans="2:14" s="113" customFormat="1">
      <c r="B9" s="842" t="s">
        <v>351</v>
      </c>
      <c r="C9" s="843"/>
      <c r="D9" s="843"/>
      <c r="E9" s="131"/>
      <c r="F9" s="131"/>
      <c r="G9" s="132"/>
      <c r="H9" s="133"/>
      <c r="I9" s="851">
        <f>I176</f>
        <v>0</v>
      </c>
      <c r="J9" s="851">
        <f>J176</f>
        <v>0</v>
      </c>
      <c r="K9" s="851">
        <f>K176</f>
        <v>0</v>
      </c>
      <c r="L9" s="851">
        <f>L176</f>
        <v>0</v>
      </c>
      <c r="M9" s="892">
        <f>M176</f>
        <v>0</v>
      </c>
      <c r="N9" s="921"/>
    </row>
    <row r="10" spans="2:14" s="113" customFormat="1" ht="8.1" customHeight="1">
      <c r="B10" s="135"/>
      <c r="C10" s="127"/>
      <c r="D10" s="127"/>
      <c r="E10" s="127"/>
      <c r="F10" s="127"/>
      <c r="G10" s="128"/>
      <c r="H10" s="136"/>
      <c r="I10" s="136"/>
      <c r="J10" s="136"/>
      <c r="K10" s="136"/>
      <c r="L10" s="136"/>
      <c r="M10" s="136"/>
      <c r="N10" s="922"/>
    </row>
    <row r="11" spans="2:14" s="113" customFormat="1">
      <c r="B11" s="1211"/>
      <c r="C11" s="1164"/>
      <c r="D11" s="1164"/>
      <c r="E11" s="1164"/>
      <c r="F11" s="137"/>
      <c r="G11" s="1212"/>
      <c r="H11" s="1210"/>
      <c r="I11" s="124" t="s">
        <v>111</v>
      </c>
      <c r="J11" s="138" t="s">
        <v>112</v>
      </c>
      <c r="K11" s="138" t="s">
        <v>113</v>
      </c>
      <c r="L11" s="138" t="s">
        <v>114</v>
      </c>
      <c r="M11" s="893" t="s">
        <v>115</v>
      </c>
      <c r="N11" s="922"/>
    </row>
    <row r="12" spans="2:14" s="140" customFormat="1">
      <c r="B12" s="1211"/>
      <c r="C12" s="1164"/>
      <c r="D12" s="1164"/>
      <c r="E12" s="1164"/>
      <c r="F12" s="137"/>
      <c r="G12" s="1212"/>
      <c r="H12" s="1210"/>
      <c r="I12" s="139" t="str">
        <f>CONTROL!G19</f>
        <v/>
      </c>
      <c r="J12" s="139" t="str">
        <f ca="1">CONTROL!G20</f>
        <v/>
      </c>
      <c r="K12" s="139" t="str">
        <f ca="1">CONTROL!G21</f>
        <v/>
      </c>
      <c r="L12" s="139" t="str">
        <f ca="1">CONTROL!G22</f>
        <v/>
      </c>
      <c r="M12" s="894" t="str">
        <f ca="1">CONTROL!G23</f>
        <v/>
      </c>
      <c r="N12" s="923"/>
    </row>
    <row r="13" spans="2:14" s="140" customFormat="1" ht="5.25" customHeight="1">
      <c r="B13" s="141"/>
      <c r="C13" s="137"/>
      <c r="D13" s="137"/>
      <c r="E13" s="137"/>
      <c r="F13" s="137"/>
      <c r="G13" s="142"/>
      <c r="H13" s="143"/>
      <c r="I13" s="144"/>
      <c r="J13" s="144"/>
      <c r="K13" s="144"/>
      <c r="L13" s="144"/>
      <c r="M13" s="144"/>
      <c r="N13" s="923"/>
    </row>
    <row r="14" spans="2:14" s="134" customFormat="1">
      <c r="B14" s="125" t="s">
        <v>24</v>
      </c>
      <c r="C14" s="126"/>
      <c r="D14" s="126"/>
      <c r="E14" s="145"/>
      <c r="F14" s="145"/>
      <c r="G14" s="146"/>
      <c r="H14" s="147"/>
      <c r="I14" s="1208" t="s">
        <v>116</v>
      </c>
      <c r="J14" s="1208"/>
      <c r="K14" s="1208"/>
      <c r="L14" s="1208"/>
      <c r="M14" s="1209"/>
      <c r="N14" s="924"/>
    </row>
    <row r="15" spans="2:14" s="134" customFormat="1">
      <c r="B15" s="125"/>
      <c r="C15" s="126" t="s">
        <v>25</v>
      </c>
      <c r="D15" s="126"/>
      <c r="E15" s="145"/>
      <c r="F15" s="145"/>
      <c r="G15" s="146"/>
      <c r="H15" s="147"/>
      <c r="I15" s="1240"/>
      <c r="J15" s="1240"/>
      <c r="K15" s="1240"/>
      <c r="L15" s="1240"/>
      <c r="M15" s="1241"/>
      <c r="N15" s="921"/>
    </row>
    <row r="16" spans="2:14" s="134" customFormat="1" ht="30">
      <c r="B16" s="148"/>
      <c r="C16" s="149"/>
      <c r="D16" s="127" t="s">
        <v>21</v>
      </c>
      <c r="E16" s="145"/>
      <c r="F16" s="145"/>
      <c r="G16" s="150" t="str">
        <f>'7) Year 1 Budget &amp; Assumptions'!G16</f>
        <v>Basic Tuition (2019-20)</v>
      </c>
      <c r="H16" s="147"/>
      <c r="I16" s="151"/>
      <c r="J16" s="151"/>
      <c r="K16" s="151"/>
      <c r="L16" s="151"/>
      <c r="M16" s="151"/>
      <c r="N16" s="924"/>
    </row>
    <row r="17" spans="2:14" s="134" customFormat="1">
      <c r="B17" s="148"/>
      <c r="C17" s="149"/>
      <c r="D17" s="152" t="s">
        <v>167</v>
      </c>
      <c r="E17" s="153" t="str">
        <f>'7) Year 1 Budget &amp; Assumptions'!E17</f>
        <v>Please complete "ENROLLMENT" tab</v>
      </c>
      <c r="F17" s="154"/>
      <c r="G17" s="155">
        <f>CONTROL!C98</f>
        <v>0</v>
      </c>
      <c r="H17" s="147"/>
      <c r="I17" s="875">
        <f>'8) Year 1 Cash Flow'!U18</f>
        <v>0</v>
      </c>
      <c r="J17" s="875">
        <f>CONTROL!U98</f>
        <v>0</v>
      </c>
      <c r="K17" s="875">
        <f>CONTROL!V98</f>
        <v>0</v>
      </c>
      <c r="L17" s="875">
        <f>CONTROL!W98</f>
        <v>0</v>
      </c>
      <c r="M17" s="895">
        <f>CONTROL!X98</f>
        <v>0</v>
      </c>
      <c r="N17" s="921"/>
    </row>
    <row r="18" spans="2:14" s="134" customFormat="1">
      <c r="B18" s="148"/>
      <c r="C18" s="149"/>
      <c r="D18" s="152" t="s">
        <v>211</v>
      </c>
      <c r="E18" s="152" t="str">
        <f>'7) Year 1 Budget &amp; Assumptions'!E18</f>
        <v/>
      </c>
      <c r="F18" s="154"/>
      <c r="G18" s="155">
        <f>CONTROL!C99</f>
        <v>0</v>
      </c>
      <c r="H18" s="147"/>
      <c r="I18" s="875">
        <f>'8) Year 1 Cash Flow'!U19</f>
        <v>0</v>
      </c>
      <c r="J18" s="875">
        <f>CONTROL!U99</f>
        <v>0</v>
      </c>
      <c r="K18" s="875">
        <f>CONTROL!V99</f>
        <v>0</v>
      </c>
      <c r="L18" s="875">
        <f>CONTROL!W99</f>
        <v>0</v>
      </c>
      <c r="M18" s="895">
        <f>CONTROL!X99</f>
        <v>0</v>
      </c>
      <c r="N18" s="921"/>
    </row>
    <row r="19" spans="2:14" s="134" customFormat="1">
      <c r="B19" s="148"/>
      <c r="C19" s="149"/>
      <c r="D19" s="152" t="s">
        <v>212</v>
      </c>
      <c r="E19" s="152" t="str">
        <f>'7) Year 1 Budget &amp; Assumptions'!E19</f>
        <v/>
      </c>
      <c r="F19" s="154"/>
      <c r="G19" s="155">
        <f>CONTROL!C100</f>
        <v>0</v>
      </c>
      <c r="H19" s="147"/>
      <c r="I19" s="875">
        <f>'8) Year 1 Cash Flow'!U20</f>
        <v>0</v>
      </c>
      <c r="J19" s="875">
        <f>CONTROL!U100</f>
        <v>0</v>
      </c>
      <c r="K19" s="875">
        <f>CONTROL!V100</f>
        <v>0</v>
      </c>
      <c r="L19" s="875">
        <f>CONTROL!W100</f>
        <v>0</v>
      </c>
      <c r="M19" s="895">
        <f>CONTROL!X100</f>
        <v>0</v>
      </c>
      <c r="N19" s="921"/>
    </row>
    <row r="20" spans="2:14" s="134" customFormat="1">
      <c r="B20" s="148"/>
      <c r="C20" s="149"/>
      <c r="D20" s="152" t="s">
        <v>213</v>
      </c>
      <c r="E20" s="152" t="str">
        <f>'7) Year 1 Budget &amp; Assumptions'!E20</f>
        <v/>
      </c>
      <c r="F20" s="154"/>
      <c r="G20" s="155">
        <f>CONTROL!C101</f>
        <v>0</v>
      </c>
      <c r="H20" s="147"/>
      <c r="I20" s="875">
        <f>'8) Year 1 Cash Flow'!U21</f>
        <v>0</v>
      </c>
      <c r="J20" s="875">
        <f>CONTROL!U101</f>
        <v>0</v>
      </c>
      <c r="K20" s="875">
        <f>CONTROL!V101</f>
        <v>0</v>
      </c>
      <c r="L20" s="875">
        <f>CONTROL!W101</f>
        <v>0</v>
      </c>
      <c r="M20" s="895">
        <f>CONTROL!X101</f>
        <v>0</v>
      </c>
      <c r="N20" s="921"/>
    </row>
    <row r="21" spans="2:14" s="134" customFormat="1">
      <c r="B21" s="148"/>
      <c r="C21" s="149"/>
      <c r="D21" s="152" t="s">
        <v>214</v>
      </c>
      <c r="E21" s="152" t="str">
        <f>'7) Year 1 Budget &amp; Assumptions'!E21</f>
        <v/>
      </c>
      <c r="F21" s="154"/>
      <c r="G21" s="155">
        <f>CONTROL!C102</f>
        <v>0</v>
      </c>
      <c r="H21" s="147"/>
      <c r="I21" s="875">
        <f>'8) Year 1 Cash Flow'!U22</f>
        <v>0</v>
      </c>
      <c r="J21" s="875">
        <f>CONTROL!U102</f>
        <v>0</v>
      </c>
      <c r="K21" s="875">
        <f>CONTROL!V102</f>
        <v>0</v>
      </c>
      <c r="L21" s="875">
        <f>CONTROL!W102</f>
        <v>0</v>
      </c>
      <c r="M21" s="895">
        <f>CONTROL!X102</f>
        <v>0</v>
      </c>
      <c r="N21" s="921"/>
    </row>
    <row r="22" spans="2:14" s="134" customFormat="1">
      <c r="B22" s="148"/>
      <c r="C22" s="149"/>
      <c r="D22" s="152" t="s">
        <v>215</v>
      </c>
      <c r="E22" s="152" t="str">
        <f>'7) Year 1 Budget &amp; Assumptions'!E22</f>
        <v/>
      </c>
      <c r="F22" s="154"/>
      <c r="G22" s="155">
        <f>CONTROL!C103</f>
        <v>0</v>
      </c>
      <c r="H22" s="147"/>
      <c r="I22" s="875">
        <f>'8) Year 1 Cash Flow'!U23</f>
        <v>0</v>
      </c>
      <c r="J22" s="875">
        <f>CONTROL!U103</f>
        <v>0</v>
      </c>
      <c r="K22" s="875">
        <f>CONTROL!V103</f>
        <v>0</v>
      </c>
      <c r="L22" s="875">
        <f>CONTROL!W103</f>
        <v>0</v>
      </c>
      <c r="M22" s="895">
        <f>CONTROL!X103</f>
        <v>0</v>
      </c>
      <c r="N22" s="921"/>
    </row>
    <row r="23" spans="2:14" s="134" customFormat="1">
      <c r="B23" s="148"/>
      <c r="C23" s="149"/>
      <c r="D23" s="152" t="s">
        <v>216</v>
      </c>
      <c r="E23" s="152" t="str">
        <f>'7) Year 1 Budget &amp; Assumptions'!E23</f>
        <v/>
      </c>
      <c r="F23" s="154"/>
      <c r="G23" s="155">
        <f>CONTROL!C104</f>
        <v>0</v>
      </c>
      <c r="H23" s="147"/>
      <c r="I23" s="875">
        <f>'8) Year 1 Cash Flow'!U24</f>
        <v>0</v>
      </c>
      <c r="J23" s="875">
        <f>CONTROL!U104</f>
        <v>0</v>
      </c>
      <c r="K23" s="875">
        <f>CONTROL!V104</f>
        <v>0</v>
      </c>
      <c r="L23" s="875">
        <f>CONTROL!W104</f>
        <v>0</v>
      </c>
      <c r="M23" s="895">
        <f>CONTROL!X104</f>
        <v>0</v>
      </c>
      <c r="N23" s="921"/>
    </row>
    <row r="24" spans="2:14" s="134" customFormat="1">
      <c r="B24" s="148"/>
      <c r="C24" s="149"/>
      <c r="D24" s="152" t="s">
        <v>217</v>
      </c>
      <c r="E24" s="152" t="str">
        <f>'7) Year 1 Budget &amp; Assumptions'!E24</f>
        <v/>
      </c>
      <c r="F24" s="154"/>
      <c r="G24" s="155">
        <f>CONTROL!C105</f>
        <v>0</v>
      </c>
      <c r="H24" s="147"/>
      <c r="I24" s="875">
        <f>'8) Year 1 Cash Flow'!U25</f>
        <v>0</v>
      </c>
      <c r="J24" s="875">
        <f>CONTROL!U105</f>
        <v>0</v>
      </c>
      <c r="K24" s="875">
        <f>CONTROL!V105</f>
        <v>0</v>
      </c>
      <c r="L24" s="875">
        <f>CONTROL!W105</f>
        <v>0</v>
      </c>
      <c r="M24" s="895">
        <f>CONTROL!X105</f>
        <v>0</v>
      </c>
      <c r="N24" s="921"/>
    </row>
    <row r="25" spans="2:14" s="134" customFormat="1">
      <c r="B25" s="148"/>
      <c r="C25" s="149"/>
      <c r="D25" s="152" t="s">
        <v>218</v>
      </c>
      <c r="E25" s="152" t="str">
        <f>'7) Year 1 Budget &amp; Assumptions'!E25</f>
        <v/>
      </c>
      <c r="F25" s="154"/>
      <c r="G25" s="155">
        <f>CONTROL!C106</f>
        <v>0</v>
      </c>
      <c r="H25" s="147"/>
      <c r="I25" s="875">
        <f>'8) Year 1 Cash Flow'!U26</f>
        <v>0</v>
      </c>
      <c r="J25" s="875">
        <f>CONTROL!U106</f>
        <v>0</v>
      </c>
      <c r="K25" s="875">
        <f>CONTROL!V106</f>
        <v>0</v>
      </c>
      <c r="L25" s="875">
        <f>CONTROL!W106</f>
        <v>0</v>
      </c>
      <c r="M25" s="895">
        <f>CONTROL!X106</f>
        <v>0</v>
      </c>
      <c r="N25" s="921"/>
    </row>
    <row r="26" spans="2:14" s="134" customFormat="1">
      <c r="B26" s="148"/>
      <c r="C26" s="149"/>
      <c r="D26" s="152" t="s">
        <v>219</v>
      </c>
      <c r="E26" s="152" t="str">
        <f>'7) Year 1 Budget &amp; Assumptions'!E26</f>
        <v/>
      </c>
      <c r="F26" s="154"/>
      <c r="G26" s="155">
        <f>CONTROL!C107</f>
        <v>0</v>
      </c>
      <c r="H26" s="147"/>
      <c r="I26" s="875">
        <f>'8) Year 1 Cash Flow'!U27</f>
        <v>0</v>
      </c>
      <c r="J26" s="875">
        <f>CONTROL!U107</f>
        <v>0</v>
      </c>
      <c r="K26" s="875">
        <f>CONTROL!V107</f>
        <v>0</v>
      </c>
      <c r="L26" s="875">
        <f>CONTROL!W107</f>
        <v>0</v>
      </c>
      <c r="M26" s="895">
        <f>CONTROL!X107</f>
        <v>0</v>
      </c>
      <c r="N26" s="921"/>
    </row>
    <row r="27" spans="2:14" s="134" customFormat="1">
      <c r="B27" s="148"/>
      <c r="C27" s="149"/>
      <c r="D27" s="152" t="s">
        <v>220</v>
      </c>
      <c r="E27" s="152" t="str">
        <f>'7) Year 1 Budget &amp; Assumptions'!E27</f>
        <v/>
      </c>
      <c r="F27" s="154"/>
      <c r="G27" s="155">
        <f>CONTROL!C108</f>
        <v>0</v>
      </c>
      <c r="H27" s="147"/>
      <c r="I27" s="875">
        <f>'8) Year 1 Cash Flow'!U28</f>
        <v>0</v>
      </c>
      <c r="J27" s="875">
        <f>CONTROL!U108</f>
        <v>0</v>
      </c>
      <c r="K27" s="875">
        <f>CONTROL!V108</f>
        <v>0</v>
      </c>
      <c r="L27" s="875">
        <f>CONTROL!W108</f>
        <v>0</v>
      </c>
      <c r="M27" s="895">
        <f>CONTROL!X108</f>
        <v>0</v>
      </c>
      <c r="N27" s="921"/>
    </row>
    <row r="28" spans="2:14" s="134" customFormat="1">
      <c r="B28" s="148"/>
      <c r="C28" s="149"/>
      <c r="D28" s="152" t="s">
        <v>221</v>
      </c>
      <c r="E28" s="152" t="str">
        <f>'7) Year 1 Budget &amp; Assumptions'!E28</f>
        <v/>
      </c>
      <c r="F28" s="154"/>
      <c r="G28" s="155">
        <f>CONTROL!C109</f>
        <v>0</v>
      </c>
      <c r="H28" s="147"/>
      <c r="I28" s="875">
        <f>'8) Year 1 Cash Flow'!U29</f>
        <v>0</v>
      </c>
      <c r="J28" s="875">
        <f>CONTROL!U109</f>
        <v>0</v>
      </c>
      <c r="K28" s="875">
        <f>CONTROL!V109</f>
        <v>0</v>
      </c>
      <c r="L28" s="875">
        <f>CONTROL!W109</f>
        <v>0</v>
      </c>
      <c r="M28" s="895">
        <f>CONTROL!X109</f>
        <v>0</v>
      </c>
      <c r="N28" s="921"/>
    </row>
    <row r="29" spans="2:14" s="134" customFormat="1">
      <c r="B29" s="148"/>
      <c r="C29" s="149"/>
      <c r="D29" s="152" t="s">
        <v>222</v>
      </c>
      <c r="E29" s="152" t="str">
        <f>'7) Year 1 Budget &amp; Assumptions'!E29</f>
        <v/>
      </c>
      <c r="F29" s="154"/>
      <c r="G29" s="155">
        <f>CONTROL!C110</f>
        <v>0</v>
      </c>
      <c r="H29" s="147"/>
      <c r="I29" s="875">
        <f>'8) Year 1 Cash Flow'!U30</f>
        <v>0</v>
      </c>
      <c r="J29" s="875">
        <f>CONTROL!U110</f>
        <v>0</v>
      </c>
      <c r="K29" s="875">
        <f>CONTROL!V110</f>
        <v>0</v>
      </c>
      <c r="L29" s="875">
        <f>CONTROL!W110</f>
        <v>0</v>
      </c>
      <c r="M29" s="895">
        <f>CONTROL!X110</f>
        <v>0</v>
      </c>
      <c r="N29" s="921"/>
    </row>
    <row r="30" spans="2:14" s="134" customFormat="1">
      <c r="B30" s="148"/>
      <c r="C30" s="149"/>
      <c r="D30" s="152" t="s">
        <v>223</v>
      </c>
      <c r="E30" s="152" t="str">
        <f>'7) Year 1 Budget &amp; Assumptions'!E30</f>
        <v/>
      </c>
      <c r="F30" s="154"/>
      <c r="G30" s="155">
        <f>CONTROL!C111</f>
        <v>0</v>
      </c>
      <c r="H30" s="147"/>
      <c r="I30" s="875">
        <f>'8) Year 1 Cash Flow'!U31</f>
        <v>0</v>
      </c>
      <c r="J30" s="875">
        <f>CONTROL!U111</f>
        <v>0</v>
      </c>
      <c r="K30" s="875">
        <f>CONTROL!V111</f>
        <v>0</v>
      </c>
      <c r="L30" s="875">
        <f>CONTROL!W111</f>
        <v>0</v>
      </c>
      <c r="M30" s="895">
        <f>CONTROL!X111</f>
        <v>0</v>
      </c>
      <c r="N30" s="921"/>
    </row>
    <row r="31" spans="2:14" s="134" customFormat="1">
      <c r="B31" s="148"/>
      <c r="C31" s="149"/>
      <c r="D31" s="152" t="s">
        <v>224</v>
      </c>
      <c r="E31" s="152" t="str">
        <f>'7) Year 1 Budget &amp; Assumptions'!E31</f>
        <v/>
      </c>
      <c r="F31" s="154"/>
      <c r="G31" s="155">
        <f>CONTROL!C112</f>
        <v>0</v>
      </c>
      <c r="H31" s="147"/>
      <c r="I31" s="875">
        <f>'8) Year 1 Cash Flow'!U32</f>
        <v>0</v>
      </c>
      <c r="J31" s="875">
        <f>CONTROL!U112</f>
        <v>0</v>
      </c>
      <c r="K31" s="875">
        <f>CONTROL!V112</f>
        <v>0</v>
      </c>
      <c r="L31" s="875">
        <f>CONTROL!W112</f>
        <v>0</v>
      </c>
      <c r="M31" s="895">
        <f>CONTROL!X112</f>
        <v>0</v>
      </c>
      <c r="N31" s="921"/>
    </row>
    <row r="32" spans="2:14" s="134" customFormat="1" ht="16.8">
      <c r="B32" s="148"/>
      <c r="C32" s="149"/>
      <c r="D32" s="152" t="str">
        <f>'7) Year 1 Budget &amp; Assumptions'!D32</f>
        <v xml:space="preserve"> Other School Districts' Revenue:</v>
      </c>
      <c r="E32" s="152"/>
      <c r="F32" s="933" t="s">
        <v>354</v>
      </c>
      <c r="G32" s="879">
        <f>CONTROL!C148</f>
        <v>0</v>
      </c>
      <c r="H32" s="147"/>
      <c r="I32" s="874">
        <f>'8) Year 1 Cash Flow'!U33</f>
        <v>0</v>
      </c>
      <c r="J32" s="874">
        <f>CONTROL!U148</f>
        <v>0</v>
      </c>
      <c r="K32" s="874">
        <f>CONTROL!V148</f>
        <v>0</v>
      </c>
      <c r="L32" s="874">
        <f>CONTROL!W148</f>
        <v>0</v>
      </c>
      <c r="M32" s="896">
        <f>CONTROL!X148</f>
        <v>0</v>
      </c>
      <c r="N32" s="921"/>
    </row>
    <row r="33" spans="2:14" s="134" customFormat="1">
      <c r="B33" s="148"/>
      <c r="C33" s="149"/>
      <c r="D33" s="382" t="s">
        <v>353</v>
      </c>
      <c r="E33" s="246"/>
      <c r="F33" s="933" t="s">
        <v>354</v>
      </c>
      <c r="G33" s="155">
        <f>CONTROL!C149</f>
        <v>0</v>
      </c>
      <c r="H33" s="147"/>
      <c r="I33" s="581">
        <f>SUM(I17:I32)</f>
        <v>0</v>
      </c>
      <c r="J33" s="369">
        <f>SUM(J17:J32)</f>
        <v>0</v>
      </c>
      <c r="K33" s="369">
        <f>SUM(K17:K32)</f>
        <v>0</v>
      </c>
      <c r="L33" s="369">
        <f>SUM(L17:L32)</f>
        <v>0</v>
      </c>
      <c r="M33" s="490">
        <f>SUM(M17:M32)</f>
        <v>0</v>
      </c>
      <c r="N33" s="921"/>
    </row>
    <row r="34" spans="2:14" s="134" customFormat="1">
      <c r="B34" s="148"/>
      <c r="C34" s="149"/>
      <c r="D34" s="165" t="s">
        <v>26</v>
      </c>
      <c r="E34" s="145"/>
      <c r="F34" s="145"/>
      <c r="G34" s="146"/>
      <c r="H34" s="147"/>
      <c r="I34" s="156">
        <f>'8) Year 1 Cash Flow'!U35</f>
        <v>0</v>
      </c>
      <c r="J34" s="162">
        <v>0</v>
      </c>
      <c r="K34" s="162">
        <v>0</v>
      </c>
      <c r="L34" s="162">
        <v>0</v>
      </c>
      <c r="M34" s="897">
        <v>0</v>
      </c>
      <c r="N34" s="921"/>
    </row>
    <row r="35" spans="2:14" s="134" customFormat="1">
      <c r="B35" s="148"/>
      <c r="C35" s="149"/>
      <c r="D35" s="165" t="s">
        <v>1155</v>
      </c>
      <c r="E35" s="145"/>
      <c r="F35" s="145"/>
      <c r="G35" s="146"/>
      <c r="H35" s="147"/>
      <c r="I35" s="156">
        <f>'8) Year 1 Cash Flow'!U36</f>
        <v>0</v>
      </c>
      <c r="J35" s="162">
        <v>0</v>
      </c>
      <c r="K35" s="162">
        <v>0</v>
      </c>
      <c r="L35" s="162">
        <v>0</v>
      </c>
      <c r="M35" s="897">
        <v>0</v>
      </c>
      <c r="N35" s="1092"/>
    </row>
    <row r="36" spans="2:14" s="134" customFormat="1">
      <c r="B36" s="148"/>
      <c r="C36" s="149"/>
      <c r="D36" s="126" t="s">
        <v>27</v>
      </c>
      <c r="E36" s="145"/>
      <c r="F36" s="145"/>
      <c r="G36" s="146"/>
      <c r="H36" s="147"/>
      <c r="I36" s="163"/>
      <c r="J36" s="164"/>
      <c r="K36" s="164"/>
      <c r="L36" s="164"/>
      <c r="M36" s="164"/>
      <c r="N36" s="924"/>
    </row>
    <row r="37" spans="2:14" s="134" customFormat="1">
      <c r="B37" s="148"/>
      <c r="C37" s="149"/>
      <c r="D37" s="165" t="s">
        <v>28</v>
      </c>
      <c r="E37" s="145"/>
      <c r="F37" s="166"/>
      <c r="G37" s="128"/>
      <c r="H37" s="147"/>
      <c r="I37" s="156">
        <f>'8) Year 1 Cash Flow'!U38</f>
        <v>0</v>
      </c>
      <c r="J37" s="162">
        <v>0</v>
      </c>
      <c r="K37" s="162">
        <v>0</v>
      </c>
      <c r="L37" s="162">
        <v>0</v>
      </c>
      <c r="M37" s="897">
        <v>0</v>
      </c>
      <c r="N37" s="921"/>
    </row>
    <row r="38" spans="2:14" s="134" customFormat="1">
      <c r="B38" s="148"/>
      <c r="C38" s="149"/>
      <c r="D38" s="165" t="s">
        <v>29</v>
      </c>
      <c r="E38" s="145"/>
      <c r="F38" s="166"/>
      <c r="G38" s="128"/>
      <c r="H38" s="147"/>
      <c r="I38" s="156">
        <f>'8) Year 1 Cash Flow'!U39</f>
        <v>0</v>
      </c>
      <c r="J38" s="162">
        <v>0</v>
      </c>
      <c r="K38" s="162">
        <v>0</v>
      </c>
      <c r="L38" s="162">
        <v>0</v>
      </c>
      <c r="M38" s="897">
        <v>0</v>
      </c>
      <c r="N38" s="921"/>
    </row>
    <row r="39" spans="2:14" s="134" customFormat="1">
      <c r="B39" s="148"/>
      <c r="C39" s="149"/>
      <c r="D39" s="165" t="s">
        <v>30</v>
      </c>
      <c r="E39" s="145"/>
      <c r="F39" s="166"/>
      <c r="G39" s="128"/>
      <c r="H39" s="147"/>
      <c r="I39" s="156">
        <f>'8) Year 1 Cash Flow'!U40</f>
        <v>0</v>
      </c>
      <c r="J39" s="162">
        <v>0</v>
      </c>
      <c r="K39" s="162">
        <v>0</v>
      </c>
      <c r="L39" s="162">
        <v>0</v>
      </c>
      <c r="M39" s="897">
        <v>0</v>
      </c>
      <c r="N39" s="921"/>
    </row>
    <row r="40" spans="2:14" s="134" customFormat="1" ht="16.8">
      <c r="B40" s="148"/>
      <c r="C40" s="149"/>
      <c r="D40" s="165" t="s">
        <v>30</v>
      </c>
      <c r="E40" s="145"/>
      <c r="F40" s="145"/>
      <c r="G40" s="146"/>
      <c r="H40" s="147"/>
      <c r="I40" s="156">
        <f>'8) Year 1 Cash Flow'!U41</f>
        <v>0</v>
      </c>
      <c r="J40" s="158">
        <v>0</v>
      </c>
      <c r="K40" s="158">
        <v>0</v>
      </c>
      <c r="L40" s="158">
        <v>0</v>
      </c>
      <c r="M40" s="898">
        <v>0</v>
      </c>
      <c r="N40" s="921"/>
    </row>
    <row r="41" spans="2:14" s="134" customFormat="1">
      <c r="B41" s="148"/>
      <c r="C41" s="149" t="s">
        <v>31</v>
      </c>
      <c r="D41" s="127"/>
      <c r="E41" s="145"/>
      <c r="F41" s="145"/>
      <c r="G41" s="146"/>
      <c r="H41" s="147"/>
      <c r="I41" s="160">
        <f>SUM(I33:I40)</f>
        <v>0</v>
      </c>
      <c r="J41" s="161">
        <f>SUM(J33:J40)</f>
        <v>0</v>
      </c>
      <c r="K41" s="161">
        <f>SUM(K33:K40)</f>
        <v>0</v>
      </c>
      <c r="L41" s="161">
        <f>SUM(L33:L40)</f>
        <v>0</v>
      </c>
      <c r="M41" s="899">
        <f>SUM(M33:M40)</f>
        <v>0</v>
      </c>
      <c r="N41" s="921"/>
    </row>
    <row r="42" spans="2:14" s="145" customFormat="1" ht="7.5" customHeight="1">
      <c r="B42" s="148"/>
      <c r="C42" s="149"/>
      <c r="D42" s="149"/>
      <c r="E42" s="137"/>
      <c r="F42" s="137"/>
      <c r="G42" s="146"/>
      <c r="H42" s="147"/>
      <c r="I42" s="167"/>
      <c r="J42" s="168"/>
      <c r="K42" s="168"/>
      <c r="L42" s="168"/>
      <c r="M42" s="168"/>
      <c r="N42" s="924"/>
    </row>
    <row r="43" spans="2:14" s="134" customFormat="1" ht="12" customHeight="1">
      <c r="B43" s="125"/>
      <c r="C43" s="126" t="s">
        <v>32</v>
      </c>
      <c r="D43" s="126"/>
      <c r="E43" s="137"/>
      <c r="F43" s="137"/>
      <c r="G43" s="146"/>
      <c r="H43" s="147"/>
      <c r="I43" s="169"/>
      <c r="J43" s="170"/>
      <c r="K43" s="170"/>
      <c r="L43" s="170"/>
      <c r="M43" s="170"/>
      <c r="N43" s="924"/>
    </row>
    <row r="44" spans="2:14" s="134" customFormat="1">
      <c r="B44" s="148"/>
      <c r="C44" s="149"/>
      <c r="D44" s="127" t="s">
        <v>33</v>
      </c>
      <c r="E44" s="145"/>
      <c r="F44" s="145"/>
      <c r="G44" s="146"/>
      <c r="H44" s="147"/>
      <c r="I44" s="156">
        <f>'8) Year 1 Cash Flow'!U45</f>
        <v>0</v>
      </c>
      <c r="J44" s="162">
        <v>0</v>
      </c>
      <c r="K44" s="162">
        <v>0</v>
      </c>
      <c r="L44" s="162">
        <v>0</v>
      </c>
      <c r="M44" s="897">
        <v>0</v>
      </c>
      <c r="N44" s="921"/>
    </row>
    <row r="45" spans="2:14" s="134" customFormat="1">
      <c r="B45" s="148"/>
      <c r="C45" s="149"/>
      <c r="D45" s="127" t="s">
        <v>34</v>
      </c>
      <c r="E45" s="145"/>
      <c r="F45" s="145"/>
      <c r="G45" s="146"/>
      <c r="H45" s="147"/>
      <c r="I45" s="156">
        <f>'8) Year 1 Cash Flow'!U46</f>
        <v>0</v>
      </c>
      <c r="J45" s="171">
        <v>0</v>
      </c>
      <c r="K45" s="171">
        <v>0</v>
      </c>
      <c r="L45" s="171">
        <v>0</v>
      </c>
      <c r="M45" s="900">
        <v>0</v>
      </c>
      <c r="N45" s="921"/>
    </row>
    <row r="46" spans="2:14" s="134" customFormat="1">
      <c r="B46" s="148"/>
      <c r="C46" s="149"/>
      <c r="D46" s="127" t="s">
        <v>35</v>
      </c>
      <c r="E46" s="145"/>
      <c r="F46" s="145"/>
      <c r="G46" s="146"/>
      <c r="H46" s="147"/>
      <c r="I46" s="156">
        <f>'8) Year 1 Cash Flow'!U47</f>
        <v>0</v>
      </c>
      <c r="J46" s="162">
        <v>0</v>
      </c>
      <c r="K46" s="162">
        <v>0</v>
      </c>
      <c r="L46" s="162">
        <v>0</v>
      </c>
      <c r="M46" s="897">
        <v>0</v>
      </c>
      <c r="N46" s="921"/>
    </row>
    <row r="47" spans="2:14" s="134" customFormat="1">
      <c r="B47" s="148"/>
      <c r="C47" s="149"/>
      <c r="D47" s="127" t="s">
        <v>36</v>
      </c>
      <c r="E47" s="145"/>
      <c r="F47" s="145"/>
      <c r="G47" s="146"/>
      <c r="H47" s="147"/>
      <c r="I47" s="156">
        <f>'8) Year 1 Cash Flow'!U48</f>
        <v>0</v>
      </c>
      <c r="J47" s="171">
        <v>0</v>
      </c>
      <c r="K47" s="171">
        <v>0</v>
      </c>
      <c r="L47" s="171">
        <v>0</v>
      </c>
      <c r="M47" s="900">
        <v>0</v>
      </c>
      <c r="N47" s="921"/>
    </row>
    <row r="48" spans="2:14" s="134" customFormat="1" ht="12" customHeight="1">
      <c r="B48" s="148"/>
      <c r="C48" s="149"/>
      <c r="D48" s="126" t="s">
        <v>27</v>
      </c>
      <c r="E48" s="145"/>
      <c r="F48" s="145"/>
      <c r="G48" s="146"/>
      <c r="H48" s="147"/>
      <c r="I48" s="163"/>
      <c r="J48" s="164"/>
      <c r="K48" s="164"/>
      <c r="L48" s="164"/>
      <c r="M48" s="164"/>
      <c r="N48" s="924"/>
    </row>
    <row r="49" spans="2:14" s="134" customFormat="1">
      <c r="B49" s="148"/>
      <c r="C49" s="149"/>
      <c r="D49" s="165" t="s">
        <v>37</v>
      </c>
      <c r="E49" s="145"/>
      <c r="F49" s="166"/>
      <c r="G49" s="128"/>
      <c r="H49" s="147"/>
      <c r="I49" s="156">
        <f>'8) Year 1 Cash Flow'!U50</f>
        <v>0</v>
      </c>
      <c r="J49" s="162">
        <v>0</v>
      </c>
      <c r="K49" s="162">
        <v>0</v>
      </c>
      <c r="L49" s="162">
        <v>0</v>
      </c>
      <c r="M49" s="897">
        <v>0</v>
      </c>
      <c r="N49" s="921"/>
    </row>
    <row r="50" spans="2:14" s="134" customFormat="1">
      <c r="B50" s="148"/>
      <c r="C50" s="149"/>
      <c r="D50" s="165" t="s">
        <v>30</v>
      </c>
      <c r="E50" s="145"/>
      <c r="F50" s="166"/>
      <c r="G50" s="128"/>
      <c r="H50" s="147"/>
      <c r="I50" s="156">
        <f>'8) Year 1 Cash Flow'!U51</f>
        <v>0</v>
      </c>
      <c r="J50" s="162">
        <v>0</v>
      </c>
      <c r="K50" s="162">
        <v>0</v>
      </c>
      <c r="L50" s="162">
        <v>0</v>
      </c>
      <c r="M50" s="897">
        <v>0</v>
      </c>
      <c r="N50" s="921"/>
    </row>
    <row r="51" spans="2:14" s="134" customFormat="1" ht="13.5" customHeight="1">
      <c r="B51" s="148"/>
      <c r="C51" s="149"/>
      <c r="D51" s="165" t="s">
        <v>38</v>
      </c>
      <c r="E51" s="145"/>
      <c r="F51" s="145"/>
      <c r="G51" s="146"/>
      <c r="H51" s="147"/>
      <c r="I51" s="156">
        <f>'8) Year 1 Cash Flow'!U52</f>
        <v>0</v>
      </c>
      <c r="J51" s="158">
        <v>0</v>
      </c>
      <c r="K51" s="158">
        <v>0</v>
      </c>
      <c r="L51" s="158">
        <v>0</v>
      </c>
      <c r="M51" s="898">
        <v>0</v>
      </c>
      <c r="N51" s="921"/>
    </row>
    <row r="52" spans="2:14" s="134" customFormat="1">
      <c r="B52" s="148"/>
      <c r="C52" s="152" t="s">
        <v>39</v>
      </c>
      <c r="D52" s="127"/>
      <c r="E52" s="145"/>
      <c r="F52" s="145"/>
      <c r="G52" s="146"/>
      <c r="H52" s="147"/>
      <c r="I52" s="160">
        <f>SUM(I44:I51)</f>
        <v>0</v>
      </c>
      <c r="J52" s="160">
        <f>SUM(J44:J51)</f>
        <v>0</v>
      </c>
      <c r="K52" s="160">
        <f>SUM(K44:K51)</f>
        <v>0</v>
      </c>
      <c r="L52" s="160">
        <f>SUM(L44:L51)</f>
        <v>0</v>
      </c>
      <c r="M52" s="160">
        <f>SUM(M44:M51)</f>
        <v>0</v>
      </c>
      <c r="N52" s="921"/>
    </row>
    <row r="53" spans="2:14" s="145" customFormat="1" ht="7.5" customHeight="1">
      <c r="B53" s="148"/>
      <c r="C53" s="149"/>
      <c r="D53" s="149"/>
      <c r="E53" s="137"/>
      <c r="F53" s="137"/>
      <c r="G53" s="146"/>
      <c r="H53" s="147"/>
      <c r="I53" s="167"/>
      <c r="J53" s="168"/>
      <c r="K53" s="168"/>
      <c r="L53" s="168"/>
      <c r="M53" s="168"/>
      <c r="N53" s="924"/>
    </row>
    <row r="54" spans="2:14" s="134" customFormat="1">
      <c r="B54" s="125"/>
      <c r="C54" s="126" t="s">
        <v>40</v>
      </c>
      <c r="D54" s="126"/>
      <c r="E54" s="137"/>
      <c r="F54" s="137"/>
      <c r="G54" s="146"/>
      <c r="H54" s="147"/>
      <c r="I54" s="169"/>
      <c r="J54" s="170"/>
      <c r="K54" s="170"/>
      <c r="L54" s="170"/>
      <c r="M54" s="170"/>
      <c r="N54" s="924"/>
    </row>
    <row r="55" spans="2:14" s="134" customFormat="1">
      <c r="B55" s="148"/>
      <c r="C55" s="149"/>
      <c r="D55" s="127" t="s">
        <v>41</v>
      </c>
      <c r="E55" s="145"/>
      <c r="F55" s="145"/>
      <c r="G55" s="146"/>
      <c r="H55" s="147"/>
      <c r="I55" s="156">
        <f>'8) Year 1 Cash Flow'!U56</f>
        <v>0</v>
      </c>
      <c r="J55" s="162">
        <v>0</v>
      </c>
      <c r="K55" s="162">
        <v>0</v>
      </c>
      <c r="L55" s="162">
        <v>0</v>
      </c>
      <c r="M55" s="897">
        <v>0</v>
      </c>
      <c r="N55" s="921"/>
    </row>
    <row r="56" spans="2:14" s="134" customFormat="1">
      <c r="B56" s="148"/>
      <c r="C56" s="149"/>
      <c r="D56" s="127" t="s">
        <v>42</v>
      </c>
      <c r="E56" s="145"/>
      <c r="F56" s="145"/>
      <c r="G56" s="146"/>
      <c r="H56" s="147"/>
      <c r="I56" s="156">
        <f>'8) Year 1 Cash Flow'!U57</f>
        <v>0</v>
      </c>
      <c r="J56" s="171">
        <v>0</v>
      </c>
      <c r="K56" s="171">
        <v>0</v>
      </c>
      <c r="L56" s="171">
        <v>0</v>
      </c>
      <c r="M56" s="900">
        <v>0</v>
      </c>
      <c r="N56" s="921"/>
    </row>
    <row r="57" spans="2:14" s="134" customFormat="1">
      <c r="B57" s="148"/>
      <c r="C57" s="149"/>
      <c r="D57" s="127" t="s">
        <v>43</v>
      </c>
      <c r="E57" s="145"/>
      <c r="F57" s="145"/>
      <c r="G57" s="146"/>
      <c r="H57" s="147"/>
      <c r="I57" s="156">
        <f>'8) Year 1 Cash Flow'!U58</f>
        <v>0</v>
      </c>
      <c r="J57" s="162">
        <v>0</v>
      </c>
      <c r="K57" s="162">
        <v>0</v>
      </c>
      <c r="L57" s="162">
        <v>0</v>
      </c>
      <c r="M57" s="897">
        <v>0</v>
      </c>
      <c r="N57" s="921"/>
    </row>
    <row r="58" spans="2:14" s="134" customFormat="1">
      <c r="B58" s="148"/>
      <c r="C58" s="149"/>
      <c r="D58" s="127" t="s">
        <v>44</v>
      </c>
      <c r="E58" s="145"/>
      <c r="F58" s="145"/>
      <c r="G58" s="146"/>
      <c r="H58" s="147"/>
      <c r="I58" s="156">
        <f>'8) Year 1 Cash Flow'!U59</f>
        <v>0</v>
      </c>
      <c r="J58" s="162">
        <v>0</v>
      </c>
      <c r="K58" s="162">
        <v>0</v>
      </c>
      <c r="L58" s="162">
        <v>0</v>
      </c>
      <c r="M58" s="897">
        <v>0</v>
      </c>
      <c r="N58" s="921"/>
    </row>
    <row r="59" spans="2:14" s="134" customFormat="1">
      <c r="B59" s="148"/>
      <c r="C59" s="149"/>
      <c r="D59" s="127" t="s">
        <v>45</v>
      </c>
      <c r="E59" s="145"/>
      <c r="F59" s="145"/>
      <c r="G59" s="146"/>
      <c r="H59" s="147"/>
      <c r="I59" s="156">
        <f>'8) Year 1 Cash Flow'!U60</f>
        <v>0</v>
      </c>
      <c r="J59" s="162">
        <v>0</v>
      </c>
      <c r="K59" s="162">
        <v>0</v>
      </c>
      <c r="L59" s="162">
        <v>0</v>
      </c>
      <c r="M59" s="897">
        <v>0</v>
      </c>
      <c r="N59" s="921"/>
    </row>
    <row r="60" spans="2:14" s="134" customFormat="1">
      <c r="B60" s="148"/>
      <c r="C60" s="149"/>
      <c r="D60" s="127" t="s">
        <v>46</v>
      </c>
      <c r="E60" s="145"/>
      <c r="F60" s="145"/>
      <c r="G60" s="146"/>
      <c r="H60" s="147"/>
      <c r="I60" s="156">
        <f>'8) Year 1 Cash Flow'!U61</f>
        <v>0</v>
      </c>
      <c r="J60" s="162">
        <v>0</v>
      </c>
      <c r="K60" s="162">
        <v>0</v>
      </c>
      <c r="L60" s="162">
        <v>0</v>
      </c>
      <c r="M60" s="897">
        <v>0</v>
      </c>
      <c r="N60" s="921"/>
    </row>
    <row r="61" spans="2:14" s="134" customFormat="1">
      <c r="B61" s="148"/>
      <c r="C61" s="149"/>
      <c r="D61" s="127" t="s">
        <v>47</v>
      </c>
      <c r="E61" s="145"/>
      <c r="F61" s="145"/>
      <c r="G61" s="146"/>
      <c r="H61" s="147"/>
      <c r="I61" s="156">
        <f>'8) Year 1 Cash Flow'!U62</f>
        <v>0</v>
      </c>
      <c r="J61" s="162">
        <v>0</v>
      </c>
      <c r="K61" s="162">
        <v>0</v>
      </c>
      <c r="L61" s="162">
        <v>0</v>
      </c>
      <c r="M61" s="897">
        <v>0</v>
      </c>
      <c r="N61" s="921"/>
    </row>
    <row r="62" spans="2:14" s="134" customFormat="1" ht="16.8">
      <c r="B62" s="148"/>
      <c r="C62" s="149"/>
      <c r="D62" s="127" t="s">
        <v>48</v>
      </c>
      <c r="E62" s="145"/>
      <c r="F62" s="145"/>
      <c r="G62" s="146"/>
      <c r="H62" s="147"/>
      <c r="I62" s="156">
        <f>'8) Year 1 Cash Flow'!U63</f>
        <v>0</v>
      </c>
      <c r="J62" s="158">
        <v>0</v>
      </c>
      <c r="K62" s="158">
        <v>0</v>
      </c>
      <c r="L62" s="158">
        <v>0</v>
      </c>
      <c r="M62" s="898">
        <v>0</v>
      </c>
      <c r="N62" s="921"/>
    </row>
    <row r="63" spans="2:14" s="134" customFormat="1">
      <c r="B63" s="148"/>
      <c r="C63" s="149" t="s">
        <v>49</v>
      </c>
      <c r="D63" s="127"/>
      <c r="E63" s="145"/>
      <c r="F63" s="145"/>
      <c r="G63" s="146"/>
      <c r="H63" s="147"/>
      <c r="I63" s="172">
        <f>SUM(I55:I62)</f>
        <v>0</v>
      </c>
      <c r="J63" s="161">
        <f>SUM(J55:J62)</f>
        <v>0</v>
      </c>
      <c r="K63" s="161">
        <f>SUM(K55:K62)</f>
        <v>0</v>
      </c>
      <c r="L63" s="161">
        <f>SUM(L55:L62)</f>
        <v>0</v>
      </c>
      <c r="M63" s="899">
        <f>SUM(M55:M62)</f>
        <v>0</v>
      </c>
      <c r="N63" s="921"/>
    </row>
    <row r="64" spans="2:14" s="145" customFormat="1" ht="7.5" customHeight="1">
      <c r="B64" s="148"/>
      <c r="C64" s="149"/>
      <c r="D64" s="127"/>
      <c r="G64" s="146"/>
      <c r="H64" s="147"/>
      <c r="I64" s="164"/>
      <c r="J64" s="164"/>
      <c r="K64" s="164"/>
      <c r="L64" s="164"/>
      <c r="M64" s="164"/>
      <c r="N64" s="924"/>
    </row>
    <row r="65" spans="2:14" s="134" customFormat="1" ht="17.399999999999999" thickBot="1">
      <c r="B65" s="173" t="s">
        <v>50</v>
      </c>
      <c r="C65" s="174"/>
      <c r="D65" s="174"/>
      <c r="E65" s="175"/>
      <c r="F65" s="176"/>
      <c r="G65" s="177"/>
      <c r="H65" s="178"/>
      <c r="I65" s="179">
        <f>I63+I52+I41</f>
        <v>0</v>
      </c>
      <c r="J65" s="179">
        <f>J63+J52+J41</f>
        <v>0</v>
      </c>
      <c r="K65" s="179">
        <f>K63+K52+K41</f>
        <v>0</v>
      </c>
      <c r="L65" s="179">
        <f>L63+L52+L41</f>
        <v>0</v>
      </c>
      <c r="M65" s="901">
        <f>M63+M52+M41</f>
        <v>0</v>
      </c>
      <c r="N65" s="921"/>
    </row>
    <row r="66" spans="2:14" s="145" customFormat="1" ht="7.5" customHeight="1" thickTop="1">
      <c r="B66" s="125"/>
      <c r="C66" s="126"/>
      <c r="D66" s="126"/>
      <c r="G66" s="146"/>
      <c r="H66" s="147"/>
      <c r="I66" s="147"/>
      <c r="J66" s="147"/>
      <c r="K66" s="147"/>
      <c r="L66" s="147"/>
      <c r="M66" s="147"/>
      <c r="N66" s="924"/>
    </row>
    <row r="67" spans="2:14" s="145" customFormat="1" ht="5.0999999999999996" customHeight="1">
      <c r="B67" s="125"/>
      <c r="C67" s="126"/>
      <c r="D67" s="126"/>
      <c r="G67" s="146"/>
      <c r="H67" s="147"/>
      <c r="I67" s="147"/>
      <c r="J67" s="147"/>
      <c r="K67" s="147"/>
      <c r="L67" s="147"/>
      <c r="M67" s="147"/>
      <c r="N67" s="924"/>
    </row>
    <row r="68" spans="2:14" s="134" customFormat="1">
      <c r="B68" s="125" t="s">
        <v>51</v>
      </c>
      <c r="C68" s="126"/>
      <c r="D68" s="126"/>
      <c r="E68" s="145"/>
      <c r="F68" s="145"/>
      <c r="G68" s="146"/>
      <c r="H68" s="147"/>
      <c r="I68" s="147"/>
      <c r="J68" s="147"/>
      <c r="K68" s="147"/>
      <c r="L68" s="147"/>
      <c r="M68" s="147"/>
      <c r="N68" s="924"/>
    </row>
    <row r="69" spans="2:14" s="134" customFormat="1" ht="30">
      <c r="B69" s="148"/>
      <c r="C69" s="183" t="s">
        <v>78</v>
      </c>
      <c r="D69" s="149"/>
      <c r="E69" s="145"/>
      <c r="F69" s="145"/>
      <c r="G69" s="146" t="s">
        <v>234</v>
      </c>
      <c r="H69" s="147"/>
      <c r="I69" s="147"/>
      <c r="J69" s="147"/>
      <c r="K69" s="147"/>
      <c r="L69" s="147"/>
      <c r="M69" s="147"/>
      <c r="N69" s="925" t="s">
        <v>290</v>
      </c>
    </row>
    <row r="70" spans="2:14" s="134" customFormat="1">
      <c r="B70" s="148"/>
      <c r="C70" s="145"/>
      <c r="D70" s="184" t="s">
        <v>135</v>
      </c>
      <c r="E70" s="166"/>
      <c r="F70" s="166"/>
      <c r="G70" s="185">
        <f>'7) Year 1 Budget &amp; Assumptions'!G70</f>
        <v>0</v>
      </c>
      <c r="H70" s="147"/>
      <c r="I70" s="160">
        <f>'3) Staffing Plan'!D51</f>
        <v>0</v>
      </c>
      <c r="J70" s="160">
        <f>'3) Staffing Plan'!E51</f>
        <v>0</v>
      </c>
      <c r="K70" s="160">
        <f>'3) Staffing Plan'!F51</f>
        <v>0</v>
      </c>
      <c r="L70" s="160">
        <f>'3) Staffing Plan'!G51</f>
        <v>0</v>
      </c>
      <c r="M70" s="902">
        <f>'3) Staffing Plan'!H51</f>
        <v>0</v>
      </c>
      <c r="N70" s="921"/>
    </row>
    <row r="71" spans="2:14" s="134" customFormat="1">
      <c r="B71" s="148"/>
      <c r="C71" s="145"/>
      <c r="D71" s="184" t="s">
        <v>136</v>
      </c>
      <c r="E71" s="166"/>
      <c r="F71" s="166"/>
      <c r="G71" s="185">
        <f>'7) Year 1 Budget &amp; Assumptions'!G71</f>
        <v>0</v>
      </c>
      <c r="H71" s="147"/>
      <c r="I71" s="160">
        <f>'3) Staffing Plan'!D52</f>
        <v>0</v>
      </c>
      <c r="J71" s="160">
        <f>'3) Staffing Plan'!E52</f>
        <v>0</v>
      </c>
      <c r="K71" s="160">
        <f>'3) Staffing Plan'!F52</f>
        <v>0</v>
      </c>
      <c r="L71" s="160">
        <f>'3) Staffing Plan'!G52</f>
        <v>0</v>
      </c>
      <c r="M71" s="902">
        <f>'3) Staffing Plan'!H52</f>
        <v>0</v>
      </c>
      <c r="N71" s="921"/>
    </row>
    <row r="72" spans="2:14" s="134" customFormat="1">
      <c r="B72" s="148"/>
      <c r="C72" s="145"/>
      <c r="D72" s="184" t="s">
        <v>137</v>
      </c>
      <c r="E72" s="166"/>
      <c r="F72" s="166"/>
      <c r="G72" s="185">
        <f>'7) Year 1 Budget &amp; Assumptions'!G72</f>
        <v>0</v>
      </c>
      <c r="H72" s="147"/>
      <c r="I72" s="160">
        <f>'3) Staffing Plan'!D53</f>
        <v>0</v>
      </c>
      <c r="J72" s="160">
        <f>'3) Staffing Plan'!E53</f>
        <v>0</v>
      </c>
      <c r="K72" s="160">
        <f>'3) Staffing Plan'!F53</f>
        <v>0</v>
      </c>
      <c r="L72" s="160">
        <f>'3) Staffing Plan'!G53</f>
        <v>0</v>
      </c>
      <c r="M72" s="902">
        <f>'3) Staffing Plan'!H53</f>
        <v>0</v>
      </c>
      <c r="N72" s="921"/>
    </row>
    <row r="73" spans="2:14" s="134" customFormat="1">
      <c r="B73" s="148"/>
      <c r="C73" s="145"/>
      <c r="D73" s="184" t="s">
        <v>106</v>
      </c>
      <c r="E73" s="166"/>
      <c r="F73" s="166"/>
      <c r="G73" s="185">
        <f>'7) Year 1 Budget &amp; Assumptions'!G73</f>
        <v>0</v>
      </c>
      <c r="H73" s="147"/>
      <c r="I73" s="160">
        <f>'3) Staffing Plan'!D54</f>
        <v>0</v>
      </c>
      <c r="J73" s="160">
        <f>'3) Staffing Plan'!E54</f>
        <v>0</v>
      </c>
      <c r="K73" s="160">
        <f>'3) Staffing Plan'!F54</f>
        <v>0</v>
      </c>
      <c r="L73" s="160">
        <f>'3) Staffing Plan'!G54</f>
        <v>0</v>
      </c>
      <c r="M73" s="902">
        <f>'3) Staffing Plan'!H54</f>
        <v>0</v>
      </c>
      <c r="N73" s="921"/>
    </row>
    <row r="74" spans="2:14" s="134" customFormat="1">
      <c r="B74" s="148"/>
      <c r="C74" s="145"/>
      <c r="D74" s="184" t="s">
        <v>107</v>
      </c>
      <c r="E74" s="166"/>
      <c r="F74" s="166"/>
      <c r="G74" s="185">
        <f>'7) Year 1 Budget &amp; Assumptions'!G74</f>
        <v>0</v>
      </c>
      <c r="H74" s="147"/>
      <c r="I74" s="160">
        <f>'3) Staffing Plan'!D55</f>
        <v>0</v>
      </c>
      <c r="J74" s="160">
        <f>'3) Staffing Plan'!E55</f>
        <v>0</v>
      </c>
      <c r="K74" s="160">
        <f>'3) Staffing Plan'!F55</f>
        <v>0</v>
      </c>
      <c r="L74" s="160">
        <f>'3) Staffing Plan'!G55</f>
        <v>0</v>
      </c>
      <c r="M74" s="902">
        <f>'3) Staffing Plan'!H55</f>
        <v>0</v>
      </c>
      <c r="N74" s="921"/>
    </row>
    <row r="75" spans="2:14" s="134" customFormat="1" ht="16.8">
      <c r="B75" s="148"/>
      <c r="C75" s="145"/>
      <c r="D75" s="184" t="s">
        <v>138</v>
      </c>
      <c r="E75" s="166"/>
      <c r="F75" s="166"/>
      <c r="G75" s="186">
        <f>'7) Year 1 Budget &amp; Assumptions'!G75</f>
        <v>0</v>
      </c>
      <c r="H75" s="147"/>
      <c r="I75" s="157">
        <f>'3) Staffing Plan'!D56</f>
        <v>0</v>
      </c>
      <c r="J75" s="157">
        <f>'3) Staffing Plan'!E56</f>
        <v>0</v>
      </c>
      <c r="K75" s="157">
        <f>'3) Staffing Plan'!F56</f>
        <v>0</v>
      </c>
      <c r="L75" s="157">
        <f>'3) Staffing Plan'!G56</f>
        <v>0</v>
      </c>
      <c r="M75" s="903">
        <f>'3) Staffing Plan'!H56</f>
        <v>0</v>
      </c>
      <c r="N75" s="921"/>
    </row>
    <row r="76" spans="2:14" s="134" customFormat="1">
      <c r="B76" s="148"/>
      <c r="C76" s="187" t="s">
        <v>77</v>
      </c>
      <c r="D76" s="145"/>
      <c r="E76" s="166"/>
      <c r="F76" s="166"/>
      <c r="G76" s="185">
        <f>SUM(G70:G75)</f>
        <v>0</v>
      </c>
      <c r="H76" s="147"/>
      <c r="I76" s="188">
        <f>SUM(I70:I75)</f>
        <v>0</v>
      </c>
      <c r="J76" s="188">
        <f>SUM(J70:J75)</f>
        <v>0</v>
      </c>
      <c r="K76" s="188">
        <f>SUM(K70:K75)</f>
        <v>0</v>
      </c>
      <c r="L76" s="188">
        <f>SUM(L70:L75)</f>
        <v>0</v>
      </c>
      <c r="M76" s="904">
        <f>SUM(M70:M75)</f>
        <v>0</v>
      </c>
      <c r="N76" s="921"/>
    </row>
    <row r="77" spans="2:14" s="134" customFormat="1" ht="7.5" customHeight="1">
      <c r="B77" s="148"/>
      <c r="C77" s="145"/>
      <c r="D77" s="166"/>
      <c r="E77" s="166"/>
      <c r="F77" s="166"/>
      <c r="G77" s="189"/>
      <c r="H77" s="147"/>
      <c r="I77" s="147"/>
      <c r="J77" s="147"/>
      <c r="K77" s="147"/>
      <c r="L77" s="147"/>
      <c r="M77" s="147"/>
      <c r="N77" s="924"/>
    </row>
    <row r="78" spans="2:14" s="134" customFormat="1" ht="12" customHeight="1">
      <c r="B78" s="148"/>
      <c r="C78" s="183" t="s">
        <v>79</v>
      </c>
      <c r="D78" s="149"/>
      <c r="E78" s="145"/>
      <c r="F78" s="145"/>
      <c r="G78" s="190"/>
      <c r="H78" s="147"/>
      <c r="I78" s="147"/>
      <c r="J78" s="147"/>
      <c r="K78" s="147"/>
      <c r="L78" s="147"/>
      <c r="M78" s="147"/>
      <c r="N78" s="924"/>
    </row>
    <row r="79" spans="2:14" s="134" customFormat="1">
      <c r="B79" s="148"/>
      <c r="C79" s="145"/>
      <c r="D79" s="184" t="s">
        <v>52</v>
      </c>
      <c r="E79" s="166"/>
      <c r="F79" s="166"/>
      <c r="G79" s="185">
        <f>'7) Year 1 Budget &amp; Assumptions'!G79</f>
        <v>0</v>
      </c>
      <c r="H79" s="191"/>
      <c r="I79" s="160">
        <f>'3) Staffing Plan'!D60</f>
        <v>0</v>
      </c>
      <c r="J79" s="160">
        <f>'3) Staffing Plan'!E60</f>
        <v>0</v>
      </c>
      <c r="K79" s="160">
        <f>'3) Staffing Plan'!F60</f>
        <v>0</v>
      </c>
      <c r="L79" s="160">
        <f>'3) Staffing Plan'!G60</f>
        <v>0</v>
      </c>
      <c r="M79" s="902">
        <f>'3) Staffing Plan'!H60</f>
        <v>0</v>
      </c>
      <c r="N79" s="921"/>
    </row>
    <row r="80" spans="2:14" s="134" customFormat="1">
      <c r="B80" s="148"/>
      <c r="C80" s="145"/>
      <c r="D80" s="184" t="s">
        <v>53</v>
      </c>
      <c r="E80" s="166"/>
      <c r="F80" s="166"/>
      <c r="G80" s="185">
        <f>'7) Year 1 Budget &amp; Assumptions'!G80</f>
        <v>0</v>
      </c>
      <c r="H80" s="191"/>
      <c r="I80" s="160">
        <f>'3) Staffing Plan'!D61</f>
        <v>0</v>
      </c>
      <c r="J80" s="160">
        <f>'3) Staffing Plan'!E61</f>
        <v>0</v>
      </c>
      <c r="K80" s="160">
        <f>'3) Staffing Plan'!F61</f>
        <v>0</v>
      </c>
      <c r="L80" s="160">
        <f>'3) Staffing Plan'!G61</f>
        <v>0</v>
      </c>
      <c r="M80" s="902">
        <f>'3) Staffing Plan'!H61</f>
        <v>0</v>
      </c>
      <c r="N80" s="921"/>
    </row>
    <row r="81" spans="2:14" s="134" customFormat="1">
      <c r="B81" s="148"/>
      <c r="C81" s="145"/>
      <c r="D81" s="184" t="s">
        <v>10</v>
      </c>
      <c r="E81" s="166"/>
      <c r="F81" s="166"/>
      <c r="G81" s="185">
        <f>'7) Year 1 Budget &amp; Assumptions'!G81</f>
        <v>0</v>
      </c>
      <c r="H81" s="191"/>
      <c r="I81" s="160">
        <f>'3) Staffing Plan'!D62</f>
        <v>0</v>
      </c>
      <c r="J81" s="160">
        <f>'3) Staffing Plan'!E62</f>
        <v>0</v>
      </c>
      <c r="K81" s="160">
        <f>'3) Staffing Plan'!F62</f>
        <v>0</v>
      </c>
      <c r="L81" s="160">
        <f>'3) Staffing Plan'!G62</f>
        <v>0</v>
      </c>
      <c r="M81" s="902">
        <f>'3) Staffing Plan'!H62</f>
        <v>0</v>
      </c>
      <c r="N81" s="921"/>
    </row>
    <row r="82" spans="2:14" s="134" customFormat="1">
      <c r="B82" s="148"/>
      <c r="C82" s="145"/>
      <c r="D82" s="184" t="s">
        <v>11</v>
      </c>
      <c r="E82" s="166"/>
      <c r="F82" s="166"/>
      <c r="G82" s="185">
        <f>'7) Year 1 Budget &amp; Assumptions'!G82</f>
        <v>0</v>
      </c>
      <c r="H82" s="191"/>
      <c r="I82" s="160">
        <f>'3) Staffing Plan'!D63</f>
        <v>0</v>
      </c>
      <c r="J82" s="160">
        <f>'3) Staffing Plan'!E63</f>
        <v>0</v>
      </c>
      <c r="K82" s="160">
        <f>'3) Staffing Plan'!F63</f>
        <v>0</v>
      </c>
      <c r="L82" s="160">
        <f>'3) Staffing Plan'!G63</f>
        <v>0</v>
      </c>
      <c r="M82" s="902">
        <f>'3) Staffing Plan'!H63</f>
        <v>0</v>
      </c>
      <c r="N82" s="921"/>
    </row>
    <row r="83" spans="2:14" s="134" customFormat="1">
      <c r="B83" s="148"/>
      <c r="C83" s="145"/>
      <c r="D83" s="184" t="s">
        <v>12</v>
      </c>
      <c r="E83" s="166"/>
      <c r="F83" s="166"/>
      <c r="G83" s="185">
        <f>'7) Year 1 Budget &amp; Assumptions'!G83</f>
        <v>0</v>
      </c>
      <c r="H83" s="191"/>
      <c r="I83" s="160">
        <f>'3) Staffing Plan'!D64</f>
        <v>0</v>
      </c>
      <c r="J83" s="160">
        <f>'3) Staffing Plan'!E64</f>
        <v>0</v>
      </c>
      <c r="K83" s="160">
        <f>'3) Staffing Plan'!F64</f>
        <v>0</v>
      </c>
      <c r="L83" s="160">
        <f>'3) Staffing Plan'!G64</f>
        <v>0</v>
      </c>
      <c r="M83" s="902">
        <f>'3) Staffing Plan'!H64</f>
        <v>0</v>
      </c>
      <c r="N83" s="921"/>
    </row>
    <row r="84" spans="2:14" s="134" customFormat="1">
      <c r="B84" s="148"/>
      <c r="C84" s="145"/>
      <c r="D84" s="184" t="s">
        <v>13</v>
      </c>
      <c r="E84" s="166"/>
      <c r="F84" s="166"/>
      <c r="G84" s="185">
        <f>'7) Year 1 Budget &amp; Assumptions'!G84</f>
        <v>0</v>
      </c>
      <c r="H84" s="191"/>
      <c r="I84" s="160">
        <f>'3) Staffing Plan'!D65</f>
        <v>0</v>
      </c>
      <c r="J84" s="160">
        <f>'3) Staffing Plan'!E65</f>
        <v>0</v>
      </c>
      <c r="K84" s="160">
        <f>'3) Staffing Plan'!F65</f>
        <v>0</v>
      </c>
      <c r="L84" s="160">
        <f>'3) Staffing Plan'!G65</f>
        <v>0</v>
      </c>
      <c r="M84" s="902">
        <f>'3) Staffing Plan'!H65</f>
        <v>0</v>
      </c>
      <c r="N84" s="921"/>
    </row>
    <row r="85" spans="2:14" s="134" customFormat="1">
      <c r="B85" s="148"/>
      <c r="C85" s="145"/>
      <c r="D85" s="184" t="s">
        <v>75</v>
      </c>
      <c r="E85" s="166"/>
      <c r="F85" s="166"/>
      <c r="G85" s="185">
        <f>'7) Year 1 Budget &amp; Assumptions'!G85</f>
        <v>0</v>
      </c>
      <c r="H85" s="191"/>
      <c r="I85" s="160">
        <f>'3) Staffing Plan'!D66</f>
        <v>0</v>
      </c>
      <c r="J85" s="160">
        <f>'3) Staffing Plan'!E66</f>
        <v>0</v>
      </c>
      <c r="K85" s="160">
        <f>'3) Staffing Plan'!F66</f>
        <v>0</v>
      </c>
      <c r="L85" s="160">
        <f>'3) Staffing Plan'!G66</f>
        <v>0</v>
      </c>
      <c r="M85" s="902">
        <f>'3) Staffing Plan'!H66</f>
        <v>0</v>
      </c>
      <c r="N85" s="921"/>
    </row>
    <row r="86" spans="2:14" s="134" customFormat="1" ht="16.8">
      <c r="B86" s="148"/>
      <c r="C86" s="145"/>
      <c r="D86" s="192" t="s">
        <v>30</v>
      </c>
      <c r="E86" s="166"/>
      <c r="F86" s="166"/>
      <c r="G86" s="186">
        <f>'7) Year 1 Budget &amp; Assumptions'!G86</f>
        <v>0</v>
      </c>
      <c r="H86" s="191"/>
      <c r="I86" s="157">
        <f>'3) Staffing Plan'!D67</f>
        <v>0</v>
      </c>
      <c r="J86" s="157">
        <f>'3) Staffing Plan'!E67</f>
        <v>0</v>
      </c>
      <c r="K86" s="157">
        <f>'3) Staffing Plan'!F67</f>
        <v>0</v>
      </c>
      <c r="L86" s="157">
        <f>'3) Staffing Plan'!G67</f>
        <v>0</v>
      </c>
      <c r="M86" s="903">
        <f>'3) Staffing Plan'!H67</f>
        <v>0</v>
      </c>
      <c r="N86" s="921"/>
    </row>
    <row r="87" spans="2:14" s="134" customFormat="1">
      <c r="B87" s="148"/>
      <c r="C87" s="187" t="s">
        <v>80</v>
      </c>
      <c r="D87" s="145"/>
      <c r="E87" s="166"/>
      <c r="F87" s="166"/>
      <c r="G87" s="185">
        <f>SUM(G79:G86)</f>
        <v>0</v>
      </c>
      <c r="H87" s="191"/>
      <c r="I87" s="188">
        <f>SUM(I79:I86)</f>
        <v>0</v>
      </c>
      <c r="J87" s="188">
        <f>SUM(J79:J86)</f>
        <v>0</v>
      </c>
      <c r="K87" s="188">
        <f>SUM(K79:K86)</f>
        <v>0</v>
      </c>
      <c r="L87" s="188">
        <f>SUM(L79:L86)</f>
        <v>0</v>
      </c>
      <c r="M87" s="904">
        <f>SUM(M79:M86)</f>
        <v>0</v>
      </c>
      <c r="N87" s="921"/>
    </row>
    <row r="88" spans="2:14" s="134" customFormat="1" ht="7.5" customHeight="1">
      <c r="B88" s="148"/>
      <c r="C88" s="145"/>
      <c r="D88" s="166"/>
      <c r="E88" s="166"/>
      <c r="F88" s="166"/>
      <c r="G88" s="189"/>
      <c r="H88" s="147"/>
      <c r="I88" s="147"/>
      <c r="J88" s="147"/>
      <c r="K88" s="147"/>
      <c r="L88" s="147"/>
      <c r="M88" s="147"/>
      <c r="N88" s="924"/>
    </row>
    <row r="89" spans="2:14" s="134" customFormat="1">
      <c r="B89" s="148"/>
      <c r="C89" s="183" t="s">
        <v>81</v>
      </c>
      <c r="D89" s="149"/>
      <c r="E89" s="145"/>
      <c r="F89" s="145"/>
      <c r="G89" s="193"/>
      <c r="H89" s="147"/>
      <c r="I89" s="147"/>
      <c r="J89" s="147"/>
      <c r="K89" s="147"/>
      <c r="L89" s="147"/>
      <c r="M89" s="147"/>
      <c r="N89" s="924"/>
    </row>
    <row r="90" spans="2:14" s="134" customFormat="1">
      <c r="B90" s="148"/>
      <c r="C90" s="145"/>
      <c r="D90" s="184" t="s">
        <v>108</v>
      </c>
      <c r="E90" s="166"/>
      <c r="F90" s="166"/>
      <c r="G90" s="185">
        <f>'7) Year 1 Budget &amp; Assumptions'!G90</f>
        <v>0</v>
      </c>
      <c r="H90" s="147"/>
      <c r="I90" s="160">
        <f>'3) Staffing Plan'!D71</f>
        <v>0</v>
      </c>
      <c r="J90" s="160">
        <f>'3) Staffing Plan'!E71</f>
        <v>0</v>
      </c>
      <c r="K90" s="160">
        <f>'3) Staffing Plan'!F71</f>
        <v>0</v>
      </c>
      <c r="L90" s="160">
        <f>'3) Staffing Plan'!G71</f>
        <v>0</v>
      </c>
      <c r="M90" s="902">
        <f>'3) Staffing Plan'!H71</f>
        <v>0</v>
      </c>
      <c r="N90" s="921"/>
    </row>
    <row r="91" spans="2:14" s="134" customFormat="1">
      <c r="B91" s="148"/>
      <c r="C91" s="145"/>
      <c r="D91" s="184" t="s">
        <v>109</v>
      </c>
      <c r="E91" s="166"/>
      <c r="F91" s="166"/>
      <c r="G91" s="185">
        <f>'7) Year 1 Budget &amp; Assumptions'!G91</f>
        <v>0</v>
      </c>
      <c r="H91" s="147"/>
      <c r="I91" s="160">
        <f>'3) Staffing Plan'!D72</f>
        <v>0</v>
      </c>
      <c r="J91" s="160">
        <f>'3) Staffing Plan'!E72</f>
        <v>0</v>
      </c>
      <c r="K91" s="160">
        <f>'3) Staffing Plan'!F72</f>
        <v>0</v>
      </c>
      <c r="L91" s="160">
        <f>'3) Staffing Plan'!G72</f>
        <v>0</v>
      </c>
      <c r="M91" s="902">
        <f>'3) Staffing Plan'!H72</f>
        <v>0</v>
      </c>
      <c r="N91" s="921"/>
    </row>
    <row r="92" spans="2:14" s="134" customFormat="1">
      <c r="B92" s="148"/>
      <c r="C92" s="145"/>
      <c r="D92" s="184" t="s">
        <v>110</v>
      </c>
      <c r="E92" s="166"/>
      <c r="F92" s="166"/>
      <c r="G92" s="185">
        <f>'7) Year 1 Budget &amp; Assumptions'!G92</f>
        <v>0</v>
      </c>
      <c r="H92" s="147"/>
      <c r="I92" s="160">
        <f>'3) Staffing Plan'!D73</f>
        <v>0</v>
      </c>
      <c r="J92" s="160">
        <f>'3) Staffing Plan'!E73</f>
        <v>0</v>
      </c>
      <c r="K92" s="160">
        <f>'3) Staffing Plan'!F73</f>
        <v>0</v>
      </c>
      <c r="L92" s="160">
        <f>'3) Staffing Plan'!G73</f>
        <v>0</v>
      </c>
      <c r="M92" s="902">
        <f>'3) Staffing Plan'!H73</f>
        <v>0</v>
      </c>
      <c r="N92" s="921"/>
    </row>
    <row r="93" spans="2:14" s="134" customFormat="1">
      <c r="B93" s="148"/>
      <c r="C93" s="145"/>
      <c r="D93" s="184" t="s">
        <v>7</v>
      </c>
      <c r="E93" s="166"/>
      <c r="F93" s="166"/>
      <c r="G93" s="185">
        <f>'7) Year 1 Budget &amp; Assumptions'!G93</f>
        <v>0</v>
      </c>
      <c r="H93" s="147"/>
      <c r="I93" s="160">
        <f>'3) Staffing Plan'!D74</f>
        <v>0</v>
      </c>
      <c r="J93" s="160">
        <f>'3) Staffing Plan'!E74</f>
        <v>0</v>
      </c>
      <c r="K93" s="160">
        <f>'3) Staffing Plan'!F74</f>
        <v>0</v>
      </c>
      <c r="L93" s="160">
        <f>'3) Staffing Plan'!G74</f>
        <v>0</v>
      </c>
      <c r="M93" s="902">
        <f>'3) Staffing Plan'!H74</f>
        <v>0</v>
      </c>
      <c r="N93" s="921"/>
    </row>
    <row r="94" spans="2:14" s="134" customFormat="1" ht="16.8">
      <c r="B94" s="148"/>
      <c r="C94" s="145"/>
      <c r="D94" s="184" t="s">
        <v>30</v>
      </c>
      <c r="E94" s="166"/>
      <c r="F94" s="166"/>
      <c r="G94" s="186">
        <f>'7) Year 1 Budget &amp; Assumptions'!G94</f>
        <v>0</v>
      </c>
      <c r="H94" s="147"/>
      <c r="I94" s="157">
        <f>'3) Staffing Plan'!D75</f>
        <v>0</v>
      </c>
      <c r="J94" s="157">
        <f>'3) Staffing Plan'!E75</f>
        <v>0</v>
      </c>
      <c r="K94" s="157">
        <f>'3) Staffing Plan'!F75</f>
        <v>0</v>
      </c>
      <c r="L94" s="157">
        <f>'3) Staffing Plan'!G75</f>
        <v>0</v>
      </c>
      <c r="M94" s="903">
        <f>'3) Staffing Plan'!H75</f>
        <v>0</v>
      </c>
      <c r="N94" s="921"/>
    </row>
    <row r="95" spans="2:14" s="134" customFormat="1">
      <c r="B95" s="148"/>
      <c r="C95" s="187" t="s">
        <v>82</v>
      </c>
      <c r="D95" s="145"/>
      <c r="E95" s="166"/>
      <c r="F95" s="166"/>
      <c r="G95" s="185">
        <f>SUM(G90:G94)</f>
        <v>0</v>
      </c>
      <c r="H95" s="147"/>
      <c r="I95" s="188">
        <f>SUM(I90:I94)</f>
        <v>0</v>
      </c>
      <c r="J95" s="188">
        <f>SUM(J90:J94)</f>
        <v>0</v>
      </c>
      <c r="K95" s="188">
        <f>SUM(K90:K94)</f>
        <v>0</v>
      </c>
      <c r="L95" s="188">
        <f>SUM(L90:L94)</f>
        <v>0</v>
      </c>
      <c r="M95" s="904">
        <f>SUM(M90:M94)</f>
        <v>0</v>
      </c>
      <c r="N95" s="921"/>
    </row>
    <row r="96" spans="2:14" s="134" customFormat="1" ht="7.5" customHeight="1">
      <c r="B96" s="148"/>
      <c r="C96" s="145"/>
      <c r="D96" s="166"/>
      <c r="E96" s="166"/>
      <c r="F96" s="166"/>
      <c r="G96" s="189"/>
      <c r="H96" s="147"/>
      <c r="I96" s="168"/>
      <c r="J96" s="168"/>
      <c r="K96" s="168"/>
      <c r="L96" s="168"/>
      <c r="M96" s="168"/>
      <c r="N96" s="924"/>
    </row>
    <row r="97" spans="2:14" s="134" customFormat="1">
      <c r="B97" s="148"/>
      <c r="C97" s="194" t="s">
        <v>83</v>
      </c>
      <c r="D97" s="149"/>
      <c r="E97" s="149"/>
      <c r="F97" s="149"/>
      <c r="G97" s="454">
        <f>G76+G87+G95</f>
        <v>0</v>
      </c>
      <c r="H97" s="147"/>
      <c r="I97" s="161">
        <f>I76+I87+I95</f>
        <v>0</v>
      </c>
      <c r="J97" s="161">
        <f>J76+J87+J95</f>
        <v>0</v>
      </c>
      <c r="K97" s="161">
        <f>K76+K87+K95</f>
        <v>0</v>
      </c>
      <c r="L97" s="161">
        <f>L76+L87+L95</f>
        <v>0</v>
      </c>
      <c r="M97" s="899">
        <f>M76+M87+M95</f>
        <v>0</v>
      </c>
      <c r="N97" s="921"/>
    </row>
    <row r="98" spans="2:14" s="134" customFormat="1" ht="7.5" customHeight="1">
      <c r="B98" s="148"/>
      <c r="C98" s="145"/>
      <c r="D98" s="166"/>
      <c r="E98" s="166"/>
      <c r="F98" s="166"/>
      <c r="G98" s="189"/>
      <c r="H98" s="147"/>
      <c r="I98" s="168"/>
      <c r="J98" s="168"/>
      <c r="K98" s="168"/>
      <c r="L98" s="168"/>
      <c r="M98" s="168"/>
      <c r="N98" s="924"/>
    </row>
    <row r="99" spans="2:14" s="134" customFormat="1">
      <c r="B99" s="148"/>
      <c r="C99" s="183" t="s">
        <v>84</v>
      </c>
      <c r="D99" s="149"/>
      <c r="E99" s="149"/>
      <c r="F99" s="149"/>
      <c r="G99" s="193"/>
      <c r="H99" s="147"/>
      <c r="I99" s="147"/>
      <c r="J99" s="147"/>
      <c r="K99" s="147"/>
      <c r="L99" s="147"/>
      <c r="M99" s="147"/>
      <c r="N99" s="924"/>
    </row>
    <row r="100" spans="2:14" s="134" customFormat="1">
      <c r="B100" s="148"/>
      <c r="C100" s="145"/>
      <c r="D100" s="184" t="s">
        <v>14</v>
      </c>
      <c r="E100" s="149"/>
      <c r="F100" s="149"/>
      <c r="G100" s="193"/>
      <c r="H100" s="147"/>
      <c r="I100" s="855">
        <f>'8) Year 1 Cash Flow'!U101</f>
        <v>0</v>
      </c>
      <c r="J100" s="856">
        <v>0</v>
      </c>
      <c r="K100" s="162">
        <v>0</v>
      </c>
      <c r="L100" s="162">
        <v>0</v>
      </c>
      <c r="M100" s="897">
        <v>0</v>
      </c>
      <c r="N100" s="921"/>
    </row>
    <row r="101" spans="2:14" s="134" customFormat="1">
      <c r="B101" s="148"/>
      <c r="C101" s="145"/>
      <c r="D101" s="166" t="s">
        <v>71</v>
      </c>
      <c r="E101" s="149"/>
      <c r="F101" s="149"/>
      <c r="G101" s="193"/>
      <c r="H101" s="147"/>
      <c r="I101" s="855">
        <f>'8) Year 1 Cash Flow'!U102</f>
        <v>0</v>
      </c>
      <c r="J101" s="856">
        <v>0</v>
      </c>
      <c r="K101" s="162">
        <v>0</v>
      </c>
      <c r="L101" s="162">
        <v>0</v>
      </c>
      <c r="M101" s="897">
        <v>0</v>
      </c>
      <c r="N101" s="921"/>
    </row>
    <row r="102" spans="2:14" s="134" customFormat="1" ht="16.8">
      <c r="B102" s="148"/>
      <c r="C102" s="145"/>
      <c r="D102" s="184" t="s">
        <v>60</v>
      </c>
      <c r="E102" s="149"/>
      <c r="F102" s="149"/>
      <c r="G102" s="193"/>
      <c r="H102" s="147"/>
      <c r="I102" s="855">
        <f>'8) Year 1 Cash Flow'!U103</f>
        <v>0</v>
      </c>
      <c r="J102" s="857">
        <v>0</v>
      </c>
      <c r="K102" s="158">
        <v>0</v>
      </c>
      <c r="L102" s="158">
        <v>0</v>
      </c>
      <c r="M102" s="898">
        <v>0</v>
      </c>
      <c r="N102" s="921"/>
    </row>
    <row r="103" spans="2:14" s="134" customFormat="1">
      <c r="B103" s="148"/>
      <c r="C103" s="187" t="s">
        <v>85</v>
      </c>
      <c r="D103" s="149"/>
      <c r="E103" s="149"/>
      <c r="F103" s="149"/>
      <c r="G103" s="193"/>
      <c r="H103" s="147"/>
      <c r="I103" s="858">
        <f>SUM(I100:I102)</f>
        <v>0</v>
      </c>
      <c r="J103" s="859">
        <f>SUM(J100:J102)</f>
        <v>0</v>
      </c>
      <c r="K103" s="161">
        <f>SUM(K100:K102)</f>
        <v>0</v>
      </c>
      <c r="L103" s="161">
        <f>SUM(L100:L102)</f>
        <v>0</v>
      </c>
      <c r="M103" s="899">
        <f>SUM(M100:M102)</f>
        <v>0</v>
      </c>
      <c r="N103" s="921"/>
    </row>
    <row r="104" spans="2:14" s="134" customFormat="1" ht="7.5" customHeight="1">
      <c r="B104" s="148"/>
      <c r="C104" s="145"/>
      <c r="D104" s="166"/>
      <c r="E104" s="166"/>
      <c r="F104" s="166"/>
      <c r="G104" s="189"/>
      <c r="H104" s="147"/>
      <c r="I104" s="167"/>
      <c r="J104" s="168"/>
      <c r="K104" s="168"/>
      <c r="L104" s="168"/>
      <c r="M104" s="168"/>
      <c r="N104" s="924"/>
    </row>
    <row r="105" spans="2:14" s="145" customFormat="1">
      <c r="B105" s="148"/>
      <c r="C105" s="194" t="s">
        <v>86</v>
      </c>
      <c r="D105" s="149"/>
      <c r="E105" s="149"/>
      <c r="F105" s="149"/>
      <c r="G105" s="454">
        <f>G97</f>
        <v>0</v>
      </c>
      <c r="H105" s="147"/>
      <c r="I105" s="160">
        <f>I97+I103</f>
        <v>0</v>
      </c>
      <c r="J105" s="161">
        <f>J97+J103</f>
        <v>0</v>
      </c>
      <c r="K105" s="161">
        <f>K97+K103</f>
        <v>0</v>
      </c>
      <c r="L105" s="161">
        <f>L97+L103</f>
        <v>0</v>
      </c>
      <c r="M105" s="899">
        <f>M97+M103</f>
        <v>0</v>
      </c>
      <c r="N105" s="921"/>
    </row>
    <row r="106" spans="2:14" s="134" customFormat="1" ht="7.5" customHeight="1">
      <c r="B106" s="148"/>
      <c r="C106" s="145"/>
      <c r="D106" s="145"/>
      <c r="E106" s="166"/>
      <c r="F106" s="166"/>
      <c r="G106" s="128"/>
      <c r="H106" s="147"/>
      <c r="I106" s="167"/>
      <c r="J106" s="168"/>
      <c r="K106" s="168"/>
      <c r="L106" s="168"/>
      <c r="M106" s="168"/>
      <c r="N106" s="924"/>
    </row>
    <row r="107" spans="2:14" s="134" customFormat="1">
      <c r="B107" s="148"/>
      <c r="C107" s="183" t="s">
        <v>87</v>
      </c>
      <c r="D107" s="145"/>
      <c r="E107" s="166"/>
      <c r="F107" s="166"/>
      <c r="G107" s="128"/>
      <c r="H107" s="147"/>
      <c r="I107" s="196"/>
      <c r="J107" s="147"/>
      <c r="K107" s="147"/>
      <c r="L107" s="147"/>
      <c r="M107" s="147"/>
      <c r="N107" s="926"/>
    </row>
    <row r="108" spans="2:14" s="134" customFormat="1">
      <c r="B108" s="148"/>
      <c r="C108" s="145"/>
      <c r="D108" s="149" t="s">
        <v>67</v>
      </c>
      <c r="E108" s="166"/>
      <c r="F108" s="166"/>
      <c r="G108" s="128"/>
      <c r="H108" s="147"/>
      <c r="I108" s="855">
        <f>'8) Year 1 Cash Flow'!U109</f>
        <v>0</v>
      </c>
      <c r="J108" s="860">
        <v>0</v>
      </c>
      <c r="K108" s="568">
        <v>0</v>
      </c>
      <c r="L108" s="568">
        <v>0</v>
      </c>
      <c r="M108" s="900">
        <v>0</v>
      </c>
      <c r="N108" s="921"/>
    </row>
    <row r="109" spans="2:14" s="134" customFormat="1">
      <c r="B109" s="148"/>
      <c r="C109" s="145"/>
      <c r="D109" s="184" t="s">
        <v>5</v>
      </c>
      <c r="E109" s="166"/>
      <c r="F109" s="166"/>
      <c r="G109" s="128"/>
      <c r="H109" s="147"/>
      <c r="I109" s="855">
        <f>'8) Year 1 Cash Flow'!U110</f>
        <v>0</v>
      </c>
      <c r="J109" s="856">
        <v>0</v>
      </c>
      <c r="K109" s="569">
        <v>0</v>
      </c>
      <c r="L109" s="569">
        <v>0</v>
      </c>
      <c r="M109" s="897">
        <v>0</v>
      </c>
      <c r="N109" s="921"/>
    </row>
    <row r="110" spans="2:14" s="134" customFormat="1">
      <c r="B110" s="148"/>
      <c r="C110" s="145"/>
      <c r="D110" s="184" t="s">
        <v>68</v>
      </c>
      <c r="E110" s="166"/>
      <c r="F110" s="166"/>
      <c r="G110" s="128"/>
      <c r="H110" s="147"/>
      <c r="I110" s="855">
        <f>'8) Year 1 Cash Flow'!U111</f>
        <v>0</v>
      </c>
      <c r="J110" s="856">
        <v>0</v>
      </c>
      <c r="K110" s="569">
        <v>0</v>
      </c>
      <c r="L110" s="569">
        <v>0</v>
      </c>
      <c r="M110" s="897">
        <v>0</v>
      </c>
      <c r="N110" s="921"/>
    </row>
    <row r="111" spans="2:14" s="134" customFormat="1">
      <c r="B111" s="148"/>
      <c r="C111" s="145"/>
      <c r="D111" s="184" t="s">
        <v>15</v>
      </c>
      <c r="E111" s="166"/>
      <c r="F111" s="166"/>
      <c r="G111" s="128"/>
      <c r="H111" s="147"/>
      <c r="I111" s="858">
        <f>'8) Year 1 Cash Flow'!U112</f>
        <v>0</v>
      </c>
      <c r="J111" s="861">
        <v>0</v>
      </c>
      <c r="K111" s="569">
        <v>0</v>
      </c>
      <c r="L111" s="569">
        <v>0</v>
      </c>
      <c r="M111" s="897">
        <v>0</v>
      </c>
      <c r="N111" s="921"/>
    </row>
    <row r="112" spans="2:14" s="134" customFormat="1">
      <c r="B112" s="148"/>
      <c r="C112" s="145"/>
      <c r="D112" s="184" t="s">
        <v>59</v>
      </c>
      <c r="E112" s="166"/>
      <c r="F112" s="166"/>
      <c r="G112" s="128"/>
      <c r="H112" s="147"/>
      <c r="I112" s="156">
        <f>'8) Year 1 Cash Flow'!U113</f>
        <v>0</v>
      </c>
      <c r="J112" s="569">
        <v>0</v>
      </c>
      <c r="K112" s="569">
        <v>0</v>
      </c>
      <c r="L112" s="569">
        <v>0</v>
      </c>
      <c r="M112" s="897">
        <v>0</v>
      </c>
      <c r="N112" s="921"/>
    </row>
    <row r="113" spans="2:14" s="134" customFormat="1">
      <c r="B113" s="148"/>
      <c r="C113" s="145"/>
      <c r="D113" s="184" t="s">
        <v>16</v>
      </c>
      <c r="E113" s="166"/>
      <c r="F113" s="166"/>
      <c r="G113" s="128"/>
      <c r="H113" s="147"/>
      <c r="I113" s="156">
        <f>'8) Year 1 Cash Flow'!U114</f>
        <v>0</v>
      </c>
      <c r="J113" s="569">
        <v>0</v>
      </c>
      <c r="K113" s="569">
        <v>0</v>
      </c>
      <c r="L113" s="569">
        <v>0</v>
      </c>
      <c r="M113" s="897">
        <v>0</v>
      </c>
      <c r="N113" s="921"/>
    </row>
    <row r="114" spans="2:14" s="134" customFormat="1">
      <c r="B114" s="148"/>
      <c r="C114" s="145"/>
      <c r="D114" s="184" t="s">
        <v>17</v>
      </c>
      <c r="E114" s="166"/>
      <c r="F114" s="166"/>
      <c r="G114" s="128"/>
      <c r="H114" s="147"/>
      <c r="I114" s="156">
        <f>'8) Year 1 Cash Flow'!U115</f>
        <v>0</v>
      </c>
      <c r="J114" s="569">
        <v>0</v>
      </c>
      <c r="K114" s="569">
        <v>0</v>
      </c>
      <c r="L114" s="569">
        <v>0</v>
      </c>
      <c r="M114" s="897">
        <v>0</v>
      </c>
      <c r="N114" s="921"/>
    </row>
    <row r="115" spans="2:14" s="134" customFormat="1">
      <c r="B115" s="148"/>
      <c r="C115" s="145"/>
      <c r="D115" s="184" t="s">
        <v>70</v>
      </c>
      <c r="E115" s="166"/>
      <c r="F115" s="166"/>
      <c r="G115" s="128"/>
      <c r="H115" s="147"/>
      <c r="I115" s="156">
        <f>'8) Year 1 Cash Flow'!U116</f>
        <v>0</v>
      </c>
      <c r="J115" s="569">
        <v>0</v>
      </c>
      <c r="K115" s="569">
        <v>0</v>
      </c>
      <c r="L115" s="569">
        <v>0</v>
      </c>
      <c r="M115" s="897">
        <v>0</v>
      </c>
      <c r="N115" s="921"/>
    </row>
    <row r="116" spans="2:14" s="134" customFormat="1" ht="16.8">
      <c r="B116" s="148"/>
      <c r="C116" s="145"/>
      <c r="D116" s="149" t="s">
        <v>69</v>
      </c>
      <c r="E116" s="166"/>
      <c r="F116" s="166"/>
      <c r="G116" s="128"/>
      <c r="H116" s="147"/>
      <c r="I116" s="156">
        <f>'8) Year 1 Cash Flow'!U117</f>
        <v>0</v>
      </c>
      <c r="J116" s="570">
        <v>0</v>
      </c>
      <c r="K116" s="570">
        <v>0</v>
      </c>
      <c r="L116" s="570">
        <v>0</v>
      </c>
      <c r="M116" s="905">
        <v>0</v>
      </c>
      <c r="N116" s="921"/>
    </row>
    <row r="117" spans="2:14" s="134" customFormat="1" ht="15.6" thickBot="1">
      <c r="B117" s="148"/>
      <c r="C117" s="187" t="s">
        <v>88</v>
      </c>
      <c r="D117" s="145"/>
      <c r="E117" s="166"/>
      <c r="F117" s="166"/>
      <c r="G117" s="128"/>
      <c r="H117" s="147"/>
      <c r="I117" s="572">
        <f>SUM(I108:I116)</f>
        <v>0</v>
      </c>
      <c r="J117" s="573">
        <f>SUM(J108:J116)</f>
        <v>0</v>
      </c>
      <c r="K117" s="573">
        <f>SUM(K108:K116)</f>
        <v>0</v>
      </c>
      <c r="L117" s="573">
        <f>SUM(L108:L116)</f>
        <v>0</v>
      </c>
      <c r="M117" s="906">
        <f>SUM(M108:M116)</f>
        <v>0</v>
      </c>
      <c r="N117" s="921"/>
    </row>
    <row r="118" spans="2:14" s="134" customFormat="1" ht="7.5" customHeight="1" thickTop="1">
      <c r="B118" s="566"/>
      <c r="C118" s="180"/>
      <c r="D118" s="574"/>
      <c r="E118" s="574"/>
      <c r="F118" s="574"/>
      <c r="G118" s="214"/>
      <c r="H118" s="182"/>
      <c r="I118" s="575"/>
      <c r="J118" s="182"/>
      <c r="K118" s="182"/>
      <c r="L118" s="182"/>
      <c r="M118" s="182"/>
      <c r="N118" s="927"/>
    </row>
    <row r="119" spans="2:14" s="134" customFormat="1">
      <c r="B119" s="148"/>
      <c r="C119" s="183" t="s">
        <v>89</v>
      </c>
      <c r="D119" s="166"/>
      <c r="E119" s="166"/>
      <c r="F119" s="166"/>
      <c r="G119" s="128"/>
      <c r="H119" s="147"/>
      <c r="I119" s="196"/>
      <c r="J119" s="147"/>
      <c r="K119" s="147"/>
      <c r="L119" s="147"/>
      <c r="M119" s="147"/>
      <c r="N119" s="928"/>
    </row>
    <row r="120" spans="2:14" s="134" customFormat="1">
      <c r="B120" s="148"/>
      <c r="C120" s="145"/>
      <c r="D120" s="184" t="s">
        <v>1</v>
      </c>
      <c r="E120" s="149"/>
      <c r="F120" s="149"/>
      <c r="G120" s="128"/>
      <c r="H120" s="147"/>
      <c r="I120" s="858">
        <f>'8) Year 1 Cash Flow'!U121</f>
        <v>0</v>
      </c>
      <c r="J120" s="861">
        <v>0</v>
      </c>
      <c r="K120" s="569">
        <v>0</v>
      </c>
      <c r="L120" s="569">
        <v>0</v>
      </c>
      <c r="M120" s="897">
        <v>0</v>
      </c>
      <c r="N120" s="921"/>
    </row>
    <row r="121" spans="2:14" s="134" customFormat="1">
      <c r="B121" s="148"/>
      <c r="C121" s="145"/>
      <c r="D121" s="184" t="s">
        <v>73</v>
      </c>
      <c r="E121" s="149"/>
      <c r="F121" s="149"/>
      <c r="G121" s="128"/>
      <c r="H121" s="147"/>
      <c r="I121" s="156">
        <f>'8) Year 1 Cash Flow'!U122</f>
        <v>0</v>
      </c>
      <c r="J121" s="162">
        <v>0</v>
      </c>
      <c r="K121" s="569">
        <v>0</v>
      </c>
      <c r="L121" s="569">
        <v>0</v>
      </c>
      <c r="M121" s="897">
        <v>0</v>
      </c>
      <c r="N121" s="921"/>
    </row>
    <row r="122" spans="2:14" s="134" customFormat="1">
      <c r="B122" s="148"/>
      <c r="C122" s="145"/>
      <c r="D122" s="184" t="s">
        <v>66</v>
      </c>
      <c r="E122" s="149"/>
      <c r="F122" s="149"/>
      <c r="G122" s="128"/>
      <c r="H122" s="147"/>
      <c r="I122" s="156">
        <f>'8) Year 1 Cash Flow'!U123</f>
        <v>0</v>
      </c>
      <c r="J122" s="162">
        <v>0</v>
      </c>
      <c r="K122" s="569">
        <v>0</v>
      </c>
      <c r="L122" s="569">
        <v>0</v>
      </c>
      <c r="M122" s="897">
        <v>0</v>
      </c>
      <c r="N122" s="921"/>
    </row>
    <row r="123" spans="2:14" s="134" customFormat="1">
      <c r="B123" s="148"/>
      <c r="C123" s="145"/>
      <c r="D123" s="184" t="s">
        <v>72</v>
      </c>
      <c r="E123" s="149"/>
      <c r="F123" s="149"/>
      <c r="G123" s="128"/>
      <c r="H123" s="147"/>
      <c r="I123" s="156">
        <f>'8) Year 1 Cash Flow'!U124</f>
        <v>0</v>
      </c>
      <c r="J123" s="162">
        <v>0</v>
      </c>
      <c r="K123" s="569">
        <v>0</v>
      </c>
      <c r="L123" s="569">
        <v>0</v>
      </c>
      <c r="M123" s="897">
        <v>0</v>
      </c>
      <c r="N123" s="921"/>
    </row>
    <row r="124" spans="2:14" s="134" customFormat="1">
      <c r="B124" s="148"/>
      <c r="C124" s="145"/>
      <c r="D124" s="149" t="s">
        <v>74</v>
      </c>
      <c r="E124" s="149"/>
      <c r="F124" s="149"/>
      <c r="G124" s="128"/>
      <c r="H124" s="147"/>
      <c r="I124" s="156">
        <f>'8) Year 1 Cash Flow'!U125</f>
        <v>0</v>
      </c>
      <c r="J124" s="569">
        <v>0</v>
      </c>
      <c r="K124" s="569">
        <v>0</v>
      </c>
      <c r="L124" s="569">
        <v>0</v>
      </c>
      <c r="M124" s="897">
        <v>0</v>
      </c>
      <c r="N124" s="921"/>
    </row>
    <row r="125" spans="2:14" s="134" customFormat="1">
      <c r="B125" s="148"/>
      <c r="C125" s="145"/>
      <c r="D125" s="149" t="s">
        <v>58</v>
      </c>
      <c r="E125" s="149"/>
      <c r="F125" s="149"/>
      <c r="G125" s="128"/>
      <c r="H125" s="147"/>
      <c r="I125" s="156">
        <f>'8) Year 1 Cash Flow'!U126</f>
        <v>0</v>
      </c>
      <c r="J125" s="569">
        <v>0</v>
      </c>
      <c r="K125" s="569">
        <v>0</v>
      </c>
      <c r="L125" s="569">
        <v>0</v>
      </c>
      <c r="M125" s="897">
        <v>0</v>
      </c>
      <c r="N125" s="921"/>
    </row>
    <row r="126" spans="2:14" s="134" customFormat="1">
      <c r="B126" s="148"/>
      <c r="C126" s="145"/>
      <c r="D126" s="184" t="s">
        <v>64</v>
      </c>
      <c r="E126" s="149"/>
      <c r="F126" s="149"/>
      <c r="G126" s="128"/>
      <c r="H126" s="147"/>
      <c r="I126" s="156">
        <f>'8) Year 1 Cash Flow'!U127</f>
        <v>0</v>
      </c>
      <c r="J126" s="569">
        <v>0</v>
      </c>
      <c r="K126" s="569">
        <v>0</v>
      </c>
      <c r="L126" s="569">
        <v>0</v>
      </c>
      <c r="M126" s="897">
        <v>0</v>
      </c>
      <c r="N126" s="921"/>
    </row>
    <row r="127" spans="2:14" s="134" customFormat="1">
      <c r="B127" s="148"/>
      <c r="C127" s="145"/>
      <c r="D127" s="149" t="s">
        <v>54</v>
      </c>
      <c r="E127" s="149"/>
      <c r="F127" s="149"/>
      <c r="G127" s="128"/>
      <c r="H127" s="147"/>
      <c r="I127" s="156">
        <f>'8) Year 1 Cash Flow'!U128</f>
        <v>0</v>
      </c>
      <c r="J127" s="569">
        <v>0</v>
      </c>
      <c r="K127" s="569">
        <v>0</v>
      </c>
      <c r="L127" s="569">
        <v>0</v>
      </c>
      <c r="M127" s="897">
        <v>0</v>
      </c>
      <c r="N127" s="921"/>
    </row>
    <row r="128" spans="2:14" s="134" customFormat="1">
      <c r="B128" s="148"/>
      <c r="C128" s="145"/>
      <c r="D128" s="184" t="s">
        <v>62</v>
      </c>
      <c r="E128" s="149"/>
      <c r="F128" s="149"/>
      <c r="G128" s="128"/>
      <c r="H128" s="147"/>
      <c r="I128" s="156">
        <f>'8) Year 1 Cash Flow'!U129</f>
        <v>0</v>
      </c>
      <c r="J128" s="569">
        <v>0</v>
      </c>
      <c r="K128" s="569">
        <v>0</v>
      </c>
      <c r="L128" s="569">
        <v>0</v>
      </c>
      <c r="M128" s="897">
        <v>0</v>
      </c>
      <c r="N128" s="921"/>
    </row>
    <row r="129" spans="2:14" s="134" customFormat="1">
      <c r="B129" s="148"/>
      <c r="C129" s="145"/>
      <c r="D129" s="184" t="s">
        <v>2</v>
      </c>
      <c r="E129" s="149"/>
      <c r="F129" s="149"/>
      <c r="G129" s="128"/>
      <c r="H129" s="147"/>
      <c r="I129" s="156">
        <f>'8) Year 1 Cash Flow'!U130</f>
        <v>0</v>
      </c>
      <c r="J129" s="569">
        <v>0</v>
      </c>
      <c r="K129" s="569">
        <v>0</v>
      </c>
      <c r="L129" s="569">
        <v>0</v>
      </c>
      <c r="M129" s="897">
        <v>0</v>
      </c>
      <c r="N129" s="921"/>
    </row>
    <row r="130" spans="2:14" s="134" customFormat="1">
      <c r="B130" s="148"/>
      <c r="C130" s="145"/>
      <c r="D130" s="184" t="s">
        <v>19</v>
      </c>
      <c r="E130" s="149"/>
      <c r="F130" s="149"/>
      <c r="G130" s="128"/>
      <c r="H130" s="147"/>
      <c r="I130" s="156">
        <f>'8) Year 1 Cash Flow'!U131</f>
        <v>0</v>
      </c>
      <c r="J130" s="569">
        <v>0</v>
      </c>
      <c r="K130" s="569">
        <v>0</v>
      </c>
      <c r="L130" s="569">
        <v>0</v>
      </c>
      <c r="M130" s="897">
        <v>0</v>
      </c>
      <c r="N130" s="921"/>
    </row>
    <row r="131" spans="2:14" s="134" customFormat="1">
      <c r="B131" s="148"/>
      <c r="C131" s="145"/>
      <c r="D131" s="184" t="s">
        <v>65</v>
      </c>
      <c r="E131" s="149"/>
      <c r="F131" s="149"/>
      <c r="G131" s="128"/>
      <c r="H131" s="147"/>
      <c r="I131" s="156">
        <f>'8) Year 1 Cash Flow'!U132</f>
        <v>0</v>
      </c>
      <c r="J131" s="569">
        <v>0</v>
      </c>
      <c r="K131" s="569">
        <v>0</v>
      </c>
      <c r="L131" s="569">
        <v>0</v>
      </c>
      <c r="M131" s="897">
        <v>0</v>
      </c>
      <c r="N131" s="921"/>
    </row>
    <row r="132" spans="2:14" s="134" customFormat="1">
      <c r="B132" s="148"/>
      <c r="C132" s="145"/>
      <c r="D132" s="149" t="s">
        <v>6</v>
      </c>
      <c r="E132" s="149"/>
      <c r="F132" s="149"/>
      <c r="G132" s="128"/>
      <c r="H132" s="147"/>
      <c r="I132" s="156">
        <f>'8) Year 1 Cash Flow'!U133</f>
        <v>0</v>
      </c>
      <c r="J132" s="569">
        <v>0</v>
      </c>
      <c r="K132" s="569">
        <v>0</v>
      </c>
      <c r="L132" s="569">
        <v>0</v>
      </c>
      <c r="M132" s="897">
        <v>0</v>
      </c>
      <c r="N132" s="921"/>
    </row>
    <row r="133" spans="2:14" s="134" customFormat="1">
      <c r="B133" s="148"/>
      <c r="C133" s="145"/>
      <c r="D133" s="149" t="s">
        <v>18</v>
      </c>
      <c r="E133" s="149"/>
      <c r="F133" s="149"/>
      <c r="G133" s="128"/>
      <c r="H133" s="147"/>
      <c r="I133" s="156">
        <f>'8) Year 1 Cash Flow'!U134</f>
        <v>0</v>
      </c>
      <c r="J133" s="569">
        <v>0</v>
      </c>
      <c r="K133" s="569">
        <v>0</v>
      </c>
      <c r="L133" s="569">
        <v>0</v>
      </c>
      <c r="M133" s="897">
        <v>0</v>
      </c>
      <c r="N133" s="921"/>
    </row>
    <row r="134" spans="2:14" s="134" customFormat="1">
      <c r="B134" s="148"/>
      <c r="C134" s="145"/>
      <c r="D134" s="184" t="s">
        <v>8</v>
      </c>
      <c r="E134" s="149"/>
      <c r="F134" s="149"/>
      <c r="G134" s="128"/>
      <c r="H134" s="147"/>
      <c r="I134" s="156">
        <f>'8) Year 1 Cash Flow'!U135</f>
        <v>0</v>
      </c>
      <c r="J134" s="569">
        <v>0</v>
      </c>
      <c r="K134" s="569">
        <v>0</v>
      </c>
      <c r="L134" s="569">
        <v>0</v>
      </c>
      <c r="M134" s="897">
        <v>0</v>
      </c>
      <c r="N134" s="921"/>
    </row>
    <row r="135" spans="2:14" s="134" customFormat="1">
      <c r="B135" s="148"/>
      <c r="C135" s="145"/>
      <c r="D135" s="184" t="s">
        <v>61</v>
      </c>
      <c r="E135" s="149"/>
      <c r="F135" s="149"/>
      <c r="G135" s="128"/>
      <c r="H135" s="147"/>
      <c r="I135" s="156">
        <f>'8) Year 1 Cash Flow'!U136</f>
        <v>0</v>
      </c>
      <c r="J135" s="569">
        <v>0</v>
      </c>
      <c r="K135" s="569">
        <v>0</v>
      </c>
      <c r="L135" s="569">
        <v>0</v>
      </c>
      <c r="M135" s="897">
        <v>0</v>
      </c>
      <c r="N135" s="921"/>
    </row>
    <row r="136" spans="2:14" s="134" customFormat="1">
      <c r="B136" s="148"/>
      <c r="C136" s="145"/>
      <c r="D136" s="184" t="s">
        <v>76</v>
      </c>
      <c r="E136" s="149"/>
      <c r="F136" s="149"/>
      <c r="G136" s="128"/>
      <c r="H136" s="147"/>
      <c r="I136" s="156">
        <f>'8) Year 1 Cash Flow'!U137</f>
        <v>0</v>
      </c>
      <c r="J136" s="569">
        <v>0</v>
      </c>
      <c r="K136" s="569">
        <v>0</v>
      </c>
      <c r="L136" s="569">
        <v>0</v>
      </c>
      <c r="M136" s="897">
        <v>0</v>
      </c>
      <c r="N136" s="921"/>
    </row>
    <row r="137" spans="2:14" s="134" customFormat="1">
      <c r="B137" s="148"/>
      <c r="C137" s="145"/>
      <c r="D137" s="184" t="s">
        <v>63</v>
      </c>
      <c r="E137" s="149"/>
      <c r="F137" s="149"/>
      <c r="G137" s="128"/>
      <c r="H137" s="147"/>
      <c r="I137" s="156">
        <f>'8) Year 1 Cash Flow'!U138</f>
        <v>0</v>
      </c>
      <c r="J137" s="569">
        <v>0</v>
      </c>
      <c r="K137" s="569">
        <v>0</v>
      </c>
      <c r="L137" s="569">
        <v>0</v>
      </c>
      <c r="M137" s="897">
        <v>0</v>
      </c>
      <c r="N137" s="921"/>
    </row>
    <row r="138" spans="2:14" s="134" customFormat="1">
      <c r="B138" s="148"/>
      <c r="C138" s="145"/>
      <c r="D138" s="184" t="s">
        <v>42</v>
      </c>
      <c r="E138" s="149"/>
      <c r="F138" s="149"/>
      <c r="G138" s="128"/>
      <c r="H138" s="147"/>
      <c r="I138" s="156">
        <f>'8) Year 1 Cash Flow'!U139</f>
        <v>0</v>
      </c>
      <c r="J138" s="569">
        <v>0</v>
      </c>
      <c r="K138" s="569">
        <v>0</v>
      </c>
      <c r="L138" s="569">
        <v>0</v>
      </c>
      <c r="M138" s="897">
        <v>0</v>
      </c>
      <c r="N138" s="921"/>
    </row>
    <row r="139" spans="2:14" s="134" customFormat="1" ht="16.8">
      <c r="B139" s="148"/>
      <c r="C139" s="145"/>
      <c r="D139" s="149" t="s">
        <v>30</v>
      </c>
      <c r="E139" s="149"/>
      <c r="F139" s="149"/>
      <c r="G139" s="128"/>
      <c r="H139" s="147"/>
      <c r="I139" s="156">
        <f>'8) Year 1 Cash Flow'!U140</f>
        <v>0</v>
      </c>
      <c r="J139" s="197">
        <v>0</v>
      </c>
      <c r="K139" s="197">
        <v>0</v>
      </c>
      <c r="L139" s="197">
        <v>0</v>
      </c>
      <c r="M139" s="905">
        <v>0</v>
      </c>
      <c r="N139" s="921"/>
    </row>
    <row r="140" spans="2:14" s="134" customFormat="1">
      <c r="B140" s="148"/>
      <c r="C140" s="187" t="s">
        <v>90</v>
      </c>
      <c r="D140" s="149"/>
      <c r="E140" s="149"/>
      <c r="F140" s="149"/>
      <c r="G140" s="128"/>
      <c r="H140" s="147"/>
      <c r="I140" s="160">
        <f>SUM(I120:I139)</f>
        <v>0</v>
      </c>
      <c r="J140" s="161">
        <f>SUM(J120:J139)</f>
        <v>0</v>
      </c>
      <c r="K140" s="161">
        <f>SUM(K120:K139)</f>
        <v>0</v>
      </c>
      <c r="L140" s="161">
        <f>SUM(L120:L139)</f>
        <v>0</v>
      </c>
      <c r="M140" s="899">
        <f>SUM(M120:M139)</f>
        <v>0</v>
      </c>
      <c r="N140" s="921"/>
    </row>
    <row r="141" spans="2:14" s="134" customFormat="1" ht="7.5" customHeight="1">
      <c r="B141" s="148"/>
      <c r="C141" s="145"/>
      <c r="D141" s="166"/>
      <c r="E141" s="166"/>
      <c r="F141" s="166"/>
      <c r="G141" s="128"/>
      <c r="H141" s="147"/>
      <c r="I141" s="167"/>
      <c r="J141" s="168"/>
      <c r="K141" s="168"/>
      <c r="L141" s="168"/>
      <c r="M141" s="168"/>
      <c r="N141" s="924"/>
    </row>
    <row r="142" spans="2:14" s="134" customFormat="1" ht="12" customHeight="1">
      <c r="B142" s="148"/>
      <c r="C142" s="183" t="s">
        <v>91</v>
      </c>
      <c r="D142" s="149"/>
      <c r="E142" s="198"/>
      <c r="F142" s="198"/>
      <c r="G142" s="199"/>
      <c r="H142" s="147"/>
      <c r="I142" s="169"/>
      <c r="J142" s="170"/>
      <c r="K142" s="170"/>
      <c r="L142" s="170"/>
      <c r="M142" s="170"/>
      <c r="N142" s="924"/>
    </row>
    <row r="143" spans="2:14" s="134" customFormat="1">
      <c r="B143" s="148"/>
      <c r="C143" s="149"/>
      <c r="D143" s="184" t="s">
        <v>3</v>
      </c>
      <c r="E143" s="137"/>
      <c r="F143" s="137"/>
      <c r="G143" s="199"/>
      <c r="H143" s="147"/>
      <c r="I143" s="156">
        <f>'8) Year 1 Cash Flow'!U144</f>
        <v>0</v>
      </c>
      <c r="J143" s="569">
        <v>0</v>
      </c>
      <c r="K143" s="569">
        <v>0</v>
      </c>
      <c r="L143" s="569">
        <v>0</v>
      </c>
      <c r="M143" s="897">
        <v>0</v>
      </c>
      <c r="N143" s="921"/>
    </row>
    <row r="144" spans="2:14" s="134" customFormat="1">
      <c r="B144" s="148"/>
      <c r="C144" s="149"/>
      <c r="D144" s="184" t="s">
        <v>4</v>
      </c>
      <c r="E144" s="137"/>
      <c r="F144" s="137"/>
      <c r="G144" s="199"/>
      <c r="H144" s="147"/>
      <c r="I144" s="156">
        <f>'8) Year 1 Cash Flow'!U145</f>
        <v>0</v>
      </c>
      <c r="J144" s="569">
        <v>0</v>
      </c>
      <c r="K144" s="569">
        <v>0</v>
      </c>
      <c r="L144" s="569">
        <v>0</v>
      </c>
      <c r="M144" s="897">
        <v>0</v>
      </c>
      <c r="N144" s="921"/>
    </row>
    <row r="145" spans="2:14" s="134" customFormat="1">
      <c r="B145" s="148"/>
      <c r="C145" s="149"/>
      <c r="D145" s="152" t="s">
        <v>1110</v>
      </c>
      <c r="E145" s="137"/>
      <c r="F145" s="137"/>
      <c r="G145" s="199"/>
      <c r="H145" s="147"/>
      <c r="I145" s="156">
        <f>'8) Year 1 Cash Flow'!U146</f>
        <v>0</v>
      </c>
      <c r="J145" s="569">
        <v>0</v>
      </c>
      <c r="K145" s="569">
        <v>0</v>
      </c>
      <c r="L145" s="569">
        <v>0</v>
      </c>
      <c r="M145" s="897">
        <v>0</v>
      </c>
      <c r="N145" s="921"/>
    </row>
    <row r="146" spans="2:14" s="134" customFormat="1">
      <c r="B146" s="148"/>
      <c r="C146" s="149"/>
      <c r="D146" s="149" t="s">
        <v>55</v>
      </c>
      <c r="E146" s="137"/>
      <c r="F146" s="137"/>
      <c r="G146" s="199"/>
      <c r="H146" s="147"/>
      <c r="I146" s="156">
        <f>'8) Year 1 Cash Flow'!U147</f>
        <v>0</v>
      </c>
      <c r="J146" s="569">
        <v>0</v>
      </c>
      <c r="K146" s="569">
        <v>0</v>
      </c>
      <c r="L146" s="569">
        <v>0</v>
      </c>
      <c r="M146" s="897">
        <v>0</v>
      </c>
      <c r="N146" s="921"/>
    </row>
    <row r="147" spans="2:14" s="134" customFormat="1">
      <c r="B147" s="148"/>
      <c r="C147" s="149"/>
      <c r="D147" s="149" t="s">
        <v>58</v>
      </c>
      <c r="E147" s="137"/>
      <c r="F147" s="137"/>
      <c r="G147" s="199"/>
      <c r="H147" s="147"/>
      <c r="I147" s="156">
        <f>'8) Year 1 Cash Flow'!U148</f>
        <v>0</v>
      </c>
      <c r="J147" s="569">
        <v>0</v>
      </c>
      <c r="K147" s="569">
        <v>0</v>
      </c>
      <c r="L147" s="569">
        <v>0</v>
      </c>
      <c r="M147" s="897">
        <v>0</v>
      </c>
      <c r="N147" s="921"/>
    </row>
    <row r="148" spans="2:14" s="134" customFormat="1">
      <c r="B148" s="148"/>
      <c r="C148" s="149"/>
      <c r="D148" s="184" t="s">
        <v>7</v>
      </c>
      <c r="E148" s="137"/>
      <c r="F148" s="137"/>
      <c r="G148" s="199"/>
      <c r="H148" s="147"/>
      <c r="I148" s="156">
        <f>'8) Year 1 Cash Flow'!U149</f>
        <v>0</v>
      </c>
      <c r="J148" s="569">
        <v>0</v>
      </c>
      <c r="K148" s="569">
        <v>0</v>
      </c>
      <c r="L148" s="569">
        <v>0</v>
      </c>
      <c r="M148" s="897">
        <v>0</v>
      </c>
      <c r="N148" s="921"/>
    </row>
    <row r="149" spans="2:14" s="134" customFormat="1" ht="16.8">
      <c r="B149" s="148"/>
      <c r="C149" s="149"/>
      <c r="D149" s="149" t="s">
        <v>9</v>
      </c>
      <c r="E149" s="137"/>
      <c r="F149" s="137"/>
      <c r="G149" s="199"/>
      <c r="H149" s="147"/>
      <c r="I149" s="156">
        <f>'8) Year 1 Cash Flow'!U150</f>
        <v>0</v>
      </c>
      <c r="J149" s="197">
        <v>0</v>
      </c>
      <c r="K149" s="197">
        <v>0</v>
      </c>
      <c r="L149" s="197">
        <v>0</v>
      </c>
      <c r="M149" s="905">
        <v>0</v>
      </c>
      <c r="N149" s="921"/>
    </row>
    <row r="150" spans="2:14" s="134" customFormat="1">
      <c r="B150" s="148"/>
      <c r="C150" s="166" t="s">
        <v>92</v>
      </c>
      <c r="D150" s="149"/>
      <c r="E150" s="198"/>
      <c r="F150" s="198"/>
      <c r="G150" s="199"/>
      <c r="H150" s="147"/>
      <c r="I150" s="160">
        <f>SUM(I143:I149)</f>
        <v>0</v>
      </c>
      <c r="J150" s="161">
        <f>SUM(J143:J149)</f>
        <v>0</v>
      </c>
      <c r="K150" s="161">
        <f>SUM(K143:K149)</f>
        <v>0</v>
      </c>
      <c r="L150" s="161">
        <f>SUM(L143:L149)</f>
        <v>0</v>
      </c>
      <c r="M150" s="899">
        <f>SUM(M143:M149)</f>
        <v>0</v>
      </c>
      <c r="N150" s="928"/>
    </row>
    <row r="151" spans="2:14" s="134" customFormat="1" ht="7.5" customHeight="1">
      <c r="B151" s="148"/>
      <c r="C151" s="183"/>
      <c r="D151" s="149"/>
      <c r="E151" s="198"/>
      <c r="F151" s="198"/>
      <c r="G151" s="199"/>
      <c r="H151" s="147"/>
      <c r="I151" s="163"/>
      <c r="J151" s="164"/>
      <c r="K151" s="164"/>
      <c r="L151" s="164"/>
      <c r="M151" s="164"/>
      <c r="N151" s="928"/>
    </row>
    <row r="152" spans="2:14" s="134" customFormat="1">
      <c r="B152" s="148"/>
      <c r="C152" s="183" t="s">
        <v>93</v>
      </c>
      <c r="D152" s="149"/>
      <c r="E152" s="198"/>
      <c r="F152" s="198"/>
      <c r="G152" s="199"/>
      <c r="H152" s="147"/>
      <c r="I152" s="156">
        <f>'8) Year 1 Cash Flow'!U153</f>
        <v>0</v>
      </c>
      <c r="J152" s="171">
        <v>0</v>
      </c>
      <c r="K152" s="171">
        <v>0</v>
      </c>
      <c r="L152" s="171">
        <v>0</v>
      </c>
      <c r="M152" s="900">
        <v>0</v>
      </c>
      <c r="N152" s="921"/>
    </row>
    <row r="153" spans="2:14" s="134" customFormat="1">
      <c r="B153" s="148"/>
      <c r="C153" s="183" t="s">
        <v>118</v>
      </c>
      <c r="D153" s="149"/>
      <c r="E153" s="198"/>
      <c r="F153" s="198"/>
      <c r="G153" s="199"/>
      <c r="H153" s="147"/>
      <c r="I153" s="156">
        <f>'8) Year 1 Cash Flow'!U154</f>
        <v>0</v>
      </c>
      <c r="J153" s="162">
        <v>0</v>
      </c>
      <c r="K153" s="162">
        <v>0</v>
      </c>
      <c r="L153" s="162">
        <v>0</v>
      </c>
      <c r="M153" s="897">
        <v>0</v>
      </c>
      <c r="N153" s="921"/>
    </row>
    <row r="154" spans="2:14" s="145" customFormat="1" ht="7.5" customHeight="1">
      <c r="B154" s="148"/>
      <c r="C154" s="183"/>
      <c r="D154" s="149"/>
      <c r="E154" s="198"/>
      <c r="F154" s="198"/>
      <c r="G154" s="199"/>
      <c r="H154" s="147"/>
      <c r="I154" s="164"/>
      <c r="J154" s="164"/>
      <c r="K154" s="164"/>
      <c r="L154" s="164"/>
      <c r="M154" s="164"/>
      <c r="N154" s="924"/>
    </row>
    <row r="155" spans="2:14" s="134" customFormat="1" ht="16.8">
      <c r="B155" s="125" t="s">
        <v>57</v>
      </c>
      <c r="C155" s="126"/>
      <c r="D155" s="126"/>
      <c r="E155" s="145"/>
      <c r="F155" s="145"/>
      <c r="G155" s="146"/>
      <c r="H155" s="200"/>
      <c r="I155" s="201">
        <f>I105+I117+I140+I150+I152+I153</f>
        <v>0</v>
      </c>
      <c r="J155" s="201">
        <f>J105+J117+J140+J150+J152+J153</f>
        <v>0</v>
      </c>
      <c r="K155" s="201">
        <f>K105+K117+K140+K150+K152+K153</f>
        <v>0</v>
      </c>
      <c r="L155" s="201">
        <f>L105+L117+L140+L150+L152+L153</f>
        <v>0</v>
      </c>
      <c r="M155" s="907">
        <f>M105+M117+M140+M150+M152+M153</f>
        <v>0</v>
      </c>
      <c r="N155" s="921"/>
    </row>
    <row r="156" spans="2:14" s="145" customFormat="1" ht="7.5" customHeight="1">
      <c r="B156" s="148"/>
      <c r="C156" s="149"/>
      <c r="D156" s="149"/>
      <c r="E156" s="137"/>
      <c r="F156" s="137"/>
      <c r="G156" s="146"/>
      <c r="H156" s="147"/>
      <c r="I156" s="164"/>
      <c r="J156" s="164"/>
      <c r="K156" s="164"/>
      <c r="L156" s="164"/>
      <c r="M156" s="164"/>
      <c r="N156" s="924"/>
    </row>
    <row r="157" spans="2:14" s="134" customFormat="1" ht="17.399999999999999" thickBot="1">
      <c r="B157" s="125" t="s">
        <v>98</v>
      </c>
      <c r="C157" s="126"/>
      <c r="D157" s="126"/>
      <c r="E157" s="145"/>
      <c r="F157" s="145"/>
      <c r="G157" s="146"/>
      <c r="H157" s="200"/>
      <c r="I157" s="565">
        <f>I65-I155</f>
        <v>0</v>
      </c>
      <c r="J157" s="565">
        <f>J65-J155</f>
        <v>0</v>
      </c>
      <c r="K157" s="565">
        <f>K65-K155</f>
        <v>0</v>
      </c>
      <c r="L157" s="565">
        <f>L65-L155</f>
        <v>0</v>
      </c>
      <c r="M157" s="908">
        <f>M65-M155</f>
        <v>0</v>
      </c>
      <c r="N157" s="921"/>
    </row>
    <row r="158" spans="2:14" s="145" customFormat="1" ht="5.0999999999999996" customHeight="1" thickTop="1">
      <c r="B158" s="205"/>
      <c r="C158" s="204"/>
      <c r="D158" s="204"/>
      <c r="E158" s="180"/>
      <c r="F158" s="180"/>
      <c r="G158" s="181"/>
      <c r="H158" s="182"/>
      <c r="I158" s="182"/>
      <c r="J158" s="182"/>
      <c r="K158" s="182"/>
      <c r="L158" s="182"/>
      <c r="M158" s="182"/>
      <c r="N158" s="929"/>
    </row>
    <row r="159" spans="2:14">
      <c r="B159" s="125" t="s">
        <v>94</v>
      </c>
      <c r="C159" s="126"/>
      <c r="D159" s="126"/>
      <c r="E159" s="127"/>
      <c r="F159" s="127"/>
      <c r="G159" s="128"/>
      <c r="H159" s="136"/>
      <c r="I159" s="206"/>
      <c r="J159" s="206"/>
      <c r="K159" s="206"/>
      <c r="L159" s="206"/>
      <c r="M159" s="206"/>
      <c r="N159" s="924"/>
    </row>
    <row r="160" spans="2:14">
      <c r="B160" s="148"/>
      <c r="C160" s="149"/>
      <c r="D160" s="152" t="s">
        <v>167</v>
      </c>
      <c r="E160" s="153" t="str">
        <f>'7) Year 1 Budget &amp; Assumptions'!E160</f>
        <v>Please complete "ENROLLMENT" tab</v>
      </c>
      <c r="F160" s="127"/>
      <c r="G160" s="128"/>
      <c r="H160" s="136"/>
      <c r="I160" s="207">
        <f>'2) Enrollment Chart'!D79</f>
        <v>0</v>
      </c>
      <c r="J160" s="207">
        <f>'2) Enrollment Chart'!E79</f>
        <v>0</v>
      </c>
      <c r="K160" s="207">
        <f>'2) Enrollment Chart'!F79</f>
        <v>0</v>
      </c>
      <c r="L160" s="207">
        <f>'2) Enrollment Chart'!G79</f>
        <v>0</v>
      </c>
      <c r="M160" s="909">
        <f>'2) Enrollment Chart'!H79</f>
        <v>0</v>
      </c>
      <c r="N160" s="921"/>
    </row>
    <row r="161" spans="2:14">
      <c r="B161" s="148"/>
      <c r="C161" s="149"/>
      <c r="D161" s="152" t="s">
        <v>211</v>
      </c>
      <c r="E161" s="152" t="str">
        <f>'7) Year 1 Budget &amp; Assumptions'!E161</f>
        <v/>
      </c>
      <c r="F161" s="127"/>
      <c r="G161" s="128"/>
      <c r="H161" s="136"/>
      <c r="I161" s="207">
        <f>'2) Enrollment Chart'!D84</f>
        <v>0</v>
      </c>
      <c r="J161" s="207">
        <f>'2) Enrollment Chart'!E84</f>
        <v>0</v>
      </c>
      <c r="K161" s="207">
        <f>'2) Enrollment Chart'!F84</f>
        <v>0</v>
      </c>
      <c r="L161" s="207">
        <f>'2) Enrollment Chart'!G84</f>
        <v>0</v>
      </c>
      <c r="M161" s="909">
        <f>'2) Enrollment Chart'!H84</f>
        <v>0</v>
      </c>
      <c r="N161" s="921"/>
    </row>
    <row r="162" spans="2:14">
      <c r="B162" s="148"/>
      <c r="C162" s="149"/>
      <c r="D162" s="152" t="s">
        <v>212</v>
      </c>
      <c r="E162" s="152" t="str">
        <f>'7) Year 1 Budget &amp; Assumptions'!E162</f>
        <v/>
      </c>
      <c r="F162" s="127"/>
      <c r="G162" s="128"/>
      <c r="H162" s="136"/>
      <c r="I162" s="207">
        <f>'2) Enrollment Chart'!D88</f>
        <v>0</v>
      </c>
      <c r="J162" s="207">
        <f>'2) Enrollment Chart'!E88</f>
        <v>0</v>
      </c>
      <c r="K162" s="207">
        <f>'2) Enrollment Chart'!F88</f>
        <v>0</v>
      </c>
      <c r="L162" s="207">
        <f>'2) Enrollment Chart'!G88</f>
        <v>0</v>
      </c>
      <c r="M162" s="909">
        <f>'2) Enrollment Chart'!H88</f>
        <v>0</v>
      </c>
      <c r="N162" s="921"/>
    </row>
    <row r="163" spans="2:14">
      <c r="B163" s="148"/>
      <c r="C163" s="149"/>
      <c r="D163" s="152" t="s">
        <v>213</v>
      </c>
      <c r="E163" s="152" t="str">
        <f>'7) Year 1 Budget &amp; Assumptions'!E163</f>
        <v/>
      </c>
      <c r="F163" s="127"/>
      <c r="G163" s="128"/>
      <c r="H163" s="136"/>
      <c r="I163" s="207">
        <f>'2) Enrollment Chart'!D89</f>
        <v>0</v>
      </c>
      <c r="J163" s="207">
        <f>'2) Enrollment Chart'!E89</f>
        <v>0</v>
      </c>
      <c r="K163" s="207">
        <f>'2) Enrollment Chart'!F89</f>
        <v>0</v>
      </c>
      <c r="L163" s="207">
        <f>'2) Enrollment Chart'!G89</f>
        <v>0</v>
      </c>
      <c r="M163" s="909">
        <f>'2) Enrollment Chart'!H89</f>
        <v>0</v>
      </c>
      <c r="N163" s="921"/>
    </row>
    <row r="164" spans="2:14">
      <c r="B164" s="148"/>
      <c r="C164" s="149"/>
      <c r="D164" s="152" t="s">
        <v>214</v>
      </c>
      <c r="E164" s="152" t="str">
        <f>'7) Year 1 Budget &amp; Assumptions'!E164</f>
        <v/>
      </c>
      <c r="F164" s="127"/>
      <c r="G164" s="128"/>
      <c r="H164" s="136"/>
      <c r="I164" s="207">
        <f>'2) Enrollment Chart'!D90</f>
        <v>0</v>
      </c>
      <c r="J164" s="207">
        <f>'2) Enrollment Chart'!E90</f>
        <v>0</v>
      </c>
      <c r="K164" s="207">
        <f>'2) Enrollment Chart'!F90</f>
        <v>0</v>
      </c>
      <c r="L164" s="207">
        <f>'2) Enrollment Chart'!G90</f>
        <v>0</v>
      </c>
      <c r="M164" s="909">
        <f>'2) Enrollment Chart'!H90</f>
        <v>0</v>
      </c>
      <c r="N164" s="921"/>
    </row>
    <row r="165" spans="2:14">
      <c r="B165" s="148"/>
      <c r="C165" s="149"/>
      <c r="D165" s="152" t="s">
        <v>215</v>
      </c>
      <c r="E165" s="152" t="str">
        <f>'7) Year 1 Budget &amp; Assumptions'!E165</f>
        <v/>
      </c>
      <c r="F165" s="127"/>
      <c r="G165" s="128"/>
      <c r="H165" s="136"/>
      <c r="I165" s="207">
        <f>'2) Enrollment Chart'!D91</f>
        <v>0</v>
      </c>
      <c r="J165" s="207">
        <f>'2) Enrollment Chart'!E91</f>
        <v>0</v>
      </c>
      <c r="K165" s="207">
        <f>'2) Enrollment Chart'!F91</f>
        <v>0</v>
      </c>
      <c r="L165" s="207">
        <f>'2) Enrollment Chart'!G91</f>
        <v>0</v>
      </c>
      <c r="M165" s="909">
        <f>'2) Enrollment Chart'!H91</f>
        <v>0</v>
      </c>
      <c r="N165" s="921"/>
    </row>
    <row r="166" spans="2:14">
      <c r="B166" s="148"/>
      <c r="C166" s="149"/>
      <c r="D166" s="152" t="s">
        <v>216</v>
      </c>
      <c r="E166" s="152" t="str">
        <f>'7) Year 1 Budget &amp; Assumptions'!E166</f>
        <v/>
      </c>
      <c r="F166" s="127"/>
      <c r="G166" s="128"/>
      <c r="H166" s="136"/>
      <c r="I166" s="207">
        <f>'2) Enrollment Chart'!D92</f>
        <v>0</v>
      </c>
      <c r="J166" s="207">
        <f>'2) Enrollment Chart'!E92</f>
        <v>0</v>
      </c>
      <c r="K166" s="207">
        <f>'2) Enrollment Chart'!F92</f>
        <v>0</v>
      </c>
      <c r="L166" s="207">
        <f>'2) Enrollment Chart'!G92</f>
        <v>0</v>
      </c>
      <c r="M166" s="909">
        <f>'2) Enrollment Chart'!H92</f>
        <v>0</v>
      </c>
      <c r="N166" s="921"/>
    </row>
    <row r="167" spans="2:14">
      <c r="B167" s="148"/>
      <c r="C167" s="149"/>
      <c r="D167" s="152" t="s">
        <v>217</v>
      </c>
      <c r="E167" s="152" t="str">
        <f>'7) Year 1 Budget &amp; Assumptions'!E167</f>
        <v/>
      </c>
      <c r="F167" s="127"/>
      <c r="G167" s="128"/>
      <c r="H167" s="136"/>
      <c r="I167" s="207">
        <f>'2) Enrollment Chart'!D93</f>
        <v>0</v>
      </c>
      <c r="J167" s="207">
        <f>'2) Enrollment Chart'!E93</f>
        <v>0</v>
      </c>
      <c r="K167" s="207">
        <f>'2) Enrollment Chart'!F93</f>
        <v>0</v>
      </c>
      <c r="L167" s="207">
        <f>'2) Enrollment Chart'!G93</f>
        <v>0</v>
      </c>
      <c r="M167" s="909">
        <f>'2) Enrollment Chart'!H93</f>
        <v>0</v>
      </c>
      <c r="N167" s="921"/>
    </row>
    <row r="168" spans="2:14">
      <c r="B168" s="148"/>
      <c r="C168" s="149"/>
      <c r="D168" s="152" t="s">
        <v>218</v>
      </c>
      <c r="E168" s="152" t="str">
        <f>'7) Year 1 Budget &amp; Assumptions'!E168</f>
        <v/>
      </c>
      <c r="F168" s="127"/>
      <c r="G168" s="128"/>
      <c r="H168" s="136"/>
      <c r="I168" s="207">
        <f>'2) Enrollment Chart'!D94</f>
        <v>0</v>
      </c>
      <c r="J168" s="207">
        <f>'2) Enrollment Chart'!E94</f>
        <v>0</v>
      </c>
      <c r="K168" s="207">
        <f>'2) Enrollment Chart'!F94</f>
        <v>0</v>
      </c>
      <c r="L168" s="207">
        <f>'2) Enrollment Chart'!G94</f>
        <v>0</v>
      </c>
      <c r="M168" s="909">
        <f>'2) Enrollment Chart'!H94</f>
        <v>0</v>
      </c>
      <c r="N168" s="921"/>
    </row>
    <row r="169" spans="2:14">
      <c r="B169" s="148"/>
      <c r="C169" s="149"/>
      <c r="D169" s="152" t="s">
        <v>219</v>
      </c>
      <c r="E169" s="152" t="str">
        <f>'7) Year 1 Budget &amp; Assumptions'!E169</f>
        <v/>
      </c>
      <c r="F169" s="127"/>
      <c r="G169" s="128"/>
      <c r="H169" s="136"/>
      <c r="I169" s="207">
        <f>'2) Enrollment Chart'!D95</f>
        <v>0</v>
      </c>
      <c r="J169" s="207">
        <f>'2) Enrollment Chart'!E95</f>
        <v>0</v>
      </c>
      <c r="K169" s="207">
        <f>'2) Enrollment Chart'!F95</f>
        <v>0</v>
      </c>
      <c r="L169" s="207">
        <f>'2) Enrollment Chart'!G95</f>
        <v>0</v>
      </c>
      <c r="M169" s="909">
        <f>'2) Enrollment Chart'!H95</f>
        <v>0</v>
      </c>
      <c r="N169" s="921"/>
    </row>
    <row r="170" spans="2:14">
      <c r="B170" s="148"/>
      <c r="C170" s="149"/>
      <c r="D170" s="152" t="s">
        <v>220</v>
      </c>
      <c r="E170" s="152" t="str">
        <f>'7) Year 1 Budget &amp; Assumptions'!E170</f>
        <v/>
      </c>
      <c r="F170" s="127"/>
      <c r="G170" s="128"/>
      <c r="H170" s="136"/>
      <c r="I170" s="207">
        <f>'2) Enrollment Chart'!D96</f>
        <v>0</v>
      </c>
      <c r="J170" s="207">
        <f>'2) Enrollment Chart'!E96</f>
        <v>0</v>
      </c>
      <c r="K170" s="207">
        <f>'2) Enrollment Chart'!F96</f>
        <v>0</v>
      </c>
      <c r="L170" s="207">
        <f>'2) Enrollment Chart'!G96</f>
        <v>0</v>
      </c>
      <c r="M170" s="909">
        <f>'2) Enrollment Chart'!H96</f>
        <v>0</v>
      </c>
      <c r="N170" s="921"/>
    </row>
    <row r="171" spans="2:14">
      <c r="B171" s="148"/>
      <c r="C171" s="149"/>
      <c r="D171" s="152" t="s">
        <v>221</v>
      </c>
      <c r="E171" s="152" t="str">
        <f>'7) Year 1 Budget &amp; Assumptions'!E171</f>
        <v/>
      </c>
      <c r="F171" s="127"/>
      <c r="G171" s="128"/>
      <c r="H171" s="136"/>
      <c r="I171" s="207">
        <f>'2) Enrollment Chart'!D97</f>
        <v>0</v>
      </c>
      <c r="J171" s="207">
        <f>'2) Enrollment Chart'!E97</f>
        <v>0</v>
      </c>
      <c r="K171" s="207">
        <f>'2) Enrollment Chart'!F97</f>
        <v>0</v>
      </c>
      <c r="L171" s="207">
        <f>'2) Enrollment Chart'!G97</f>
        <v>0</v>
      </c>
      <c r="M171" s="909">
        <f>'2) Enrollment Chart'!H97</f>
        <v>0</v>
      </c>
      <c r="N171" s="921"/>
    </row>
    <row r="172" spans="2:14">
      <c r="B172" s="148"/>
      <c r="C172" s="149"/>
      <c r="D172" s="152" t="s">
        <v>222</v>
      </c>
      <c r="E172" s="152" t="str">
        <f>'7) Year 1 Budget &amp; Assumptions'!E172</f>
        <v/>
      </c>
      <c r="F172" s="127"/>
      <c r="G172" s="128"/>
      <c r="H172" s="136"/>
      <c r="I172" s="207">
        <f>'2) Enrollment Chart'!D98</f>
        <v>0</v>
      </c>
      <c r="J172" s="207">
        <f>'2) Enrollment Chart'!E98</f>
        <v>0</v>
      </c>
      <c r="K172" s="207">
        <f>'2) Enrollment Chart'!F98</f>
        <v>0</v>
      </c>
      <c r="L172" s="207">
        <f>'2) Enrollment Chart'!G98</f>
        <v>0</v>
      </c>
      <c r="M172" s="909">
        <f>'2) Enrollment Chart'!H98</f>
        <v>0</v>
      </c>
      <c r="N172" s="921"/>
    </row>
    <row r="173" spans="2:14">
      <c r="B173" s="148"/>
      <c r="C173" s="149"/>
      <c r="D173" s="152" t="s">
        <v>223</v>
      </c>
      <c r="E173" s="152" t="str">
        <f>'7) Year 1 Budget &amp; Assumptions'!E173</f>
        <v/>
      </c>
      <c r="F173" s="127"/>
      <c r="G173" s="128"/>
      <c r="H173" s="136"/>
      <c r="I173" s="207">
        <f>'2) Enrollment Chart'!D99</f>
        <v>0</v>
      </c>
      <c r="J173" s="207">
        <f>'2) Enrollment Chart'!E99</f>
        <v>0</v>
      </c>
      <c r="K173" s="207">
        <f>'2) Enrollment Chart'!F99</f>
        <v>0</v>
      </c>
      <c r="L173" s="207">
        <f>'2) Enrollment Chart'!G99</f>
        <v>0</v>
      </c>
      <c r="M173" s="909">
        <f>'2) Enrollment Chart'!H99</f>
        <v>0</v>
      </c>
      <c r="N173" s="921"/>
    </row>
    <row r="174" spans="2:14">
      <c r="B174" s="148"/>
      <c r="C174" s="149"/>
      <c r="D174" s="152" t="s">
        <v>224</v>
      </c>
      <c r="E174" s="152" t="str">
        <f>'7) Year 1 Budget &amp; Assumptions'!E174</f>
        <v/>
      </c>
      <c r="F174" s="127"/>
      <c r="G174" s="128"/>
      <c r="H174" s="136"/>
      <c r="I174" s="207">
        <f>'2) Enrollment Chart'!D100</f>
        <v>0</v>
      </c>
      <c r="J174" s="207">
        <f>'2) Enrollment Chart'!E100</f>
        <v>0</v>
      </c>
      <c r="K174" s="207">
        <f>'2) Enrollment Chart'!F100</f>
        <v>0</v>
      </c>
      <c r="L174" s="207">
        <f>'2) Enrollment Chart'!G100</f>
        <v>0</v>
      </c>
      <c r="M174" s="909">
        <f>'2) Enrollment Chart'!H100</f>
        <v>0</v>
      </c>
      <c r="N174" s="921"/>
    </row>
    <row r="175" spans="2:14" ht="16.8">
      <c r="B175" s="148"/>
      <c r="C175" s="149"/>
      <c r="D175" s="152" t="s">
        <v>168</v>
      </c>
      <c r="E175" s="152" t="str">
        <f>'7) Year 1 Budget &amp; Assumptions'!E175</f>
        <v/>
      </c>
      <c r="F175" s="127"/>
      <c r="G175" s="128"/>
      <c r="H175" s="208"/>
      <c r="I175" s="207">
        <f>SUM('2) Enrollment Chart'!D101:D135)</f>
        <v>0</v>
      </c>
      <c r="J175" s="207">
        <f>SUM('2) Enrollment Chart'!E101:E135)</f>
        <v>0</v>
      </c>
      <c r="K175" s="207">
        <f>SUM('2) Enrollment Chart'!F101:F135)</f>
        <v>0</v>
      </c>
      <c r="L175" s="207">
        <f>SUM('2) Enrollment Chart'!G101:G135)</f>
        <v>0</v>
      </c>
      <c r="M175" s="909">
        <f>SUM('2) Enrollment Chart'!H101:H135)</f>
        <v>0</v>
      </c>
      <c r="N175" s="921"/>
    </row>
    <row r="176" spans="2:14" ht="16.8">
      <c r="B176" s="125" t="s">
        <v>95</v>
      </c>
      <c r="C176" s="126"/>
      <c r="D176" s="126"/>
      <c r="E176" s="127"/>
      <c r="F176" s="127"/>
      <c r="G176" s="128"/>
      <c r="H176" s="209"/>
      <c r="I176" s="210">
        <f>SUM(I160:I175)</f>
        <v>0</v>
      </c>
      <c r="J176" s="210">
        <f>SUM(J160:J175)</f>
        <v>0</v>
      </c>
      <c r="K176" s="210">
        <f>SUM(K160:K175)</f>
        <v>0</v>
      </c>
      <c r="L176" s="210">
        <f>SUM(L160:L175)</f>
        <v>0</v>
      </c>
      <c r="M176" s="910">
        <f>SUM(M160:M175)</f>
        <v>0</v>
      </c>
      <c r="N176" s="921"/>
    </row>
    <row r="177" spans="2:14" s="149" customFormat="1" ht="7.5" customHeight="1">
      <c r="B177" s="135"/>
      <c r="C177" s="127"/>
      <c r="D177" s="127"/>
      <c r="E177" s="127"/>
      <c r="F177" s="127"/>
      <c r="G177" s="128"/>
      <c r="H177" s="136"/>
      <c r="I177" s="211"/>
      <c r="J177" s="211"/>
      <c r="K177" s="211"/>
      <c r="L177" s="211"/>
      <c r="M177" s="211"/>
      <c r="N177" s="926"/>
    </row>
    <row r="178" spans="2:14" ht="16.8">
      <c r="B178" s="125" t="s">
        <v>96</v>
      </c>
      <c r="C178" s="126"/>
      <c r="D178" s="126"/>
      <c r="E178" s="127"/>
      <c r="F178" s="127"/>
      <c r="G178" s="128"/>
      <c r="H178" s="209"/>
      <c r="I178" s="212">
        <f>IF(I176&gt;0,I65/I176,0)</f>
        <v>0</v>
      </c>
      <c r="J178" s="212">
        <f>IF(J176&gt;0,J65/J176,0)</f>
        <v>0</v>
      </c>
      <c r="K178" s="212">
        <f>IF(K176&gt;0,K65/K176,0)</f>
        <v>0</v>
      </c>
      <c r="L178" s="212">
        <f>IF(L176&gt;0,L65/L176,0)</f>
        <v>0</v>
      </c>
      <c r="M178" s="911">
        <f>IF(M176&gt;0,M65/M176,0)</f>
        <v>0</v>
      </c>
      <c r="N178" s="921"/>
    </row>
    <row r="179" spans="2:14" s="149" customFormat="1" ht="7.5" customHeight="1">
      <c r="B179" s="135"/>
      <c r="C179" s="127"/>
      <c r="D179" s="127"/>
      <c r="E179" s="127"/>
      <c r="F179" s="127"/>
      <c r="G179" s="128"/>
      <c r="H179" s="136"/>
      <c r="I179" s="211"/>
      <c r="J179" s="211"/>
      <c r="K179" s="211"/>
      <c r="L179" s="211"/>
      <c r="M179" s="211"/>
      <c r="N179" s="926"/>
    </row>
    <row r="180" spans="2:14" ht="17.399999999999999" thickBot="1">
      <c r="B180" s="125" t="s">
        <v>97</v>
      </c>
      <c r="C180" s="126"/>
      <c r="D180" s="126"/>
      <c r="E180" s="127"/>
      <c r="F180" s="127"/>
      <c r="G180" s="128"/>
      <c r="H180" s="209"/>
      <c r="I180" s="571">
        <f>IF(I176&gt;0,I155/I176,0)</f>
        <v>0</v>
      </c>
      <c r="J180" s="571">
        <f>IF(J176&gt;0,J155/J176,0)</f>
        <v>0</v>
      </c>
      <c r="K180" s="571">
        <f>IF(K176&gt;0,K155/K176,0)</f>
        <v>0</v>
      </c>
      <c r="L180" s="571">
        <f>IF(L176&gt;0,L155/L176,0)</f>
        <v>0</v>
      </c>
      <c r="M180" s="912">
        <f>IF(M176&gt;0,M155/M176,0)</f>
        <v>0</v>
      </c>
      <c r="N180" s="921"/>
    </row>
    <row r="181" spans="2:14" ht="7.5" customHeight="1" thickTop="1">
      <c r="B181" s="566"/>
      <c r="C181" s="567"/>
      <c r="D181" s="567"/>
      <c r="E181" s="204"/>
      <c r="F181" s="204"/>
      <c r="G181" s="214"/>
      <c r="H181" s="215"/>
      <c r="I181" s="215"/>
      <c r="J181" s="215"/>
      <c r="K181" s="215"/>
      <c r="L181" s="215"/>
      <c r="M181" s="215"/>
      <c r="N181" s="930"/>
    </row>
    <row r="182" spans="2:14">
      <c r="B182" s="125" t="s">
        <v>119</v>
      </c>
      <c r="C182" s="126"/>
      <c r="D182" s="126"/>
      <c r="E182" s="127"/>
      <c r="F182" s="128"/>
      <c r="G182" s="128"/>
      <c r="H182" s="136"/>
      <c r="I182" s="136"/>
      <c r="J182" s="136"/>
      <c r="K182" s="136"/>
      <c r="L182" s="136"/>
      <c r="M182" s="136"/>
      <c r="N182" s="931"/>
    </row>
    <row r="183" spans="2:14">
      <c r="B183" s="148"/>
      <c r="C183" s="187" t="s">
        <v>120</v>
      </c>
      <c r="D183" s="149"/>
      <c r="E183" s="127"/>
      <c r="F183" s="128"/>
      <c r="G183" s="128"/>
      <c r="H183" s="136"/>
      <c r="I183" s="136"/>
      <c r="J183" s="136"/>
      <c r="K183" s="136"/>
      <c r="L183" s="136"/>
      <c r="M183" s="136"/>
      <c r="N183" s="931"/>
    </row>
    <row r="184" spans="2:14">
      <c r="B184" s="148"/>
      <c r="C184" s="149"/>
      <c r="D184" s="216" t="str">
        <f>'8) Year 1 Cash Flow'!D163</f>
        <v>Example - Add Back Depreciation</v>
      </c>
      <c r="E184" s="217"/>
      <c r="F184" s="128"/>
      <c r="G184" s="128"/>
      <c r="H184" s="136"/>
      <c r="I184" s="855">
        <f>'8) Year 1 Cash Flow'!U163</f>
        <v>0</v>
      </c>
      <c r="J184" s="862">
        <v>0</v>
      </c>
      <c r="K184" s="218">
        <v>0</v>
      </c>
      <c r="L184" s="218">
        <v>0</v>
      </c>
      <c r="M184" s="913">
        <v>0</v>
      </c>
      <c r="N184" s="921"/>
    </row>
    <row r="185" spans="2:14">
      <c r="B185" s="148"/>
      <c r="C185" s="149"/>
      <c r="D185" s="216" t="str">
        <f>'8) Year 1 Cash Flow'!D164</f>
        <v>Other</v>
      </c>
      <c r="E185" s="217"/>
      <c r="F185" s="128"/>
      <c r="G185" s="128"/>
      <c r="H185" s="136"/>
      <c r="I185" s="855">
        <f>'8) Year 1 Cash Flow'!U164</f>
        <v>0</v>
      </c>
      <c r="J185" s="863">
        <v>0</v>
      </c>
      <c r="K185" s="218">
        <v>0</v>
      </c>
      <c r="L185" s="218">
        <v>0</v>
      </c>
      <c r="M185" s="913">
        <v>0</v>
      </c>
      <c r="N185" s="921"/>
    </row>
    <row r="186" spans="2:14">
      <c r="B186" s="148"/>
      <c r="C186" s="149" t="s">
        <v>126</v>
      </c>
      <c r="D186" s="216"/>
      <c r="E186" s="217"/>
      <c r="F186" s="128"/>
      <c r="G186" s="128"/>
      <c r="H186" s="136"/>
      <c r="I186" s="219">
        <f>I184+I185</f>
        <v>0</v>
      </c>
      <c r="J186" s="220">
        <f>J184+J185</f>
        <v>0</v>
      </c>
      <c r="K186" s="220">
        <f>K184+K185</f>
        <v>0</v>
      </c>
      <c r="L186" s="220">
        <f>L184+L185</f>
        <v>0</v>
      </c>
      <c r="M186" s="914">
        <f>M184+M185</f>
        <v>0</v>
      </c>
      <c r="N186" s="921"/>
    </row>
    <row r="187" spans="2:14">
      <c r="B187" s="148"/>
      <c r="C187" s="149" t="s">
        <v>122</v>
      </c>
      <c r="D187" s="216"/>
      <c r="E187" s="217"/>
      <c r="F187" s="128"/>
      <c r="G187" s="128"/>
      <c r="H187" s="136"/>
      <c r="I187" s="221"/>
      <c r="J187" s="206"/>
      <c r="K187" s="206"/>
      <c r="L187" s="206"/>
      <c r="M187" s="206"/>
      <c r="N187" s="931"/>
    </row>
    <row r="188" spans="2:14">
      <c r="B188" s="148"/>
      <c r="C188" s="149"/>
      <c r="D188" s="216" t="str">
        <f>'8) Year 1 Cash Flow'!D167</f>
        <v>Example - Subtract Property and Equipment Expenditures</v>
      </c>
      <c r="E188" s="217"/>
      <c r="F188" s="128"/>
      <c r="G188" s="128"/>
      <c r="H188" s="136"/>
      <c r="I188" s="855">
        <f>'8) Year 1 Cash Flow'!U167</f>
        <v>0</v>
      </c>
      <c r="J188" s="162">
        <v>0</v>
      </c>
      <c r="K188" s="162">
        <v>0</v>
      </c>
      <c r="L188" s="162">
        <v>0</v>
      </c>
      <c r="M188" s="897">
        <v>0</v>
      </c>
      <c r="N188" s="921"/>
    </row>
    <row r="189" spans="2:14">
      <c r="B189" s="148"/>
      <c r="C189" s="149"/>
      <c r="D189" s="216" t="str">
        <f>'8) Year 1 Cash Flow'!D168</f>
        <v>Other</v>
      </c>
      <c r="E189" s="217"/>
      <c r="F189" s="128"/>
      <c r="G189" s="128"/>
      <c r="H189" s="136"/>
      <c r="I189" s="855">
        <f>'8) Year 1 Cash Flow'!U168</f>
        <v>0</v>
      </c>
      <c r="J189" s="218">
        <v>0</v>
      </c>
      <c r="K189" s="218">
        <v>0</v>
      </c>
      <c r="L189" s="218">
        <v>0</v>
      </c>
      <c r="M189" s="913">
        <v>0</v>
      </c>
      <c r="N189" s="921"/>
    </row>
    <row r="190" spans="2:14">
      <c r="B190" s="148"/>
      <c r="C190" s="149" t="s">
        <v>127</v>
      </c>
      <c r="D190" s="216"/>
      <c r="E190" s="217"/>
      <c r="F190" s="128"/>
      <c r="G190" s="128"/>
      <c r="H190" s="136"/>
      <c r="I190" s="219">
        <f>I188+I189</f>
        <v>0</v>
      </c>
      <c r="J190" s="220">
        <f>J188+J189</f>
        <v>0</v>
      </c>
      <c r="K190" s="220">
        <f>K188+K189</f>
        <v>0</v>
      </c>
      <c r="L190" s="220">
        <f>L188+L189</f>
        <v>0</v>
      </c>
      <c r="M190" s="914">
        <f>M188+M189</f>
        <v>0</v>
      </c>
      <c r="N190" s="921"/>
    </row>
    <row r="191" spans="2:14">
      <c r="B191" s="148"/>
      <c r="C191" s="149" t="s">
        <v>123</v>
      </c>
      <c r="D191" s="216"/>
      <c r="E191" s="217"/>
      <c r="F191" s="128"/>
      <c r="G191" s="146"/>
      <c r="H191" s="136"/>
      <c r="I191" s="221"/>
      <c r="J191" s="206"/>
      <c r="K191" s="206"/>
      <c r="L191" s="206"/>
      <c r="M191" s="206"/>
      <c r="N191" s="931"/>
    </row>
    <row r="192" spans="2:14">
      <c r="B192" s="148"/>
      <c r="C192" s="149"/>
      <c r="D192" s="216" t="str">
        <f>'8) Year 1 Cash Flow'!D171</f>
        <v>Example - Add Expected Proceeds from a Loan or Line of Credit</v>
      </c>
      <c r="E192" s="217"/>
      <c r="F192" s="128"/>
      <c r="G192" s="128"/>
      <c r="H192" s="136"/>
      <c r="I192" s="855">
        <f>'8) Year 1 Cash Flow'!U171</f>
        <v>0</v>
      </c>
      <c r="J192" s="218">
        <v>0</v>
      </c>
      <c r="K192" s="218">
        <v>0</v>
      </c>
      <c r="L192" s="218">
        <v>0</v>
      </c>
      <c r="M192" s="913">
        <v>0</v>
      </c>
      <c r="N192" s="921"/>
    </row>
    <row r="193" spans="2:14">
      <c r="B193" s="148"/>
      <c r="C193" s="149"/>
      <c r="D193" s="216" t="str">
        <f>'8) Year 1 Cash Flow'!D172</f>
        <v>Other</v>
      </c>
      <c r="E193" s="217"/>
      <c r="F193" s="128"/>
      <c r="G193" s="128"/>
      <c r="H193" s="136"/>
      <c r="I193" s="855">
        <f>'8) Year 1 Cash Flow'!U172</f>
        <v>0</v>
      </c>
      <c r="J193" s="218">
        <v>0</v>
      </c>
      <c r="K193" s="218">
        <v>0</v>
      </c>
      <c r="L193" s="218">
        <v>0</v>
      </c>
      <c r="M193" s="913">
        <v>0</v>
      </c>
      <c r="N193" s="921"/>
    </row>
    <row r="194" spans="2:14">
      <c r="B194" s="148"/>
      <c r="C194" s="149" t="s">
        <v>128</v>
      </c>
      <c r="D194" s="149"/>
      <c r="E194" s="127"/>
      <c r="F194" s="128"/>
      <c r="G194" s="128"/>
      <c r="H194" s="136"/>
      <c r="I194" s="219">
        <f>I192+I193</f>
        <v>0</v>
      </c>
      <c r="J194" s="220">
        <f>J192+J193</f>
        <v>0</v>
      </c>
      <c r="K194" s="220">
        <f>K192+K193</f>
        <v>0</v>
      </c>
      <c r="L194" s="220">
        <f>L192+L193</f>
        <v>0</v>
      </c>
      <c r="M194" s="914">
        <f>M192+M193</f>
        <v>0</v>
      </c>
      <c r="N194" s="921"/>
    </row>
    <row r="195" spans="2:14" ht="6.75" customHeight="1">
      <c r="B195" s="148"/>
      <c r="C195" s="149"/>
      <c r="D195" s="149"/>
      <c r="E195" s="127"/>
      <c r="F195" s="128"/>
      <c r="G195" s="128"/>
      <c r="H195" s="136"/>
      <c r="I195" s="221"/>
      <c r="J195" s="206"/>
      <c r="K195" s="206"/>
      <c r="L195" s="206"/>
      <c r="M195" s="206"/>
      <c r="N195" s="931"/>
    </row>
    <row r="196" spans="2:14">
      <c r="B196" s="125" t="s">
        <v>131</v>
      </c>
      <c r="C196" s="222"/>
      <c r="D196" s="222"/>
      <c r="E196" s="126"/>
      <c r="F196" s="223"/>
      <c r="G196" s="128"/>
      <c r="H196" s="136"/>
      <c r="I196" s="224">
        <f>I186+I190+I194</f>
        <v>0</v>
      </c>
      <c r="J196" s="225">
        <f>J186+J190+J194</f>
        <v>0</v>
      </c>
      <c r="K196" s="225">
        <f>K186+K190+K194</f>
        <v>0</v>
      </c>
      <c r="L196" s="225">
        <f>L186+L190+L194</f>
        <v>0</v>
      </c>
      <c r="M196" s="915">
        <f>M186+M190+M194</f>
        <v>0</v>
      </c>
      <c r="N196" s="921"/>
    </row>
    <row r="197" spans="2:14" ht="6.75" customHeight="1">
      <c r="B197" s="148"/>
      <c r="C197" s="149"/>
      <c r="D197" s="149"/>
      <c r="E197" s="127"/>
      <c r="F197" s="128"/>
      <c r="G197" s="128"/>
      <c r="H197" s="136"/>
      <c r="I197" s="221"/>
      <c r="J197" s="206"/>
      <c r="K197" s="206"/>
      <c r="L197" s="206"/>
      <c r="M197" s="206"/>
      <c r="N197" s="931"/>
    </row>
    <row r="198" spans="2:14">
      <c r="B198" s="125" t="s">
        <v>98</v>
      </c>
      <c r="C198" s="222"/>
      <c r="D198" s="222"/>
      <c r="E198" s="126"/>
      <c r="F198" s="223"/>
      <c r="G198" s="128"/>
      <c r="H198" s="136"/>
      <c r="I198" s="224">
        <f>I157+I196</f>
        <v>0</v>
      </c>
      <c r="J198" s="225">
        <f>J157+J196</f>
        <v>0</v>
      </c>
      <c r="K198" s="225">
        <f>K157+K196</f>
        <v>0</v>
      </c>
      <c r="L198" s="225">
        <f>L157+L196</f>
        <v>0</v>
      </c>
      <c r="M198" s="915">
        <f>M157+M196</f>
        <v>0</v>
      </c>
      <c r="N198" s="921"/>
    </row>
    <row r="199" spans="2:14" ht="6.75" customHeight="1">
      <c r="B199" s="148"/>
      <c r="C199" s="149"/>
      <c r="D199" s="149"/>
      <c r="E199" s="127"/>
      <c r="F199" s="128"/>
      <c r="G199" s="128"/>
      <c r="H199" s="136"/>
      <c r="I199" s="221"/>
      <c r="J199" s="206"/>
      <c r="K199" s="206"/>
      <c r="L199" s="206"/>
      <c r="M199" s="206"/>
      <c r="N199" s="931"/>
    </row>
    <row r="200" spans="2:14">
      <c r="B200" s="125" t="s">
        <v>129</v>
      </c>
      <c r="C200" s="127"/>
      <c r="D200" s="127"/>
      <c r="E200" s="127"/>
      <c r="F200" s="128"/>
      <c r="G200" s="128"/>
      <c r="H200" s="136"/>
      <c r="I200" s="855">
        <f>'8) Year 1 Cash Flow'!U179</f>
        <v>0</v>
      </c>
      <c r="J200" s="226">
        <f>I202</f>
        <v>0</v>
      </c>
      <c r="K200" s="226">
        <f t="shared" ref="K200:M200" si="0">J202</f>
        <v>0</v>
      </c>
      <c r="L200" s="226">
        <f t="shared" si="0"/>
        <v>0</v>
      </c>
      <c r="M200" s="916">
        <f t="shared" si="0"/>
        <v>0</v>
      </c>
      <c r="N200" s="921"/>
    </row>
    <row r="201" spans="2:14" ht="6.75" customHeight="1">
      <c r="B201" s="148"/>
      <c r="C201" s="149"/>
      <c r="D201" s="149"/>
      <c r="E201" s="127"/>
      <c r="F201" s="128"/>
      <c r="G201" s="128"/>
      <c r="H201" s="136"/>
      <c r="I201" s="206"/>
      <c r="J201" s="206"/>
      <c r="K201" s="206"/>
      <c r="L201" s="206"/>
      <c r="M201" s="206"/>
      <c r="N201" s="931"/>
    </row>
    <row r="202" spans="2:14" ht="15.6" thickBot="1">
      <c r="B202" s="202" t="s">
        <v>130</v>
      </c>
      <c r="C202" s="203"/>
      <c r="D202" s="203"/>
      <c r="E202" s="203"/>
      <c r="F202" s="227"/>
      <c r="G202" s="213"/>
      <c r="H202" s="228"/>
      <c r="I202" s="229">
        <f>I198+I200</f>
        <v>0</v>
      </c>
      <c r="J202" s="229">
        <f>J198+J200</f>
        <v>0</v>
      </c>
      <c r="K202" s="229">
        <f>K198+K200</f>
        <v>0</v>
      </c>
      <c r="L202" s="229">
        <f>L198+L200</f>
        <v>0</v>
      </c>
      <c r="M202" s="917">
        <f>M198+M200</f>
        <v>0</v>
      </c>
      <c r="N202" s="932"/>
    </row>
    <row r="203" spans="2:14" ht="15.6" thickTop="1"/>
  </sheetData>
  <sheetProtection algorithmName="SHA-512" hashValue="YM7fuFgcfUsxkTnjMcKxd/a77MkCZpicN0XpsnJmj+mui5r+YSgnYnlJWnlCmuWJPduZ1ps0EqPdcxESqz2phw==" saltValue="MSxzh8RFaZQR0SiJV1XQ5w==" spinCount="100000" sheet="1" objects="1" scenarios="1"/>
  <customSheetViews>
    <customSheetView guid="{5E4DC421-887D-9843-8B54-CF861F76B668}" scale="80" showGridLines="0" hiddenColumns="1">
      <pane xSplit="8" ySplit="13.1" topLeftCell="I89" activePane="bottomRight" state="frozenSplit"/>
      <selection pane="bottomRight" activeCell="K123" sqref="K123"/>
      <rowBreaks count="2" manualBreakCount="2">
        <brk id="66" min="1" max="13" man="1"/>
        <brk id="158" min="1" max="13" man="1"/>
      </rowBreaks>
      <pageMargins left="0.7" right="0.7" top="0.75" bottom="0.75" header="0.3" footer="0.3"/>
      <printOptions horizontalCentered="1"/>
      <pageSetup scale="47" orientation="portrait"/>
      <headerFooter alignWithMargins="0"/>
    </customSheetView>
    <customSheetView guid="{7E5415B2-297C-4CDE-9A5E-CCA4F5662440}" scale="80" showPageBreaks="1" showGridLines="0" printArea="1" hiddenColumns="1" view="pageBreakPreview">
      <pane xSplit="8" ySplit="13" topLeftCell="I89" activePane="bottomRight" state="frozenSplit"/>
      <selection pane="bottomRight" activeCell="K123" sqref="K123"/>
      <rowBreaks count="2" manualBreakCount="2">
        <brk id="66" min="1" max="13" man="1"/>
        <brk id="158" min="1" max="13" man="1"/>
      </rowBreaks>
      <pageMargins left="0.7" right="0.7" top="0.75" bottom="0.75" header="0.3" footer="0.3"/>
      <printOptions horizontalCentered="1"/>
      <pageSetup scale="47" orientation="portrait"/>
      <headerFooter alignWithMargins="0"/>
    </customSheetView>
  </customSheetViews>
  <mergeCells count="9">
    <mergeCell ref="B2:F4"/>
    <mergeCell ref="G4:M4"/>
    <mergeCell ref="G5:M5"/>
    <mergeCell ref="G2:M3"/>
    <mergeCell ref="I14:M14"/>
    <mergeCell ref="H11:H12"/>
    <mergeCell ref="B11:E12"/>
    <mergeCell ref="G11:G12"/>
    <mergeCell ref="B5:F5"/>
  </mergeCells>
  <phoneticPr fontId="0" type="noConversion"/>
  <conditionalFormatting sqref="G2">
    <cfRule type="expression" dxfId="2" priority="5">
      <formula>School="Enter School Name Here"</formula>
    </cfRule>
  </conditionalFormatting>
  <conditionalFormatting sqref="E160 E17">
    <cfRule type="cellIs" dxfId="1" priority="4" operator="equal">
      <formula>"(Select from drop-down list)"</formula>
    </cfRule>
  </conditionalFormatting>
  <conditionalFormatting sqref="E160 E17">
    <cfRule type="cellIs" dxfId="0" priority="3" operator="equal">
      <formula>"Please complete ""ENROLLMENT"" tab"</formula>
    </cfRule>
  </conditionalFormatting>
  <printOptions horizontalCentered="1"/>
  <pageMargins left="0.2" right="0.2" top="0.5" bottom="0.25" header="0" footer="0"/>
  <pageSetup scale="55" orientation="landscape" r:id="rId1"/>
  <headerFooter alignWithMargins="0"/>
  <rowBreaks count="3" manualBreakCount="3">
    <brk id="65" min="1" max="13" man="1"/>
    <brk id="117" min="1" max="13" man="1"/>
    <brk id="157" min="1" max="13" man="1"/>
  </rowBreaks>
  <ignoredErrors>
    <ignoredError sqref="I76:M77 J48:M48 K49:M49 I87:M89 I95:M99" unlockedFormula="1"/>
    <ignoredError sqref="I175:M175" formulaRange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xWindow="867" yWindow="598" count="1">
        <x14:dataValidation type="custom" allowBlank="1" showInputMessage="1" showErrorMessage="1" errorTitle="Input Values Incorrectt" error="The input value exceeds the maximum for a single year (3%) and/or the total allowable for the 5-year charter term." promptTitle="PPR Rate Increase Instructions" prompt="Basic Tuition starting point is 2019-20 actual rates._x000a_Maximum increase in any 1 year = 3%_x000a_Maximum combined increase over 5 years as follows:_x000a_--&gt; Open Year: 2021-22 = 10%_x000a_--&gt; Open Year: 2022-23 = 12%">
          <x14:formula1>
            <xm:f>AND(I15&lt;=0.03,SUM($I$15:$M$15)&lt;=CONTROL!$E$28)</xm:f>
          </x14:formula1>
          <xm:sqref>I15:M15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3366"/>
  </sheetPr>
  <dimension ref="A2:J26"/>
  <sheetViews>
    <sheetView showGridLines="0" zoomScale="90" zoomScaleNormal="90" zoomScaleSheetLayoutView="90" zoomScalePageLayoutView="80" workbookViewId="0">
      <selection activeCell="F7" sqref="F7"/>
    </sheetView>
  </sheetViews>
  <sheetFormatPr defaultColWidth="8.88671875" defaultRowHeight="13.2"/>
  <cols>
    <col min="1" max="1" width="2.6640625" customWidth="1"/>
    <col min="2" max="2" width="17.44140625" bestFit="1" customWidth="1"/>
    <col min="3" max="3" width="11.88671875" bestFit="1" customWidth="1"/>
    <col min="4" max="4" width="13.5546875" customWidth="1" collapsed="1"/>
    <col min="5" max="5" width="13.109375" bestFit="1" customWidth="1"/>
    <col min="6" max="6" width="16" bestFit="1" customWidth="1"/>
    <col min="7" max="7" width="17.109375" bestFit="1" customWidth="1"/>
    <col min="8" max="8" width="27.44140625" bestFit="1" customWidth="1"/>
    <col min="9" max="9" width="15.6640625" customWidth="1"/>
    <col min="10" max="10" width="2.6640625" customWidth="1"/>
  </cols>
  <sheetData>
    <row r="2" spans="1:10" ht="18">
      <c r="B2" s="778" t="s">
        <v>333</v>
      </c>
      <c r="C2" s="779"/>
      <c r="D2" s="779"/>
      <c r="E2" s="779"/>
      <c r="F2" s="779"/>
      <c r="G2" s="779"/>
      <c r="H2" s="779"/>
      <c r="I2" s="779"/>
    </row>
    <row r="4" spans="1:10" ht="18">
      <c r="B4" s="1225" t="str">
        <f>IF(CONTROL!B98=CONTROL!$B$167,Mssg3,"Largest Enrollment District:  "&amp;CONTROL!B98)</f>
        <v>Please complete entering all information on tab - "2) Enrollment Chart"</v>
      </c>
      <c r="C4" s="1226"/>
      <c r="D4" s="1226"/>
      <c r="E4" s="1226"/>
      <c r="F4" s="1226"/>
      <c r="G4" s="1226"/>
      <c r="H4" s="1226"/>
      <c r="I4" s="1227"/>
    </row>
    <row r="5" spans="1:10" ht="30">
      <c r="B5" s="828" t="s">
        <v>334</v>
      </c>
      <c r="C5" s="828" t="s">
        <v>335</v>
      </c>
      <c r="D5" s="828" t="s">
        <v>336</v>
      </c>
      <c r="E5" s="829" t="s">
        <v>343</v>
      </c>
      <c r="F5" s="828" t="s">
        <v>337</v>
      </c>
      <c r="G5" s="830" t="s">
        <v>344</v>
      </c>
      <c r="H5" s="828" t="s">
        <v>338</v>
      </c>
      <c r="I5" s="830" t="s">
        <v>345</v>
      </c>
    </row>
    <row r="6" spans="1:10" ht="75">
      <c r="B6" s="780" t="s">
        <v>339</v>
      </c>
      <c r="C6" s="780" t="s">
        <v>340</v>
      </c>
      <c r="D6" s="780" t="s">
        <v>150</v>
      </c>
      <c r="E6" s="780" t="s">
        <v>151</v>
      </c>
      <c r="F6" s="780" t="s">
        <v>341</v>
      </c>
      <c r="G6" s="780" t="s">
        <v>342</v>
      </c>
      <c r="H6" s="839" t="str">
        <f>"* Total General Fund Operating Budget for "&amp;IF(CONTROL!B98="(Select from drop-down list)","???",CONTROL!B98)&amp;" School District"</f>
        <v>* Total General Fund Operating Budget for Select from drop-down list → School District</v>
      </c>
      <c r="I6" s="780" t="s">
        <v>1137</v>
      </c>
    </row>
    <row r="7" spans="1:10" ht="30" customHeight="1">
      <c r="B7" s="781" t="str">
        <f>"Year 1 ("&amp;CONTROL!G19&amp;")"</f>
        <v>Year 1 ()</v>
      </c>
      <c r="C7" s="782">
        <f>'9) 5 YR Budget &amp; Cash Flow Adj'!I160</f>
        <v>0</v>
      </c>
      <c r="D7" s="782">
        <f>'9) 5 YR Budget &amp; Cash Flow Adj'!G17*(1+'9) 5 YR Budget &amp; Cash Flow Adj'!I15)</f>
        <v>0</v>
      </c>
      <c r="E7" s="782">
        <f>C7*D7</f>
        <v>0</v>
      </c>
      <c r="F7" s="835">
        <v>0</v>
      </c>
      <c r="G7" s="782">
        <f>E7+F7</f>
        <v>0</v>
      </c>
      <c r="H7" s="783">
        <f>'2) Enrollment Chart'!D$78</f>
        <v>0</v>
      </c>
      <c r="I7" s="784" t="e">
        <f>G7/H7</f>
        <v>#DIV/0!</v>
      </c>
    </row>
    <row r="8" spans="1:10" ht="30" customHeight="1">
      <c r="B8" s="781" t="str">
        <f ca="1">"Year 2 ("&amp;CONTROL!G20&amp;")"</f>
        <v>Year 2 ()</v>
      </c>
      <c r="C8" s="782">
        <f>'9) 5 YR Budget &amp; Cash Flow Adj'!J160</f>
        <v>0</v>
      </c>
      <c r="D8" s="782">
        <f>D7*(1+'9) 5 YR Budget &amp; Cash Flow Adj'!$J$15)</f>
        <v>0</v>
      </c>
      <c r="E8" s="782">
        <f>C8*D8</f>
        <v>0</v>
      </c>
      <c r="F8" s="835">
        <v>0</v>
      </c>
      <c r="G8" s="782">
        <f t="shared" ref="G8:G11" si="0">E8+F8</f>
        <v>0</v>
      </c>
      <c r="H8" s="783">
        <f>'2) Enrollment Chart'!E$78</f>
        <v>0</v>
      </c>
      <c r="I8" s="784" t="e">
        <f t="shared" ref="I8:I11" si="1">G8/H8</f>
        <v>#DIV/0!</v>
      </c>
    </row>
    <row r="9" spans="1:10" ht="30" customHeight="1">
      <c r="B9" s="781" t="str">
        <f ca="1">"Year 3 ("&amp;CONTROL!G21&amp;")"</f>
        <v>Year 3 ()</v>
      </c>
      <c r="C9" s="782">
        <f>'9) 5 YR Budget &amp; Cash Flow Adj'!K160</f>
        <v>0</v>
      </c>
      <c r="D9" s="782">
        <f>D8*(1+'9) 5 YR Budget &amp; Cash Flow Adj'!$K$15)</f>
        <v>0</v>
      </c>
      <c r="E9" s="782">
        <f>C9*D9</f>
        <v>0</v>
      </c>
      <c r="F9" s="835">
        <v>0</v>
      </c>
      <c r="G9" s="782">
        <f t="shared" si="0"/>
        <v>0</v>
      </c>
      <c r="H9" s="783">
        <f>'2) Enrollment Chart'!F$78</f>
        <v>0</v>
      </c>
      <c r="I9" s="784" t="e">
        <f t="shared" si="1"/>
        <v>#DIV/0!</v>
      </c>
    </row>
    <row r="10" spans="1:10" ht="30" customHeight="1">
      <c r="B10" s="781" t="str">
        <f ca="1">"Year 4 ("&amp;CONTROL!G22&amp;")"</f>
        <v>Year 4 ()</v>
      </c>
      <c r="C10" s="782">
        <f>'9) 5 YR Budget &amp; Cash Flow Adj'!L160</f>
        <v>0</v>
      </c>
      <c r="D10" s="782">
        <f>D9*(1+'9) 5 YR Budget &amp; Cash Flow Adj'!$L$15)</f>
        <v>0</v>
      </c>
      <c r="E10" s="782">
        <f>C10*D10</f>
        <v>0</v>
      </c>
      <c r="F10" s="835">
        <v>0</v>
      </c>
      <c r="G10" s="782">
        <f t="shared" si="0"/>
        <v>0</v>
      </c>
      <c r="H10" s="783">
        <f>'2) Enrollment Chart'!G$78</f>
        <v>0</v>
      </c>
      <c r="I10" s="784" t="e">
        <f t="shared" si="1"/>
        <v>#DIV/0!</v>
      </c>
    </row>
    <row r="11" spans="1:10" ht="30" customHeight="1">
      <c r="B11" s="781" t="str">
        <f ca="1">"Year 5 ("&amp;CONTROL!G23&amp;")"</f>
        <v>Year 5 ()</v>
      </c>
      <c r="C11" s="782">
        <f>'9) 5 YR Budget &amp; Cash Flow Adj'!M160</f>
        <v>0</v>
      </c>
      <c r="D11" s="782">
        <f>D10*(1+'9) 5 YR Budget &amp; Cash Flow Adj'!$M$15)</f>
        <v>0</v>
      </c>
      <c r="E11" s="782">
        <f>C11*D11</f>
        <v>0</v>
      </c>
      <c r="F11" s="835">
        <v>0</v>
      </c>
      <c r="G11" s="782">
        <f t="shared" si="0"/>
        <v>0</v>
      </c>
      <c r="H11" s="783">
        <f>'2) Enrollment Chart'!H$78</f>
        <v>0</v>
      </c>
      <c r="I11" s="784" t="e">
        <f t="shared" si="1"/>
        <v>#DIV/0!</v>
      </c>
    </row>
    <row r="12" spans="1:10" ht="9.75" customHeight="1">
      <c r="B12" s="831"/>
      <c r="C12" s="832"/>
      <c r="D12" s="832"/>
      <c r="E12" s="832"/>
      <c r="G12" s="832"/>
      <c r="H12" s="833"/>
      <c r="I12" s="834"/>
    </row>
    <row r="13" spans="1:10" ht="45" customHeight="1">
      <c r="B13" s="1216" t="s">
        <v>346</v>
      </c>
      <c r="C13" s="1217"/>
      <c r="D13" s="1218"/>
      <c r="E13" s="1219" t="str">
        <f>IF(ISBLANK('2) Enrollment Chart'!D80)=TRUE,"(Enter Source on Tab 2, ""Enrollment Chart"")",'2) Enrollment Chart'!D80)</f>
        <v>(Enter Source on Tab 2, "Enrollment Chart")</v>
      </c>
      <c r="F13" s="1220"/>
      <c r="G13" s="1220"/>
      <c r="H13" s="1220"/>
      <c r="I13" s="1221"/>
    </row>
    <row r="14" spans="1:10" ht="60" customHeight="1">
      <c r="B14" s="1216" t="s">
        <v>347</v>
      </c>
      <c r="C14" s="1217"/>
      <c r="D14" s="1218"/>
      <c r="E14" s="1222"/>
      <c r="F14" s="1223"/>
      <c r="G14" s="1223"/>
      <c r="H14" s="1223"/>
      <c r="I14" s="1224"/>
    </row>
    <row r="15" spans="1:10" s="4" customFormat="1" ht="27.75" customHeight="1">
      <c r="A15"/>
      <c r="J15"/>
    </row>
    <row r="16" spans="1:10" ht="18">
      <c r="B16" s="1225" t="str">
        <f>"Second Largest Enrollment District:  "&amp;IF(CONTROL!B99&lt;&gt;CONTROL!$B$167,CONTROL!B99,"N/A")</f>
        <v>Second Largest Enrollment District:  N/A</v>
      </c>
      <c r="C16" s="1226"/>
      <c r="D16" s="1226"/>
      <c r="E16" s="1226"/>
      <c r="F16" s="1226"/>
      <c r="G16" s="1226"/>
      <c r="H16" s="1226"/>
      <c r="I16" s="1227"/>
    </row>
    <row r="17" spans="2:9" ht="30">
      <c r="B17" s="828" t="s">
        <v>334</v>
      </c>
      <c r="C17" s="828" t="s">
        <v>335</v>
      </c>
      <c r="D17" s="828" t="s">
        <v>336</v>
      </c>
      <c r="E17" s="829" t="s">
        <v>343</v>
      </c>
      <c r="F17" s="828" t="s">
        <v>337</v>
      </c>
      <c r="G17" s="830" t="s">
        <v>344</v>
      </c>
      <c r="H17" s="828" t="s">
        <v>338</v>
      </c>
      <c r="I17" s="830" t="s">
        <v>345</v>
      </c>
    </row>
    <row r="18" spans="2:9" ht="75">
      <c r="B18" s="780" t="s">
        <v>339</v>
      </c>
      <c r="C18" s="780" t="s">
        <v>340</v>
      </c>
      <c r="D18" s="780" t="s">
        <v>150</v>
      </c>
      <c r="E18" s="780" t="s">
        <v>151</v>
      </c>
      <c r="F18" s="780" t="s">
        <v>341</v>
      </c>
      <c r="G18" s="780" t="s">
        <v>342</v>
      </c>
      <c r="H18" s="839" t="str">
        <f>"* Total General Fund Operating Budget for "&amp;IF(CONTROL!B99="(Select from drop-down list)","???",CONTROL!B99)&amp;" School District"</f>
        <v>* Total General Fund Operating Budget for Select from drop-down list → School District</v>
      </c>
      <c r="I18" s="780" t="s">
        <v>1137</v>
      </c>
    </row>
    <row r="19" spans="2:9" ht="30" customHeight="1">
      <c r="B19" s="781" t="str">
        <f>"Year 1 ("&amp;CONTROL!G19&amp;")"</f>
        <v>Year 1 ()</v>
      </c>
      <c r="C19" s="782">
        <f>'9) 5 YR Budget &amp; Cash Flow Adj'!I161</f>
        <v>0</v>
      </c>
      <c r="D19" s="782">
        <f>'9) 5 YR Budget &amp; Cash Flow Adj'!G18*(1+'9) 5 YR Budget &amp; Cash Flow Adj'!I15)</f>
        <v>0</v>
      </c>
      <c r="E19" s="782">
        <f>C19*D19</f>
        <v>0</v>
      </c>
      <c r="F19" s="835">
        <v>0</v>
      </c>
      <c r="G19" s="782">
        <f>E19+F19</f>
        <v>0</v>
      </c>
      <c r="H19" s="783">
        <f>'2) Enrollment Chart'!D$83</f>
        <v>0</v>
      </c>
      <c r="I19" s="784" t="e">
        <f>G19/H19</f>
        <v>#DIV/0!</v>
      </c>
    </row>
    <row r="20" spans="2:9" ht="30" customHeight="1">
      <c r="B20" s="781" t="str">
        <f ca="1">"Year 2 ("&amp;CONTROL!G20&amp;")"</f>
        <v>Year 2 ()</v>
      </c>
      <c r="C20" s="782">
        <f>'9) 5 YR Budget &amp; Cash Flow Adj'!J161</f>
        <v>0</v>
      </c>
      <c r="D20" s="782">
        <f>D19*(1+'9) 5 YR Budget &amp; Cash Flow Adj'!$J$15)</f>
        <v>0</v>
      </c>
      <c r="E20" s="782">
        <f>C20*D20</f>
        <v>0</v>
      </c>
      <c r="F20" s="835">
        <v>0</v>
      </c>
      <c r="G20" s="782">
        <f t="shared" ref="G20:G23" si="2">E20+F20</f>
        <v>0</v>
      </c>
      <c r="H20" s="783">
        <f>'2) Enrollment Chart'!E$83</f>
        <v>0</v>
      </c>
      <c r="I20" s="784" t="e">
        <f t="shared" ref="I20:I23" si="3">G20/H20</f>
        <v>#DIV/0!</v>
      </c>
    </row>
    <row r="21" spans="2:9" ht="30" customHeight="1">
      <c r="B21" s="781" t="str">
        <f ca="1">"Year 3 ("&amp;CONTROL!G21&amp;")"</f>
        <v>Year 3 ()</v>
      </c>
      <c r="C21" s="782">
        <f>'9) 5 YR Budget &amp; Cash Flow Adj'!K161</f>
        <v>0</v>
      </c>
      <c r="D21" s="782">
        <f>D20*(1+'9) 5 YR Budget &amp; Cash Flow Adj'!$K$15)</f>
        <v>0</v>
      </c>
      <c r="E21" s="782">
        <f>C21*D21</f>
        <v>0</v>
      </c>
      <c r="F21" s="835">
        <v>0</v>
      </c>
      <c r="G21" s="782">
        <f t="shared" si="2"/>
        <v>0</v>
      </c>
      <c r="H21" s="783">
        <f>'2) Enrollment Chart'!F$83</f>
        <v>0</v>
      </c>
      <c r="I21" s="784" t="e">
        <f t="shared" si="3"/>
        <v>#DIV/0!</v>
      </c>
    </row>
    <row r="22" spans="2:9" ht="30" customHeight="1">
      <c r="B22" s="781" t="str">
        <f ca="1">"Year 4 ("&amp;CONTROL!G22&amp;")"</f>
        <v>Year 4 ()</v>
      </c>
      <c r="C22" s="782">
        <f>'9) 5 YR Budget &amp; Cash Flow Adj'!L161</f>
        <v>0</v>
      </c>
      <c r="D22" s="782">
        <f>D21*(1+'9) 5 YR Budget &amp; Cash Flow Adj'!$L$15)</f>
        <v>0</v>
      </c>
      <c r="E22" s="782">
        <f>C22*D22</f>
        <v>0</v>
      </c>
      <c r="F22" s="835">
        <v>0</v>
      </c>
      <c r="G22" s="782">
        <f t="shared" si="2"/>
        <v>0</v>
      </c>
      <c r="H22" s="783">
        <f>'2) Enrollment Chart'!G$83</f>
        <v>0</v>
      </c>
      <c r="I22" s="784" t="e">
        <f t="shared" si="3"/>
        <v>#DIV/0!</v>
      </c>
    </row>
    <row r="23" spans="2:9" ht="30" customHeight="1">
      <c r="B23" s="781" t="str">
        <f ca="1">"Year 5 ("&amp;CONTROL!G23&amp;")"</f>
        <v>Year 5 ()</v>
      </c>
      <c r="C23" s="782">
        <f>'9) 5 YR Budget &amp; Cash Flow Adj'!M161</f>
        <v>0</v>
      </c>
      <c r="D23" s="782">
        <f>D22*(1+'9) 5 YR Budget &amp; Cash Flow Adj'!$M$15)</f>
        <v>0</v>
      </c>
      <c r="E23" s="782">
        <f>C23*D23</f>
        <v>0</v>
      </c>
      <c r="F23" s="835">
        <v>0</v>
      </c>
      <c r="G23" s="782">
        <f t="shared" si="2"/>
        <v>0</v>
      </c>
      <c r="H23" s="783">
        <f>'2) Enrollment Chart'!H$83</f>
        <v>0</v>
      </c>
      <c r="I23" s="784" t="e">
        <f t="shared" si="3"/>
        <v>#DIV/0!</v>
      </c>
    </row>
    <row r="24" spans="2:9" ht="9.75" customHeight="1">
      <c r="B24" s="831"/>
      <c r="C24" s="832"/>
      <c r="D24" s="832"/>
      <c r="E24" s="832"/>
      <c r="G24" s="832"/>
      <c r="H24" s="833"/>
      <c r="I24" s="834"/>
    </row>
    <row r="25" spans="2:9" ht="45" customHeight="1">
      <c r="B25" s="1216" t="s">
        <v>346</v>
      </c>
      <c r="C25" s="1217"/>
      <c r="D25" s="1218"/>
      <c r="E25" s="1219" t="str">
        <f>IF(AND(CONTROL!B99&lt;&gt;CONTROL!$B$167,ISBLANK('2) Enrollment Chart'!D85)=TRUE),"(Enter Source on Tab 2, ""Enrollment Chart"")",IF(CONTROL!B99=CONTROL!$B$167,"",'2) Enrollment Chart'!D85))</f>
        <v/>
      </c>
      <c r="F25" s="1220"/>
      <c r="G25" s="1220"/>
      <c r="H25" s="1220"/>
      <c r="I25" s="1221"/>
    </row>
    <row r="26" spans="2:9" ht="60" customHeight="1">
      <c r="B26" s="1216" t="s">
        <v>347</v>
      </c>
      <c r="C26" s="1217"/>
      <c r="D26" s="1218"/>
      <c r="E26" s="1222"/>
      <c r="F26" s="1223"/>
      <c r="G26" s="1223"/>
      <c r="H26" s="1223"/>
      <c r="I26" s="1224"/>
    </row>
  </sheetData>
  <sheetProtection algorithmName="SHA-512" hashValue="9kQ6eNPIFTWljDFeRy8KLqBAdsfaA8vVbqazAKGim+OarHx39asRzUrfzF3XaHjqYXpsPEUwUwW4m5cSRURIHw==" saltValue="sxq53V0JrHTmC3uK5kqyKg==" spinCount="100000" sheet="1" objects="1" scenarios="1"/>
  <mergeCells count="10">
    <mergeCell ref="B25:D25"/>
    <mergeCell ref="E25:I25"/>
    <mergeCell ref="B26:D26"/>
    <mergeCell ref="E26:I26"/>
    <mergeCell ref="B16:I16"/>
    <mergeCell ref="B13:D13"/>
    <mergeCell ref="B14:D14"/>
    <mergeCell ref="E13:I13"/>
    <mergeCell ref="E14:I14"/>
    <mergeCell ref="B4:I4"/>
  </mergeCells>
  <printOptions horizontalCentered="1"/>
  <pageMargins left="0.5" right="0.25" top="1" bottom="0.25" header="0.5" footer="0.5"/>
  <pageSetup scale="55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AH846"/>
  <sheetViews>
    <sheetView workbookViewId="0">
      <selection activeCell="F28" sqref="F28:I28"/>
    </sheetView>
  </sheetViews>
  <sheetFormatPr defaultColWidth="9.109375" defaultRowHeight="15"/>
  <cols>
    <col min="1" max="1" width="13.109375" style="7" customWidth="1"/>
    <col min="2" max="2" width="42.6640625" style="4" customWidth="1"/>
    <col min="3" max="3" width="10.5546875" style="4" bestFit="1" customWidth="1"/>
    <col min="4" max="4" width="9.109375" style="4"/>
    <col min="5" max="9" width="15.6640625" style="4" customWidth="1"/>
    <col min="10" max="10" width="12.44140625" style="74" customWidth="1"/>
    <col min="11" max="11" width="20.5546875" style="20" bestFit="1" customWidth="1"/>
    <col min="12" max="15" width="14.109375" style="4" customWidth="1"/>
    <col min="16" max="17" width="12.6640625" style="4" customWidth="1"/>
    <col min="18" max="18" width="12.6640625" customWidth="1"/>
    <col min="19" max="19" width="20.5546875" bestFit="1" customWidth="1"/>
    <col min="20" max="23" width="11.33203125" customWidth="1"/>
    <col min="24" max="24" width="14.6640625" bestFit="1" customWidth="1"/>
    <col min="25" max="25" width="16.6640625" bestFit="1" customWidth="1"/>
    <col min="26" max="30" width="8.88671875"/>
    <col min="31" max="31" width="17.6640625" customWidth="1"/>
    <col min="32" max="32" width="6.109375" bestFit="1" customWidth="1"/>
    <col min="33" max="34" width="8.88671875" customWidth="1"/>
    <col min="35" max="16384" width="9.109375" style="4"/>
  </cols>
  <sheetData>
    <row r="1" spans="1:17" ht="18">
      <c r="A1" s="1008" t="s">
        <v>153</v>
      </c>
      <c r="B1" s="1008"/>
      <c r="C1" s="1008"/>
      <c r="D1" s="1008"/>
      <c r="E1" s="1008"/>
      <c r="F1" s="1008"/>
      <c r="G1" s="1008"/>
      <c r="H1" s="1008"/>
      <c r="I1" s="1008"/>
      <c r="L1"/>
      <c r="M1"/>
      <c r="N1"/>
      <c r="O1"/>
      <c r="P1"/>
      <c r="Q1"/>
    </row>
    <row r="2" spans="1:17" ht="18">
      <c r="A2" s="22"/>
      <c r="J2" s="20"/>
      <c r="K2"/>
      <c r="L2"/>
      <c r="M2"/>
      <c r="N2"/>
      <c r="O2"/>
      <c r="P2"/>
      <c r="Q2"/>
    </row>
    <row r="3" spans="1:17" ht="18">
      <c r="A3" s="22"/>
      <c r="J3"/>
      <c r="K3"/>
      <c r="L3"/>
      <c r="M3"/>
      <c r="N3"/>
      <c r="O3"/>
      <c r="P3"/>
      <c r="Q3"/>
    </row>
    <row r="4" spans="1:17">
      <c r="A4" s="73" t="s">
        <v>1112</v>
      </c>
      <c r="B4" s="72"/>
      <c r="K4"/>
      <c r="L4"/>
      <c r="M4"/>
      <c r="N4"/>
      <c r="O4"/>
      <c r="P4"/>
      <c r="Q4"/>
    </row>
    <row r="5" spans="1:17" ht="18">
      <c r="A5" s="22"/>
      <c r="B5" s="48" t="s">
        <v>171</v>
      </c>
      <c r="C5" s="974" t="s">
        <v>1115</v>
      </c>
      <c r="D5" s="975"/>
      <c r="E5" s="10"/>
      <c r="F5" s="11"/>
      <c r="G5" s="11"/>
      <c r="H5" s="12"/>
      <c r="I5" s="13" t="str">
        <f>UPPER('1) School Information'!B11)</f>
        <v>ENTER SCHOOL NAME HERE</v>
      </c>
      <c r="J5" s="75">
        <f>IF(I5="Enter School Name Here",0,1)</f>
        <v>0</v>
      </c>
      <c r="L5"/>
      <c r="M5"/>
      <c r="N5"/>
      <c r="O5"/>
      <c r="P5"/>
      <c r="Q5"/>
    </row>
    <row r="6" spans="1:17" ht="18">
      <c r="A6" s="23"/>
      <c r="B6" s="48" t="s">
        <v>172</v>
      </c>
      <c r="C6" s="974" t="s">
        <v>1115</v>
      </c>
      <c r="D6" s="975"/>
      <c r="E6" s="10"/>
      <c r="F6" s="11"/>
      <c r="G6" s="11"/>
      <c r="H6" s="12"/>
      <c r="I6" s="13" t="str">
        <f>'1) School Information'!D13</f>
        <v>enter name</v>
      </c>
      <c r="J6" s="75"/>
      <c r="L6"/>
      <c r="M6"/>
      <c r="N6"/>
      <c r="O6"/>
      <c r="P6"/>
      <c r="Q6"/>
    </row>
    <row r="7" spans="1:17" ht="18">
      <c r="A7" s="23"/>
      <c r="B7" s="48" t="s">
        <v>173</v>
      </c>
      <c r="C7" s="974" t="s">
        <v>1115</v>
      </c>
      <c r="D7" s="975"/>
      <c r="E7" s="10"/>
      <c r="F7" s="11"/>
      <c r="G7" s="11"/>
      <c r="H7" s="12"/>
      <c r="I7" s="13" t="str">
        <f>'1) School Information'!D14</f>
        <v>enter title</v>
      </c>
      <c r="J7" s="75"/>
      <c r="L7"/>
      <c r="M7"/>
      <c r="N7"/>
      <c r="O7"/>
      <c r="P7"/>
      <c r="Q7"/>
    </row>
    <row r="8" spans="1:17" ht="18">
      <c r="A8" s="23"/>
      <c r="B8" s="48" t="s">
        <v>174</v>
      </c>
      <c r="C8" s="974" t="s">
        <v>1115</v>
      </c>
      <c r="D8" s="975"/>
      <c r="E8" s="10"/>
      <c r="F8" s="11"/>
      <c r="G8" s="11"/>
      <c r="H8" s="12"/>
      <c r="I8" s="13" t="str">
        <f>'1) School Information'!D15</f>
        <v>enter email address</v>
      </c>
      <c r="J8" s="75"/>
      <c r="L8"/>
      <c r="M8"/>
      <c r="N8"/>
      <c r="O8"/>
      <c r="P8"/>
      <c r="Q8"/>
    </row>
    <row r="9" spans="1:17" ht="18">
      <c r="A9" s="23"/>
      <c r="B9" s="48" t="s">
        <v>175</v>
      </c>
      <c r="C9" s="974" t="s">
        <v>1115</v>
      </c>
      <c r="D9" s="975"/>
      <c r="E9" s="10"/>
      <c r="F9" s="11"/>
      <c r="G9" s="11"/>
      <c r="H9" s="12"/>
      <c r="I9" s="13" t="str">
        <f>'1) School Information'!D16</f>
        <v>enter phone number</v>
      </c>
      <c r="J9" s="75"/>
      <c r="L9"/>
      <c r="M9"/>
      <c r="N9"/>
      <c r="O9"/>
      <c r="P9"/>
      <c r="Q9"/>
    </row>
    <row r="10" spans="1:17" ht="18">
      <c r="A10" s="22"/>
      <c r="C10" s="20"/>
      <c r="D10" s="20"/>
      <c r="E10"/>
      <c r="F10"/>
      <c r="G10"/>
      <c r="H10"/>
      <c r="I10"/>
      <c r="J10" s="75"/>
      <c r="L10"/>
      <c r="M10"/>
      <c r="N10"/>
      <c r="O10"/>
      <c r="P10"/>
      <c r="Q10"/>
    </row>
    <row r="11" spans="1:17">
      <c r="B11" s="48" t="s">
        <v>170</v>
      </c>
      <c r="C11" s="974" t="s">
        <v>1115</v>
      </c>
      <c r="D11" s="975"/>
      <c r="E11" s="10"/>
      <c r="F11" s="11"/>
      <c r="G11" s="11"/>
      <c r="H11" s="12"/>
      <c r="I11" s="13" t="str">
        <f>AcadYr1</f>
        <v>Select from dropdown list →</v>
      </c>
      <c r="J11" s="74">
        <f>IF(I11=B18,0,1)</f>
        <v>0</v>
      </c>
      <c r="L11"/>
      <c r="M11"/>
      <c r="N11"/>
      <c r="O11"/>
      <c r="P11"/>
      <c r="Q11"/>
    </row>
    <row r="12" spans="1:17">
      <c r="A12" s="4"/>
      <c r="B12" s="48" t="s">
        <v>1117</v>
      </c>
      <c r="C12" s="974" t="s">
        <v>1115</v>
      </c>
      <c r="D12" s="975"/>
      <c r="E12" s="983"/>
      <c r="F12" s="984"/>
      <c r="G12" s="985"/>
      <c r="H12" s="984"/>
      <c r="I12" s="986" t="str">
        <f>PreOpenPd</f>
        <v>Select from dropdown list →</v>
      </c>
      <c r="J12" s="75"/>
      <c r="L12"/>
      <c r="M12"/>
      <c r="N12"/>
      <c r="O12"/>
      <c r="P12"/>
      <c r="Q12"/>
    </row>
    <row r="13" spans="1:17">
      <c r="A13" s="4"/>
      <c r="B13" s="48" t="s">
        <v>1114</v>
      </c>
      <c r="C13" s="974" t="s">
        <v>1116</v>
      </c>
      <c r="D13" s="975"/>
      <c r="E13" s="15"/>
      <c r="F13" s="89"/>
      <c r="G13" s="89"/>
      <c r="H13" s="89"/>
      <c r="I13" s="21" t="str">
        <f>IF(J11=1,G19&amp;" through "&amp;G23,"PLEASE ENTER ""FIRST ACADEMIC YEAR"" ON TAB ""1.) SCHOOL INFORMATION.""")</f>
        <v>PLEASE ENTER "FIRST ACADEMIC YEAR" ON TAB "1.) SCHOOL INFORMATION."</v>
      </c>
      <c r="L13"/>
      <c r="M13"/>
      <c r="N13"/>
      <c r="O13"/>
      <c r="P13"/>
      <c r="Q13"/>
    </row>
    <row r="14" spans="1:17">
      <c r="A14" s="4"/>
      <c r="J14" s="4"/>
      <c r="L14"/>
      <c r="M14"/>
      <c r="N14"/>
      <c r="O14"/>
      <c r="P14"/>
      <c r="Q14"/>
    </row>
    <row r="15" spans="1:17">
      <c r="A15" s="978" t="s">
        <v>154</v>
      </c>
      <c r="L15"/>
      <c r="M15"/>
      <c r="N15"/>
      <c r="O15"/>
      <c r="P15"/>
      <c r="Q15"/>
    </row>
    <row r="16" spans="1:17">
      <c r="A16" s="987" t="s">
        <v>1119</v>
      </c>
      <c r="L16"/>
      <c r="M16"/>
      <c r="N16"/>
      <c r="O16"/>
      <c r="P16"/>
      <c r="Q16"/>
    </row>
    <row r="17" spans="1:34" s="6" customFormat="1">
      <c r="A17" s="979" t="s">
        <v>162</v>
      </c>
      <c r="B17" s="6" t="s">
        <v>161</v>
      </c>
      <c r="C17" s="5" t="s">
        <v>155</v>
      </c>
      <c r="E17" s="980" t="s">
        <v>163</v>
      </c>
      <c r="F17" s="981"/>
      <c r="G17" s="981"/>
      <c r="H17" s="981"/>
      <c r="I17" s="982"/>
      <c r="J17" s="75"/>
      <c r="K17" s="76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</row>
    <row r="18" spans="1:34">
      <c r="A18" s="4">
        <v>0</v>
      </c>
      <c r="B18" s="1" t="s">
        <v>1125</v>
      </c>
      <c r="E18" s="8" t="s">
        <v>159</v>
      </c>
      <c r="F18" s="8" t="s">
        <v>158</v>
      </c>
      <c r="G18" s="8" t="s">
        <v>160</v>
      </c>
      <c r="H18" s="8" t="s">
        <v>156</v>
      </c>
      <c r="I18" s="8" t="s">
        <v>157</v>
      </c>
      <c r="L18"/>
      <c r="M18"/>
      <c r="N18"/>
      <c r="O18"/>
      <c r="P18"/>
      <c r="Q18"/>
    </row>
    <row r="19" spans="1:34">
      <c r="A19" s="4">
        <v>1</v>
      </c>
      <c r="B19" s="1" t="str">
        <f t="shared" ref="B19:B27" ca="1" si="0">C19&amp;"-"&amp;RIGHT(C20,2)</f>
        <v>2021-22</v>
      </c>
      <c r="C19" s="3">
        <f ca="1">IF(MONTH(NOW())&gt;=11,YEAR(NOW())+2,YEAR(NOW())+1)</f>
        <v>2021</v>
      </c>
      <c r="E19" s="8" t="s">
        <v>111</v>
      </c>
      <c r="F19" s="8" t="str">
        <f ca="1">IFERROR(MATCH(AcadYr1,$B$19:$B$23,0),"")</f>
        <v/>
      </c>
      <c r="G19" s="8" t="str">
        <f>IF(AcadYr1=B18,"",AcadYr1)</f>
        <v/>
      </c>
      <c r="H19" s="8" t="str">
        <f ca="1">IFERROR(VLOOKUP(F19,$A$19:$C$28,3),"")</f>
        <v/>
      </c>
      <c r="I19" s="8" t="str">
        <f ca="1">IFERROR(H19+1,"")</f>
        <v/>
      </c>
      <c r="L19"/>
      <c r="M19"/>
      <c r="N19"/>
      <c r="O19"/>
      <c r="P19"/>
      <c r="Q19"/>
    </row>
    <row r="20" spans="1:34">
      <c r="A20" s="4">
        <v>2</v>
      </c>
      <c r="B20" s="1" t="str">
        <f t="shared" ca="1" si="0"/>
        <v>2022-23</v>
      </c>
      <c r="C20" s="3">
        <f t="shared" ref="C20:C28" ca="1" si="1">C19+1</f>
        <v>2022</v>
      </c>
      <c r="E20" s="8" t="s">
        <v>112</v>
      </c>
      <c r="F20" s="8" t="str">
        <f ca="1">IFERROR(F19+1,"")</f>
        <v/>
      </c>
      <c r="G20" s="8" t="str">
        <f ca="1">IFERROR(VLOOKUP(F20,$A$19:$C$28,2),"")</f>
        <v/>
      </c>
      <c r="H20" s="8" t="str">
        <f ca="1">IFERROR(VLOOKUP(F20,$A$19:$C$28,3),"")</f>
        <v/>
      </c>
      <c r="I20" s="8" t="str">
        <f ca="1">IFERROR(H20+1,"")</f>
        <v/>
      </c>
      <c r="L20"/>
      <c r="M20"/>
      <c r="N20"/>
      <c r="O20"/>
      <c r="P20"/>
      <c r="Q20"/>
    </row>
    <row r="21" spans="1:34">
      <c r="A21" s="4">
        <v>3</v>
      </c>
      <c r="B21" s="1" t="str">
        <f t="shared" ca="1" si="0"/>
        <v>2023-24</v>
      </c>
      <c r="C21" s="2">
        <f t="shared" ca="1" si="1"/>
        <v>2023</v>
      </c>
      <c r="E21" s="8" t="s">
        <v>113</v>
      </c>
      <c r="F21" s="8" t="str">
        <f ca="1">IFERROR(F20+1,"")</f>
        <v/>
      </c>
      <c r="G21" s="8" t="str">
        <f ca="1">IFERROR(VLOOKUP(F21,$A$19:$C$28,2),"")</f>
        <v/>
      </c>
      <c r="H21" s="8" t="str">
        <f ca="1">IFERROR(VLOOKUP(F21,$A$19:$C$28,3),"")</f>
        <v/>
      </c>
      <c r="I21" s="8" t="str">
        <f ca="1">IFERROR(H21+1,"")</f>
        <v/>
      </c>
      <c r="L21"/>
      <c r="M21"/>
      <c r="N21"/>
      <c r="O21"/>
      <c r="P21"/>
      <c r="Q21"/>
    </row>
    <row r="22" spans="1:34">
      <c r="A22" s="4">
        <v>4</v>
      </c>
      <c r="B22" s="1" t="str">
        <f t="shared" ca="1" si="0"/>
        <v>2024-25</v>
      </c>
      <c r="C22" s="2">
        <f t="shared" ca="1" si="1"/>
        <v>2024</v>
      </c>
      <c r="E22" s="8" t="s">
        <v>114</v>
      </c>
      <c r="F22" s="8" t="str">
        <f ca="1">IFERROR(F21+1,"")</f>
        <v/>
      </c>
      <c r="G22" s="8" t="str">
        <f ca="1">IFERROR(VLOOKUP(F22,$A$19:$C$28,2),"")</f>
        <v/>
      </c>
      <c r="H22" s="8" t="str">
        <f ca="1">IFERROR(VLOOKUP(F22,$A$19:$C$28,3),"")</f>
        <v/>
      </c>
      <c r="I22" s="8" t="str">
        <f ca="1">IFERROR(H22+1,"")</f>
        <v/>
      </c>
      <c r="L22"/>
      <c r="M22"/>
      <c r="N22"/>
      <c r="O22"/>
      <c r="P22"/>
      <c r="Q22"/>
    </row>
    <row r="23" spans="1:34">
      <c r="A23" s="4">
        <v>5</v>
      </c>
      <c r="B23" s="1" t="str">
        <f t="shared" ca="1" si="0"/>
        <v>2025-26</v>
      </c>
      <c r="C23" s="2">
        <f t="shared" ca="1" si="1"/>
        <v>2025</v>
      </c>
      <c r="E23" s="8" t="s">
        <v>115</v>
      </c>
      <c r="F23" s="8" t="str">
        <f ca="1">IFERROR(F22+1,"")</f>
        <v/>
      </c>
      <c r="G23" s="8" t="str">
        <f ca="1">IFERROR(VLOOKUP(F23,$A$19:$C$28,2),"")</f>
        <v/>
      </c>
      <c r="H23" s="8" t="str">
        <f ca="1">IFERROR(VLOOKUP(F23,$A$19:$C$28,3),"")</f>
        <v/>
      </c>
      <c r="I23" s="8" t="str">
        <f ca="1">IFERROR(H23+1,"")</f>
        <v/>
      </c>
    </row>
    <row r="24" spans="1:34">
      <c r="A24" s="4">
        <v>6</v>
      </c>
      <c r="B24" s="1" t="str">
        <f t="shared" ca="1" si="0"/>
        <v>2026-27</v>
      </c>
      <c r="C24" s="2">
        <f t="shared" ca="1" si="1"/>
        <v>2026</v>
      </c>
      <c r="J24" s="77"/>
      <c r="L24"/>
      <c r="M24"/>
    </row>
    <row r="25" spans="1:34">
      <c r="A25" s="4">
        <v>7</v>
      </c>
      <c r="B25" s="1" t="str">
        <f t="shared" ca="1" si="0"/>
        <v>2027-28</v>
      </c>
      <c r="C25" s="2">
        <f t="shared" ca="1" si="1"/>
        <v>2027</v>
      </c>
      <c r="J25"/>
      <c r="L25"/>
      <c r="M25"/>
    </row>
    <row r="26" spans="1:34">
      <c r="A26" s="4">
        <v>8</v>
      </c>
      <c r="B26" s="1" t="str">
        <f t="shared" ca="1" si="0"/>
        <v>2028-29</v>
      </c>
      <c r="C26" s="2">
        <f t="shared" ca="1" si="1"/>
        <v>2028</v>
      </c>
      <c r="J26"/>
      <c r="L26"/>
      <c r="M26"/>
    </row>
    <row r="27" spans="1:34">
      <c r="A27" s="4">
        <v>9</v>
      </c>
      <c r="B27" s="1" t="str">
        <f t="shared" ca="1" si="0"/>
        <v>2029-30</v>
      </c>
      <c r="C27" s="2">
        <f t="shared" ca="1" si="1"/>
        <v>2029</v>
      </c>
      <c r="E27" s="1085" t="s">
        <v>1153</v>
      </c>
      <c r="F27" s="980" t="s">
        <v>1154</v>
      </c>
      <c r="G27" s="980"/>
      <c r="H27" s="980"/>
      <c r="I27" s="980"/>
      <c r="J27" s="77"/>
      <c r="L27"/>
      <c r="M27"/>
    </row>
    <row r="28" spans="1:34" ht="30" customHeight="1">
      <c r="A28" s="1086">
        <v>10</v>
      </c>
      <c r="B28" s="113" t="str">
        <f ca="1">C28&amp;"-"&amp;RIGHT(C28+1,2)</f>
        <v>2030-31</v>
      </c>
      <c r="C28" s="1087">
        <f t="shared" ca="1" si="1"/>
        <v>2030</v>
      </c>
      <c r="E28" s="1088">
        <f ca="1">IF(I11=B19,0.1,IF(I11=B20,0.12,0))</f>
        <v>0</v>
      </c>
      <c r="F28" s="1228" t="str">
        <f ca="1">"The maximum total percentate increase is limited to "&amp;E28*100&amp;"% for the 5-year charter term and 3% in any single year."</f>
        <v>The maximum total percentate increase is limited to 0% for the 5-year charter term and 3% in any single year.</v>
      </c>
      <c r="G28" s="1229"/>
      <c r="H28" s="1229"/>
      <c r="I28" s="1230"/>
      <c r="J28" s="77"/>
      <c r="L28"/>
      <c r="M28"/>
    </row>
    <row r="29" spans="1:34">
      <c r="J29" s="77"/>
      <c r="L29"/>
      <c r="M29"/>
    </row>
    <row r="30" spans="1:34">
      <c r="A30" s="987" t="s">
        <v>1118</v>
      </c>
      <c r="J30" s="4"/>
    </row>
    <row r="31" spans="1:34">
      <c r="A31" s="979" t="s">
        <v>162</v>
      </c>
      <c r="B31" s="4" t="s">
        <v>1113</v>
      </c>
      <c r="E31" s="14"/>
    </row>
    <row r="32" spans="1:34">
      <c r="B32" s="1017" t="s">
        <v>1125</v>
      </c>
      <c r="C32" s="1020"/>
      <c r="D32" s="1021"/>
      <c r="E32" s="1022"/>
      <c r="F32" s="1022"/>
    </row>
    <row r="33" spans="1:16">
      <c r="B33" s="1018" t="str">
        <f ca="1">IFERROR("January 1, "&amp;VLOOKUP(AcadYr1,B19:C28,2,FALSE)&amp;" - June 30, "&amp;VLOOKUP(AcadYr1,B19:C28,2,FALSE),"")</f>
        <v/>
      </c>
      <c r="C33" s="1023"/>
      <c r="D33" s="1024"/>
      <c r="E33" s="1022"/>
      <c r="F33" s="1021"/>
      <c r="G33" s="20"/>
    </row>
    <row r="34" spans="1:16">
      <c r="B34" s="1019" t="str">
        <f ca="1">IFERROR("July 1, "&amp;VLOOKUP(AcadYr1,B19:C28,2,FALSE)-1&amp;" - June 30, "&amp;VLOOKUP(AcadYr1,B19:C28,2,FALSE),"")</f>
        <v/>
      </c>
      <c r="C34" s="1023"/>
      <c r="D34" s="1024"/>
      <c r="E34" s="1022"/>
      <c r="F34" s="1021"/>
      <c r="G34" s="20"/>
    </row>
    <row r="35" spans="1:16">
      <c r="C35" s="1025"/>
      <c r="D35" s="1022"/>
      <c r="E35" s="1022"/>
      <c r="F35" s="1022"/>
    </row>
    <row r="38" spans="1:16">
      <c r="K38" s="40"/>
    </row>
    <row r="39" spans="1:16">
      <c r="A39" s="73" t="s">
        <v>176</v>
      </c>
      <c r="C39" s="1"/>
      <c r="K39" s="40"/>
    </row>
    <row r="40" spans="1:16">
      <c r="A40" s="7">
        <v>1</v>
      </c>
      <c r="B40" s="16" t="s">
        <v>349</v>
      </c>
      <c r="C40" s="17"/>
      <c r="D40" s="17"/>
      <c r="E40" s="17"/>
      <c r="F40" s="17"/>
      <c r="G40" s="17"/>
      <c r="H40" s="17"/>
      <c r="I40" s="18"/>
      <c r="K40" s="40"/>
      <c r="L40" s="20"/>
      <c r="M40" s="20"/>
      <c r="N40" s="20"/>
      <c r="O40" s="20"/>
      <c r="P40" s="20"/>
    </row>
    <row r="41" spans="1:16">
      <c r="A41" s="7">
        <v>2</v>
      </c>
      <c r="B41" s="16" t="s">
        <v>350</v>
      </c>
      <c r="C41" s="17"/>
      <c r="D41" s="17"/>
      <c r="E41" s="17"/>
      <c r="F41" s="17"/>
      <c r="G41" s="17"/>
      <c r="H41" s="17"/>
      <c r="I41" s="18"/>
      <c r="K41" s="40"/>
    </row>
    <row r="42" spans="1:16">
      <c r="A42" s="7">
        <v>3</v>
      </c>
      <c r="B42" s="836" t="s">
        <v>348</v>
      </c>
      <c r="C42" s="837"/>
      <c r="D42" s="837"/>
      <c r="E42" s="837"/>
      <c r="F42" s="837"/>
      <c r="G42" s="837"/>
      <c r="H42" s="837"/>
      <c r="I42" s="838"/>
    </row>
    <row r="44" spans="1:16">
      <c r="A44" s="73" t="s">
        <v>201</v>
      </c>
    </row>
    <row r="45" spans="1:16">
      <c r="A45" s="7">
        <v>0</v>
      </c>
      <c r="B45" s="1" t="s">
        <v>1124</v>
      </c>
    </row>
    <row r="46" spans="1:16">
      <c r="A46" s="7">
        <v>1</v>
      </c>
      <c r="B46" s="4" t="s">
        <v>202</v>
      </c>
    </row>
    <row r="47" spans="1:16">
      <c r="A47" s="7">
        <v>2</v>
      </c>
      <c r="B47" s="4" t="s">
        <v>203</v>
      </c>
    </row>
    <row r="48" spans="1:16">
      <c r="A48" s="7">
        <v>3</v>
      </c>
      <c r="B48" s="4" t="s">
        <v>204</v>
      </c>
    </row>
    <row r="50" spans="1:20">
      <c r="A50" s="73" t="s">
        <v>177</v>
      </c>
    </row>
    <row r="51" spans="1:20">
      <c r="A51" s="73"/>
      <c r="E51" s="79" t="s">
        <v>232</v>
      </c>
      <c r="F51" s="78"/>
      <c r="G51" s="78"/>
      <c r="H51" s="78"/>
      <c r="I51" s="78"/>
      <c r="L51" s="73" t="s">
        <v>409</v>
      </c>
    </row>
    <row r="52" spans="1:20">
      <c r="E52" s="64" t="str">
        <f>G19</f>
        <v/>
      </c>
      <c r="F52" s="64" t="str">
        <f ca="1">G20</f>
        <v/>
      </c>
      <c r="G52" s="64" t="str">
        <f ca="1">G21</f>
        <v/>
      </c>
      <c r="H52" s="64" t="str">
        <f ca="1">G22</f>
        <v/>
      </c>
      <c r="I52" s="64" t="str">
        <f ca="1">G23</f>
        <v/>
      </c>
      <c r="L52" s="941" t="s">
        <v>410</v>
      </c>
      <c r="M52" s="968" t="s">
        <v>412</v>
      </c>
      <c r="N52" s="1231" t="s">
        <v>411</v>
      </c>
      <c r="O52" s="1232"/>
      <c r="P52" s="1232"/>
      <c r="Q52" s="1232"/>
      <c r="R52" s="1232"/>
      <c r="S52" s="1232"/>
      <c r="T52" s="1233"/>
    </row>
    <row r="53" spans="1:20">
      <c r="B53" s="4" t="s">
        <v>209</v>
      </c>
      <c r="E53" s="87">
        <f ca="1">'2) Enrollment Chart'!D63</f>
        <v>0</v>
      </c>
      <c r="F53" s="87">
        <f ca="1">'2) Enrollment Chart'!E63</f>
        <v>0</v>
      </c>
      <c r="G53" s="87">
        <f ca="1">'2) Enrollment Chart'!F63</f>
        <v>0</v>
      </c>
      <c r="H53" s="87">
        <f ca="1">'2) Enrollment Chart'!G63</f>
        <v>0</v>
      </c>
      <c r="I53" s="87">
        <f ca="1">'2) Enrollment Chart'!H63</f>
        <v>0</v>
      </c>
      <c r="L53" s="940">
        <f ca="1">IF(COUNTIF('3) Staffing Plan'!D7:H7,"Complete*")&gt;0,1,0)</f>
        <v>1</v>
      </c>
      <c r="M53" s="55">
        <v>1</v>
      </c>
      <c r="N53" s="1237" t="s">
        <v>414</v>
      </c>
      <c r="O53" s="1238"/>
      <c r="P53" s="1238"/>
      <c r="Q53" s="1238"/>
      <c r="R53" s="1238"/>
      <c r="S53" s="1238"/>
      <c r="T53" s="1239"/>
    </row>
    <row r="54" spans="1:20" ht="15.6" thickBot="1">
      <c r="B54" s="4" t="s">
        <v>225</v>
      </c>
      <c r="E54" s="87">
        <f>'2) Enrollment Chart'!D72</f>
        <v>0</v>
      </c>
      <c r="F54" s="87">
        <f>'2) Enrollment Chart'!E72</f>
        <v>0</v>
      </c>
      <c r="G54" s="87">
        <f>'2) Enrollment Chart'!F72</f>
        <v>0</v>
      </c>
      <c r="H54" s="87">
        <f>'2) Enrollment Chart'!G72</f>
        <v>0</v>
      </c>
      <c r="I54" s="87">
        <f>'2) Enrollment Chart'!H72</f>
        <v>0</v>
      </c>
      <c r="L54" s="966">
        <f ca="1">IF(COUNTIF('3) Staffing Plan'!D7:H7,"fix*")&gt;0,2,0)</f>
        <v>0</v>
      </c>
      <c r="M54" s="55">
        <v>2</v>
      </c>
      <c r="N54" s="1237" t="s">
        <v>415</v>
      </c>
      <c r="O54" s="1238"/>
      <c r="P54" s="1238"/>
      <c r="Q54" s="1238"/>
      <c r="R54" s="1238"/>
      <c r="S54" s="1238"/>
      <c r="T54" s="1239"/>
    </row>
    <row r="55" spans="1:20" ht="15.6" thickBot="1">
      <c r="B55" s="4" t="s">
        <v>210</v>
      </c>
      <c r="E55" s="87">
        <f ca="1">E53-E54</f>
        <v>0</v>
      </c>
      <c r="F55" s="87">
        <f ca="1">F53-F54</f>
        <v>0</v>
      </c>
      <c r="G55" s="87">
        <f ca="1">G53-G54</f>
        <v>0</v>
      </c>
      <c r="H55" s="87">
        <f ca="1">H53-H54</f>
        <v>0</v>
      </c>
      <c r="I55" s="87">
        <f ca="1">I53-I54</f>
        <v>0</v>
      </c>
      <c r="L55" s="967">
        <f ca="1">SUM(L53:L54)</f>
        <v>1</v>
      </c>
      <c r="M55" s="969">
        <v>3</v>
      </c>
      <c r="N55" s="1237" t="s">
        <v>413</v>
      </c>
      <c r="O55" s="1238"/>
      <c r="P55" s="1238"/>
      <c r="Q55" s="1238"/>
      <c r="R55" s="1238"/>
      <c r="S55" s="1238"/>
      <c r="T55" s="1239"/>
    </row>
    <row r="56" spans="1:20">
      <c r="L56" s="7"/>
    </row>
    <row r="57" spans="1:20">
      <c r="B57" s="4" t="s">
        <v>95</v>
      </c>
      <c r="E57" s="63" t="str">
        <f ca="1">IF(E53+E54=0,"Complete Tab 2",IF(E53=E54,E54,"Fix Errors Tab 2"))</f>
        <v>Complete Tab 2</v>
      </c>
      <c r="F57" s="63" t="str">
        <f t="shared" ref="F57:I57" ca="1" si="2">IF(F53+F54=0,"Complete Tab 2",IF(F53=F54,F54,"Fix Errors Tab 2"))</f>
        <v>Complete Tab 2</v>
      </c>
      <c r="G57" s="63" t="str">
        <f t="shared" ca="1" si="2"/>
        <v>Complete Tab 2</v>
      </c>
      <c r="H57" s="63" t="str">
        <f t="shared" ca="1" si="2"/>
        <v>Complete Tab 2</v>
      </c>
      <c r="I57" s="63" t="str">
        <f t="shared" ca="1" si="2"/>
        <v>Complete Tab 2</v>
      </c>
    </row>
    <row r="59" spans="1:20" ht="15.6" thickBot="1"/>
    <row r="60" spans="1:20" ht="18.600000000000001" thickBot="1">
      <c r="D60" s="69" t="s">
        <v>1098</v>
      </c>
      <c r="E60" s="70"/>
      <c r="F60" s="70"/>
      <c r="G60" s="70"/>
      <c r="H60" s="70"/>
      <c r="I60" s="71"/>
    </row>
    <row r="61" spans="1:20">
      <c r="D61" s="1009" t="s">
        <v>207</v>
      </c>
      <c r="E61" s="1010"/>
      <c r="F61" s="1010"/>
      <c r="G61" s="1010"/>
      <c r="H61" s="1010"/>
      <c r="I61" s="1011"/>
    </row>
    <row r="62" spans="1:20">
      <c r="D62" s="57" t="s">
        <v>206</v>
      </c>
      <c r="E62" s="27" t="str">
        <f>CONTROL!$G$19</f>
        <v/>
      </c>
      <c r="F62" s="27" t="str">
        <f ca="1">CONTROL!$G$20</f>
        <v/>
      </c>
      <c r="G62" s="27" t="str">
        <f ca="1">CONTROL!$G$21</f>
        <v/>
      </c>
      <c r="H62" s="27" t="str">
        <f ca="1">CONTROL!$G$22</f>
        <v/>
      </c>
      <c r="I62" s="58" t="str">
        <f ca="1">CONTROL!$G$23</f>
        <v/>
      </c>
      <c r="J62" s="20"/>
    </row>
    <row r="63" spans="1:20">
      <c r="D63" s="59" t="s">
        <v>148</v>
      </c>
      <c r="E63" s="53" t="str">
        <f>IF('2) Enrollment Chart'!D7&gt;0,$D63,"")</f>
        <v/>
      </c>
      <c r="F63" s="53" t="str">
        <f>IF('2) Enrollment Chart'!E7&gt;0,$D63,"")</f>
        <v/>
      </c>
      <c r="G63" s="53" t="str">
        <f>IF('2) Enrollment Chart'!F7&gt;0,$D63,"")</f>
        <v/>
      </c>
      <c r="H63" s="53" t="str">
        <f>IF('2) Enrollment Chart'!G7&gt;0,$D63,"")</f>
        <v/>
      </c>
      <c r="I63" s="61" t="str">
        <f>IF('2) Enrollment Chart'!H7&gt;0,$D63,"")</f>
        <v/>
      </c>
    </row>
    <row r="64" spans="1:20">
      <c r="D64" s="60">
        <v>1</v>
      </c>
      <c r="E64" s="53" t="str">
        <f>IF('2) Enrollment Chart'!D8&gt;0,$D64,"")</f>
        <v/>
      </c>
      <c r="F64" s="53" t="str">
        <f>IF('2) Enrollment Chart'!E8&gt;0,$D64,"")</f>
        <v/>
      </c>
      <c r="G64" s="53" t="str">
        <f>IF('2) Enrollment Chart'!F8&gt;0,$D64,"")</f>
        <v/>
      </c>
      <c r="H64" s="53" t="str">
        <f>IF('2) Enrollment Chart'!G8&gt;0,$D64,"")</f>
        <v/>
      </c>
      <c r="I64" s="61" t="str">
        <f>IF('2) Enrollment Chart'!H8&gt;0,$D64,"")</f>
        <v/>
      </c>
    </row>
    <row r="65" spans="3:9">
      <c r="D65" s="60">
        <v>2</v>
      </c>
      <c r="E65" s="53" t="str">
        <f>IF('2) Enrollment Chart'!D9&gt;0,$D65,"")</f>
        <v/>
      </c>
      <c r="F65" s="53" t="str">
        <f>IF('2) Enrollment Chart'!E9&gt;0,$D65,"")</f>
        <v/>
      </c>
      <c r="G65" s="53" t="str">
        <f>IF('2) Enrollment Chart'!F9&gt;0,$D65,"")</f>
        <v/>
      </c>
      <c r="H65" s="53" t="str">
        <f>IF('2) Enrollment Chart'!G9&gt;0,$D65,"")</f>
        <v/>
      </c>
      <c r="I65" s="61" t="str">
        <f>IF('2) Enrollment Chart'!H9&gt;0,$D65,"")</f>
        <v/>
      </c>
    </row>
    <row r="66" spans="3:9">
      <c r="D66" s="60">
        <v>3</v>
      </c>
      <c r="E66" s="53" t="str">
        <f>IF('2) Enrollment Chart'!D10&gt;0,$D66,"")</f>
        <v/>
      </c>
      <c r="F66" s="53" t="str">
        <f>IF('2) Enrollment Chart'!E10&gt;0,$D66,"")</f>
        <v/>
      </c>
      <c r="G66" s="53" t="str">
        <f>IF('2) Enrollment Chart'!F10&gt;0,$D66,"")</f>
        <v/>
      </c>
      <c r="H66" s="53" t="str">
        <f>IF('2) Enrollment Chart'!G10&gt;0,$D66,"")</f>
        <v/>
      </c>
      <c r="I66" s="61" t="str">
        <f>IF('2) Enrollment Chart'!H10&gt;0,$D66,"")</f>
        <v/>
      </c>
    </row>
    <row r="67" spans="3:9">
      <c r="D67" s="60">
        <v>4</v>
      </c>
      <c r="E67" s="53" t="str">
        <f>IF('2) Enrollment Chart'!D11&gt;0,$D67,"")</f>
        <v/>
      </c>
      <c r="F67" s="53" t="str">
        <f>IF('2) Enrollment Chart'!E11&gt;0,$D67,"")</f>
        <v/>
      </c>
      <c r="G67" s="53" t="str">
        <f>IF('2) Enrollment Chart'!F11&gt;0,$D67,"")</f>
        <v/>
      </c>
      <c r="H67" s="53" t="str">
        <f>IF('2) Enrollment Chart'!G11&gt;0,$D67,"")</f>
        <v/>
      </c>
      <c r="I67" s="61" t="str">
        <f>IF('2) Enrollment Chart'!H11&gt;0,$D67,"")</f>
        <v/>
      </c>
    </row>
    <row r="68" spans="3:9">
      <c r="D68" s="60">
        <v>5</v>
      </c>
      <c r="E68" s="53" t="str">
        <f>IF('2) Enrollment Chart'!D12&gt;0,$D68,"")</f>
        <v/>
      </c>
      <c r="F68" s="53" t="str">
        <f>IF('2) Enrollment Chart'!E12&gt;0,$D68,"")</f>
        <v/>
      </c>
      <c r="G68" s="53" t="str">
        <f>IF('2) Enrollment Chart'!F12&gt;0,$D68,"")</f>
        <v/>
      </c>
      <c r="H68" s="53" t="str">
        <f>IF('2) Enrollment Chart'!G12&gt;0,$D68,"")</f>
        <v/>
      </c>
      <c r="I68" s="61" t="str">
        <f>IF('2) Enrollment Chart'!H12&gt;0,$D68,"")</f>
        <v/>
      </c>
    </row>
    <row r="69" spans="3:9">
      <c r="D69" s="60">
        <v>6</v>
      </c>
      <c r="E69" s="53" t="str">
        <f>IF('2) Enrollment Chart'!D13&gt;0,$D69,"")</f>
        <v/>
      </c>
      <c r="F69" s="53" t="str">
        <f>IF('2) Enrollment Chart'!E13&gt;0,$D69,"")</f>
        <v/>
      </c>
      <c r="G69" s="53" t="str">
        <f>IF('2) Enrollment Chart'!F13&gt;0,$D69,"")</f>
        <v/>
      </c>
      <c r="H69" s="53" t="str">
        <f>IF('2) Enrollment Chart'!G13&gt;0,$D69,"")</f>
        <v/>
      </c>
      <c r="I69" s="61" t="str">
        <f>IF('2) Enrollment Chart'!H13&gt;0,$D69,"")</f>
        <v/>
      </c>
    </row>
    <row r="70" spans="3:9">
      <c r="D70" s="60">
        <v>7</v>
      </c>
      <c r="E70" s="53" t="str">
        <f>IF('2) Enrollment Chart'!D14&gt;0,$D70,"")</f>
        <v/>
      </c>
      <c r="F70" s="53" t="str">
        <f>IF('2) Enrollment Chart'!E14&gt;0,$D70,"")</f>
        <v/>
      </c>
      <c r="G70" s="53" t="str">
        <f>IF('2) Enrollment Chart'!F14&gt;0,$D70,"")</f>
        <v/>
      </c>
      <c r="H70" s="53" t="str">
        <f>IF('2) Enrollment Chart'!G14&gt;0,$D70,"")</f>
        <v/>
      </c>
      <c r="I70" s="61" t="str">
        <f>IF('2) Enrollment Chart'!H14&gt;0,$D70,"")</f>
        <v/>
      </c>
    </row>
    <row r="71" spans="3:9">
      <c r="D71" s="60">
        <v>8</v>
      </c>
      <c r="E71" s="53" t="str">
        <f>IF('2) Enrollment Chart'!D15&gt;0,$D71,"")</f>
        <v/>
      </c>
      <c r="F71" s="53" t="str">
        <f>IF('2) Enrollment Chart'!E15&gt;0,$D71,"")</f>
        <v/>
      </c>
      <c r="G71" s="53" t="str">
        <f>IF('2) Enrollment Chart'!F15&gt;0,$D71,"")</f>
        <v/>
      </c>
      <c r="H71" s="53" t="str">
        <f>IF('2) Enrollment Chart'!G15&gt;0,$D71,"")</f>
        <v/>
      </c>
      <c r="I71" s="61" t="str">
        <f>IF('2) Enrollment Chart'!H15&gt;0,$D71,"")</f>
        <v/>
      </c>
    </row>
    <row r="72" spans="3:9">
      <c r="D72" s="60">
        <v>9</v>
      </c>
      <c r="E72" s="53" t="str">
        <f>IF('2) Enrollment Chart'!D16&gt;0,$D72,"")</f>
        <v/>
      </c>
      <c r="F72" s="53" t="str">
        <f>IF('2) Enrollment Chart'!E16&gt;0,$D72,"")</f>
        <v/>
      </c>
      <c r="G72" s="53" t="str">
        <f>IF('2) Enrollment Chart'!F16&gt;0,$D72,"")</f>
        <v/>
      </c>
      <c r="H72" s="53" t="str">
        <f>IF('2) Enrollment Chart'!G16&gt;0,$D72,"")</f>
        <v/>
      </c>
      <c r="I72" s="61" t="str">
        <f>IF('2) Enrollment Chart'!H16&gt;0,$D72,"")</f>
        <v/>
      </c>
    </row>
    <row r="73" spans="3:9">
      <c r="D73" s="60">
        <v>10</v>
      </c>
      <c r="E73" s="53" t="str">
        <f>IF('2) Enrollment Chart'!D17&gt;0,$D73,"")</f>
        <v/>
      </c>
      <c r="F73" s="53" t="str">
        <f>IF('2) Enrollment Chart'!E17&gt;0,$D73,"")</f>
        <v/>
      </c>
      <c r="G73" s="53" t="str">
        <f>IF('2) Enrollment Chart'!F17&gt;0,$D73,"")</f>
        <v/>
      </c>
      <c r="H73" s="53" t="str">
        <f>IF('2) Enrollment Chart'!G17&gt;0,$D73,"")</f>
        <v/>
      </c>
      <c r="I73" s="61" t="str">
        <f>IF('2) Enrollment Chart'!H17&gt;0,$D73,"")</f>
        <v/>
      </c>
    </row>
    <row r="74" spans="3:9">
      <c r="D74" s="60">
        <v>11</v>
      </c>
      <c r="E74" s="53" t="str">
        <f>IF('2) Enrollment Chart'!D18&gt;0,$D74,"")</f>
        <v/>
      </c>
      <c r="F74" s="53" t="str">
        <f>IF('2) Enrollment Chart'!E18&gt;0,$D74,"")</f>
        <v/>
      </c>
      <c r="G74" s="53" t="str">
        <f>IF('2) Enrollment Chart'!F18&gt;0,$D74,"")</f>
        <v/>
      </c>
      <c r="H74" s="53" t="str">
        <f>IF('2) Enrollment Chart'!G18&gt;0,$D74,"")</f>
        <v/>
      </c>
      <c r="I74" s="61" t="str">
        <f>IF('2) Enrollment Chart'!H18&gt;0,$D74,"")</f>
        <v/>
      </c>
    </row>
    <row r="75" spans="3:9">
      <c r="D75" s="60">
        <v>12</v>
      </c>
      <c r="E75" s="53" t="str">
        <f>IF('2) Enrollment Chart'!D19&gt;0,$D75,"")</f>
        <v/>
      </c>
      <c r="F75" s="53" t="str">
        <f>IF('2) Enrollment Chart'!E19&gt;0,$D75,"")</f>
        <v/>
      </c>
      <c r="G75" s="53" t="str">
        <f>IF('2) Enrollment Chart'!F19&gt;0,$D75,"")</f>
        <v/>
      </c>
      <c r="H75" s="53" t="str">
        <f>IF('2) Enrollment Chart'!G19&gt;0,$D75,"")</f>
        <v/>
      </c>
      <c r="I75" s="61" t="str">
        <f>IF('2) Enrollment Chart'!H19&gt;0,$D75,"")</f>
        <v/>
      </c>
    </row>
    <row r="76" spans="3:9">
      <c r="D76" s="67" t="s">
        <v>208</v>
      </c>
      <c r="E76" s="68"/>
      <c r="F76" s="65"/>
      <c r="G76" s="65"/>
      <c r="H76" s="65"/>
      <c r="I76" s="66"/>
    </row>
    <row r="77" spans="3:9">
      <c r="D77" s="57" t="s">
        <v>206</v>
      </c>
      <c r="E77" s="27" t="str">
        <f>CONTROL!$G$19</f>
        <v/>
      </c>
      <c r="F77" s="27" t="str">
        <f ca="1">CONTROL!$G$20</f>
        <v/>
      </c>
      <c r="G77" s="27" t="str">
        <f ca="1">CONTROL!$G$21</f>
        <v/>
      </c>
      <c r="H77" s="27" t="str">
        <f ca="1">CONTROL!$G$22</f>
        <v/>
      </c>
      <c r="I77" s="58" t="str">
        <f ca="1">CONTROL!$G$23</f>
        <v/>
      </c>
    </row>
    <row r="78" spans="3:9">
      <c r="C78" s="950"/>
      <c r="D78" s="59" t="s">
        <v>148</v>
      </c>
      <c r="E78" s="54" t="str">
        <f>E63</f>
        <v/>
      </c>
      <c r="F78" s="54" t="str">
        <f t="shared" ref="F78:I78" si="3">F63</f>
        <v/>
      </c>
      <c r="G78" s="54" t="str">
        <f t="shared" si="3"/>
        <v/>
      </c>
      <c r="H78" s="54" t="str">
        <f t="shared" si="3"/>
        <v/>
      </c>
      <c r="I78" s="1012" t="str">
        <f t="shared" si="3"/>
        <v/>
      </c>
    </row>
    <row r="79" spans="3:9">
      <c r="C79" s="950"/>
      <c r="D79" s="60">
        <v>1</v>
      </c>
      <c r="E79" s="53" t="str">
        <f>IF(E63="",E64,IF(AND(E64&lt;&gt;"",E65&lt;&gt;""),"",IF(AND(E64&lt;&gt;"",E65=""),"-"&amp;E64,IF(AND(E64&lt;&gt;"",E65="",SUM(E66:E$75)&gt;0),E64&amp;", ",IF(SUM(E65:E$75)&gt;0,", ","")))))</f>
        <v/>
      </c>
      <c r="F79" s="53" t="str">
        <f>IF(F63="",F64,IF(AND(F64&lt;&gt;"",F65&lt;&gt;""),"",IF(AND(F64&lt;&gt;"",F65=""),"-"&amp;F64,IF(AND(F64&lt;&gt;"",F65="",SUM(F66:F$75)&gt;0),F64&amp;", ",IF(SUM(F65:F$75)&gt;0,", ","")))))</f>
        <v/>
      </c>
      <c r="G79" s="53" t="str">
        <f>IF(G63="",G64,IF(AND(G64&lt;&gt;"",G65&lt;&gt;""),"",IF(AND(G64&lt;&gt;"",G65=""),"-"&amp;G64,IF(AND(G64&lt;&gt;"",G65="",SUM(G66:G$75)&gt;0),G64&amp;", ",IF(SUM(G65:G$75)&gt;0,", ","")))))</f>
        <v/>
      </c>
      <c r="H79" s="53" t="str">
        <f>IF(H63="",H64,IF(AND(H64&lt;&gt;"",H65&lt;&gt;""),"",IF(AND(H64&lt;&gt;"",H65=""),"-"&amp;H64,IF(AND(H64&lt;&gt;"",H65="",SUM(H66:H$75)&gt;0),H64&amp;", ",IF(SUM(H65:H$75)&gt;0,", ","")))))</f>
        <v/>
      </c>
      <c r="I79" s="61" t="str">
        <f>IF(I63="",I64,IF(AND(I64&lt;&gt;"",I65&lt;&gt;""),"",IF(AND(I64&lt;&gt;"",I65=""),"-"&amp;I64,IF(AND(I64&lt;&gt;"",I65="",SUM(I66:I$75)&gt;0),I64&amp;", ",IF(SUM(I65:I$75)&gt;0,", ","")))))</f>
        <v/>
      </c>
    </row>
    <row r="80" spans="3:9">
      <c r="C80" s="950"/>
      <c r="D80" s="60">
        <v>2</v>
      </c>
      <c r="E80" s="53" t="str">
        <f>IF(E64="",E65,IF(AND(E65&lt;&gt;"",E66&lt;&gt;""),"",IF(AND(E65&lt;&gt;"",E66=""),"-"&amp;E65,IF(AND(E65&lt;&gt;"",E66="",SUM(E67:E$75)&gt;0),E65&amp;", ",IF(SUM(E66:E$75)&gt;0,", ","")))))</f>
        <v/>
      </c>
      <c r="F80" s="53" t="str">
        <f>IF(F64="",F65,IF(AND(F65&lt;&gt;"",F66&lt;&gt;""),"",IF(AND(F65&lt;&gt;"",F66=""),"-"&amp;F65,IF(AND(F65&lt;&gt;"",F66="",SUM(F67:F$75)&gt;0),F65&amp;", ",IF(SUM(F66:F$75)&gt;0,", ","")))))</f>
        <v/>
      </c>
      <c r="G80" s="53" t="str">
        <f>IF(G64="",G65,IF(AND(G65&lt;&gt;"",G66&lt;&gt;""),"",IF(AND(G65&lt;&gt;"",G66=""),"-"&amp;G65,IF(AND(G65&lt;&gt;"",G66="",SUM(G67:G$75)&gt;0),G65&amp;", ",IF(SUM(G66:G$75)&gt;0,", ","")))))</f>
        <v/>
      </c>
      <c r="H80" s="53" t="str">
        <f>IF(H64="",H65,IF(AND(H65&lt;&gt;"",H66&lt;&gt;""),"",IF(AND(H65&lt;&gt;"",H66=""),"-"&amp;H65,IF(AND(H65&lt;&gt;"",H66="",SUM(H67:H$75)&gt;0),H65&amp;", ",IF(SUM(H66:H$75)&gt;0,", ","")))))</f>
        <v/>
      </c>
      <c r="I80" s="61" t="str">
        <f>IF(I64="",I65,IF(AND(I65&lt;&gt;"",I66&lt;&gt;""),"",IF(AND(I65&lt;&gt;"",I66=""),"-"&amp;I65,IF(AND(I65&lt;&gt;"",I66="",SUM(I67:I$75)&gt;0),I65&amp;", ",IF(SUM(I66:I$75)&gt;0,", ","")))))</f>
        <v/>
      </c>
    </row>
    <row r="81" spans="2:24">
      <c r="C81" s="951"/>
      <c r="D81" s="60">
        <v>3</v>
      </c>
      <c r="E81" s="53" t="str">
        <f>IF(E65="",E66,IF(AND(E66&lt;&gt;"",E67&lt;&gt;""),"",IF(AND(E66&lt;&gt;"",E67=""),"-"&amp;E66,IF(AND(E66&lt;&gt;"",E67="",SUM(E68:E$75)&gt;0),E66&amp;", ",IF(SUM(E67:E$75)&gt;0,", ","")))))</f>
        <v/>
      </c>
      <c r="F81" s="53" t="str">
        <f>IF(F65="",F66,IF(AND(F66&lt;&gt;"",F67&lt;&gt;""),"",IF(AND(F66&lt;&gt;"",F67=""),"-"&amp;F66,IF(AND(F66&lt;&gt;"",F67="",SUM(F68:F$75)&gt;0),F66&amp;", ",IF(SUM(F67:F$75)&gt;0,", ","")))))</f>
        <v/>
      </c>
      <c r="G81" s="53" t="str">
        <f>IF(G65="",G66,IF(AND(G66&lt;&gt;"",G67&lt;&gt;""),"",IF(AND(G66&lt;&gt;"",G67=""),"-"&amp;G66,IF(AND(G66&lt;&gt;"",G67="",SUM(G68:G$75)&gt;0),G66&amp;", ",IF(SUM(G67:G$75)&gt;0,", ","")))))</f>
        <v/>
      </c>
      <c r="H81" s="53" t="str">
        <f>IF(H65="",H66,IF(AND(H66&lt;&gt;"",H67&lt;&gt;""),"",IF(AND(H66&lt;&gt;"",H67=""),"-"&amp;H66,IF(AND(H66&lt;&gt;"",H67="",SUM(H68:H$75)&gt;0),H66&amp;", ",IF(SUM(H67:H$75)&gt;0,", ","")))))</f>
        <v/>
      </c>
      <c r="I81" s="61" t="str">
        <f>IF(I65="",I66,IF(AND(I66&lt;&gt;"",I67&lt;&gt;""),"",IF(AND(I66&lt;&gt;"",I67=""),"-"&amp;I66,IF(AND(I66&lt;&gt;"",I67="",SUM(I68:I$75)&gt;0),I66&amp;", ",IF(SUM(I67:I$75)&gt;0,", ","")))))</f>
        <v/>
      </c>
    </row>
    <row r="82" spans="2:24">
      <c r="C82" s="950"/>
      <c r="D82" s="60">
        <v>4</v>
      </c>
      <c r="E82" s="53" t="str">
        <f>IF(E66="",E67,IF(AND(E67&lt;&gt;"",E68&lt;&gt;""),"",IF(AND(E67&lt;&gt;"",E68=""),"-"&amp;E67,IF(AND(E67&lt;&gt;"",E68="",SUM(E69:E$75)&gt;0),E67&amp;", ",IF(SUM(E68:E$75)&gt;0,", ","")))))</f>
        <v/>
      </c>
      <c r="F82" s="53" t="str">
        <f>IF(F66="",F67,IF(AND(F67&lt;&gt;"",F68&lt;&gt;""),"",IF(AND(F67&lt;&gt;"",F68=""),"-"&amp;F67,IF(AND(F67&lt;&gt;"",F68="",SUM(F69:F$75)&gt;0),F67&amp;", ",IF(SUM(F68:F$75)&gt;0,", ","")))))</f>
        <v/>
      </c>
      <c r="G82" s="53" t="str">
        <f>IF(G66="",G67,IF(AND(G67&lt;&gt;"",G68&lt;&gt;""),"",IF(AND(G67&lt;&gt;"",G68=""),"-"&amp;G67,IF(AND(G67&lt;&gt;"",G68="",SUM(G69:G$75)&gt;0),G67&amp;", ",IF(SUM(G68:G$75)&gt;0,", ","")))))</f>
        <v/>
      </c>
      <c r="H82" s="53" t="str">
        <f>IF(H66="",H67,IF(AND(H67&lt;&gt;"",H68&lt;&gt;""),"",IF(AND(H67&lt;&gt;"",H68=""),"-"&amp;H67,IF(AND(H67&lt;&gt;"",H68="",SUM(H69:H$75)&gt;0),H67&amp;", ",IF(SUM(H68:H$75)&gt;0,", ","")))))</f>
        <v/>
      </c>
      <c r="I82" s="61" t="str">
        <f>IF(I66="",I67,IF(AND(I67&lt;&gt;"",I68&lt;&gt;""),"",IF(AND(I67&lt;&gt;"",I68=""),"-"&amp;I67,IF(AND(I67&lt;&gt;"",I68="",SUM(I69:I$75)&gt;0),I67&amp;", ",IF(SUM(I68:I$75)&gt;0,", ","")))))</f>
        <v/>
      </c>
    </row>
    <row r="83" spans="2:24">
      <c r="C83" s="950"/>
      <c r="D83" s="60">
        <v>5</v>
      </c>
      <c r="E83" s="53" t="str">
        <f>IF(E67="",E68,IF(AND(E68&lt;&gt;"",E69&lt;&gt;""),"",IF(AND(E68&lt;&gt;"",E69=""),"-"&amp;E68,IF(AND(E68&lt;&gt;"",E69="",SUM(E70:E$75)&gt;0),E68&amp;", ",IF(SUM(E69:E$75)&gt;0,", ","")))))</f>
        <v/>
      </c>
      <c r="F83" s="53" t="str">
        <f>IF(F67="",F68,IF(AND(F68&lt;&gt;"",F69&lt;&gt;""),"",IF(AND(F68&lt;&gt;"",F69=""),"-"&amp;F68,IF(AND(F68&lt;&gt;"",F69="",SUM(F70:F$75)&gt;0),F68&amp;", ",IF(SUM(F69:F$75)&gt;0,", ","")))))</f>
        <v/>
      </c>
      <c r="G83" s="53" t="str">
        <f>IF(G67="",G68,IF(AND(G68&lt;&gt;"",G69&lt;&gt;""),"",IF(AND(G68&lt;&gt;"",G69=""),"-"&amp;G68,IF(AND(G68&lt;&gt;"",G69="",SUM(G70:G$75)&gt;0),G68&amp;", ",IF(SUM(G69:G$75)&gt;0,", ","")))))</f>
        <v/>
      </c>
      <c r="H83" s="53" t="str">
        <f>IF(H67="",H68,IF(AND(H68&lt;&gt;"",H69&lt;&gt;""),"",IF(AND(H68&lt;&gt;"",H69=""),"-"&amp;H68,IF(AND(H68&lt;&gt;"",H69="",SUM(H70:H$75)&gt;0),H68&amp;", ",IF(SUM(H69:H$75)&gt;0,", ","")))))</f>
        <v/>
      </c>
      <c r="I83" s="61" t="str">
        <f>IF(I67="",I68,IF(AND(I68&lt;&gt;"",I69&lt;&gt;""),"",IF(AND(I68&lt;&gt;"",I69=""),"-"&amp;I68,IF(AND(I68&lt;&gt;"",I69="",SUM(I70:I$75)&gt;0),I68&amp;", ",IF(SUM(I69:I$75)&gt;0,", ","")))))</f>
        <v/>
      </c>
    </row>
    <row r="84" spans="2:24">
      <c r="C84" s="950"/>
      <c r="D84" s="60">
        <v>6</v>
      </c>
      <c r="E84" s="53" t="str">
        <f>IF(E68="",E69,IF(AND(E69&lt;&gt;"",E70&lt;&gt;""),"",IF(AND(E69&lt;&gt;"",E70=""),"-"&amp;E69,IF(AND(E69&lt;&gt;"",E70="",SUM(E71:E$75)&gt;0),E69&amp;", ",IF(SUM(E70:E$75)&gt;0,", ","")))))</f>
        <v/>
      </c>
      <c r="F84" s="53" t="str">
        <f>IF(F68="",F69,IF(AND(F69&lt;&gt;"",F70&lt;&gt;""),"",IF(AND(F69&lt;&gt;"",F70=""),"-"&amp;F69,IF(AND(F69&lt;&gt;"",F70="",SUM(F71:F$75)&gt;0),F69&amp;", ",IF(SUM(F70:F$75)&gt;0,", ","")))))</f>
        <v/>
      </c>
      <c r="G84" s="53" t="str">
        <f>IF(G68="",G69,IF(AND(G69&lt;&gt;"",G70&lt;&gt;""),"",IF(AND(G69&lt;&gt;"",G70=""),"-"&amp;G69,IF(AND(G69&lt;&gt;"",G70="",SUM(G71:G$75)&gt;0),G69&amp;", ",IF(SUM(G70:G$75)&gt;0,", ","")))))</f>
        <v/>
      </c>
      <c r="H84" s="53" t="str">
        <f>IF(H68="",H69,IF(AND(H69&lt;&gt;"",H70&lt;&gt;""),"",IF(AND(H69&lt;&gt;"",H70=""),"-"&amp;H69,IF(AND(H69&lt;&gt;"",H70="",SUM(H71:H$75)&gt;0),H69&amp;", ",IF(SUM(H70:H$75)&gt;0,", ","")))))</f>
        <v/>
      </c>
      <c r="I84" s="61" t="str">
        <f>IF(I68="",I69,IF(AND(I69&lt;&gt;"",I70&lt;&gt;""),"",IF(AND(I69&lt;&gt;"",I70=""),"-"&amp;I69,IF(AND(I69&lt;&gt;"",I70="",SUM(I71:I$75)&gt;0),I69&amp;", ",IF(SUM(I70:I$75)&gt;0,", ","")))))</f>
        <v/>
      </c>
    </row>
    <row r="85" spans="2:24">
      <c r="C85" s="951"/>
      <c r="D85" s="60">
        <v>7</v>
      </c>
      <c r="E85" s="53" t="str">
        <f>IF(E69="",E70,IF(AND(E70&lt;&gt;"",E71&lt;&gt;""),"",IF(AND(E70&lt;&gt;"",E71=""),"-"&amp;E70,IF(AND(E70&lt;&gt;"",E71="",SUM(E72:E$75)&gt;0),E70&amp;", ",IF(SUM(E71:E$75)&gt;0,", ","")))))</f>
        <v/>
      </c>
      <c r="F85" s="53" t="str">
        <f>IF(F69="",F70,IF(AND(F70&lt;&gt;"",F71&lt;&gt;""),"",IF(AND(F70&lt;&gt;"",F71=""),"-"&amp;F70,IF(AND(F70&lt;&gt;"",F71="",SUM(F72:F$75)&gt;0),F70&amp;", ",IF(SUM(F71:F$75)&gt;0,", ","")))))</f>
        <v/>
      </c>
      <c r="G85" s="53" t="str">
        <f>IF(G69="",G70,IF(AND(G70&lt;&gt;"",G71&lt;&gt;""),"",IF(AND(G70&lt;&gt;"",G71=""),"-"&amp;G70,IF(AND(G70&lt;&gt;"",G71="",SUM(G72:G$75)&gt;0),G70&amp;", ",IF(SUM(G71:G$75)&gt;0,", ","")))))</f>
        <v/>
      </c>
      <c r="H85" s="53" t="str">
        <f>IF(H69="",H70,IF(AND(H70&lt;&gt;"",H71&lt;&gt;""),"",IF(AND(H70&lt;&gt;"",H71=""),"-"&amp;H70,IF(AND(H70&lt;&gt;"",H71="",SUM(H72:H$75)&gt;0),H70&amp;", ",IF(SUM(H71:H$75)&gt;0,", ","")))))</f>
        <v/>
      </c>
      <c r="I85" s="61" t="str">
        <f>IF(I69="",I70,IF(AND(I70&lt;&gt;"",I71&lt;&gt;""),"",IF(AND(I70&lt;&gt;"",I71=""),"-"&amp;I70,IF(AND(I70&lt;&gt;"",I71="",SUM(I72:I$75)&gt;0),I70&amp;", ",IF(SUM(I71:I$75)&gt;0,", ","")))))</f>
        <v/>
      </c>
    </row>
    <row r="86" spans="2:24">
      <c r="C86" s="951"/>
      <c r="D86" s="60">
        <v>8</v>
      </c>
      <c r="E86" s="53" t="str">
        <f>IF(E70="",E71,IF(AND(E71&lt;&gt;"",E72&lt;&gt;""),"",IF(AND(E71&lt;&gt;"",E72=""),"-"&amp;E71,IF(AND(E71&lt;&gt;"",E72="",SUM(E73:E$75)&gt;0),E71&amp;", ",IF(SUM(E72:E$75)&gt;0,", ","")))))</f>
        <v/>
      </c>
      <c r="F86" s="53" t="str">
        <f>IF(F70="",F71,IF(AND(F71&lt;&gt;"",F72&lt;&gt;""),"",IF(AND(F71&lt;&gt;"",F72=""),"-"&amp;F71,IF(AND(F71&lt;&gt;"",F72="",SUM(F73:F$75)&gt;0),F71&amp;", ",IF(SUM(F72:F$75)&gt;0,", ","")))))</f>
        <v/>
      </c>
      <c r="G86" s="53" t="str">
        <f>IF(G70="",G71,IF(AND(G71&lt;&gt;"",G72&lt;&gt;""),"",IF(AND(G71&lt;&gt;"",G72=""),"-"&amp;G71,IF(AND(G71&lt;&gt;"",G72="",SUM(G73:G$75)&gt;0),G71&amp;", ",IF(SUM(G72:G$75)&gt;0,", ","")))))</f>
        <v/>
      </c>
      <c r="H86" s="53" t="str">
        <f>IF(H70="",H71,IF(AND(H71&lt;&gt;"",H72&lt;&gt;""),"",IF(AND(H71&lt;&gt;"",H72=""),"-"&amp;H71,IF(AND(H71&lt;&gt;"",H72="",SUM(H73:H$75)&gt;0),H71&amp;", ",IF(SUM(H72:H$75)&gt;0,", ","")))))</f>
        <v/>
      </c>
      <c r="I86" s="61" t="str">
        <f>IF(I70="",I71,IF(AND(I71&lt;&gt;"",I72&lt;&gt;""),"",IF(AND(I71&lt;&gt;"",I72=""),"-"&amp;I71,IF(AND(I71&lt;&gt;"",I72="",SUM(I73:I$75)&gt;0),I71&amp;", ",IF(SUM(I72:I$75)&gt;0,", ","")))))</f>
        <v/>
      </c>
    </row>
    <row r="87" spans="2:24">
      <c r="C87" s="950"/>
      <c r="D87" s="60">
        <v>9</v>
      </c>
      <c r="E87" s="53" t="str">
        <f>IF(E71="",E72,IF(AND(E72&lt;&gt;"",E73&lt;&gt;""),"",IF(AND(E72&lt;&gt;"",E73=""),"-"&amp;E72,IF(AND(E72&lt;&gt;"",E73="",SUM(E74:E$75)&gt;0),E72&amp;", ",IF(SUM(E73:E$75)&gt;0,", ","")))))</f>
        <v/>
      </c>
      <c r="F87" s="53" t="str">
        <f>IF(F71="",F72,IF(AND(F72&lt;&gt;"",F73&lt;&gt;""),"",IF(AND(F72&lt;&gt;"",F73=""),"-"&amp;F72,IF(AND(F72&lt;&gt;"",F73="",SUM(F74:F$75)&gt;0),F72&amp;", ",IF(SUM(F73:F$75)&gt;0,", ","")))))</f>
        <v/>
      </c>
      <c r="G87" s="53" t="str">
        <f>IF(G71="",G72,IF(AND(G72&lt;&gt;"",G73&lt;&gt;""),"",IF(AND(G72&lt;&gt;"",G73=""),"-"&amp;G72,IF(AND(G72&lt;&gt;"",G73="",SUM(G74:G$75)&gt;0),G72&amp;", ",IF(SUM(G73:G$75)&gt;0,", ","")))))</f>
        <v/>
      </c>
      <c r="H87" s="53" t="str">
        <f>IF(H71="",H72,IF(AND(H72&lt;&gt;"",H73&lt;&gt;""),"",IF(AND(H72&lt;&gt;"",H73=""),"-"&amp;H72,IF(AND(H72&lt;&gt;"",H73="",SUM(H74:H$75)&gt;0),H72&amp;", ",IF(SUM(H73:H$75)&gt;0,", ","")))))</f>
        <v/>
      </c>
      <c r="I87" s="61" t="str">
        <f>IF(I71="",I72,IF(AND(I72&lt;&gt;"",I73&lt;&gt;""),"",IF(AND(I72&lt;&gt;"",I73=""),"-"&amp;I72,IF(AND(I72&lt;&gt;"",I73="",SUM(I74:I$75)&gt;0),I72&amp;", ",IF(SUM(I73:I$75)&gt;0,", ","")))))</f>
        <v/>
      </c>
    </row>
    <row r="88" spans="2:24">
      <c r="C88" s="950"/>
      <c r="D88" s="60">
        <v>10</v>
      </c>
      <c r="E88" s="53" t="str">
        <f>IF(E72="",E73,IF(AND(E73&lt;&gt;"",E74&lt;&gt;""),"",IF(AND(E73&lt;&gt;"",E74=""),"-"&amp;E73,IF(AND(E73&lt;&gt;"",E74="",SUM(E75:E$75)&gt;0),E73&amp;", ",IF(SUM(E74:E$75)&gt;0,", ","")))))</f>
        <v/>
      </c>
      <c r="F88" s="53" t="str">
        <f>IF(F72="",F73,IF(AND(F73&lt;&gt;"",F74&lt;&gt;""),"",IF(AND(F73&lt;&gt;"",F74=""),"-"&amp;F73,IF(AND(F73&lt;&gt;"",F74="",SUM(F75:F$75)&gt;0),F73&amp;", ",IF(SUM(F74:F$75)&gt;0,", ","")))))</f>
        <v/>
      </c>
      <c r="G88" s="53" t="str">
        <f>IF(G72="",G73,IF(AND(G73&lt;&gt;"",G74&lt;&gt;""),"",IF(AND(G73&lt;&gt;"",G74=""),"-"&amp;G73,IF(AND(G73&lt;&gt;"",G74="",SUM(G75:G$75)&gt;0),G73&amp;", ",IF(SUM(G74:G$75)&gt;0,", ","")))))</f>
        <v/>
      </c>
      <c r="H88" s="53" t="str">
        <f>IF(H72="",H73,IF(AND(H73&lt;&gt;"",H74&lt;&gt;""),"",IF(AND(H73&lt;&gt;"",H74=""),"-"&amp;H73,IF(AND(H73&lt;&gt;"",H74="",SUM(H75:H$75)&gt;0),H73&amp;", ",IF(SUM(H74:H$75)&gt;0,", ","")))))</f>
        <v/>
      </c>
      <c r="I88" s="61" t="str">
        <f>IF(I72="",I73,IF(AND(I73&lt;&gt;"",I74&lt;&gt;""),"",IF(AND(I73&lt;&gt;"",I74=""),"-"&amp;I73,IF(AND(I73&lt;&gt;"",I74="",SUM(I75:I$75)&gt;0),I73&amp;", ",IF(SUM(I74:I$75)&gt;0,", ","")))))</f>
        <v/>
      </c>
    </row>
    <row r="89" spans="2:24">
      <c r="C89" s="951"/>
      <c r="D89" s="60">
        <v>11</v>
      </c>
      <c r="E89" s="53" t="str">
        <f>IF(E73="",E74,IF(AND(E74&lt;&gt;"",E75&lt;&gt;""),"",IF(AND(E74&lt;&gt;"",E75=""),"-"&amp;E74,IF(AND(E74&lt;&gt;"",E75="",SUM(E$75:E76)&gt;0),E74&amp;", ",IF(SUM(E75:E$75)&gt;0,", ","")))))</f>
        <v/>
      </c>
      <c r="F89" s="53" t="str">
        <f>IF(F73="",F74,IF(AND(F74&lt;&gt;"",F75&lt;&gt;""),"",IF(AND(F74&lt;&gt;"",F75=""),"-"&amp;F74,IF(AND(F74&lt;&gt;"",F75="",SUM(F$75:F76)&gt;0),F74&amp;", ",IF(SUM(F75:F$75)&gt;0,", ","")))))</f>
        <v/>
      </c>
      <c r="G89" s="53" t="str">
        <f>IF(G73="",G74,IF(AND(G74&lt;&gt;"",G75&lt;&gt;""),"",IF(AND(G74&lt;&gt;"",G75=""),"-"&amp;G74,IF(AND(G74&lt;&gt;"",G75="",SUM(G$75:G76)&gt;0),G74&amp;", ",IF(SUM(G75:G$75)&gt;0,", ","")))))</f>
        <v/>
      </c>
      <c r="H89" s="53" t="str">
        <f>IF(H73="",H74,IF(AND(H74&lt;&gt;"",H75&lt;&gt;""),"",IF(AND(H74&lt;&gt;"",H75=""),"-"&amp;H74,IF(AND(H74&lt;&gt;"",H75="",SUM(H$75:H76)&gt;0),H74&amp;", ",IF(SUM(H75:H$75)&gt;0,", ","")))))</f>
        <v/>
      </c>
      <c r="I89" s="61" t="str">
        <f>IF(I73="",I74,IF(AND(I74&lt;&gt;"",I75&lt;&gt;""),"",IF(AND(I74&lt;&gt;"",I75=""),"-"&amp;I74,IF(AND(I74&lt;&gt;"",I75="",SUM(I$75:I76)&gt;0),I74&amp;", ",IF(SUM(I75:I$75)&gt;0,", ","")))))</f>
        <v/>
      </c>
    </row>
    <row r="90" spans="2:24">
      <c r="C90" s="950"/>
      <c r="D90" s="60">
        <v>12</v>
      </c>
      <c r="E90" s="53" t="str">
        <f>IF(E74="",E75,IF(AND(E75&lt;&gt;"",E76&lt;&gt;""),"",IF(AND(E75&lt;&gt;"",E76=""),"-"&amp;E75,IF(AND(E75&lt;&gt;"",E76="",SUM(E$75:E77)&gt;0),E75&amp;", ",IF(SUM(E$75:E76)&gt;0,", ","")))))</f>
        <v/>
      </c>
      <c r="F90" s="53" t="str">
        <f>IF(F74="",F75,IF(AND(F75&lt;&gt;"",F76&lt;&gt;""),"",IF(AND(F75&lt;&gt;"",F76=""),"-"&amp;F75,IF(AND(F75&lt;&gt;"",F76="",SUM(F$75:F77)&gt;0),F75&amp;", ",IF(SUM(F$75:F76)&gt;0,", ","")))))</f>
        <v/>
      </c>
      <c r="G90" s="53" t="str">
        <f>IF(G74="",G75,IF(AND(G75&lt;&gt;"",G76&lt;&gt;""),"",IF(AND(G75&lt;&gt;"",G76=""),"-"&amp;G75,IF(AND(G75&lt;&gt;"",G76="",SUM(G$75:G77)&gt;0),G75&amp;", ",IF(SUM(G$75:G76)&gt;0,", ","")))))</f>
        <v/>
      </c>
      <c r="H90" s="53" t="str">
        <f>IF(H74="",H75,IF(AND(H75&lt;&gt;"",H76&lt;&gt;""),"",IF(AND(H75&lt;&gt;"",H76=""),"-"&amp;H75,IF(AND(H75&lt;&gt;"",H76="",SUM(H$75:H77)&gt;0),H75&amp;", ",IF(SUM(H$75:H76)&gt;0,", ","")))))</f>
        <v/>
      </c>
      <c r="I90" s="61" t="str">
        <f>IF(I74="",I75,IF(AND(I75&lt;&gt;"",I76&lt;&gt;""),"",IF(AND(I75&lt;&gt;"",I76=""),"-"&amp;I75,IF(AND(I75&lt;&gt;"",I76="",SUM(I$75:I77)&gt;0),I75&amp;", ",IF(SUM(I$75:I76)&gt;0,", ","")))))</f>
        <v/>
      </c>
    </row>
    <row r="91" spans="2:24" ht="15.6" thickBot="1">
      <c r="D91" s="872" t="s">
        <v>226</v>
      </c>
      <c r="E91" s="1013" t="str">
        <f>E78&amp;E79&amp;E80&amp;E81&amp;E82&amp;E83&amp;E84&amp;E85&amp;E86&amp;E87&amp;E88&amp;E89&amp;E90</f>
        <v/>
      </c>
      <c r="F91" s="1013" t="str">
        <f>F78&amp;F79&amp;F80&amp;F81&amp;F82&amp;F83&amp;F84&amp;F85&amp;F86&amp;F87&amp;F88&amp;F89&amp;F90</f>
        <v/>
      </c>
      <c r="G91" s="1013" t="str">
        <f>G78&amp;G79&amp;G80&amp;G81&amp;G82&amp;G83&amp;G84&amp;G85&amp;G86&amp;G87&amp;G88&amp;G89&amp;G90</f>
        <v/>
      </c>
      <c r="H91" s="1013" t="str">
        <f>H78&amp;H79&amp;H80&amp;H81&amp;H82&amp;H83&amp;H84&amp;H85&amp;H86&amp;H87&amp;H88&amp;H89&amp;H90</f>
        <v/>
      </c>
      <c r="I91" s="1014" t="str">
        <f>I78&amp;I79&amp;I80&amp;I81&amp;I82&amp;I83&amp;I84&amp;I85&amp;I86&amp;I87&amp;I88&amp;I89&amp;I90</f>
        <v/>
      </c>
    </row>
    <row r="92" spans="2:24">
      <c r="C92"/>
      <c r="D92"/>
      <c r="E92"/>
      <c r="F92"/>
      <c r="G92"/>
      <c r="H92"/>
      <c r="I92"/>
    </row>
    <row r="93" spans="2:24">
      <c r="Q93" s="1234" t="s">
        <v>352</v>
      </c>
    </row>
    <row r="94" spans="2:24" ht="15.75" customHeight="1" thickBot="1">
      <c r="Q94" s="1234"/>
    </row>
    <row r="95" spans="2:24" ht="15" customHeight="1">
      <c r="B95" s="88" t="s">
        <v>233</v>
      </c>
      <c r="D95" s="79" t="s">
        <v>358</v>
      </c>
      <c r="E95" s="78"/>
      <c r="F95" s="78"/>
      <c r="G95" s="78"/>
      <c r="H95" s="78"/>
      <c r="I95" s="78"/>
      <c r="K95" s="79" t="s">
        <v>205</v>
      </c>
      <c r="L95" s="78"/>
      <c r="M95" s="78"/>
      <c r="N95" s="78"/>
      <c r="O95" s="78"/>
      <c r="P95" s="78"/>
      <c r="Q95" s="1234"/>
      <c r="S95" s="79" t="s">
        <v>356</v>
      </c>
      <c r="T95" s="78"/>
      <c r="U95" s="78"/>
      <c r="V95" s="78"/>
      <c r="W95" s="78"/>
      <c r="X95" s="78"/>
    </row>
    <row r="96" spans="2:24" ht="15.6" thickBot="1">
      <c r="B96" s="872" t="s">
        <v>229</v>
      </c>
      <c r="C96" s="1235" t="s">
        <v>357</v>
      </c>
      <c r="D96" s="48" t="s">
        <v>228</v>
      </c>
      <c r="E96" s="80">
        <f>'9) 5 YR Budget &amp; Cash Flow Adj'!I15</f>
        <v>0</v>
      </c>
      <c r="F96" s="80">
        <f>'9) 5 YR Budget &amp; Cash Flow Adj'!J15</f>
        <v>0</v>
      </c>
      <c r="G96" s="80">
        <f>'9) 5 YR Budget &amp; Cash Flow Adj'!K15</f>
        <v>0</v>
      </c>
      <c r="H96" s="80">
        <f>'9) 5 YR Budget &amp; Cash Flow Adj'!L15</f>
        <v>0</v>
      </c>
      <c r="I96" s="80">
        <f>'9) 5 YR Budget &amp; Cash Flow Adj'!M15</f>
        <v>0</v>
      </c>
      <c r="K96" s="19"/>
      <c r="L96" s="80"/>
      <c r="M96" s="80"/>
      <c r="N96" s="80"/>
      <c r="O96" s="80"/>
      <c r="P96" s="864"/>
      <c r="Q96" s="1234"/>
      <c r="S96" s="19"/>
      <c r="T96" s="80"/>
      <c r="U96" s="80"/>
      <c r="V96" s="80"/>
      <c r="W96" s="80"/>
      <c r="X96" s="864"/>
    </row>
    <row r="97" spans="1:24">
      <c r="B97" s="56"/>
      <c r="C97" s="1236"/>
      <c r="D97" s="48" t="s">
        <v>227</v>
      </c>
      <c r="E97" s="27" t="str">
        <f>CONTROL!$G$19</f>
        <v/>
      </c>
      <c r="F97" s="27" t="str">
        <f ca="1">CONTROL!$G$20</f>
        <v/>
      </c>
      <c r="G97" s="27" t="str">
        <f ca="1">CONTROL!$G$21</f>
        <v/>
      </c>
      <c r="H97" s="27" t="str">
        <f ca="1">CONTROL!$G$22</f>
        <v/>
      </c>
      <c r="I97" s="27" t="str">
        <f ca="1">CONTROL!$G$23</f>
        <v/>
      </c>
      <c r="K97" s="968" t="s">
        <v>227</v>
      </c>
      <c r="L97" s="27" t="str">
        <f>CONTROL!$G$19</f>
        <v/>
      </c>
      <c r="M97" s="27" t="str">
        <f ca="1">CONTROL!$G$20</f>
        <v/>
      </c>
      <c r="N97" s="27" t="str">
        <f ca="1">CONTROL!$G$21</f>
        <v/>
      </c>
      <c r="O97" s="27" t="str">
        <f ca="1">CONTROL!$G$22</f>
        <v/>
      </c>
      <c r="P97" s="865" t="str">
        <f ca="1">CONTROL!$G$23</f>
        <v/>
      </c>
      <c r="Q97" s="866" t="s">
        <v>325</v>
      </c>
      <c r="S97" s="19" t="s">
        <v>227</v>
      </c>
      <c r="T97" s="27" t="str">
        <f>CONTROL!$G$19</f>
        <v/>
      </c>
      <c r="U97" s="27" t="str">
        <f ca="1">CONTROL!$G$20</f>
        <v/>
      </c>
      <c r="V97" s="27" t="str">
        <f ca="1">CONTROL!$G$21</f>
        <v/>
      </c>
      <c r="W97" s="27" t="str">
        <f ca="1">CONTROL!$G$22</f>
        <v/>
      </c>
      <c r="X97" s="865" t="str">
        <f ca="1">CONTROL!$G$23</f>
        <v/>
      </c>
    </row>
    <row r="98" spans="1:24">
      <c r="A98" s="7">
        <v>1</v>
      </c>
      <c r="B98" s="4" t="str">
        <f>'2) Enrollment Chart'!C77</f>
        <v>Select from drop-down list →</v>
      </c>
      <c r="C98" s="867">
        <f>IFERROR(INDEX('Funding by District'!$F$6:$F$684,MATCH($B98,'Funding by District'!$D$6:$D$684,0),0),0)</f>
        <v>0</v>
      </c>
      <c r="D98" s="4">
        <v>1</v>
      </c>
      <c r="E98" s="62">
        <f>C98*(1+E$96)</f>
        <v>0</v>
      </c>
      <c r="F98" s="62">
        <f t="shared" ref="F98:I98" si="4">E98*(1+F$96)</f>
        <v>0</v>
      </c>
      <c r="G98" s="62">
        <f t="shared" si="4"/>
        <v>0</v>
      </c>
      <c r="H98" s="62">
        <f t="shared" si="4"/>
        <v>0</v>
      </c>
      <c r="I98" s="62">
        <f t="shared" si="4"/>
        <v>0</v>
      </c>
      <c r="K98" s="5">
        <v>1</v>
      </c>
      <c r="L98" s="62">
        <f>'2) Enrollment Chart'!D79</f>
        <v>0</v>
      </c>
      <c r="M98" s="62">
        <f>'2) Enrollment Chart'!E79</f>
        <v>0</v>
      </c>
      <c r="N98" s="62">
        <f>'2) Enrollment Chart'!F79</f>
        <v>0</v>
      </c>
      <c r="O98" s="62">
        <f>'2) Enrollment Chart'!G79</f>
        <v>0</v>
      </c>
      <c r="P98" s="62">
        <f>'2) Enrollment Chart'!H79</f>
        <v>0</v>
      </c>
      <c r="Q98" s="62">
        <f>SUM(L98:P98)</f>
        <v>0</v>
      </c>
      <c r="S98" s="4">
        <v>1</v>
      </c>
      <c r="T98" s="62">
        <f t="shared" ref="T98:T129" si="5">E98*L98</f>
        <v>0</v>
      </c>
      <c r="U98" s="62">
        <f t="shared" ref="U98:U129" si="6">F98*M98</f>
        <v>0</v>
      </c>
      <c r="V98" s="62">
        <f t="shared" ref="V98:V129" si="7">G98*N98</f>
        <v>0</v>
      </c>
      <c r="W98" s="62">
        <f t="shared" ref="W98:W129" si="8">H98*O98</f>
        <v>0</v>
      </c>
      <c r="X98" s="62">
        <f t="shared" ref="X98:X129" si="9">I98*P98</f>
        <v>0</v>
      </c>
    </row>
    <row r="99" spans="1:24">
      <c r="A99" s="7">
        <v>2</v>
      </c>
      <c r="B99" s="4" t="str">
        <f>'2) Enrollment Chart'!C82</f>
        <v>Select from drop-down list →</v>
      </c>
      <c r="C99" s="867">
        <f>IFERROR(INDEX('Funding by District'!$F$6:$F$684,MATCH($B99,'Funding by District'!$D$6:$D$684,0),0),0)</f>
        <v>0</v>
      </c>
      <c r="D99" s="4">
        <v>2</v>
      </c>
      <c r="E99" s="62">
        <f t="shared" ref="E99:E147" si="10">C99*(1+E$96)</f>
        <v>0</v>
      </c>
      <c r="F99" s="62">
        <f t="shared" ref="F99:I99" si="11">E99*(1+F$96)</f>
        <v>0</v>
      </c>
      <c r="G99" s="62">
        <f t="shared" si="11"/>
        <v>0</v>
      </c>
      <c r="H99" s="62">
        <f t="shared" si="11"/>
        <v>0</v>
      </c>
      <c r="I99" s="62">
        <f t="shared" si="11"/>
        <v>0</v>
      </c>
      <c r="K99" s="5">
        <v>2</v>
      </c>
      <c r="L99" s="62">
        <f>'2) Enrollment Chart'!D84</f>
        <v>0</v>
      </c>
      <c r="M99" s="62">
        <f>'2) Enrollment Chart'!E84</f>
        <v>0</v>
      </c>
      <c r="N99" s="62">
        <f>'2) Enrollment Chart'!F84</f>
        <v>0</v>
      </c>
      <c r="O99" s="62">
        <f>'2) Enrollment Chart'!G84</f>
        <v>0</v>
      </c>
      <c r="P99" s="62">
        <f>'2) Enrollment Chart'!H84</f>
        <v>0</v>
      </c>
      <c r="Q99" s="62">
        <f t="shared" ref="Q99:Q147" si="12">SUM(L99:P99)</f>
        <v>0</v>
      </c>
      <c r="S99" s="4">
        <v>2</v>
      </c>
      <c r="T99" s="62">
        <f t="shared" si="5"/>
        <v>0</v>
      </c>
      <c r="U99" s="62">
        <f t="shared" si="6"/>
        <v>0</v>
      </c>
      <c r="V99" s="62">
        <f t="shared" si="7"/>
        <v>0</v>
      </c>
      <c r="W99" s="62">
        <f t="shared" si="8"/>
        <v>0</v>
      </c>
      <c r="X99" s="62">
        <f t="shared" si="9"/>
        <v>0</v>
      </c>
    </row>
    <row r="100" spans="1:24">
      <c r="A100" s="7">
        <v>3</v>
      </c>
      <c r="B100" s="4" t="str">
        <f>'2) Enrollment Chart'!C88</f>
        <v>Select from drop-down list →</v>
      </c>
      <c r="C100" s="867">
        <f>IFERROR(INDEX('Funding by District'!$F$6:$F$684,MATCH($B100,'Funding by District'!$D$6:$D$684,0),0),0)</f>
        <v>0</v>
      </c>
      <c r="D100" s="4">
        <v>3</v>
      </c>
      <c r="E100" s="62">
        <f t="shared" si="10"/>
        <v>0</v>
      </c>
      <c r="F100" s="62">
        <f t="shared" ref="F100:I100" si="13">E100*(1+F$96)</f>
        <v>0</v>
      </c>
      <c r="G100" s="62">
        <f t="shared" si="13"/>
        <v>0</v>
      </c>
      <c r="H100" s="62">
        <f t="shared" si="13"/>
        <v>0</v>
      </c>
      <c r="I100" s="62">
        <f t="shared" si="13"/>
        <v>0</v>
      </c>
      <c r="K100" s="5">
        <v>3</v>
      </c>
      <c r="L100" s="62">
        <f>'2) Enrollment Chart'!D88</f>
        <v>0</v>
      </c>
      <c r="M100" s="62">
        <f>'2) Enrollment Chart'!E88</f>
        <v>0</v>
      </c>
      <c r="N100" s="62">
        <f>'2) Enrollment Chart'!F88</f>
        <v>0</v>
      </c>
      <c r="O100" s="62">
        <f>'2) Enrollment Chart'!G88</f>
        <v>0</v>
      </c>
      <c r="P100" s="62">
        <f>'2) Enrollment Chart'!H88</f>
        <v>0</v>
      </c>
      <c r="Q100" s="62">
        <f t="shared" si="12"/>
        <v>0</v>
      </c>
      <c r="S100" s="4">
        <v>3</v>
      </c>
      <c r="T100" s="62">
        <f t="shared" si="5"/>
        <v>0</v>
      </c>
      <c r="U100" s="62">
        <f t="shared" si="6"/>
        <v>0</v>
      </c>
      <c r="V100" s="62">
        <f t="shared" si="7"/>
        <v>0</v>
      </c>
      <c r="W100" s="62">
        <f t="shared" si="8"/>
        <v>0</v>
      </c>
      <c r="X100" s="62">
        <f t="shared" si="9"/>
        <v>0</v>
      </c>
    </row>
    <row r="101" spans="1:24">
      <c r="A101" s="7">
        <v>4</v>
      </c>
      <c r="B101" s="4" t="str">
        <f>'2) Enrollment Chart'!C89</f>
        <v>Select from drop-down list →</v>
      </c>
      <c r="C101" s="867">
        <f>IFERROR(INDEX('Funding by District'!$F$6:$F$684,MATCH($B101,'Funding by District'!$D$6:$D$684,0),0),0)</f>
        <v>0</v>
      </c>
      <c r="D101" s="4">
        <v>4</v>
      </c>
      <c r="E101" s="62">
        <f t="shared" si="10"/>
        <v>0</v>
      </c>
      <c r="F101" s="62">
        <f t="shared" ref="F101:I101" si="14">E101*(1+F$96)</f>
        <v>0</v>
      </c>
      <c r="G101" s="62">
        <f t="shared" si="14"/>
        <v>0</v>
      </c>
      <c r="H101" s="62">
        <f t="shared" si="14"/>
        <v>0</v>
      </c>
      <c r="I101" s="62">
        <f t="shared" si="14"/>
        <v>0</v>
      </c>
      <c r="K101" s="5">
        <v>4</v>
      </c>
      <c r="L101" s="62">
        <f>'2) Enrollment Chart'!D89</f>
        <v>0</v>
      </c>
      <c r="M101" s="62">
        <f>'2) Enrollment Chart'!E89</f>
        <v>0</v>
      </c>
      <c r="N101" s="62">
        <f>'2) Enrollment Chart'!F89</f>
        <v>0</v>
      </c>
      <c r="O101" s="62">
        <f>'2) Enrollment Chart'!G89</f>
        <v>0</v>
      </c>
      <c r="P101" s="62">
        <f>'2) Enrollment Chart'!H89</f>
        <v>0</v>
      </c>
      <c r="Q101" s="62">
        <f t="shared" si="12"/>
        <v>0</v>
      </c>
      <c r="S101" s="4">
        <v>4</v>
      </c>
      <c r="T101" s="62">
        <f t="shared" si="5"/>
        <v>0</v>
      </c>
      <c r="U101" s="62">
        <f t="shared" si="6"/>
        <v>0</v>
      </c>
      <c r="V101" s="62">
        <f t="shared" si="7"/>
        <v>0</v>
      </c>
      <c r="W101" s="62">
        <f t="shared" si="8"/>
        <v>0</v>
      </c>
      <c r="X101" s="62">
        <f t="shared" si="9"/>
        <v>0</v>
      </c>
    </row>
    <row r="102" spans="1:24">
      <c r="A102" s="7">
        <v>5</v>
      </c>
      <c r="B102" s="4" t="str">
        <f>'2) Enrollment Chart'!C90</f>
        <v>Select from drop-down list →</v>
      </c>
      <c r="C102" s="867">
        <f>IFERROR(INDEX('Funding by District'!$F$6:$F$684,MATCH($B102,'Funding by District'!$D$6:$D$684,0),0),0)</f>
        <v>0</v>
      </c>
      <c r="D102" s="4">
        <v>5</v>
      </c>
      <c r="E102" s="62">
        <f t="shared" si="10"/>
        <v>0</v>
      </c>
      <c r="F102" s="62">
        <f t="shared" ref="F102:I102" si="15">E102*(1+F$96)</f>
        <v>0</v>
      </c>
      <c r="G102" s="62">
        <f t="shared" si="15"/>
        <v>0</v>
      </c>
      <c r="H102" s="62">
        <f t="shared" si="15"/>
        <v>0</v>
      </c>
      <c r="I102" s="62">
        <f t="shared" si="15"/>
        <v>0</v>
      </c>
      <c r="K102" s="5">
        <v>5</v>
      </c>
      <c r="L102" s="62">
        <f>'2) Enrollment Chart'!D90</f>
        <v>0</v>
      </c>
      <c r="M102" s="62">
        <f>'2) Enrollment Chart'!E90</f>
        <v>0</v>
      </c>
      <c r="N102" s="62">
        <f>'2) Enrollment Chart'!F90</f>
        <v>0</v>
      </c>
      <c r="O102" s="62">
        <f>'2) Enrollment Chart'!G90</f>
        <v>0</v>
      </c>
      <c r="P102" s="62">
        <f>'2) Enrollment Chart'!H90</f>
        <v>0</v>
      </c>
      <c r="Q102" s="62">
        <f t="shared" si="12"/>
        <v>0</v>
      </c>
      <c r="S102" s="4">
        <v>5</v>
      </c>
      <c r="T102" s="62">
        <f t="shared" si="5"/>
        <v>0</v>
      </c>
      <c r="U102" s="62">
        <f t="shared" si="6"/>
        <v>0</v>
      </c>
      <c r="V102" s="62">
        <f t="shared" si="7"/>
        <v>0</v>
      </c>
      <c r="W102" s="62">
        <f t="shared" si="8"/>
        <v>0</v>
      </c>
      <c r="X102" s="62">
        <f t="shared" si="9"/>
        <v>0</v>
      </c>
    </row>
    <row r="103" spans="1:24">
      <c r="A103" s="7">
        <v>6</v>
      </c>
      <c r="B103" s="4" t="str">
        <f>'2) Enrollment Chart'!C91</f>
        <v>Select from drop-down list →</v>
      </c>
      <c r="C103" s="867">
        <f>IFERROR(INDEX('Funding by District'!$F$6:$F$684,MATCH($B103,'Funding by District'!$D$6:$D$684,0),0),0)</f>
        <v>0</v>
      </c>
      <c r="D103" s="4">
        <v>6</v>
      </c>
      <c r="E103" s="62">
        <f t="shared" si="10"/>
        <v>0</v>
      </c>
      <c r="F103" s="62">
        <f t="shared" ref="F103:I103" si="16">E103*(1+F$96)</f>
        <v>0</v>
      </c>
      <c r="G103" s="62">
        <f t="shared" si="16"/>
        <v>0</v>
      </c>
      <c r="H103" s="62">
        <f t="shared" si="16"/>
        <v>0</v>
      </c>
      <c r="I103" s="62">
        <f t="shared" si="16"/>
        <v>0</v>
      </c>
      <c r="K103" s="5">
        <v>6</v>
      </c>
      <c r="L103" s="62">
        <f>'2) Enrollment Chart'!D91</f>
        <v>0</v>
      </c>
      <c r="M103" s="62">
        <f>'2) Enrollment Chart'!E91</f>
        <v>0</v>
      </c>
      <c r="N103" s="62">
        <f>'2) Enrollment Chart'!F91</f>
        <v>0</v>
      </c>
      <c r="O103" s="62">
        <f>'2) Enrollment Chart'!G91</f>
        <v>0</v>
      </c>
      <c r="P103" s="62">
        <f>'2) Enrollment Chart'!H91</f>
        <v>0</v>
      </c>
      <c r="Q103" s="62">
        <f t="shared" si="12"/>
        <v>0</v>
      </c>
      <c r="S103" s="4">
        <v>6</v>
      </c>
      <c r="T103" s="62">
        <f t="shared" si="5"/>
        <v>0</v>
      </c>
      <c r="U103" s="62">
        <f t="shared" si="6"/>
        <v>0</v>
      </c>
      <c r="V103" s="62">
        <f t="shared" si="7"/>
        <v>0</v>
      </c>
      <c r="W103" s="62">
        <f t="shared" si="8"/>
        <v>0</v>
      </c>
      <c r="X103" s="62">
        <f t="shared" si="9"/>
        <v>0</v>
      </c>
    </row>
    <row r="104" spans="1:24">
      <c r="A104" s="7">
        <v>7</v>
      </c>
      <c r="B104" s="4" t="str">
        <f>'2) Enrollment Chart'!C92</f>
        <v>Select from drop-down list →</v>
      </c>
      <c r="C104" s="867">
        <f>IFERROR(INDEX('Funding by District'!$F$6:$F$684,MATCH($B104,'Funding by District'!$D$6:$D$684,0),0),0)</f>
        <v>0</v>
      </c>
      <c r="D104" s="4">
        <v>7</v>
      </c>
      <c r="E104" s="62">
        <f t="shared" si="10"/>
        <v>0</v>
      </c>
      <c r="F104" s="62">
        <f t="shared" ref="F104:I104" si="17">E104*(1+F$96)</f>
        <v>0</v>
      </c>
      <c r="G104" s="62">
        <f t="shared" si="17"/>
        <v>0</v>
      </c>
      <c r="H104" s="62">
        <f t="shared" si="17"/>
        <v>0</v>
      </c>
      <c r="I104" s="62">
        <f t="shared" si="17"/>
        <v>0</v>
      </c>
      <c r="K104" s="5">
        <v>7</v>
      </c>
      <c r="L104" s="62">
        <f>'2) Enrollment Chart'!D92</f>
        <v>0</v>
      </c>
      <c r="M104" s="62">
        <f>'2) Enrollment Chart'!E92</f>
        <v>0</v>
      </c>
      <c r="N104" s="62">
        <f>'2) Enrollment Chart'!F92</f>
        <v>0</v>
      </c>
      <c r="O104" s="62">
        <f>'2) Enrollment Chart'!G92</f>
        <v>0</v>
      </c>
      <c r="P104" s="62">
        <f>'2) Enrollment Chart'!H92</f>
        <v>0</v>
      </c>
      <c r="Q104" s="62">
        <f t="shared" si="12"/>
        <v>0</v>
      </c>
      <c r="S104" s="4">
        <v>7</v>
      </c>
      <c r="T104" s="62">
        <f t="shared" si="5"/>
        <v>0</v>
      </c>
      <c r="U104" s="62">
        <f t="shared" si="6"/>
        <v>0</v>
      </c>
      <c r="V104" s="62">
        <f t="shared" si="7"/>
        <v>0</v>
      </c>
      <c r="W104" s="62">
        <f t="shared" si="8"/>
        <v>0</v>
      </c>
      <c r="X104" s="62">
        <f t="shared" si="9"/>
        <v>0</v>
      </c>
    </row>
    <row r="105" spans="1:24">
      <c r="A105" s="7">
        <v>8</v>
      </c>
      <c r="B105" s="4" t="str">
        <f>'2) Enrollment Chart'!C93</f>
        <v>Select from drop-down list →</v>
      </c>
      <c r="C105" s="867">
        <f>IFERROR(INDEX('Funding by District'!$F$6:$F$684,MATCH($B105,'Funding by District'!$D$6:$D$684,0),0),0)</f>
        <v>0</v>
      </c>
      <c r="D105" s="4">
        <v>8</v>
      </c>
      <c r="E105" s="62">
        <f t="shared" si="10"/>
        <v>0</v>
      </c>
      <c r="F105" s="62">
        <f t="shared" ref="F105:I105" si="18">E105*(1+F$96)</f>
        <v>0</v>
      </c>
      <c r="G105" s="62">
        <f t="shared" si="18"/>
        <v>0</v>
      </c>
      <c r="H105" s="62">
        <f t="shared" si="18"/>
        <v>0</v>
      </c>
      <c r="I105" s="62">
        <f t="shared" si="18"/>
        <v>0</v>
      </c>
      <c r="K105" s="5">
        <v>8</v>
      </c>
      <c r="L105" s="62">
        <f>'2) Enrollment Chart'!D93</f>
        <v>0</v>
      </c>
      <c r="M105" s="62">
        <f>'2) Enrollment Chart'!E93</f>
        <v>0</v>
      </c>
      <c r="N105" s="62">
        <f>'2) Enrollment Chart'!F93</f>
        <v>0</v>
      </c>
      <c r="O105" s="62">
        <f>'2) Enrollment Chart'!G93</f>
        <v>0</v>
      </c>
      <c r="P105" s="62">
        <f>'2) Enrollment Chart'!H93</f>
        <v>0</v>
      </c>
      <c r="Q105" s="62">
        <f t="shared" si="12"/>
        <v>0</v>
      </c>
      <c r="S105" s="4">
        <v>8</v>
      </c>
      <c r="T105" s="62">
        <f t="shared" si="5"/>
        <v>0</v>
      </c>
      <c r="U105" s="62">
        <f t="shared" si="6"/>
        <v>0</v>
      </c>
      <c r="V105" s="62">
        <f t="shared" si="7"/>
        <v>0</v>
      </c>
      <c r="W105" s="62">
        <f t="shared" si="8"/>
        <v>0</v>
      </c>
      <c r="X105" s="62">
        <f t="shared" si="9"/>
        <v>0</v>
      </c>
    </row>
    <row r="106" spans="1:24">
      <c r="A106" s="7">
        <v>9</v>
      </c>
      <c r="B106" s="4" t="str">
        <f>'2) Enrollment Chart'!C94</f>
        <v>Select from drop-down list →</v>
      </c>
      <c r="C106" s="867">
        <f>IFERROR(INDEX('Funding by District'!$F$6:$F$684,MATCH($B106,'Funding by District'!$D$6:$D$684,0),0),0)</f>
        <v>0</v>
      </c>
      <c r="D106" s="4">
        <v>9</v>
      </c>
      <c r="E106" s="62">
        <f t="shared" si="10"/>
        <v>0</v>
      </c>
      <c r="F106" s="62">
        <f t="shared" ref="F106:I106" si="19">E106*(1+F$96)</f>
        <v>0</v>
      </c>
      <c r="G106" s="62">
        <f t="shared" si="19"/>
        <v>0</v>
      </c>
      <c r="H106" s="62">
        <f t="shared" si="19"/>
        <v>0</v>
      </c>
      <c r="I106" s="62">
        <f t="shared" si="19"/>
        <v>0</v>
      </c>
      <c r="K106" s="5">
        <v>9</v>
      </c>
      <c r="L106" s="62">
        <f>'2) Enrollment Chart'!D94</f>
        <v>0</v>
      </c>
      <c r="M106" s="62">
        <f>'2) Enrollment Chart'!E94</f>
        <v>0</v>
      </c>
      <c r="N106" s="62">
        <f>'2) Enrollment Chart'!F94</f>
        <v>0</v>
      </c>
      <c r="O106" s="62">
        <f>'2) Enrollment Chart'!G94</f>
        <v>0</v>
      </c>
      <c r="P106" s="62">
        <f>'2) Enrollment Chart'!H94</f>
        <v>0</v>
      </c>
      <c r="Q106" s="62">
        <f t="shared" si="12"/>
        <v>0</v>
      </c>
      <c r="S106" s="4">
        <v>9</v>
      </c>
      <c r="T106" s="62">
        <f t="shared" si="5"/>
        <v>0</v>
      </c>
      <c r="U106" s="62">
        <f t="shared" si="6"/>
        <v>0</v>
      </c>
      <c r="V106" s="62">
        <f t="shared" si="7"/>
        <v>0</v>
      </c>
      <c r="W106" s="62">
        <f t="shared" si="8"/>
        <v>0</v>
      </c>
      <c r="X106" s="62">
        <f t="shared" si="9"/>
        <v>0</v>
      </c>
    </row>
    <row r="107" spans="1:24">
      <c r="A107" s="7">
        <v>10</v>
      </c>
      <c r="B107" s="4" t="str">
        <f>'2) Enrollment Chart'!C95</f>
        <v>Select from drop-down list →</v>
      </c>
      <c r="C107" s="867">
        <f>IFERROR(INDEX('Funding by District'!$F$6:$F$684,MATCH($B107,'Funding by District'!$D$6:$D$684,0),0),0)</f>
        <v>0</v>
      </c>
      <c r="D107" s="4">
        <v>10</v>
      </c>
      <c r="E107" s="62">
        <f t="shared" si="10"/>
        <v>0</v>
      </c>
      <c r="F107" s="62">
        <f t="shared" ref="F107:I107" si="20">E107*(1+F$96)</f>
        <v>0</v>
      </c>
      <c r="G107" s="62">
        <f t="shared" si="20"/>
        <v>0</v>
      </c>
      <c r="H107" s="62">
        <f t="shared" si="20"/>
        <v>0</v>
      </c>
      <c r="I107" s="62">
        <f t="shared" si="20"/>
        <v>0</v>
      </c>
      <c r="K107" s="5">
        <v>10</v>
      </c>
      <c r="L107" s="62">
        <f>'2) Enrollment Chart'!D95</f>
        <v>0</v>
      </c>
      <c r="M107" s="62">
        <f>'2) Enrollment Chart'!E95</f>
        <v>0</v>
      </c>
      <c r="N107" s="62">
        <f>'2) Enrollment Chart'!F95</f>
        <v>0</v>
      </c>
      <c r="O107" s="62">
        <f>'2) Enrollment Chart'!G95</f>
        <v>0</v>
      </c>
      <c r="P107" s="62">
        <f>'2) Enrollment Chart'!H95</f>
        <v>0</v>
      </c>
      <c r="Q107" s="62">
        <f t="shared" si="12"/>
        <v>0</v>
      </c>
      <c r="S107" s="4">
        <v>10</v>
      </c>
      <c r="T107" s="62">
        <f t="shared" si="5"/>
        <v>0</v>
      </c>
      <c r="U107" s="62">
        <f t="shared" si="6"/>
        <v>0</v>
      </c>
      <c r="V107" s="62">
        <f t="shared" si="7"/>
        <v>0</v>
      </c>
      <c r="W107" s="62">
        <f t="shared" si="8"/>
        <v>0</v>
      </c>
      <c r="X107" s="62">
        <f t="shared" si="9"/>
        <v>0</v>
      </c>
    </row>
    <row r="108" spans="1:24">
      <c r="A108" s="7">
        <v>11</v>
      </c>
      <c r="B108" s="4" t="str">
        <f>'2) Enrollment Chart'!C96</f>
        <v>Select from drop-down list →</v>
      </c>
      <c r="C108" s="867">
        <f>IFERROR(INDEX('Funding by District'!$F$6:$F$684,MATCH($B108,'Funding by District'!$D$6:$D$684,0),0),0)</f>
        <v>0</v>
      </c>
      <c r="D108" s="4">
        <v>11</v>
      </c>
      <c r="E108" s="62">
        <f t="shared" si="10"/>
        <v>0</v>
      </c>
      <c r="F108" s="62">
        <f t="shared" ref="F108:I108" si="21">E108*(1+F$96)</f>
        <v>0</v>
      </c>
      <c r="G108" s="62">
        <f t="shared" si="21"/>
        <v>0</v>
      </c>
      <c r="H108" s="62">
        <f t="shared" si="21"/>
        <v>0</v>
      </c>
      <c r="I108" s="62">
        <f t="shared" si="21"/>
        <v>0</v>
      </c>
      <c r="K108" s="5">
        <v>11</v>
      </c>
      <c r="L108" s="62">
        <f>'2) Enrollment Chart'!D96</f>
        <v>0</v>
      </c>
      <c r="M108" s="62">
        <f>'2) Enrollment Chart'!E96</f>
        <v>0</v>
      </c>
      <c r="N108" s="62">
        <f>'2) Enrollment Chart'!F96</f>
        <v>0</v>
      </c>
      <c r="O108" s="62">
        <f>'2) Enrollment Chart'!G96</f>
        <v>0</v>
      </c>
      <c r="P108" s="62">
        <f>'2) Enrollment Chart'!H96</f>
        <v>0</v>
      </c>
      <c r="Q108" s="62">
        <f t="shared" si="12"/>
        <v>0</v>
      </c>
      <c r="S108" s="4">
        <v>11</v>
      </c>
      <c r="T108" s="62">
        <f t="shared" si="5"/>
        <v>0</v>
      </c>
      <c r="U108" s="62">
        <f t="shared" si="6"/>
        <v>0</v>
      </c>
      <c r="V108" s="62">
        <f t="shared" si="7"/>
        <v>0</v>
      </c>
      <c r="W108" s="62">
        <f t="shared" si="8"/>
        <v>0</v>
      </c>
      <c r="X108" s="62">
        <f t="shared" si="9"/>
        <v>0</v>
      </c>
    </row>
    <row r="109" spans="1:24">
      <c r="A109" s="7">
        <v>12</v>
      </c>
      <c r="B109" s="4" t="str">
        <f>'2) Enrollment Chart'!C97</f>
        <v>Select from drop-down list →</v>
      </c>
      <c r="C109" s="867">
        <f>IFERROR(INDEX('Funding by District'!$F$6:$F$684,MATCH($B109,'Funding by District'!$D$6:$D$684,0),0),0)</f>
        <v>0</v>
      </c>
      <c r="D109" s="4">
        <v>12</v>
      </c>
      <c r="E109" s="62">
        <f t="shared" si="10"/>
        <v>0</v>
      </c>
      <c r="F109" s="62">
        <f t="shared" ref="F109:I109" si="22">E109*(1+F$96)</f>
        <v>0</v>
      </c>
      <c r="G109" s="62">
        <f t="shared" si="22"/>
        <v>0</v>
      </c>
      <c r="H109" s="62">
        <f t="shared" si="22"/>
        <v>0</v>
      </c>
      <c r="I109" s="62">
        <f t="shared" si="22"/>
        <v>0</v>
      </c>
      <c r="K109" s="5">
        <v>12</v>
      </c>
      <c r="L109" s="62">
        <f>'2) Enrollment Chart'!D97</f>
        <v>0</v>
      </c>
      <c r="M109" s="62">
        <f>'2) Enrollment Chart'!E97</f>
        <v>0</v>
      </c>
      <c r="N109" s="62">
        <f>'2) Enrollment Chart'!F97</f>
        <v>0</v>
      </c>
      <c r="O109" s="62">
        <f>'2) Enrollment Chart'!G97</f>
        <v>0</v>
      </c>
      <c r="P109" s="62">
        <f>'2) Enrollment Chart'!H97</f>
        <v>0</v>
      </c>
      <c r="Q109" s="62">
        <f t="shared" si="12"/>
        <v>0</v>
      </c>
      <c r="S109" s="4">
        <v>12</v>
      </c>
      <c r="T109" s="62">
        <f t="shared" si="5"/>
        <v>0</v>
      </c>
      <c r="U109" s="62">
        <f t="shared" si="6"/>
        <v>0</v>
      </c>
      <c r="V109" s="62">
        <f t="shared" si="7"/>
        <v>0</v>
      </c>
      <c r="W109" s="62">
        <f t="shared" si="8"/>
        <v>0</v>
      </c>
      <c r="X109" s="62">
        <f t="shared" si="9"/>
        <v>0</v>
      </c>
    </row>
    <row r="110" spans="1:24">
      <c r="A110" s="7">
        <v>13</v>
      </c>
      <c r="B110" s="4" t="str">
        <f>'2) Enrollment Chart'!C98</f>
        <v>Select from drop-down list →</v>
      </c>
      <c r="C110" s="867">
        <f>IFERROR(INDEX('Funding by District'!$F$6:$F$684,MATCH($B110,'Funding by District'!$D$6:$D$684,0),0),0)</f>
        <v>0</v>
      </c>
      <c r="D110" s="4">
        <v>13</v>
      </c>
      <c r="E110" s="62">
        <f t="shared" si="10"/>
        <v>0</v>
      </c>
      <c r="F110" s="62">
        <f t="shared" ref="F110:I110" si="23">E110*(1+F$96)</f>
        <v>0</v>
      </c>
      <c r="G110" s="62">
        <f t="shared" si="23"/>
        <v>0</v>
      </c>
      <c r="H110" s="62">
        <f t="shared" si="23"/>
        <v>0</v>
      </c>
      <c r="I110" s="62">
        <f t="shared" si="23"/>
        <v>0</v>
      </c>
      <c r="K110" s="5">
        <v>13</v>
      </c>
      <c r="L110" s="62">
        <f>'2) Enrollment Chart'!D98</f>
        <v>0</v>
      </c>
      <c r="M110" s="62">
        <f>'2) Enrollment Chart'!E98</f>
        <v>0</v>
      </c>
      <c r="N110" s="62">
        <f>'2) Enrollment Chart'!F98</f>
        <v>0</v>
      </c>
      <c r="O110" s="62">
        <f>'2) Enrollment Chart'!G98</f>
        <v>0</v>
      </c>
      <c r="P110" s="62">
        <f>'2) Enrollment Chart'!H98</f>
        <v>0</v>
      </c>
      <c r="Q110" s="62">
        <f t="shared" si="12"/>
        <v>0</v>
      </c>
      <c r="S110" s="4">
        <v>13</v>
      </c>
      <c r="T110" s="62">
        <f t="shared" si="5"/>
        <v>0</v>
      </c>
      <c r="U110" s="62">
        <f t="shared" si="6"/>
        <v>0</v>
      </c>
      <c r="V110" s="62">
        <f t="shared" si="7"/>
        <v>0</v>
      </c>
      <c r="W110" s="62">
        <f t="shared" si="8"/>
        <v>0</v>
      </c>
      <c r="X110" s="62">
        <f t="shared" si="9"/>
        <v>0</v>
      </c>
    </row>
    <row r="111" spans="1:24">
      <c r="A111" s="7">
        <v>14</v>
      </c>
      <c r="B111" s="4" t="str">
        <f>'2) Enrollment Chart'!C99</f>
        <v>Select from drop-down list →</v>
      </c>
      <c r="C111" s="867">
        <f>IFERROR(INDEX('Funding by District'!$F$6:$F$684,MATCH($B111,'Funding by District'!$D$6:$D$684,0),0),0)</f>
        <v>0</v>
      </c>
      <c r="D111" s="4">
        <v>14</v>
      </c>
      <c r="E111" s="62">
        <f t="shared" si="10"/>
        <v>0</v>
      </c>
      <c r="F111" s="62">
        <f t="shared" ref="F111:I111" si="24">E111*(1+F$96)</f>
        <v>0</v>
      </c>
      <c r="G111" s="62">
        <f t="shared" si="24"/>
        <v>0</v>
      </c>
      <c r="H111" s="62">
        <f t="shared" si="24"/>
        <v>0</v>
      </c>
      <c r="I111" s="62">
        <f t="shared" si="24"/>
        <v>0</v>
      </c>
      <c r="K111" s="5">
        <v>14</v>
      </c>
      <c r="L111" s="62">
        <f>'2) Enrollment Chart'!D99</f>
        <v>0</v>
      </c>
      <c r="M111" s="62">
        <f>'2) Enrollment Chart'!E99</f>
        <v>0</v>
      </c>
      <c r="N111" s="62">
        <f>'2) Enrollment Chart'!F99</f>
        <v>0</v>
      </c>
      <c r="O111" s="62">
        <f>'2) Enrollment Chart'!G99</f>
        <v>0</v>
      </c>
      <c r="P111" s="62">
        <f>'2) Enrollment Chart'!H99</f>
        <v>0</v>
      </c>
      <c r="Q111" s="62">
        <f t="shared" si="12"/>
        <v>0</v>
      </c>
      <c r="S111" s="4">
        <v>14</v>
      </c>
      <c r="T111" s="62">
        <f t="shared" si="5"/>
        <v>0</v>
      </c>
      <c r="U111" s="62">
        <f t="shared" si="6"/>
        <v>0</v>
      </c>
      <c r="V111" s="62">
        <f t="shared" si="7"/>
        <v>0</v>
      </c>
      <c r="W111" s="62">
        <f t="shared" si="8"/>
        <v>0</v>
      </c>
      <c r="X111" s="62">
        <f t="shared" si="9"/>
        <v>0</v>
      </c>
    </row>
    <row r="112" spans="1:24" ht="15.6" thickBot="1">
      <c r="A112" s="1030">
        <v>15</v>
      </c>
      <c r="B112" s="823" t="str">
        <f>'2) Enrollment Chart'!C100</f>
        <v>Select from drop-down list →</v>
      </c>
      <c r="C112" s="1027">
        <f>IFERROR(INDEX('Funding by District'!$F$6:$F$684,MATCH($B112,'Funding by District'!$D$6:$D$684,0),0),0)</f>
        <v>0</v>
      </c>
      <c r="D112" s="823">
        <v>15</v>
      </c>
      <c r="E112" s="1028">
        <f t="shared" si="10"/>
        <v>0</v>
      </c>
      <c r="F112" s="1028">
        <f t="shared" ref="F112:I112" si="25">E112*(1+F$96)</f>
        <v>0</v>
      </c>
      <c r="G112" s="1028">
        <f t="shared" si="25"/>
        <v>0</v>
      </c>
      <c r="H112" s="1028">
        <f t="shared" si="25"/>
        <v>0</v>
      </c>
      <c r="I112" s="1028">
        <f t="shared" si="25"/>
        <v>0</v>
      </c>
      <c r="J112" s="1026"/>
      <c r="K112" s="1026">
        <v>15</v>
      </c>
      <c r="L112" s="1028">
        <f>'2) Enrollment Chart'!D100</f>
        <v>0</v>
      </c>
      <c r="M112" s="1028">
        <f>'2) Enrollment Chart'!E100</f>
        <v>0</v>
      </c>
      <c r="N112" s="1028">
        <f>'2) Enrollment Chart'!F100</f>
        <v>0</v>
      </c>
      <c r="O112" s="1028">
        <f>'2) Enrollment Chart'!G100</f>
        <v>0</v>
      </c>
      <c r="P112" s="1028">
        <f>'2) Enrollment Chart'!H100</f>
        <v>0</v>
      </c>
      <c r="Q112" s="1028">
        <f t="shared" si="12"/>
        <v>0</v>
      </c>
      <c r="R112" s="1029"/>
      <c r="S112" s="823">
        <v>15</v>
      </c>
      <c r="T112" s="1028">
        <f t="shared" si="5"/>
        <v>0</v>
      </c>
      <c r="U112" s="1028">
        <f t="shared" si="6"/>
        <v>0</v>
      </c>
      <c r="V112" s="1028">
        <f t="shared" si="7"/>
        <v>0</v>
      </c>
      <c r="W112" s="1028">
        <f t="shared" si="8"/>
        <v>0</v>
      </c>
      <c r="X112" s="1028">
        <f t="shared" si="9"/>
        <v>0</v>
      </c>
    </row>
    <row r="113" spans="1:24">
      <c r="A113" s="7">
        <v>16</v>
      </c>
      <c r="B113" s="4" t="str">
        <f>'2) Enrollment Chart'!C101</f>
        <v>Select from drop-down list →</v>
      </c>
      <c r="C113" s="867">
        <f>IFERROR(INDEX('Funding by District'!$F$6:$F$684,MATCH($B113,'Funding by District'!$D$6:$D$684,0),0),0)</f>
        <v>0</v>
      </c>
      <c r="D113" s="4">
        <v>16</v>
      </c>
      <c r="E113" s="62">
        <f t="shared" si="10"/>
        <v>0</v>
      </c>
      <c r="F113" s="62">
        <f t="shared" ref="F113:I113" si="26">E113*(1+F$96)</f>
        <v>0</v>
      </c>
      <c r="G113" s="62">
        <f t="shared" si="26"/>
        <v>0</v>
      </c>
      <c r="H113" s="62">
        <f t="shared" si="26"/>
        <v>0</v>
      </c>
      <c r="I113" s="62">
        <f t="shared" si="26"/>
        <v>0</v>
      </c>
      <c r="K113" s="5">
        <v>16</v>
      </c>
      <c r="L113" s="62">
        <f>'2) Enrollment Chart'!D101</f>
        <v>0</v>
      </c>
      <c r="M113" s="62">
        <f>'2) Enrollment Chart'!E101</f>
        <v>0</v>
      </c>
      <c r="N113" s="62">
        <f>'2) Enrollment Chart'!F101</f>
        <v>0</v>
      </c>
      <c r="O113" s="62">
        <f>'2) Enrollment Chart'!G101</f>
        <v>0</v>
      </c>
      <c r="P113" s="62">
        <f>'2) Enrollment Chart'!H101</f>
        <v>0</v>
      </c>
      <c r="Q113" s="62">
        <f t="shared" si="12"/>
        <v>0</v>
      </c>
      <c r="S113" s="4">
        <v>16</v>
      </c>
      <c r="T113" s="62">
        <f t="shared" si="5"/>
        <v>0</v>
      </c>
      <c r="U113" s="62">
        <f t="shared" si="6"/>
        <v>0</v>
      </c>
      <c r="V113" s="62">
        <f t="shared" si="7"/>
        <v>0</v>
      </c>
      <c r="W113" s="62">
        <f t="shared" si="8"/>
        <v>0</v>
      </c>
      <c r="X113" s="62">
        <f t="shared" si="9"/>
        <v>0</v>
      </c>
    </row>
    <row r="114" spans="1:24">
      <c r="A114" s="7">
        <v>17</v>
      </c>
      <c r="B114" s="4" t="str">
        <f>'2) Enrollment Chart'!C102</f>
        <v>Select from drop-down list →</v>
      </c>
      <c r="C114" s="867">
        <f>IFERROR(INDEX('Funding by District'!$F$6:$F$684,MATCH($B114,'Funding by District'!$D$6:$D$684,0),0),0)</f>
        <v>0</v>
      </c>
      <c r="D114" s="4">
        <v>17</v>
      </c>
      <c r="E114" s="62">
        <f t="shared" si="10"/>
        <v>0</v>
      </c>
      <c r="F114" s="62">
        <f t="shared" ref="F114:I114" si="27">E114*(1+F$96)</f>
        <v>0</v>
      </c>
      <c r="G114" s="62">
        <f t="shared" si="27"/>
        <v>0</v>
      </c>
      <c r="H114" s="62">
        <f t="shared" si="27"/>
        <v>0</v>
      </c>
      <c r="I114" s="62">
        <f t="shared" si="27"/>
        <v>0</v>
      </c>
      <c r="K114" s="5">
        <v>17</v>
      </c>
      <c r="L114" s="62">
        <f>'2) Enrollment Chart'!D102</f>
        <v>0</v>
      </c>
      <c r="M114" s="62">
        <f>'2) Enrollment Chart'!E102</f>
        <v>0</v>
      </c>
      <c r="N114" s="62">
        <f>'2) Enrollment Chart'!F102</f>
        <v>0</v>
      </c>
      <c r="O114" s="62">
        <f>'2) Enrollment Chart'!G102</f>
        <v>0</v>
      </c>
      <c r="P114" s="62">
        <f>'2) Enrollment Chart'!H102</f>
        <v>0</v>
      </c>
      <c r="Q114" s="62">
        <f t="shared" si="12"/>
        <v>0</v>
      </c>
      <c r="S114" s="4">
        <v>17</v>
      </c>
      <c r="T114" s="62">
        <f t="shared" si="5"/>
        <v>0</v>
      </c>
      <c r="U114" s="62">
        <f t="shared" si="6"/>
        <v>0</v>
      </c>
      <c r="V114" s="62">
        <f t="shared" si="7"/>
        <v>0</v>
      </c>
      <c r="W114" s="62">
        <f t="shared" si="8"/>
        <v>0</v>
      </c>
      <c r="X114" s="62">
        <f t="shared" si="9"/>
        <v>0</v>
      </c>
    </row>
    <row r="115" spans="1:24">
      <c r="A115" s="7">
        <v>18</v>
      </c>
      <c r="B115" s="4" t="str">
        <f>'2) Enrollment Chart'!C103</f>
        <v>Select from drop-down list →</v>
      </c>
      <c r="C115" s="867">
        <f>IFERROR(INDEX('Funding by District'!$F$6:$F$684,MATCH($B115,'Funding by District'!$D$6:$D$684,0),0),0)</f>
        <v>0</v>
      </c>
      <c r="D115" s="4">
        <v>18</v>
      </c>
      <c r="E115" s="62">
        <f t="shared" si="10"/>
        <v>0</v>
      </c>
      <c r="F115" s="62">
        <f t="shared" ref="F115:I115" si="28">E115*(1+F$96)</f>
        <v>0</v>
      </c>
      <c r="G115" s="62">
        <f t="shared" si="28"/>
        <v>0</v>
      </c>
      <c r="H115" s="62">
        <f t="shared" si="28"/>
        <v>0</v>
      </c>
      <c r="I115" s="62">
        <f t="shared" si="28"/>
        <v>0</v>
      </c>
      <c r="K115" s="5">
        <v>18</v>
      </c>
      <c r="L115" s="62">
        <f>'2) Enrollment Chart'!D103</f>
        <v>0</v>
      </c>
      <c r="M115" s="62">
        <f>'2) Enrollment Chart'!E103</f>
        <v>0</v>
      </c>
      <c r="N115" s="62">
        <f>'2) Enrollment Chart'!F103</f>
        <v>0</v>
      </c>
      <c r="O115" s="62">
        <f>'2) Enrollment Chart'!G103</f>
        <v>0</v>
      </c>
      <c r="P115" s="62">
        <f>'2) Enrollment Chart'!H103</f>
        <v>0</v>
      </c>
      <c r="Q115" s="62">
        <f t="shared" si="12"/>
        <v>0</v>
      </c>
      <c r="S115" s="4">
        <v>18</v>
      </c>
      <c r="T115" s="62">
        <f t="shared" si="5"/>
        <v>0</v>
      </c>
      <c r="U115" s="62">
        <f t="shared" si="6"/>
        <v>0</v>
      </c>
      <c r="V115" s="62">
        <f t="shared" si="7"/>
        <v>0</v>
      </c>
      <c r="W115" s="62">
        <f t="shared" si="8"/>
        <v>0</v>
      </c>
      <c r="X115" s="62">
        <f t="shared" si="9"/>
        <v>0</v>
      </c>
    </row>
    <row r="116" spans="1:24">
      <c r="A116" s="7">
        <v>19</v>
      </c>
      <c r="B116" s="4" t="str">
        <f>'2) Enrollment Chart'!C104</f>
        <v>Select from drop-down list →</v>
      </c>
      <c r="C116" s="867">
        <f>IFERROR(INDEX('Funding by District'!$F$6:$F$684,MATCH($B116,'Funding by District'!$D$6:$D$684,0),0),0)</f>
        <v>0</v>
      </c>
      <c r="D116" s="4">
        <v>19</v>
      </c>
      <c r="E116" s="62">
        <f t="shared" si="10"/>
        <v>0</v>
      </c>
      <c r="F116" s="62">
        <f t="shared" ref="F116:I116" si="29">E116*(1+F$96)</f>
        <v>0</v>
      </c>
      <c r="G116" s="62">
        <f t="shared" si="29"/>
        <v>0</v>
      </c>
      <c r="H116" s="62">
        <f t="shared" si="29"/>
        <v>0</v>
      </c>
      <c r="I116" s="62">
        <f t="shared" si="29"/>
        <v>0</v>
      </c>
      <c r="K116" s="5">
        <v>19</v>
      </c>
      <c r="L116" s="62">
        <f>'2) Enrollment Chart'!D104</f>
        <v>0</v>
      </c>
      <c r="M116" s="62">
        <f>'2) Enrollment Chart'!E104</f>
        <v>0</v>
      </c>
      <c r="N116" s="62">
        <f>'2) Enrollment Chart'!F104</f>
        <v>0</v>
      </c>
      <c r="O116" s="62">
        <f>'2) Enrollment Chart'!G104</f>
        <v>0</v>
      </c>
      <c r="P116" s="62">
        <f>'2) Enrollment Chart'!H104</f>
        <v>0</v>
      </c>
      <c r="Q116" s="62">
        <f t="shared" si="12"/>
        <v>0</v>
      </c>
      <c r="S116" s="4">
        <v>19</v>
      </c>
      <c r="T116" s="62">
        <f t="shared" si="5"/>
        <v>0</v>
      </c>
      <c r="U116" s="62">
        <f t="shared" si="6"/>
        <v>0</v>
      </c>
      <c r="V116" s="62">
        <f t="shared" si="7"/>
        <v>0</v>
      </c>
      <c r="W116" s="62">
        <f t="shared" si="8"/>
        <v>0</v>
      </c>
      <c r="X116" s="62">
        <f t="shared" si="9"/>
        <v>0</v>
      </c>
    </row>
    <row r="117" spans="1:24">
      <c r="A117" s="7">
        <v>20</v>
      </c>
      <c r="B117" s="4" t="str">
        <f>'2) Enrollment Chart'!C105</f>
        <v>Select from drop-down list →</v>
      </c>
      <c r="C117" s="867">
        <f>IFERROR(INDEX('Funding by District'!$F$6:$F$684,MATCH($B117,'Funding by District'!$D$6:$D$684,0),0),0)</f>
        <v>0</v>
      </c>
      <c r="D117" s="4">
        <v>20</v>
      </c>
      <c r="E117" s="62">
        <f t="shared" si="10"/>
        <v>0</v>
      </c>
      <c r="F117" s="62">
        <f t="shared" ref="F117:I117" si="30">E117*(1+F$96)</f>
        <v>0</v>
      </c>
      <c r="G117" s="62">
        <f t="shared" si="30"/>
        <v>0</v>
      </c>
      <c r="H117" s="62">
        <f t="shared" si="30"/>
        <v>0</v>
      </c>
      <c r="I117" s="62">
        <f t="shared" si="30"/>
        <v>0</v>
      </c>
      <c r="K117" s="5">
        <v>20</v>
      </c>
      <c r="L117" s="62">
        <f>'2) Enrollment Chart'!D105</f>
        <v>0</v>
      </c>
      <c r="M117" s="62">
        <f>'2) Enrollment Chart'!E105</f>
        <v>0</v>
      </c>
      <c r="N117" s="62">
        <f>'2) Enrollment Chart'!F105</f>
        <v>0</v>
      </c>
      <c r="O117" s="62">
        <f>'2) Enrollment Chart'!G105</f>
        <v>0</v>
      </c>
      <c r="P117" s="62">
        <f>'2) Enrollment Chart'!H105</f>
        <v>0</v>
      </c>
      <c r="Q117" s="62">
        <f t="shared" si="12"/>
        <v>0</v>
      </c>
      <c r="S117" s="4">
        <v>20</v>
      </c>
      <c r="T117" s="62">
        <f t="shared" si="5"/>
        <v>0</v>
      </c>
      <c r="U117" s="62">
        <f t="shared" si="6"/>
        <v>0</v>
      </c>
      <c r="V117" s="62">
        <f t="shared" si="7"/>
        <v>0</v>
      </c>
      <c r="W117" s="62">
        <f t="shared" si="8"/>
        <v>0</v>
      </c>
      <c r="X117" s="62">
        <f t="shared" si="9"/>
        <v>0</v>
      </c>
    </row>
    <row r="118" spans="1:24">
      <c r="A118" s="7">
        <v>21</v>
      </c>
      <c r="B118" s="4" t="str">
        <f>'2) Enrollment Chart'!C106</f>
        <v>Select from drop-down list →</v>
      </c>
      <c r="C118" s="867">
        <f>IFERROR(INDEX('Funding by District'!$F$6:$F$684,MATCH($B118,'Funding by District'!$D$6:$D$684,0),0),0)</f>
        <v>0</v>
      </c>
      <c r="D118" s="4">
        <v>21</v>
      </c>
      <c r="E118" s="62">
        <f t="shared" si="10"/>
        <v>0</v>
      </c>
      <c r="F118" s="62">
        <f t="shared" ref="F118:I118" si="31">E118*(1+F$96)</f>
        <v>0</v>
      </c>
      <c r="G118" s="62">
        <f t="shared" si="31"/>
        <v>0</v>
      </c>
      <c r="H118" s="62">
        <f t="shared" si="31"/>
        <v>0</v>
      </c>
      <c r="I118" s="62">
        <f t="shared" si="31"/>
        <v>0</v>
      </c>
      <c r="K118" s="5">
        <v>21</v>
      </c>
      <c r="L118" s="62">
        <f>'2) Enrollment Chart'!D106</f>
        <v>0</v>
      </c>
      <c r="M118" s="62">
        <f>'2) Enrollment Chart'!E106</f>
        <v>0</v>
      </c>
      <c r="N118" s="62">
        <f>'2) Enrollment Chart'!F106</f>
        <v>0</v>
      </c>
      <c r="O118" s="62">
        <f>'2) Enrollment Chart'!G106</f>
        <v>0</v>
      </c>
      <c r="P118" s="62">
        <f>'2) Enrollment Chart'!H106</f>
        <v>0</v>
      </c>
      <c r="Q118" s="62">
        <f t="shared" si="12"/>
        <v>0</v>
      </c>
      <c r="S118" s="4">
        <v>21</v>
      </c>
      <c r="T118" s="62">
        <f t="shared" si="5"/>
        <v>0</v>
      </c>
      <c r="U118" s="62">
        <f t="shared" si="6"/>
        <v>0</v>
      </c>
      <c r="V118" s="62">
        <f t="shared" si="7"/>
        <v>0</v>
      </c>
      <c r="W118" s="62">
        <f t="shared" si="8"/>
        <v>0</v>
      </c>
      <c r="X118" s="62">
        <f t="shared" si="9"/>
        <v>0</v>
      </c>
    </row>
    <row r="119" spans="1:24">
      <c r="A119" s="7">
        <v>22</v>
      </c>
      <c r="B119" s="4" t="str">
        <f>'2) Enrollment Chart'!C107</f>
        <v>Select from drop-down list →</v>
      </c>
      <c r="C119" s="867">
        <f>IFERROR(INDEX('Funding by District'!$F$6:$F$684,MATCH($B119,'Funding by District'!$D$6:$D$684,0),0),0)</f>
        <v>0</v>
      </c>
      <c r="D119" s="4">
        <v>22</v>
      </c>
      <c r="E119" s="62">
        <f t="shared" si="10"/>
        <v>0</v>
      </c>
      <c r="F119" s="62">
        <f t="shared" ref="F119:I119" si="32">E119*(1+F$96)</f>
        <v>0</v>
      </c>
      <c r="G119" s="62">
        <f t="shared" si="32"/>
        <v>0</v>
      </c>
      <c r="H119" s="62">
        <f t="shared" si="32"/>
        <v>0</v>
      </c>
      <c r="I119" s="62">
        <f t="shared" si="32"/>
        <v>0</v>
      </c>
      <c r="K119" s="5">
        <v>22</v>
      </c>
      <c r="L119" s="62">
        <f>'2) Enrollment Chart'!D107</f>
        <v>0</v>
      </c>
      <c r="M119" s="62">
        <f>'2) Enrollment Chart'!E107</f>
        <v>0</v>
      </c>
      <c r="N119" s="62">
        <f>'2) Enrollment Chart'!F107</f>
        <v>0</v>
      </c>
      <c r="O119" s="62">
        <f>'2) Enrollment Chart'!G107</f>
        <v>0</v>
      </c>
      <c r="P119" s="62">
        <f>'2) Enrollment Chart'!H107</f>
        <v>0</v>
      </c>
      <c r="Q119" s="62">
        <f t="shared" si="12"/>
        <v>0</v>
      </c>
      <c r="S119" s="4">
        <v>22</v>
      </c>
      <c r="T119" s="62">
        <f t="shared" si="5"/>
        <v>0</v>
      </c>
      <c r="U119" s="62">
        <f t="shared" si="6"/>
        <v>0</v>
      </c>
      <c r="V119" s="62">
        <f t="shared" si="7"/>
        <v>0</v>
      </c>
      <c r="W119" s="62">
        <f t="shared" si="8"/>
        <v>0</v>
      </c>
      <c r="X119" s="62">
        <f t="shared" si="9"/>
        <v>0</v>
      </c>
    </row>
    <row r="120" spans="1:24">
      <c r="A120" s="7">
        <v>23</v>
      </c>
      <c r="B120" s="4" t="str">
        <f>'2) Enrollment Chart'!C108</f>
        <v>Select from drop-down list →</v>
      </c>
      <c r="C120" s="867">
        <f>IFERROR(INDEX('Funding by District'!$F$6:$F$684,MATCH($B120,'Funding by District'!$D$6:$D$684,0),0),0)</f>
        <v>0</v>
      </c>
      <c r="D120" s="4">
        <v>23</v>
      </c>
      <c r="E120" s="62">
        <f t="shared" si="10"/>
        <v>0</v>
      </c>
      <c r="F120" s="62">
        <f t="shared" ref="F120:I120" si="33">E120*(1+F$96)</f>
        <v>0</v>
      </c>
      <c r="G120" s="62">
        <f t="shared" si="33"/>
        <v>0</v>
      </c>
      <c r="H120" s="62">
        <f t="shared" si="33"/>
        <v>0</v>
      </c>
      <c r="I120" s="62">
        <f t="shared" si="33"/>
        <v>0</v>
      </c>
      <c r="K120" s="5">
        <v>23</v>
      </c>
      <c r="L120" s="62">
        <f>'2) Enrollment Chart'!D108</f>
        <v>0</v>
      </c>
      <c r="M120" s="62">
        <f>'2) Enrollment Chart'!E108</f>
        <v>0</v>
      </c>
      <c r="N120" s="62">
        <f>'2) Enrollment Chart'!F108</f>
        <v>0</v>
      </c>
      <c r="O120" s="62">
        <f>'2) Enrollment Chart'!G108</f>
        <v>0</v>
      </c>
      <c r="P120" s="62">
        <f>'2) Enrollment Chart'!H108</f>
        <v>0</v>
      </c>
      <c r="Q120" s="62">
        <f t="shared" si="12"/>
        <v>0</v>
      </c>
      <c r="S120" s="4">
        <v>23</v>
      </c>
      <c r="T120" s="62">
        <f t="shared" si="5"/>
        <v>0</v>
      </c>
      <c r="U120" s="62">
        <f t="shared" si="6"/>
        <v>0</v>
      </c>
      <c r="V120" s="62">
        <f t="shared" si="7"/>
        <v>0</v>
      </c>
      <c r="W120" s="62">
        <f t="shared" si="8"/>
        <v>0</v>
      </c>
      <c r="X120" s="62">
        <f t="shared" si="9"/>
        <v>0</v>
      </c>
    </row>
    <row r="121" spans="1:24">
      <c r="A121" s="7">
        <v>24</v>
      </c>
      <c r="B121" s="4" t="str">
        <f>'2) Enrollment Chart'!C109</f>
        <v>Select from drop-down list →</v>
      </c>
      <c r="C121" s="867">
        <f>IFERROR(INDEX('Funding by District'!$F$6:$F$684,MATCH($B121,'Funding by District'!$D$6:$D$684,0),0),0)</f>
        <v>0</v>
      </c>
      <c r="D121" s="4">
        <v>24</v>
      </c>
      <c r="E121" s="62">
        <f t="shared" si="10"/>
        <v>0</v>
      </c>
      <c r="F121" s="62">
        <f t="shared" ref="F121:I121" si="34">E121*(1+F$96)</f>
        <v>0</v>
      </c>
      <c r="G121" s="62">
        <f t="shared" si="34"/>
        <v>0</v>
      </c>
      <c r="H121" s="62">
        <f t="shared" si="34"/>
        <v>0</v>
      </c>
      <c r="I121" s="62">
        <f t="shared" si="34"/>
        <v>0</v>
      </c>
      <c r="K121" s="5">
        <v>24</v>
      </c>
      <c r="L121" s="62">
        <f>'2) Enrollment Chart'!D109</f>
        <v>0</v>
      </c>
      <c r="M121" s="62">
        <f>'2) Enrollment Chart'!E109</f>
        <v>0</v>
      </c>
      <c r="N121" s="62">
        <f>'2) Enrollment Chart'!F109</f>
        <v>0</v>
      </c>
      <c r="O121" s="62">
        <f>'2) Enrollment Chart'!G109</f>
        <v>0</v>
      </c>
      <c r="P121" s="62">
        <f>'2) Enrollment Chart'!H109</f>
        <v>0</v>
      </c>
      <c r="Q121" s="62">
        <f t="shared" si="12"/>
        <v>0</v>
      </c>
      <c r="S121" s="4">
        <v>24</v>
      </c>
      <c r="T121" s="62">
        <f t="shared" si="5"/>
        <v>0</v>
      </c>
      <c r="U121" s="62">
        <f t="shared" si="6"/>
        <v>0</v>
      </c>
      <c r="V121" s="62">
        <f t="shared" si="7"/>
        <v>0</v>
      </c>
      <c r="W121" s="62">
        <f t="shared" si="8"/>
        <v>0</v>
      </c>
      <c r="X121" s="62">
        <f t="shared" si="9"/>
        <v>0</v>
      </c>
    </row>
    <row r="122" spans="1:24">
      <c r="A122" s="7">
        <v>25</v>
      </c>
      <c r="B122" s="4" t="str">
        <f>'2) Enrollment Chart'!C110</f>
        <v>Select from drop-down list →</v>
      </c>
      <c r="C122" s="867">
        <f>IFERROR(INDEX('Funding by District'!$F$6:$F$684,MATCH($B122,'Funding by District'!$D$6:$D$684,0),0),0)</f>
        <v>0</v>
      </c>
      <c r="D122" s="4">
        <v>25</v>
      </c>
      <c r="E122" s="62">
        <f t="shared" si="10"/>
        <v>0</v>
      </c>
      <c r="F122" s="62">
        <f t="shared" ref="F122:I122" si="35">E122*(1+F$96)</f>
        <v>0</v>
      </c>
      <c r="G122" s="62">
        <f t="shared" si="35"/>
        <v>0</v>
      </c>
      <c r="H122" s="62">
        <f t="shared" si="35"/>
        <v>0</v>
      </c>
      <c r="I122" s="62">
        <f t="shared" si="35"/>
        <v>0</v>
      </c>
      <c r="K122" s="5">
        <v>25</v>
      </c>
      <c r="L122" s="62">
        <f>'2) Enrollment Chart'!D110</f>
        <v>0</v>
      </c>
      <c r="M122" s="62">
        <f>'2) Enrollment Chart'!E110</f>
        <v>0</v>
      </c>
      <c r="N122" s="62">
        <f>'2) Enrollment Chart'!F110</f>
        <v>0</v>
      </c>
      <c r="O122" s="62">
        <f>'2) Enrollment Chart'!G110</f>
        <v>0</v>
      </c>
      <c r="P122" s="62">
        <f>'2) Enrollment Chart'!H110</f>
        <v>0</v>
      </c>
      <c r="Q122" s="62">
        <f t="shared" si="12"/>
        <v>0</v>
      </c>
      <c r="S122" s="4">
        <v>25</v>
      </c>
      <c r="T122" s="62">
        <f t="shared" si="5"/>
        <v>0</v>
      </c>
      <c r="U122" s="62">
        <f t="shared" si="6"/>
        <v>0</v>
      </c>
      <c r="V122" s="62">
        <f t="shared" si="7"/>
        <v>0</v>
      </c>
      <c r="W122" s="62">
        <f t="shared" si="8"/>
        <v>0</v>
      </c>
      <c r="X122" s="62">
        <f t="shared" si="9"/>
        <v>0</v>
      </c>
    </row>
    <row r="123" spans="1:24">
      <c r="A123" s="7">
        <v>26</v>
      </c>
      <c r="B123" s="4" t="str">
        <f>'2) Enrollment Chart'!C111</f>
        <v>Select from drop-down list →</v>
      </c>
      <c r="C123" s="867">
        <f>IFERROR(INDEX('Funding by District'!$F$6:$F$684,MATCH($B123,'Funding by District'!$D$6:$D$684,0),0),0)</f>
        <v>0</v>
      </c>
      <c r="D123" s="4">
        <v>26</v>
      </c>
      <c r="E123" s="62">
        <f t="shared" si="10"/>
        <v>0</v>
      </c>
      <c r="F123" s="62">
        <f t="shared" ref="F123:I123" si="36">E123*(1+F$96)</f>
        <v>0</v>
      </c>
      <c r="G123" s="62">
        <f t="shared" si="36"/>
        <v>0</v>
      </c>
      <c r="H123" s="62">
        <f t="shared" si="36"/>
        <v>0</v>
      </c>
      <c r="I123" s="62">
        <f t="shared" si="36"/>
        <v>0</v>
      </c>
      <c r="K123" s="5">
        <v>26</v>
      </c>
      <c r="L123" s="62">
        <f>'2) Enrollment Chart'!D111</f>
        <v>0</v>
      </c>
      <c r="M123" s="62">
        <f>'2) Enrollment Chart'!E111</f>
        <v>0</v>
      </c>
      <c r="N123" s="62">
        <f>'2) Enrollment Chart'!F111</f>
        <v>0</v>
      </c>
      <c r="O123" s="62">
        <f>'2) Enrollment Chart'!G111</f>
        <v>0</v>
      </c>
      <c r="P123" s="62">
        <f>'2) Enrollment Chart'!H111</f>
        <v>0</v>
      </c>
      <c r="Q123" s="62">
        <f t="shared" si="12"/>
        <v>0</v>
      </c>
      <c r="S123" s="4">
        <v>26</v>
      </c>
      <c r="T123" s="62">
        <f t="shared" si="5"/>
        <v>0</v>
      </c>
      <c r="U123" s="62">
        <f t="shared" si="6"/>
        <v>0</v>
      </c>
      <c r="V123" s="62">
        <f t="shared" si="7"/>
        <v>0</v>
      </c>
      <c r="W123" s="62">
        <f t="shared" si="8"/>
        <v>0</v>
      </c>
      <c r="X123" s="62">
        <f t="shared" si="9"/>
        <v>0</v>
      </c>
    </row>
    <row r="124" spans="1:24">
      <c r="A124" s="7">
        <v>27</v>
      </c>
      <c r="B124" s="4" t="str">
        <f>'2) Enrollment Chart'!C112</f>
        <v>Select from drop-down list →</v>
      </c>
      <c r="C124" s="867">
        <f>IFERROR(INDEX('Funding by District'!$F$6:$F$684,MATCH($B124,'Funding by District'!$D$6:$D$684,0),0),0)</f>
        <v>0</v>
      </c>
      <c r="D124" s="4">
        <v>27</v>
      </c>
      <c r="E124" s="62">
        <f t="shared" si="10"/>
        <v>0</v>
      </c>
      <c r="F124" s="62">
        <f t="shared" ref="F124:I124" si="37">E124*(1+F$96)</f>
        <v>0</v>
      </c>
      <c r="G124" s="62">
        <f t="shared" si="37"/>
        <v>0</v>
      </c>
      <c r="H124" s="62">
        <f t="shared" si="37"/>
        <v>0</v>
      </c>
      <c r="I124" s="62">
        <f t="shared" si="37"/>
        <v>0</v>
      </c>
      <c r="K124" s="5">
        <v>27</v>
      </c>
      <c r="L124" s="62">
        <f>'2) Enrollment Chart'!D112</f>
        <v>0</v>
      </c>
      <c r="M124" s="62">
        <f>'2) Enrollment Chart'!E112</f>
        <v>0</v>
      </c>
      <c r="N124" s="62">
        <f>'2) Enrollment Chart'!F112</f>
        <v>0</v>
      </c>
      <c r="O124" s="62">
        <f>'2) Enrollment Chart'!G112</f>
        <v>0</v>
      </c>
      <c r="P124" s="62">
        <f>'2) Enrollment Chart'!H112</f>
        <v>0</v>
      </c>
      <c r="Q124" s="62">
        <f t="shared" si="12"/>
        <v>0</v>
      </c>
      <c r="S124" s="4">
        <v>27</v>
      </c>
      <c r="T124" s="62">
        <f t="shared" si="5"/>
        <v>0</v>
      </c>
      <c r="U124" s="62">
        <f t="shared" si="6"/>
        <v>0</v>
      </c>
      <c r="V124" s="62">
        <f t="shared" si="7"/>
        <v>0</v>
      </c>
      <c r="W124" s="62">
        <f t="shared" si="8"/>
        <v>0</v>
      </c>
      <c r="X124" s="62">
        <f t="shared" si="9"/>
        <v>0</v>
      </c>
    </row>
    <row r="125" spans="1:24">
      <c r="A125" s="7">
        <v>28</v>
      </c>
      <c r="B125" s="4" t="str">
        <f>'2) Enrollment Chart'!C113</f>
        <v>Select from drop-down list →</v>
      </c>
      <c r="C125" s="867">
        <f>IFERROR(INDEX('Funding by District'!$F$6:$F$684,MATCH($B125,'Funding by District'!$D$6:$D$684,0),0),0)</f>
        <v>0</v>
      </c>
      <c r="D125" s="4">
        <v>28</v>
      </c>
      <c r="E125" s="62">
        <f t="shared" si="10"/>
        <v>0</v>
      </c>
      <c r="F125" s="62">
        <f t="shared" ref="F125:I125" si="38">E125*(1+F$96)</f>
        <v>0</v>
      </c>
      <c r="G125" s="62">
        <f t="shared" si="38"/>
        <v>0</v>
      </c>
      <c r="H125" s="62">
        <f t="shared" si="38"/>
        <v>0</v>
      </c>
      <c r="I125" s="62">
        <f t="shared" si="38"/>
        <v>0</v>
      </c>
      <c r="K125" s="5">
        <v>28</v>
      </c>
      <c r="L125" s="62">
        <f>'2) Enrollment Chart'!D113</f>
        <v>0</v>
      </c>
      <c r="M125" s="62">
        <f>'2) Enrollment Chart'!E113</f>
        <v>0</v>
      </c>
      <c r="N125" s="62">
        <f>'2) Enrollment Chart'!F113</f>
        <v>0</v>
      </c>
      <c r="O125" s="62">
        <f>'2) Enrollment Chart'!G113</f>
        <v>0</v>
      </c>
      <c r="P125" s="62">
        <f>'2) Enrollment Chart'!H113</f>
        <v>0</v>
      </c>
      <c r="Q125" s="62">
        <f t="shared" si="12"/>
        <v>0</v>
      </c>
      <c r="S125" s="4">
        <v>28</v>
      </c>
      <c r="T125" s="62">
        <f t="shared" si="5"/>
        <v>0</v>
      </c>
      <c r="U125" s="62">
        <f t="shared" si="6"/>
        <v>0</v>
      </c>
      <c r="V125" s="62">
        <f t="shared" si="7"/>
        <v>0</v>
      </c>
      <c r="W125" s="62">
        <f t="shared" si="8"/>
        <v>0</v>
      </c>
      <c r="X125" s="62">
        <f t="shared" si="9"/>
        <v>0</v>
      </c>
    </row>
    <row r="126" spans="1:24">
      <c r="A126" s="7">
        <v>29</v>
      </c>
      <c r="B126" s="4" t="str">
        <f>'2) Enrollment Chart'!C114</f>
        <v>Select from drop-down list →</v>
      </c>
      <c r="C126" s="867">
        <f>IFERROR(INDEX('Funding by District'!$F$6:$F$684,MATCH($B126,'Funding by District'!$D$6:$D$684,0),0),0)</f>
        <v>0</v>
      </c>
      <c r="D126" s="4">
        <v>29</v>
      </c>
      <c r="E126" s="62">
        <f t="shared" si="10"/>
        <v>0</v>
      </c>
      <c r="F126" s="62">
        <f t="shared" ref="F126:I126" si="39">E126*(1+F$96)</f>
        <v>0</v>
      </c>
      <c r="G126" s="62">
        <f t="shared" si="39"/>
        <v>0</v>
      </c>
      <c r="H126" s="62">
        <f t="shared" si="39"/>
        <v>0</v>
      </c>
      <c r="I126" s="62">
        <f t="shared" si="39"/>
        <v>0</v>
      </c>
      <c r="K126" s="5">
        <v>29</v>
      </c>
      <c r="L126" s="62">
        <f>'2) Enrollment Chart'!D114</f>
        <v>0</v>
      </c>
      <c r="M126" s="62">
        <f>'2) Enrollment Chart'!E114</f>
        <v>0</v>
      </c>
      <c r="N126" s="62">
        <f>'2) Enrollment Chart'!F114</f>
        <v>0</v>
      </c>
      <c r="O126" s="62">
        <f>'2) Enrollment Chart'!G114</f>
        <v>0</v>
      </c>
      <c r="P126" s="62">
        <f>'2) Enrollment Chart'!H114</f>
        <v>0</v>
      </c>
      <c r="Q126" s="62">
        <f t="shared" si="12"/>
        <v>0</v>
      </c>
      <c r="S126" s="4">
        <v>29</v>
      </c>
      <c r="T126" s="62">
        <f t="shared" si="5"/>
        <v>0</v>
      </c>
      <c r="U126" s="62">
        <f t="shared" si="6"/>
        <v>0</v>
      </c>
      <c r="V126" s="62">
        <f t="shared" si="7"/>
        <v>0</v>
      </c>
      <c r="W126" s="62">
        <f t="shared" si="8"/>
        <v>0</v>
      </c>
      <c r="X126" s="62">
        <f t="shared" si="9"/>
        <v>0</v>
      </c>
    </row>
    <row r="127" spans="1:24">
      <c r="A127" s="7">
        <v>30</v>
      </c>
      <c r="B127" s="4" t="str">
        <f>'2) Enrollment Chart'!C115</f>
        <v>Select from drop-down list →</v>
      </c>
      <c r="C127" s="867">
        <f>IFERROR(INDEX('Funding by District'!$F$6:$F$684,MATCH($B127,'Funding by District'!$D$6:$D$684,0),0),0)</f>
        <v>0</v>
      </c>
      <c r="D127" s="4">
        <v>30</v>
      </c>
      <c r="E127" s="62">
        <f t="shared" si="10"/>
        <v>0</v>
      </c>
      <c r="F127" s="62">
        <f t="shared" ref="F127:I127" si="40">E127*(1+F$96)</f>
        <v>0</v>
      </c>
      <c r="G127" s="62">
        <f t="shared" si="40"/>
        <v>0</v>
      </c>
      <c r="H127" s="62">
        <f t="shared" si="40"/>
        <v>0</v>
      </c>
      <c r="I127" s="62">
        <f t="shared" si="40"/>
        <v>0</v>
      </c>
      <c r="K127" s="5">
        <v>30</v>
      </c>
      <c r="L127" s="62">
        <f>'2) Enrollment Chart'!D115</f>
        <v>0</v>
      </c>
      <c r="M127" s="62">
        <f>'2) Enrollment Chart'!E115</f>
        <v>0</v>
      </c>
      <c r="N127" s="62">
        <f>'2) Enrollment Chart'!F115</f>
        <v>0</v>
      </c>
      <c r="O127" s="62">
        <f>'2) Enrollment Chart'!G115</f>
        <v>0</v>
      </c>
      <c r="P127" s="62">
        <f>'2) Enrollment Chart'!H115</f>
        <v>0</v>
      </c>
      <c r="Q127" s="62">
        <f t="shared" si="12"/>
        <v>0</v>
      </c>
      <c r="S127" s="4">
        <v>30</v>
      </c>
      <c r="T127" s="62">
        <f t="shared" si="5"/>
        <v>0</v>
      </c>
      <c r="U127" s="62">
        <f t="shared" si="6"/>
        <v>0</v>
      </c>
      <c r="V127" s="62">
        <f t="shared" si="7"/>
        <v>0</v>
      </c>
      <c r="W127" s="62">
        <f t="shared" si="8"/>
        <v>0</v>
      </c>
      <c r="X127" s="62">
        <f t="shared" si="9"/>
        <v>0</v>
      </c>
    </row>
    <row r="128" spans="1:24">
      <c r="A128" s="7">
        <v>31</v>
      </c>
      <c r="B128" s="4" t="str">
        <f>'2) Enrollment Chart'!C116</f>
        <v>Select from drop-down list →</v>
      </c>
      <c r="C128" s="867">
        <f>IFERROR(INDEX('Funding by District'!$F$6:$F$684,MATCH($B128,'Funding by District'!$D$6:$D$684,0),0),0)</f>
        <v>0</v>
      </c>
      <c r="D128" s="4">
        <v>31</v>
      </c>
      <c r="E128" s="62">
        <f t="shared" si="10"/>
        <v>0</v>
      </c>
      <c r="F128" s="62">
        <f t="shared" ref="F128:I128" si="41">E128*(1+F$96)</f>
        <v>0</v>
      </c>
      <c r="G128" s="62">
        <f t="shared" si="41"/>
        <v>0</v>
      </c>
      <c r="H128" s="62">
        <f t="shared" si="41"/>
        <v>0</v>
      </c>
      <c r="I128" s="62">
        <f t="shared" si="41"/>
        <v>0</v>
      </c>
      <c r="K128" s="5">
        <v>31</v>
      </c>
      <c r="L128" s="62">
        <f>'2) Enrollment Chart'!D116</f>
        <v>0</v>
      </c>
      <c r="M128" s="62">
        <f>'2) Enrollment Chart'!E116</f>
        <v>0</v>
      </c>
      <c r="N128" s="62">
        <f>'2) Enrollment Chart'!F116</f>
        <v>0</v>
      </c>
      <c r="O128" s="62">
        <f>'2) Enrollment Chart'!G116</f>
        <v>0</v>
      </c>
      <c r="P128" s="62">
        <f>'2) Enrollment Chart'!H116</f>
        <v>0</v>
      </c>
      <c r="Q128" s="62">
        <f t="shared" si="12"/>
        <v>0</v>
      </c>
      <c r="S128" s="4">
        <v>31</v>
      </c>
      <c r="T128" s="62">
        <f t="shared" si="5"/>
        <v>0</v>
      </c>
      <c r="U128" s="62">
        <f t="shared" si="6"/>
        <v>0</v>
      </c>
      <c r="V128" s="62">
        <f t="shared" si="7"/>
        <v>0</v>
      </c>
      <c r="W128" s="62">
        <f t="shared" si="8"/>
        <v>0</v>
      </c>
      <c r="X128" s="62">
        <f t="shared" si="9"/>
        <v>0</v>
      </c>
    </row>
    <row r="129" spans="1:24">
      <c r="A129" s="7">
        <v>32</v>
      </c>
      <c r="B129" s="4" t="str">
        <f>'2) Enrollment Chart'!C117</f>
        <v>Select from drop-down list →</v>
      </c>
      <c r="C129" s="867">
        <f>IFERROR(INDEX('Funding by District'!$F$6:$F$684,MATCH($B129,'Funding by District'!$D$6:$D$684,0),0),0)</f>
        <v>0</v>
      </c>
      <c r="D129" s="4">
        <v>32</v>
      </c>
      <c r="E129" s="62">
        <f t="shared" si="10"/>
        <v>0</v>
      </c>
      <c r="F129" s="62">
        <f t="shared" ref="F129:I129" si="42">E129*(1+F$96)</f>
        <v>0</v>
      </c>
      <c r="G129" s="62">
        <f t="shared" si="42"/>
        <v>0</v>
      </c>
      <c r="H129" s="62">
        <f t="shared" si="42"/>
        <v>0</v>
      </c>
      <c r="I129" s="62">
        <f t="shared" si="42"/>
        <v>0</v>
      </c>
      <c r="K129" s="5">
        <v>32</v>
      </c>
      <c r="L129" s="62">
        <f>'2) Enrollment Chart'!D117</f>
        <v>0</v>
      </c>
      <c r="M129" s="62">
        <f>'2) Enrollment Chart'!E117</f>
        <v>0</v>
      </c>
      <c r="N129" s="62">
        <f>'2) Enrollment Chart'!F117</f>
        <v>0</v>
      </c>
      <c r="O129" s="62">
        <f>'2) Enrollment Chart'!G117</f>
        <v>0</v>
      </c>
      <c r="P129" s="62">
        <f>'2) Enrollment Chart'!H117</f>
        <v>0</v>
      </c>
      <c r="Q129" s="62">
        <f t="shared" si="12"/>
        <v>0</v>
      </c>
      <c r="S129" s="4">
        <v>32</v>
      </c>
      <c r="T129" s="62">
        <f t="shared" si="5"/>
        <v>0</v>
      </c>
      <c r="U129" s="62">
        <f t="shared" si="6"/>
        <v>0</v>
      </c>
      <c r="V129" s="62">
        <f t="shared" si="7"/>
        <v>0</v>
      </c>
      <c r="W129" s="62">
        <f t="shared" si="8"/>
        <v>0</v>
      </c>
      <c r="X129" s="62">
        <f t="shared" si="9"/>
        <v>0</v>
      </c>
    </row>
    <row r="130" spans="1:24">
      <c r="A130" s="7">
        <v>33</v>
      </c>
      <c r="B130" s="4" t="str">
        <f>'2) Enrollment Chart'!C118</f>
        <v>Select from drop-down list →</v>
      </c>
      <c r="C130" s="867">
        <f>IFERROR(INDEX('Funding by District'!$F$6:$F$684,MATCH($B130,'Funding by District'!$D$6:$D$684,0),0),0)</f>
        <v>0</v>
      </c>
      <c r="D130" s="4">
        <v>33</v>
      </c>
      <c r="E130" s="62">
        <f t="shared" si="10"/>
        <v>0</v>
      </c>
      <c r="F130" s="62">
        <f t="shared" ref="F130:I130" si="43">E130*(1+F$96)</f>
        <v>0</v>
      </c>
      <c r="G130" s="62">
        <f t="shared" si="43"/>
        <v>0</v>
      </c>
      <c r="H130" s="62">
        <f t="shared" si="43"/>
        <v>0</v>
      </c>
      <c r="I130" s="62">
        <f t="shared" si="43"/>
        <v>0</v>
      </c>
      <c r="K130" s="5">
        <v>33</v>
      </c>
      <c r="L130" s="62">
        <f>'2) Enrollment Chart'!D118</f>
        <v>0</v>
      </c>
      <c r="M130" s="62">
        <f>'2) Enrollment Chart'!E118</f>
        <v>0</v>
      </c>
      <c r="N130" s="62">
        <f>'2) Enrollment Chart'!F118</f>
        <v>0</v>
      </c>
      <c r="O130" s="62">
        <f>'2) Enrollment Chart'!G118</f>
        <v>0</v>
      </c>
      <c r="P130" s="62">
        <f>'2) Enrollment Chart'!H118</f>
        <v>0</v>
      </c>
      <c r="Q130" s="62">
        <f t="shared" si="12"/>
        <v>0</v>
      </c>
      <c r="S130" s="4">
        <v>33</v>
      </c>
      <c r="T130" s="62">
        <f t="shared" ref="T130:T147" si="44">E130*L130</f>
        <v>0</v>
      </c>
      <c r="U130" s="62">
        <f t="shared" ref="U130:U147" si="45">F130*M130</f>
        <v>0</v>
      </c>
      <c r="V130" s="62">
        <f t="shared" ref="V130:V147" si="46">G130*N130</f>
        <v>0</v>
      </c>
      <c r="W130" s="62">
        <f t="shared" ref="W130:W147" si="47">H130*O130</f>
        <v>0</v>
      </c>
      <c r="X130" s="62">
        <f t="shared" ref="X130:X147" si="48">I130*P130</f>
        <v>0</v>
      </c>
    </row>
    <row r="131" spans="1:24">
      <c r="A131" s="7">
        <v>34</v>
      </c>
      <c r="B131" s="4" t="str">
        <f>'2) Enrollment Chart'!C119</f>
        <v>Select from drop-down list →</v>
      </c>
      <c r="C131" s="867">
        <f>IFERROR(INDEX('Funding by District'!$F$6:$F$684,MATCH($B131,'Funding by District'!$D$6:$D$684,0),0),0)</f>
        <v>0</v>
      </c>
      <c r="D131" s="4">
        <v>34</v>
      </c>
      <c r="E131" s="62">
        <f t="shared" si="10"/>
        <v>0</v>
      </c>
      <c r="F131" s="62">
        <f t="shared" ref="F131:I131" si="49">E131*(1+F$96)</f>
        <v>0</v>
      </c>
      <c r="G131" s="62">
        <f t="shared" si="49"/>
        <v>0</v>
      </c>
      <c r="H131" s="62">
        <f t="shared" si="49"/>
        <v>0</v>
      </c>
      <c r="I131" s="62">
        <f t="shared" si="49"/>
        <v>0</v>
      </c>
      <c r="K131" s="5">
        <v>34</v>
      </c>
      <c r="L131" s="62">
        <f>'2) Enrollment Chart'!D119</f>
        <v>0</v>
      </c>
      <c r="M131" s="62">
        <f>'2) Enrollment Chart'!E119</f>
        <v>0</v>
      </c>
      <c r="N131" s="62">
        <f>'2) Enrollment Chart'!F119</f>
        <v>0</v>
      </c>
      <c r="O131" s="62">
        <f>'2) Enrollment Chart'!G119</f>
        <v>0</v>
      </c>
      <c r="P131" s="62">
        <f>'2) Enrollment Chart'!H119</f>
        <v>0</v>
      </c>
      <c r="Q131" s="62">
        <f t="shared" si="12"/>
        <v>0</v>
      </c>
      <c r="S131" s="4">
        <v>34</v>
      </c>
      <c r="T131" s="62">
        <f t="shared" si="44"/>
        <v>0</v>
      </c>
      <c r="U131" s="62">
        <f t="shared" si="45"/>
        <v>0</v>
      </c>
      <c r="V131" s="62">
        <f t="shared" si="46"/>
        <v>0</v>
      </c>
      <c r="W131" s="62">
        <f t="shared" si="47"/>
        <v>0</v>
      </c>
      <c r="X131" s="62">
        <f t="shared" si="48"/>
        <v>0</v>
      </c>
    </row>
    <row r="132" spans="1:24">
      <c r="A132" s="7">
        <v>35</v>
      </c>
      <c r="B132" s="4" t="str">
        <f>'2) Enrollment Chart'!C120</f>
        <v>Select from drop-down list →</v>
      </c>
      <c r="C132" s="867">
        <f>IFERROR(INDEX('Funding by District'!$F$6:$F$684,MATCH($B132,'Funding by District'!$D$6:$D$684,0),0),0)</f>
        <v>0</v>
      </c>
      <c r="D132" s="4">
        <v>35</v>
      </c>
      <c r="E132" s="62">
        <f t="shared" si="10"/>
        <v>0</v>
      </c>
      <c r="F132" s="62">
        <f t="shared" ref="F132:I132" si="50">E132*(1+F$96)</f>
        <v>0</v>
      </c>
      <c r="G132" s="62">
        <f t="shared" si="50"/>
        <v>0</v>
      </c>
      <c r="H132" s="62">
        <f t="shared" si="50"/>
        <v>0</v>
      </c>
      <c r="I132" s="62">
        <f t="shared" si="50"/>
        <v>0</v>
      </c>
      <c r="K132" s="5">
        <v>35</v>
      </c>
      <c r="L132" s="62">
        <f>'2) Enrollment Chart'!D120</f>
        <v>0</v>
      </c>
      <c r="M132" s="62">
        <f>'2) Enrollment Chart'!E120</f>
        <v>0</v>
      </c>
      <c r="N132" s="62">
        <f>'2) Enrollment Chart'!F120</f>
        <v>0</v>
      </c>
      <c r="O132" s="62">
        <f>'2) Enrollment Chart'!G120</f>
        <v>0</v>
      </c>
      <c r="P132" s="62">
        <f>'2) Enrollment Chart'!H120</f>
        <v>0</v>
      </c>
      <c r="Q132" s="62">
        <f t="shared" si="12"/>
        <v>0</v>
      </c>
      <c r="S132" s="4">
        <v>35</v>
      </c>
      <c r="T132" s="62">
        <f t="shared" si="44"/>
        <v>0</v>
      </c>
      <c r="U132" s="62">
        <f t="shared" si="45"/>
        <v>0</v>
      </c>
      <c r="V132" s="62">
        <f t="shared" si="46"/>
        <v>0</v>
      </c>
      <c r="W132" s="62">
        <f t="shared" si="47"/>
        <v>0</v>
      </c>
      <c r="X132" s="62">
        <f t="shared" si="48"/>
        <v>0</v>
      </c>
    </row>
    <row r="133" spans="1:24">
      <c r="A133" s="7">
        <v>36</v>
      </c>
      <c r="B133" s="4" t="str">
        <f>'2) Enrollment Chart'!C121</f>
        <v>Select from drop-down list →</v>
      </c>
      <c r="C133" s="867">
        <f>IFERROR(INDEX('Funding by District'!$F$6:$F$684,MATCH($B133,'Funding by District'!$D$6:$D$684,0),0),0)</f>
        <v>0</v>
      </c>
      <c r="D133" s="4">
        <v>36</v>
      </c>
      <c r="E133" s="62">
        <f t="shared" si="10"/>
        <v>0</v>
      </c>
      <c r="F133" s="62">
        <f t="shared" ref="F133:I133" si="51">E133*(1+F$96)</f>
        <v>0</v>
      </c>
      <c r="G133" s="62">
        <f t="shared" si="51"/>
        <v>0</v>
      </c>
      <c r="H133" s="62">
        <f t="shared" si="51"/>
        <v>0</v>
      </c>
      <c r="I133" s="62">
        <f t="shared" si="51"/>
        <v>0</v>
      </c>
      <c r="K133" s="5">
        <v>36</v>
      </c>
      <c r="L133" s="62">
        <f>'2) Enrollment Chart'!D121</f>
        <v>0</v>
      </c>
      <c r="M133" s="62">
        <f>'2) Enrollment Chart'!E121</f>
        <v>0</v>
      </c>
      <c r="N133" s="62">
        <f>'2) Enrollment Chart'!F121</f>
        <v>0</v>
      </c>
      <c r="O133" s="62">
        <f>'2) Enrollment Chart'!G121</f>
        <v>0</v>
      </c>
      <c r="P133" s="62">
        <f>'2) Enrollment Chart'!H121</f>
        <v>0</v>
      </c>
      <c r="Q133" s="62">
        <f t="shared" si="12"/>
        <v>0</v>
      </c>
      <c r="S133" s="4">
        <v>36</v>
      </c>
      <c r="T133" s="62">
        <f t="shared" si="44"/>
        <v>0</v>
      </c>
      <c r="U133" s="62">
        <f t="shared" si="45"/>
        <v>0</v>
      </c>
      <c r="V133" s="62">
        <f t="shared" si="46"/>
        <v>0</v>
      </c>
      <c r="W133" s="62">
        <f t="shared" si="47"/>
        <v>0</v>
      </c>
      <c r="X133" s="62">
        <f t="shared" si="48"/>
        <v>0</v>
      </c>
    </row>
    <row r="134" spans="1:24">
      <c r="A134" s="7">
        <v>37</v>
      </c>
      <c r="B134" s="4" t="str">
        <f>'2) Enrollment Chart'!C122</f>
        <v>Select from drop-down list →</v>
      </c>
      <c r="C134" s="867">
        <f>IFERROR(INDEX('Funding by District'!$F$6:$F$684,MATCH($B134,'Funding by District'!$D$6:$D$684,0),0),0)</f>
        <v>0</v>
      </c>
      <c r="D134" s="4">
        <v>37</v>
      </c>
      <c r="E134" s="62">
        <f t="shared" si="10"/>
        <v>0</v>
      </c>
      <c r="F134" s="62">
        <f t="shared" ref="F134:I134" si="52">E134*(1+F$96)</f>
        <v>0</v>
      </c>
      <c r="G134" s="62">
        <f t="shared" si="52"/>
        <v>0</v>
      </c>
      <c r="H134" s="62">
        <f t="shared" si="52"/>
        <v>0</v>
      </c>
      <c r="I134" s="62">
        <f t="shared" si="52"/>
        <v>0</v>
      </c>
      <c r="K134" s="5">
        <v>37</v>
      </c>
      <c r="L134" s="62">
        <f>'2) Enrollment Chart'!D122</f>
        <v>0</v>
      </c>
      <c r="M134" s="62">
        <f>'2) Enrollment Chart'!E122</f>
        <v>0</v>
      </c>
      <c r="N134" s="62">
        <f>'2) Enrollment Chart'!F122</f>
        <v>0</v>
      </c>
      <c r="O134" s="62">
        <f>'2) Enrollment Chart'!G122</f>
        <v>0</v>
      </c>
      <c r="P134" s="62">
        <f>'2) Enrollment Chart'!H122</f>
        <v>0</v>
      </c>
      <c r="Q134" s="62">
        <f t="shared" si="12"/>
        <v>0</v>
      </c>
      <c r="S134" s="4">
        <v>37</v>
      </c>
      <c r="T134" s="62">
        <f t="shared" si="44"/>
        <v>0</v>
      </c>
      <c r="U134" s="62">
        <f t="shared" si="45"/>
        <v>0</v>
      </c>
      <c r="V134" s="62">
        <f t="shared" si="46"/>
        <v>0</v>
      </c>
      <c r="W134" s="62">
        <f t="shared" si="47"/>
        <v>0</v>
      </c>
      <c r="X134" s="62">
        <f t="shared" si="48"/>
        <v>0</v>
      </c>
    </row>
    <row r="135" spans="1:24">
      <c r="A135" s="7">
        <v>38</v>
      </c>
      <c r="B135" s="4" t="str">
        <f>'2) Enrollment Chart'!C123</f>
        <v>Select from drop-down list →</v>
      </c>
      <c r="C135" s="867">
        <f>IFERROR(INDEX('Funding by District'!$F$6:$F$684,MATCH($B135,'Funding by District'!$D$6:$D$684,0),0),0)</f>
        <v>0</v>
      </c>
      <c r="D135" s="4">
        <v>38</v>
      </c>
      <c r="E135" s="62">
        <f t="shared" si="10"/>
        <v>0</v>
      </c>
      <c r="F135" s="62">
        <f t="shared" ref="F135:I135" si="53">E135*(1+F$96)</f>
        <v>0</v>
      </c>
      <c r="G135" s="62">
        <f t="shared" si="53"/>
        <v>0</v>
      </c>
      <c r="H135" s="62">
        <f t="shared" si="53"/>
        <v>0</v>
      </c>
      <c r="I135" s="62">
        <f t="shared" si="53"/>
        <v>0</v>
      </c>
      <c r="K135" s="5">
        <v>38</v>
      </c>
      <c r="L135" s="62">
        <f>'2) Enrollment Chart'!D123</f>
        <v>0</v>
      </c>
      <c r="M135" s="62">
        <f>'2) Enrollment Chart'!E123</f>
        <v>0</v>
      </c>
      <c r="N135" s="62">
        <f>'2) Enrollment Chart'!F123</f>
        <v>0</v>
      </c>
      <c r="O135" s="62">
        <f>'2) Enrollment Chart'!G123</f>
        <v>0</v>
      </c>
      <c r="P135" s="62">
        <f>'2) Enrollment Chart'!H123</f>
        <v>0</v>
      </c>
      <c r="Q135" s="62">
        <f t="shared" si="12"/>
        <v>0</v>
      </c>
      <c r="S135" s="4">
        <v>38</v>
      </c>
      <c r="T135" s="62">
        <f t="shared" si="44"/>
        <v>0</v>
      </c>
      <c r="U135" s="62">
        <f t="shared" si="45"/>
        <v>0</v>
      </c>
      <c r="V135" s="62">
        <f t="shared" si="46"/>
        <v>0</v>
      </c>
      <c r="W135" s="62">
        <f t="shared" si="47"/>
        <v>0</v>
      </c>
      <c r="X135" s="62">
        <f t="shared" si="48"/>
        <v>0</v>
      </c>
    </row>
    <row r="136" spans="1:24">
      <c r="A136" s="7">
        <v>39</v>
      </c>
      <c r="B136" s="4" t="str">
        <f>'2) Enrollment Chart'!C124</f>
        <v>Select from drop-down list →</v>
      </c>
      <c r="C136" s="867">
        <f>IFERROR(INDEX('Funding by District'!$F$6:$F$684,MATCH($B136,'Funding by District'!$D$6:$D$684,0),0),0)</f>
        <v>0</v>
      </c>
      <c r="D136" s="4">
        <v>39</v>
      </c>
      <c r="E136" s="62">
        <f t="shared" si="10"/>
        <v>0</v>
      </c>
      <c r="F136" s="62">
        <f t="shared" ref="F136:I136" si="54">E136*(1+F$96)</f>
        <v>0</v>
      </c>
      <c r="G136" s="62">
        <f t="shared" si="54"/>
        <v>0</v>
      </c>
      <c r="H136" s="62">
        <f t="shared" si="54"/>
        <v>0</v>
      </c>
      <c r="I136" s="62">
        <f t="shared" si="54"/>
        <v>0</v>
      </c>
      <c r="K136" s="5">
        <v>39</v>
      </c>
      <c r="L136" s="62">
        <f>'2) Enrollment Chart'!D124</f>
        <v>0</v>
      </c>
      <c r="M136" s="62">
        <f>'2) Enrollment Chart'!E124</f>
        <v>0</v>
      </c>
      <c r="N136" s="62">
        <f>'2) Enrollment Chart'!F124</f>
        <v>0</v>
      </c>
      <c r="O136" s="62">
        <f>'2) Enrollment Chart'!G124</f>
        <v>0</v>
      </c>
      <c r="P136" s="62">
        <f>'2) Enrollment Chart'!H124</f>
        <v>0</v>
      </c>
      <c r="Q136" s="62">
        <f t="shared" si="12"/>
        <v>0</v>
      </c>
      <c r="S136" s="4">
        <v>39</v>
      </c>
      <c r="T136" s="62">
        <f t="shared" si="44"/>
        <v>0</v>
      </c>
      <c r="U136" s="62">
        <f t="shared" si="45"/>
        <v>0</v>
      </c>
      <c r="V136" s="62">
        <f t="shared" si="46"/>
        <v>0</v>
      </c>
      <c r="W136" s="62">
        <f t="shared" si="47"/>
        <v>0</v>
      </c>
      <c r="X136" s="62">
        <f t="shared" si="48"/>
        <v>0</v>
      </c>
    </row>
    <row r="137" spans="1:24">
      <c r="A137" s="7">
        <v>40</v>
      </c>
      <c r="B137" s="4" t="str">
        <f>'2) Enrollment Chart'!C125</f>
        <v>Select from drop-down list →</v>
      </c>
      <c r="C137" s="867">
        <f>IFERROR(INDEX('Funding by District'!$F$6:$F$684,MATCH($B137,'Funding by District'!$D$6:$D$684,0),0),0)</f>
        <v>0</v>
      </c>
      <c r="D137" s="4">
        <v>40</v>
      </c>
      <c r="E137" s="62">
        <f t="shared" si="10"/>
        <v>0</v>
      </c>
      <c r="F137" s="62">
        <f t="shared" ref="F137:I137" si="55">E137*(1+F$96)</f>
        <v>0</v>
      </c>
      <c r="G137" s="62">
        <f t="shared" si="55"/>
        <v>0</v>
      </c>
      <c r="H137" s="62">
        <f t="shared" si="55"/>
        <v>0</v>
      </c>
      <c r="I137" s="62">
        <f t="shared" si="55"/>
        <v>0</v>
      </c>
      <c r="K137" s="5">
        <v>40</v>
      </c>
      <c r="L137" s="62">
        <f>'2) Enrollment Chart'!D125</f>
        <v>0</v>
      </c>
      <c r="M137" s="62">
        <f>'2) Enrollment Chart'!E125</f>
        <v>0</v>
      </c>
      <c r="N137" s="62">
        <f>'2) Enrollment Chart'!F125</f>
        <v>0</v>
      </c>
      <c r="O137" s="62">
        <f>'2) Enrollment Chart'!G125</f>
        <v>0</v>
      </c>
      <c r="P137" s="62">
        <f>'2) Enrollment Chart'!H125</f>
        <v>0</v>
      </c>
      <c r="Q137" s="62">
        <f t="shared" si="12"/>
        <v>0</v>
      </c>
      <c r="S137" s="4">
        <v>40</v>
      </c>
      <c r="T137" s="62">
        <f t="shared" si="44"/>
        <v>0</v>
      </c>
      <c r="U137" s="62">
        <f t="shared" si="45"/>
        <v>0</v>
      </c>
      <c r="V137" s="62">
        <f t="shared" si="46"/>
        <v>0</v>
      </c>
      <c r="W137" s="62">
        <f t="shared" si="47"/>
        <v>0</v>
      </c>
      <c r="X137" s="62">
        <f t="shared" si="48"/>
        <v>0</v>
      </c>
    </row>
    <row r="138" spans="1:24">
      <c r="A138" s="7">
        <v>41</v>
      </c>
      <c r="B138" s="4" t="str">
        <f>'2) Enrollment Chart'!C126</f>
        <v>Select from drop-down list →</v>
      </c>
      <c r="C138" s="867">
        <f>IFERROR(INDEX('Funding by District'!$F$6:$F$684,MATCH($B138,'Funding by District'!$D$6:$D$684,0),0),0)</f>
        <v>0</v>
      </c>
      <c r="D138" s="4">
        <v>41</v>
      </c>
      <c r="E138" s="62">
        <f t="shared" si="10"/>
        <v>0</v>
      </c>
      <c r="F138" s="62">
        <f t="shared" ref="F138:I138" si="56">E138*(1+F$96)</f>
        <v>0</v>
      </c>
      <c r="G138" s="62">
        <f t="shared" si="56"/>
        <v>0</v>
      </c>
      <c r="H138" s="62">
        <f t="shared" si="56"/>
        <v>0</v>
      </c>
      <c r="I138" s="62">
        <f t="shared" si="56"/>
        <v>0</v>
      </c>
      <c r="K138" s="5">
        <v>41</v>
      </c>
      <c r="L138" s="62">
        <f>'2) Enrollment Chart'!D126</f>
        <v>0</v>
      </c>
      <c r="M138" s="62">
        <f>'2) Enrollment Chart'!E126</f>
        <v>0</v>
      </c>
      <c r="N138" s="62">
        <f>'2) Enrollment Chart'!F126</f>
        <v>0</v>
      </c>
      <c r="O138" s="62">
        <f>'2) Enrollment Chart'!G126</f>
        <v>0</v>
      </c>
      <c r="P138" s="62">
        <f>'2) Enrollment Chart'!H126</f>
        <v>0</v>
      </c>
      <c r="Q138" s="62">
        <f t="shared" si="12"/>
        <v>0</v>
      </c>
      <c r="S138" s="4">
        <v>41</v>
      </c>
      <c r="T138" s="62">
        <f t="shared" si="44"/>
        <v>0</v>
      </c>
      <c r="U138" s="62">
        <f t="shared" si="45"/>
        <v>0</v>
      </c>
      <c r="V138" s="62">
        <f t="shared" si="46"/>
        <v>0</v>
      </c>
      <c r="W138" s="62">
        <f t="shared" si="47"/>
        <v>0</v>
      </c>
      <c r="X138" s="62">
        <f t="shared" si="48"/>
        <v>0</v>
      </c>
    </row>
    <row r="139" spans="1:24">
      <c r="A139" s="7">
        <v>42</v>
      </c>
      <c r="B139" s="4" t="str">
        <f>'2) Enrollment Chart'!C127</f>
        <v>Select from drop-down list →</v>
      </c>
      <c r="C139" s="867">
        <f>IFERROR(INDEX('Funding by District'!$F$6:$F$684,MATCH($B139,'Funding by District'!$D$6:$D$684,0),0),0)</f>
        <v>0</v>
      </c>
      <c r="D139" s="4">
        <v>42</v>
      </c>
      <c r="E139" s="62">
        <f t="shared" si="10"/>
        <v>0</v>
      </c>
      <c r="F139" s="62">
        <f t="shared" ref="F139:I139" si="57">E139*(1+F$96)</f>
        <v>0</v>
      </c>
      <c r="G139" s="62">
        <f t="shared" si="57"/>
        <v>0</v>
      </c>
      <c r="H139" s="62">
        <f t="shared" si="57"/>
        <v>0</v>
      </c>
      <c r="I139" s="62">
        <f t="shared" si="57"/>
        <v>0</v>
      </c>
      <c r="K139" s="5">
        <v>42</v>
      </c>
      <c r="L139" s="62">
        <f>'2) Enrollment Chart'!D127</f>
        <v>0</v>
      </c>
      <c r="M139" s="62">
        <f>'2) Enrollment Chart'!E127</f>
        <v>0</v>
      </c>
      <c r="N139" s="62">
        <f>'2) Enrollment Chart'!F127</f>
        <v>0</v>
      </c>
      <c r="O139" s="62">
        <f>'2) Enrollment Chart'!G127</f>
        <v>0</v>
      </c>
      <c r="P139" s="62">
        <f>'2) Enrollment Chart'!H127</f>
        <v>0</v>
      </c>
      <c r="Q139" s="62">
        <f t="shared" si="12"/>
        <v>0</v>
      </c>
      <c r="S139" s="4">
        <v>42</v>
      </c>
      <c r="T139" s="62">
        <f t="shared" si="44"/>
        <v>0</v>
      </c>
      <c r="U139" s="62">
        <f t="shared" si="45"/>
        <v>0</v>
      </c>
      <c r="V139" s="62">
        <f t="shared" si="46"/>
        <v>0</v>
      </c>
      <c r="W139" s="62">
        <f t="shared" si="47"/>
        <v>0</v>
      </c>
      <c r="X139" s="62">
        <f t="shared" si="48"/>
        <v>0</v>
      </c>
    </row>
    <row r="140" spans="1:24">
      <c r="A140" s="7">
        <v>43</v>
      </c>
      <c r="B140" s="4" t="str">
        <f>'2) Enrollment Chart'!C128</f>
        <v>Select from drop-down list →</v>
      </c>
      <c r="C140" s="867">
        <f>IFERROR(INDEX('Funding by District'!$F$6:$F$684,MATCH($B140,'Funding by District'!$D$6:$D$684,0),0),0)</f>
        <v>0</v>
      </c>
      <c r="D140" s="4">
        <v>43</v>
      </c>
      <c r="E140" s="62">
        <f t="shared" si="10"/>
        <v>0</v>
      </c>
      <c r="F140" s="62">
        <f t="shared" ref="F140:I140" si="58">E140*(1+F$96)</f>
        <v>0</v>
      </c>
      <c r="G140" s="62">
        <f t="shared" si="58"/>
        <v>0</v>
      </c>
      <c r="H140" s="62">
        <f t="shared" si="58"/>
        <v>0</v>
      </c>
      <c r="I140" s="62">
        <f t="shared" si="58"/>
        <v>0</v>
      </c>
      <c r="K140" s="5">
        <v>43</v>
      </c>
      <c r="L140" s="62">
        <f>'2) Enrollment Chart'!D128</f>
        <v>0</v>
      </c>
      <c r="M140" s="62">
        <f>'2) Enrollment Chart'!E128</f>
        <v>0</v>
      </c>
      <c r="N140" s="62">
        <f>'2) Enrollment Chart'!F128</f>
        <v>0</v>
      </c>
      <c r="O140" s="62">
        <f>'2) Enrollment Chart'!G128</f>
        <v>0</v>
      </c>
      <c r="P140" s="62">
        <f>'2) Enrollment Chart'!H128</f>
        <v>0</v>
      </c>
      <c r="Q140" s="62">
        <f t="shared" si="12"/>
        <v>0</v>
      </c>
      <c r="S140" s="4">
        <v>43</v>
      </c>
      <c r="T140" s="62">
        <f t="shared" si="44"/>
        <v>0</v>
      </c>
      <c r="U140" s="62">
        <f t="shared" si="45"/>
        <v>0</v>
      </c>
      <c r="V140" s="62">
        <f t="shared" si="46"/>
        <v>0</v>
      </c>
      <c r="W140" s="62">
        <f t="shared" si="47"/>
        <v>0</v>
      </c>
      <c r="X140" s="62">
        <f t="shared" si="48"/>
        <v>0</v>
      </c>
    </row>
    <row r="141" spans="1:24">
      <c r="A141" s="7">
        <v>44</v>
      </c>
      <c r="B141" s="4" t="str">
        <f>'2) Enrollment Chart'!C129</f>
        <v>Select from drop-down list →</v>
      </c>
      <c r="C141" s="867">
        <f>IFERROR(INDEX('Funding by District'!$F$6:$F$684,MATCH($B141,'Funding by District'!$D$6:$D$684,0),0),0)</f>
        <v>0</v>
      </c>
      <c r="D141" s="4">
        <v>44</v>
      </c>
      <c r="E141" s="62">
        <f t="shared" si="10"/>
        <v>0</v>
      </c>
      <c r="F141" s="62">
        <f t="shared" ref="F141:I141" si="59">E141*(1+F$96)</f>
        <v>0</v>
      </c>
      <c r="G141" s="62">
        <f t="shared" si="59"/>
        <v>0</v>
      </c>
      <c r="H141" s="62">
        <f t="shared" si="59"/>
        <v>0</v>
      </c>
      <c r="I141" s="62">
        <f t="shared" si="59"/>
        <v>0</v>
      </c>
      <c r="K141" s="5">
        <v>44</v>
      </c>
      <c r="L141" s="62">
        <f>'2) Enrollment Chart'!D129</f>
        <v>0</v>
      </c>
      <c r="M141" s="62">
        <f>'2) Enrollment Chart'!E129</f>
        <v>0</v>
      </c>
      <c r="N141" s="62">
        <f>'2) Enrollment Chart'!F129</f>
        <v>0</v>
      </c>
      <c r="O141" s="62">
        <f>'2) Enrollment Chart'!G129</f>
        <v>0</v>
      </c>
      <c r="P141" s="62">
        <f>'2) Enrollment Chart'!H129</f>
        <v>0</v>
      </c>
      <c r="Q141" s="62">
        <f t="shared" si="12"/>
        <v>0</v>
      </c>
      <c r="S141" s="4">
        <v>44</v>
      </c>
      <c r="T141" s="62">
        <f t="shared" si="44"/>
        <v>0</v>
      </c>
      <c r="U141" s="62">
        <f t="shared" si="45"/>
        <v>0</v>
      </c>
      <c r="V141" s="62">
        <f t="shared" si="46"/>
        <v>0</v>
      </c>
      <c r="W141" s="62">
        <f t="shared" si="47"/>
        <v>0</v>
      </c>
      <c r="X141" s="62">
        <f t="shared" si="48"/>
        <v>0</v>
      </c>
    </row>
    <row r="142" spans="1:24">
      <c r="A142" s="7">
        <v>45</v>
      </c>
      <c r="B142" s="4" t="str">
        <f>'2) Enrollment Chart'!C130</f>
        <v>Select from drop-down list →</v>
      </c>
      <c r="C142" s="867">
        <f>IFERROR(INDEX('Funding by District'!$F$6:$F$684,MATCH($B142,'Funding by District'!$D$6:$D$684,0),0),0)</f>
        <v>0</v>
      </c>
      <c r="D142" s="4">
        <v>45</v>
      </c>
      <c r="E142" s="62">
        <f t="shared" si="10"/>
        <v>0</v>
      </c>
      <c r="F142" s="62">
        <f t="shared" ref="F142:I142" si="60">E142*(1+F$96)</f>
        <v>0</v>
      </c>
      <c r="G142" s="62">
        <f t="shared" si="60"/>
        <v>0</v>
      </c>
      <c r="H142" s="62">
        <f t="shared" si="60"/>
        <v>0</v>
      </c>
      <c r="I142" s="62">
        <f t="shared" si="60"/>
        <v>0</v>
      </c>
      <c r="K142" s="5">
        <v>45</v>
      </c>
      <c r="L142" s="62">
        <f>'2) Enrollment Chart'!D130</f>
        <v>0</v>
      </c>
      <c r="M142" s="62">
        <f>'2) Enrollment Chart'!E130</f>
        <v>0</v>
      </c>
      <c r="N142" s="62">
        <f>'2) Enrollment Chart'!F130</f>
        <v>0</v>
      </c>
      <c r="O142" s="62">
        <f>'2) Enrollment Chart'!G130</f>
        <v>0</v>
      </c>
      <c r="P142" s="62">
        <f>'2) Enrollment Chart'!H130</f>
        <v>0</v>
      </c>
      <c r="Q142" s="62">
        <f t="shared" si="12"/>
        <v>0</v>
      </c>
      <c r="S142" s="4">
        <v>45</v>
      </c>
      <c r="T142" s="62">
        <f t="shared" si="44"/>
        <v>0</v>
      </c>
      <c r="U142" s="62">
        <f t="shared" si="45"/>
        <v>0</v>
      </c>
      <c r="V142" s="62">
        <f t="shared" si="46"/>
        <v>0</v>
      </c>
      <c r="W142" s="62">
        <f t="shared" si="47"/>
        <v>0</v>
      </c>
      <c r="X142" s="62">
        <f t="shared" si="48"/>
        <v>0</v>
      </c>
    </row>
    <row r="143" spans="1:24">
      <c r="A143" s="7">
        <v>46</v>
      </c>
      <c r="B143" s="4" t="str">
        <f>'2) Enrollment Chart'!C131</f>
        <v>Select from drop-down list →</v>
      </c>
      <c r="C143" s="867">
        <f>IFERROR(INDEX('Funding by District'!$F$6:$F$684,MATCH($B143,'Funding by District'!$D$6:$D$684,0),0),0)</f>
        <v>0</v>
      </c>
      <c r="D143" s="4">
        <v>46</v>
      </c>
      <c r="E143" s="62">
        <f t="shared" si="10"/>
        <v>0</v>
      </c>
      <c r="F143" s="62">
        <f t="shared" ref="F143:I143" si="61">E143*(1+F$96)</f>
        <v>0</v>
      </c>
      <c r="G143" s="62">
        <f t="shared" si="61"/>
        <v>0</v>
      </c>
      <c r="H143" s="62">
        <f t="shared" si="61"/>
        <v>0</v>
      </c>
      <c r="I143" s="62">
        <f t="shared" si="61"/>
        <v>0</v>
      </c>
      <c r="K143" s="5">
        <v>46</v>
      </c>
      <c r="L143" s="62">
        <f>'2) Enrollment Chart'!D131</f>
        <v>0</v>
      </c>
      <c r="M143" s="62">
        <f>'2) Enrollment Chart'!E131</f>
        <v>0</v>
      </c>
      <c r="N143" s="62">
        <f>'2) Enrollment Chart'!F131</f>
        <v>0</v>
      </c>
      <c r="O143" s="62">
        <f>'2) Enrollment Chart'!G131</f>
        <v>0</v>
      </c>
      <c r="P143" s="62">
        <f>'2) Enrollment Chart'!H131</f>
        <v>0</v>
      </c>
      <c r="Q143" s="62">
        <f t="shared" si="12"/>
        <v>0</v>
      </c>
      <c r="S143" s="4">
        <v>46</v>
      </c>
      <c r="T143" s="62">
        <f t="shared" si="44"/>
        <v>0</v>
      </c>
      <c r="U143" s="62">
        <f t="shared" si="45"/>
        <v>0</v>
      </c>
      <c r="V143" s="62">
        <f t="shared" si="46"/>
        <v>0</v>
      </c>
      <c r="W143" s="62">
        <f t="shared" si="47"/>
        <v>0</v>
      </c>
      <c r="X143" s="62">
        <f t="shared" si="48"/>
        <v>0</v>
      </c>
    </row>
    <row r="144" spans="1:24">
      <c r="A144" s="7">
        <v>47</v>
      </c>
      <c r="B144" s="4" t="str">
        <f>'2) Enrollment Chart'!C132</f>
        <v>Select from drop-down list →</v>
      </c>
      <c r="C144" s="867">
        <f>IFERROR(INDEX('Funding by District'!$F$6:$F$684,MATCH($B144,'Funding by District'!$D$6:$D$684,0),0),0)</f>
        <v>0</v>
      </c>
      <c r="D144" s="4">
        <v>47</v>
      </c>
      <c r="E144" s="62">
        <f t="shared" si="10"/>
        <v>0</v>
      </c>
      <c r="F144" s="62">
        <f t="shared" ref="F144:I144" si="62">E144*(1+F$96)</f>
        <v>0</v>
      </c>
      <c r="G144" s="62">
        <f t="shared" si="62"/>
        <v>0</v>
      </c>
      <c r="H144" s="62">
        <f t="shared" si="62"/>
        <v>0</v>
      </c>
      <c r="I144" s="62">
        <f t="shared" si="62"/>
        <v>0</v>
      </c>
      <c r="K144" s="5">
        <v>47</v>
      </c>
      <c r="L144" s="62">
        <f>'2) Enrollment Chart'!D132</f>
        <v>0</v>
      </c>
      <c r="M144" s="62">
        <f>'2) Enrollment Chart'!E132</f>
        <v>0</v>
      </c>
      <c r="N144" s="62">
        <f>'2) Enrollment Chart'!F132</f>
        <v>0</v>
      </c>
      <c r="O144" s="62">
        <f>'2) Enrollment Chart'!G132</f>
        <v>0</v>
      </c>
      <c r="P144" s="62">
        <f>'2) Enrollment Chart'!H132</f>
        <v>0</v>
      </c>
      <c r="Q144" s="62">
        <f t="shared" si="12"/>
        <v>0</v>
      </c>
      <c r="S144" s="4">
        <v>47</v>
      </c>
      <c r="T144" s="62">
        <f t="shared" si="44"/>
        <v>0</v>
      </c>
      <c r="U144" s="62">
        <f t="shared" si="45"/>
        <v>0</v>
      </c>
      <c r="V144" s="62">
        <f t="shared" si="46"/>
        <v>0</v>
      </c>
      <c r="W144" s="62">
        <f t="shared" si="47"/>
        <v>0</v>
      </c>
      <c r="X144" s="62">
        <f t="shared" si="48"/>
        <v>0</v>
      </c>
    </row>
    <row r="145" spans="1:34">
      <c r="A145" s="7">
        <v>48</v>
      </c>
      <c r="B145" s="4" t="str">
        <f>'2) Enrollment Chart'!C133</f>
        <v>Select from drop-down list →</v>
      </c>
      <c r="C145" s="867">
        <f>IFERROR(INDEX('Funding by District'!$F$6:$F$684,MATCH($B145,'Funding by District'!$D$6:$D$684,0),0),0)</f>
        <v>0</v>
      </c>
      <c r="D145" s="4">
        <v>48</v>
      </c>
      <c r="E145" s="62">
        <f t="shared" si="10"/>
        <v>0</v>
      </c>
      <c r="F145" s="62">
        <f t="shared" ref="F145:I145" si="63">E145*(1+F$96)</f>
        <v>0</v>
      </c>
      <c r="G145" s="62">
        <f t="shared" si="63"/>
        <v>0</v>
      </c>
      <c r="H145" s="62">
        <f t="shared" si="63"/>
        <v>0</v>
      </c>
      <c r="I145" s="62">
        <f t="shared" si="63"/>
        <v>0</v>
      </c>
      <c r="K145" s="5">
        <v>48</v>
      </c>
      <c r="L145" s="62">
        <f>'2) Enrollment Chart'!D133</f>
        <v>0</v>
      </c>
      <c r="M145" s="62">
        <f>'2) Enrollment Chart'!E133</f>
        <v>0</v>
      </c>
      <c r="N145" s="62">
        <f>'2) Enrollment Chart'!F133</f>
        <v>0</v>
      </c>
      <c r="O145" s="62">
        <f>'2) Enrollment Chart'!G133</f>
        <v>0</v>
      </c>
      <c r="P145" s="62">
        <f>'2) Enrollment Chart'!H133</f>
        <v>0</v>
      </c>
      <c r="Q145" s="62">
        <f t="shared" si="12"/>
        <v>0</v>
      </c>
      <c r="S145" s="4">
        <v>48</v>
      </c>
      <c r="T145" s="62">
        <f t="shared" si="44"/>
        <v>0</v>
      </c>
      <c r="U145" s="62">
        <f t="shared" si="45"/>
        <v>0</v>
      </c>
      <c r="V145" s="62">
        <f t="shared" si="46"/>
        <v>0</v>
      </c>
      <c r="W145" s="62">
        <f t="shared" si="47"/>
        <v>0</v>
      </c>
      <c r="X145" s="62">
        <f t="shared" si="48"/>
        <v>0</v>
      </c>
    </row>
    <row r="146" spans="1:34">
      <c r="A146" s="7">
        <v>49</v>
      </c>
      <c r="B146" s="4" t="str">
        <f>'2) Enrollment Chart'!C134</f>
        <v>Select from drop-down list →</v>
      </c>
      <c r="C146" s="867">
        <f>IFERROR(INDEX('Funding by District'!$F$6:$F$684,MATCH($B146,'Funding by District'!$D$6:$D$684,0),0),0)</f>
        <v>0</v>
      </c>
      <c r="D146" s="4">
        <v>49</v>
      </c>
      <c r="E146" s="62">
        <f t="shared" si="10"/>
        <v>0</v>
      </c>
      <c r="F146" s="62">
        <f t="shared" ref="F146:I147" si="64">E146*(1+F$96)</f>
        <v>0</v>
      </c>
      <c r="G146" s="62">
        <f t="shared" si="64"/>
        <v>0</v>
      </c>
      <c r="H146" s="62">
        <f t="shared" si="64"/>
        <v>0</v>
      </c>
      <c r="I146" s="62">
        <f t="shared" si="64"/>
        <v>0</v>
      </c>
      <c r="K146" s="5">
        <v>49</v>
      </c>
      <c r="L146" s="62">
        <f>'2) Enrollment Chart'!D134</f>
        <v>0</v>
      </c>
      <c r="M146" s="62">
        <f>'2) Enrollment Chart'!E134</f>
        <v>0</v>
      </c>
      <c r="N146" s="62">
        <f>'2) Enrollment Chart'!F134</f>
        <v>0</v>
      </c>
      <c r="O146" s="62">
        <f>'2) Enrollment Chart'!G134</f>
        <v>0</v>
      </c>
      <c r="P146" s="62">
        <f>'2) Enrollment Chart'!H134</f>
        <v>0</v>
      </c>
      <c r="Q146" s="62">
        <f t="shared" si="12"/>
        <v>0</v>
      </c>
      <c r="S146" s="4">
        <v>49</v>
      </c>
      <c r="T146" s="62">
        <f t="shared" si="44"/>
        <v>0</v>
      </c>
      <c r="U146" s="62">
        <f t="shared" si="45"/>
        <v>0</v>
      </c>
      <c r="V146" s="62">
        <f t="shared" si="46"/>
        <v>0</v>
      </c>
      <c r="W146" s="62">
        <f t="shared" si="47"/>
        <v>0</v>
      </c>
      <c r="X146" s="62">
        <f t="shared" si="48"/>
        <v>0</v>
      </c>
    </row>
    <row r="147" spans="1:34">
      <c r="A147" s="7">
        <v>50</v>
      </c>
      <c r="B147" s="4" t="str">
        <f>'2) Enrollment Chart'!C135</f>
        <v>Select from drop-down list →</v>
      </c>
      <c r="C147" s="867">
        <f>IFERROR(INDEX('Funding by District'!$F$6:$F$684,MATCH($B147,'Funding by District'!$D$6:$D$684,0),0),0)</f>
        <v>0</v>
      </c>
      <c r="D147" s="4">
        <v>50</v>
      </c>
      <c r="E147" s="62">
        <f t="shared" si="10"/>
        <v>0</v>
      </c>
      <c r="F147" s="62">
        <f t="shared" si="64"/>
        <v>0</v>
      </c>
      <c r="G147" s="62">
        <f t="shared" si="64"/>
        <v>0</v>
      </c>
      <c r="H147" s="62">
        <f t="shared" si="64"/>
        <v>0</v>
      </c>
      <c r="I147" s="62">
        <f t="shared" si="64"/>
        <v>0</v>
      </c>
      <c r="K147" s="5">
        <v>50</v>
      </c>
      <c r="L147" s="62">
        <f>'2) Enrollment Chart'!D135</f>
        <v>0</v>
      </c>
      <c r="M147" s="62">
        <f>'2) Enrollment Chart'!E135</f>
        <v>0</v>
      </c>
      <c r="N147" s="62">
        <f>'2) Enrollment Chart'!F135</f>
        <v>0</v>
      </c>
      <c r="O147" s="62">
        <f>'2) Enrollment Chart'!G135</f>
        <v>0</v>
      </c>
      <c r="P147" s="62">
        <f>'2) Enrollment Chart'!H135</f>
        <v>0</v>
      </c>
      <c r="Q147" s="62">
        <f t="shared" si="12"/>
        <v>0</v>
      </c>
      <c r="S147" s="4">
        <v>50</v>
      </c>
      <c r="T147" s="62">
        <f t="shared" si="44"/>
        <v>0</v>
      </c>
      <c r="U147" s="62">
        <f t="shared" si="45"/>
        <v>0</v>
      </c>
      <c r="V147" s="62">
        <f t="shared" si="46"/>
        <v>0</v>
      </c>
      <c r="W147" s="62">
        <f t="shared" si="47"/>
        <v>0</v>
      </c>
      <c r="X147" s="62">
        <f t="shared" si="48"/>
        <v>0</v>
      </c>
    </row>
    <row r="148" spans="1:34" s="82" customFormat="1" ht="20.100000000000001" customHeight="1">
      <c r="A148" s="81"/>
      <c r="B148" s="85" t="s">
        <v>230</v>
      </c>
      <c r="C148" s="84">
        <f>IFERROR(SUMPRODUCT(C113:C147,L113:L147)/SUM(L113:L147),0)</f>
        <v>0</v>
      </c>
      <c r="D148" s="86"/>
      <c r="E148" s="84">
        <f>IFERROR(SUMPRODUCT(E113:E147,L113:L147)/SUM(L113:L147),0)</f>
        <v>0</v>
      </c>
      <c r="F148" s="84">
        <f t="shared" ref="F148:I148" si="65">IFERROR(SUMPRODUCT(F113:F147,M113:M147)/SUM(M113:M147),0)</f>
        <v>0</v>
      </c>
      <c r="G148" s="84">
        <f t="shared" si="65"/>
        <v>0</v>
      </c>
      <c r="H148" s="84">
        <f t="shared" si="65"/>
        <v>0</v>
      </c>
      <c r="I148" s="84">
        <f t="shared" si="65"/>
        <v>0</v>
      </c>
      <c r="J148" s="83"/>
      <c r="K148" s="870" t="s">
        <v>355</v>
      </c>
      <c r="L148" s="869">
        <f>SUM(L113:L147)</f>
        <v>0</v>
      </c>
      <c r="M148" s="869">
        <f t="shared" ref="M148:Q148" si="66">SUM(M113:M147)</f>
        <v>0</v>
      </c>
      <c r="N148" s="869">
        <f t="shared" si="66"/>
        <v>0</v>
      </c>
      <c r="O148" s="869">
        <f t="shared" si="66"/>
        <v>0</v>
      </c>
      <c r="P148" s="869">
        <f t="shared" si="66"/>
        <v>0</v>
      </c>
      <c r="Q148" s="871">
        <f t="shared" si="66"/>
        <v>0</v>
      </c>
      <c r="R148"/>
      <c r="S148" s="868" t="s">
        <v>355</v>
      </c>
      <c r="T148" s="869">
        <f>SUM(T113:T147)</f>
        <v>0</v>
      </c>
      <c r="U148" s="869">
        <f t="shared" ref="U148:X148" si="67">SUM(U113:U147)</f>
        <v>0</v>
      </c>
      <c r="V148" s="869">
        <f t="shared" si="67"/>
        <v>0</v>
      </c>
      <c r="W148" s="869">
        <f t="shared" si="67"/>
        <v>0</v>
      </c>
      <c r="X148" s="869">
        <f t="shared" si="67"/>
        <v>0</v>
      </c>
      <c r="Y148"/>
      <c r="Z148"/>
      <c r="AA148"/>
      <c r="AB148"/>
      <c r="AC148"/>
      <c r="AD148"/>
      <c r="AE148"/>
      <c r="AF148"/>
      <c r="AG148"/>
      <c r="AH148"/>
    </row>
    <row r="149" spans="1:34" s="82" customFormat="1" ht="20.100000000000001" customHeight="1">
      <c r="A149" s="81"/>
      <c r="B149" s="85" t="s">
        <v>231</v>
      </c>
      <c r="C149" s="873">
        <f>IFERROR(SUMPRODUCT(C98:C147,L98:L147)/SUM(L98:L147),0)</f>
        <v>0</v>
      </c>
      <c r="D149" s="86"/>
      <c r="E149" s="84">
        <f>IFERROR(SUMPRODUCT(E98:E147,L98:L147)/SUM(L98:L147),0)</f>
        <v>0</v>
      </c>
      <c r="F149" s="84">
        <f t="shared" ref="F149:I149" si="68">IFERROR(SUMPRODUCT(F98:F147,M98:M147)/SUM(M98:M147),0)</f>
        <v>0</v>
      </c>
      <c r="G149" s="84">
        <f t="shared" si="68"/>
        <v>0</v>
      </c>
      <c r="H149" s="84">
        <f t="shared" si="68"/>
        <v>0</v>
      </c>
      <c r="I149" s="84">
        <f t="shared" si="68"/>
        <v>0</v>
      </c>
      <c r="J149" s="83"/>
      <c r="K149" s="868" t="s">
        <v>99</v>
      </c>
      <c r="L149" s="869">
        <f t="shared" ref="L149:Q149" si="69">SUM(L98:L147)</f>
        <v>0</v>
      </c>
      <c r="M149" s="869">
        <f t="shared" si="69"/>
        <v>0</v>
      </c>
      <c r="N149" s="869">
        <f t="shared" si="69"/>
        <v>0</v>
      </c>
      <c r="O149" s="869">
        <f t="shared" si="69"/>
        <v>0</v>
      </c>
      <c r="P149" s="869">
        <f t="shared" si="69"/>
        <v>0</v>
      </c>
      <c r="Q149" s="871">
        <f t="shared" si="69"/>
        <v>0</v>
      </c>
      <c r="R149"/>
      <c r="S149" s="868" t="s">
        <v>99</v>
      </c>
      <c r="T149" s="869">
        <f>SUM(T98:T147)</f>
        <v>0</v>
      </c>
      <c r="U149" s="869">
        <f t="shared" ref="U149:X149" si="70">SUM(U98:U147)</f>
        <v>0</v>
      </c>
      <c r="V149" s="869">
        <f t="shared" si="70"/>
        <v>0</v>
      </c>
      <c r="W149" s="869">
        <f t="shared" si="70"/>
        <v>0</v>
      </c>
      <c r="X149" s="869">
        <f t="shared" si="70"/>
        <v>0</v>
      </c>
      <c r="Y149"/>
      <c r="Z149"/>
      <c r="AA149"/>
      <c r="AB149"/>
      <c r="AC149"/>
      <c r="AD149"/>
      <c r="AE149"/>
      <c r="AF149"/>
      <c r="AG149"/>
      <c r="AH149"/>
    </row>
    <row r="150" spans="1:34" ht="15.6" thickBot="1">
      <c r="B150" s="15" t="s">
        <v>267</v>
      </c>
      <c r="C150" s="89"/>
      <c r="D150" s="562"/>
      <c r="E150" s="561" t="str">
        <f>IF(COUNTIF(B113:B147,"&lt;&gt;"&amp;B167)=0,"",COUNTIF(B113:B147,"&lt;&gt;"&amp;B167))</f>
        <v/>
      </c>
    </row>
    <row r="151" spans="1:34">
      <c r="K151" s="992" t="s">
        <v>1123</v>
      </c>
      <c r="L151" s="993"/>
      <c r="M151" s="993"/>
      <c r="N151" s="993"/>
      <c r="O151" s="993"/>
      <c r="P151" s="993"/>
      <c r="Q151" s="994"/>
    </row>
    <row r="152" spans="1:34">
      <c r="K152" s="995" t="s">
        <v>162</v>
      </c>
      <c r="L152" s="1000" t="s">
        <v>1121</v>
      </c>
      <c r="M152" s="1001"/>
      <c r="N152" s="983" t="s">
        <v>1122</v>
      </c>
      <c r="O152" s="1002"/>
      <c r="P152" s="1002"/>
      <c r="Q152" s="1003"/>
    </row>
    <row r="153" spans="1:34">
      <c r="A153" s="73" t="s">
        <v>235</v>
      </c>
      <c r="D153"/>
      <c r="E153"/>
      <c r="F153"/>
      <c r="G153"/>
      <c r="H153"/>
      <c r="I153"/>
      <c r="J153"/>
      <c r="K153" s="996">
        <f>LARGE($Q$98:$Q$147,1)</f>
        <v>0</v>
      </c>
      <c r="L153" s="991" t="s">
        <v>326</v>
      </c>
      <c r="M153" s="561"/>
      <c r="N153" s="1004" t="str">
        <f>INDEX($B$98:$B$147,MATCH(K153,$Q$98:$Q$147,0))</f>
        <v>Select from drop-down list →</v>
      </c>
      <c r="O153" s="1002"/>
      <c r="P153" s="1002"/>
      <c r="Q153" s="1003"/>
    </row>
    <row r="154" spans="1:34" ht="15.6" thickBot="1">
      <c r="A154" s="73"/>
      <c r="B154" s="990" t="s">
        <v>1120</v>
      </c>
      <c r="D154"/>
      <c r="E154"/>
      <c r="F154"/>
      <c r="G154"/>
      <c r="H154"/>
      <c r="I154"/>
      <c r="J154"/>
      <c r="K154" s="997">
        <f>LARGE($Q$98:$Q$147,2)</f>
        <v>0</v>
      </c>
      <c r="L154" s="998" t="s">
        <v>327</v>
      </c>
      <c r="M154" s="999"/>
      <c r="N154" s="1005" t="str">
        <f>INDEX($B$98:$B$147,MATCH(K154,$Q$98:$Q$147,0))</f>
        <v>Select from drop-down list →</v>
      </c>
      <c r="O154" s="1006"/>
      <c r="P154" s="1006"/>
      <c r="Q154" s="1007"/>
    </row>
    <row r="155" spans="1:34">
      <c r="A155" s="988"/>
      <c r="B155" s="989" t="str">
        <f>MID('Funding by District'!$F$5,FIND(" 2",'Funding by District'!$F$5)+1,7)</f>
        <v>2019-20</v>
      </c>
      <c r="D155"/>
      <c r="E155"/>
      <c r="F155"/>
      <c r="G155"/>
      <c r="H155"/>
      <c r="I155"/>
      <c r="J155"/>
    </row>
    <row r="156" spans="1:34" ht="15.6" thickBot="1">
      <c r="A156" s="988"/>
      <c r="B156"/>
      <c r="D156"/>
      <c r="E156"/>
      <c r="F156"/>
      <c r="G156"/>
      <c r="J156" s="4"/>
      <c r="K156" s="4"/>
    </row>
    <row r="157" spans="1:34" ht="18.600000000000001" thickBot="1">
      <c r="A157" s="988"/>
      <c r="B157" s="1016" t="s">
        <v>1128</v>
      </c>
      <c r="C157" s="827"/>
      <c r="D157" s="827"/>
      <c r="E157" s="827"/>
      <c r="F157" s="827"/>
      <c r="G157" s="1041"/>
      <c r="H157" s="1042" t="s">
        <v>1136</v>
      </c>
      <c r="I157" s="1043"/>
      <c r="J157" s="1044"/>
      <c r="K157" s="4"/>
    </row>
    <row r="158" spans="1:34" ht="15.6" thickBot="1">
      <c r="A158" s="988"/>
      <c r="B158" s="1015" t="s">
        <v>1130</v>
      </c>
      <c r="C158" s="819"/>
      <c r="D158" s="819"/>
      <c r="E158" s="20"/>
      <c r="F158" s="20"/>
      <c r="G158" s="820"/>
      <c r="H158" s="1047" t="s">
        <v>1135</v>
      </c>
      <c r="I158" s="1045"/>
      <c r="J158" s="1046"/>
      <c r="K158" s="4"/>
    </row>
    <row r="159" spans="1:34" ht="15.6" thickBot="1">
      <c r="A159" s="988"/>
      <c r="B159" s="821" t="s">
        <v>1131</v>
      </c>
      <c r="C159" s="822"/>
      <c r="D159" s="822"/>
      <c r="E159" s="823"/>
      <c r="F159" s="823"/>
      <c r="G159" s="824"/>
      <c r="H159" s="40"/>
      <c r="I159"/>
      <c r="J159"/>
    </row>
    <row r="160" spans="1:34" ht="16.8">
      <c r="A160" s="988"/>
      <c r="B160" s="1040" t="s">
        <v>1132</v>
      </c>
      <c r="C160" s="1031"/>
      <c r="D160" s="1031"/>
      <c r="E160" s="1031"/>
      <c r="F160" s="1032"/>
      <c r="G160" s="1033"/>
      <c r="H160"/>
      <c r="I160"/>
      <c r="J160"/>
    </row>
    <row r="161" spans="1:11">
      <c r="A161" s="988"/>
      <c r="B161" s="1040" t="s">
        <v>1133</v>
      </c>
      <c r="C161" s="1034"/>
      <c r="D161" s="1034"/>
      <c r="E161" s="1034"/>
      <c r="F161" s="1035"/>
      <c r="G161" s="1036"/>
      <c r="H161"/>
      <c r="I161"/>
      <c r="J161"/>
    </row>
    <row r="162" spans="1:11" ht="16.8">
      <c r="A162" s="988"/>
      <c r="B162" s="1040" t="s">
        <v>332</v>
      </c>
      <c r="C162" s="1034"/>
      <c r="D162" s="1034"/>
      <c r="E162" s="1034"/>
      <c r="F162" s="1035"/>
      <c r="G162" s="1036"/>
      <c r="H162"/>
      <c r="I162"/>
      <c r="J162"/>
    </row>
    <row r="163" spans="1:11">
      <c r="A163" s="988"/>
      <c r="B163" s="1040" t="s">
        <v>331</v>
      </c>
      <c r="C163" s="1034"/>
      <c r="D163" s="1034"/>
      <c r="E163" s="1034"/>
      <c r="F163" s="1035"/>
      <c r="G163" s="1036"/>
      <c r="H163"/>
      <c r="I163"/>
      <c r="J163"/>
    </row>
    <row r="164" spans="1:11" ht="15.6" thickBot="1">
      <c r="B164" s="1039" t="s">
        <v>1134</v>
      </c>
      <c r="C164" s="1030"/>
      <c r="D164" s="1030"/>
      <c r="E164" s="1030"/>
      <c r="F164" s="1037"/>
      <c r="G164" s="1038"/>
      <c r="K164" s="4"/>
    </row>
    <row r="165" spans="1:11">
      <c r="A165" s="73" t="s">
        <v>330</v>
      </c>
      <c r="K165" s="4"/>
    </row>
    <row r="166" spans="1:11">
      <c r="A166" s="73"/>
      <c r="B166" s="815" t="s">
        <v>328</v>
      </c>
      <c r="C166" s="817" t="s">
        <v>329</v>
      </c>
      <c r="J166" s="4"/>
      <c r="K166" s="4"/>
    </row>
    <row r="167" spans="1:11">
      <c r="B167" s="825" t="s">
        <v>1126</v>
      </c>
      <c r="C167" s="826"/>
      <c r="D167" s="972" t="s">
        <v>1108</v>
      </c>
      <c r="E167" s="971"/>
      <c r="J167" s="4"/>
      <c r="K167" s="4"/>
    </row>
    <row r="168" spans="1:11">
      <c r="B168" s="816" t="str">
        <f t="array" ref="B168:B846" ca="1">IF(ROW('Funding by District'!$D$6:$D$684)-ROW($D$6)+1&gt;COUNT(C168:C846),"",
    INDEX('Funding by District'!$D:$D,SMALL(C168:C846,ROW(INDIRECT("1:"&amp;ROWS('Funding by District'!$D$6:$D$684))))))</f>
        <v>ADDISON CSD</v>
      </c>
      <c r="C168" s="818">
        <f>IF(COUNTIF(CONTROL!$B$98:$B$147,'Funding by District'!D6)&gt;=1,"",ROW()-162)</f>
        <v>6</v>
      </c>
      <c r="D168" s="56" t="s">
        <v>1129</v>
      </c>
      <c r="J168" s="4"/>
      <c r="K168" s="4"/>
    </row>
    <row r="169" spans="1:11">
      <c r="B169" s="816" t="str">
        <f ca="1"/>
        <v>ADIRONDACK CSD</v>
      </c>
      <c r="C169" s="818">
        <f>IF(COUNTIF(CONTROL!$B$98:$B$147,'Funding by District'!D7)&gt;=1,"",ROW()-162)</f>
        <v>7</v>
      </c>
      <c r="J169" s="4"/>
      <c r="K169" s="4"/>
    </row>
    <row r="170" spans="1:11">
      <c r="B170" s="816" t="str">
        <f ca="1"/>
        <v>AFTON CSD</v>
      </c>
      <c r="C170" s="818">
        <f>IF(COUNTIF(CONTROL!$B$98:$B$147,'Funding by District'!D8)&gt;=1,"",ROW()-162)</f>
        <v>8</v>
      </c>
      <c r="J170" s="4"/>
      <c r="K170" s="4"/>
    </row>
    <row r="171" spans="1:11">
      <c r="B171" s="816" t="str">
        <f ca="1"/>
        <v>AKRON CSD</v>
      </c>
      <c r="C171" s="818">
        <f>IF(COUNTIF(CONTROL!$B$98:$B$147,'Funding by District'!D9)&gt;=1,"",ROW()-162)</f>
        <v>9</v>
      </c>
      <c r="J171" s="4"/>
      <c r="K171" s="4"/>
    </row>
    <row r="172" spans="1:11">
      <c r="B172" s="816" t="str">
        <f ca="1"/>
        <v>ALBANY CITY SD</v>
      </c>
      <c r="C172" s="818">
        <f>IF(COUNTIF(CONTROL!$B$98:$B$147,'Funding by District'!D10)&gt;=1,"",ROW()-162)</f>
        <v>10</v>
      </c>
      <c r="J172" s="4"/>
      <c r="K172" s="4"/>
    </row>
    <row r="173" spans="1:11">
      <c r="B173" s="816" t="str">
        <f ca="1"/>
        <v>ALBION CSD</v>
      </c>
      <c r="C173" s="818">
        <f>IF(COUNTIF(CONTROL!$B$98:$B$147,'Funding by District'!D11)&gt;=1,"",ROW()-162)</f>
        <v>11</v>
      </c>
      <c r="J173" s="4"/>
      <c r="K173" s="4"/>
    </row>
    <row r="174" spans="1:11">
      <c r="B174" s="816" t="str">
        <f ca="1"/>
        <v>ALDEN CSD</v>
      </c>
      <c r="C174" s="818">
        <f>IF(COUNTIF(CONTROL!$B$98:$B$147,'Funding by District'!D12)&gt;=1,"",ROW()-162)</f>
        <v>12</v>
      </c>
      <c r="J174" s="4"/>
      <c r="K174" s="4"/>
    </row>
    <row r="175" spans="1:11">
      <c r="B175" s="816" t="str">
        <f ca="1"/>
        <v>ALEXANDER CSD</v>
      </c>
      <c r="C175" s="818">
        <f>IF(COUNTIF(CONTROL!$B$98:$B$147,'Funding by District'!D13)&gt;=1,"",ROW()-162)</f>
        <v>13</v>
      </c>
      <c r="F175" s="90"/>
      <c r="G175" s="90"/>
    </row>
    <row r="176" spans="1:11">
      <c r="B176" s="816" t="str">
        <f ca="1"/>
        <v>ALEXANDRIA CSD</v>
      </c>
      <c r="C176" s="818">
        <f>IF(COUNTIF(CONTROL!$B$98:$B$147,'Funding by District'!D14)&gt;=1,"",ROW()-162)</f>
        <v>14</v>
      </c>
      <c r="F176" s="90"/>
      <c r="G176" s="90"/>
    </row>
    <row r="177" spans="2:7">
      <c r="B177" s="816" t="str">
        <f ca="1"/>
        <v>ALFRED-ALMOND CSD</v>
      </c>
      <c r="C177" s="818">
        <f>IF(COUNTIF(CONTROL!$B$98:$B$147,'Funding by District'!D15)&gt;=1,"",ROW()-162)</f>
        <v>15</v>
      </c>
      <c r="F177" s="90"/>
      <c r="G177" s="90"/>
    </row>
    <row r="178" spans="2:7">
      <c r="B178" s="816" t="str">
        <f ca="1"/>
        <v>ALLEGANY-LIMESTONE CSD</v>
      </c>
      <c r="C178" s="818">
        <f>IF(COUNTIF(CONTROL!$B$98:$B$147,'Funding by District'!D16)&gt;=1,"",ROW()-162)</f>
        <v>16</v>
      </c>
      <c r="F178" s="90"/>
      <c r="G178" s="90"/>
    </row>
    <row r="179" spans="2:7">
      <c r="B179" s="816" t="str">
        <f ca="1"/>
        <v>ALTMAR-PARISH-WILLIAMSTOWN CSD</v>
      </c>
      <c r="C179" s="818">
        <f>IF(COUNTIF(CONTROL!$B$98:$B$147,'Funding by District'!D17)&gt;=1,"",ROW()-162)</f>
        <v>17</v>
      </c>
      <c r="F179" s="90"/>
      <c r="G179" s="90"/>
    </row>
    <row r="180" spans="2:7">
      <c r="B180" s="816" t="str">
        <f ca="1"/>
        <v>AMAGANSETT UFSD</v>
      </c>
      <c r="C180" s="818">
        <f>IF(COUNTIF(CONTROL!$B$98:$B$147,'Funding by District'!D18)&gt;=1,"",ROW()-162)</f>
        <v>18</v>
      </c>
      <c r="F180" s="90"/>
      <c r="G180" s="90"/>
    </row>
    <row r="181" spans="2:7">
      <c r="B181" s="816" t="str">
        <f ca="1"/>
        <v>AMHERST CSD</v>
      </c>
      <c r="C181" s="818">
        <f>IF(COUNTIF(CONTROL!$B$98:$B$147,'Funding by District'!D19)&gt;=1,"",ROW()-162)</f>
        <v>19</v>
      </c>
      <c r="F181" s="90"/>
      <c r="G181" s="90"/>
    </row>
    <row r="182" spans="2:7">
      <c r="B182" s="816" t="str">
        <f ca="1"/>
        <v>AMITYVILLE UFSD</v>
      </c>
      <c r="C182" s="818">
        <f>IF(COUNTIF(CONTROL!$B$98:$B$147,'Funding by District'!D20)&gt;=1,"",ROW()-162)</f>
        <v>20</v>
      </c>
      <c r="F182" s="90"/>
      <c r="G182" s="90"/>
    </row>
    <row r="183" spans="2:7">
      <c r="B183" s="816" t="str">
        <f ca="1"/>
        <v>AMSTERDAM CITY SD</v>
      </c>
      <c r="C183" s="818">
        <f>IF(COUNTIF(CONTROL!$B$98:$B$147,'Funding by District'!D21)&gt;=1,"",ROW()-162)</f>
        <v>21</v>
      </c>
      <c r="F183" s="90"/>
      <c r="G183" s="90"/>
    </row>
    <row r="184" spans="2:7">
      <c r="B184" s="816" t="str">
        <f ca="1"/>
        <v>ANDES CSD</v>
      </c>
      <c r="C184" s="818">
        <f>IF(COUNTIF(CONTROL!$B$98:$B$147,'Funding by District'!D22)&gt;=1,"",ROW()-162)</f>
        <v>22</v>
      </c>
      <c r="F184" s="90"/>
      <c r="G184" s="90"/>
    </row>
    <row r="185" spans="2:7">
      <c r="B185" s="816" t="str">
        <f ca="1"/>
        <v>ANDOVER CSD</v>
      </c>
      <c r="C185" s="818">
        <f>IF(COUNTIF(CONTROL!$B$98:$B$147,'Funding by District'!D23)&gt;=1,"",ROW()-162)</f>
        <v>23</v>
      </c>
      <c r="F185" s="90"/>
      <c r="G185" s="90"/>
    </row>
    <row r="186" spans="2:7">
      <c r="B186" s="816" t="str">
        <f ca="1"/>
        <v>ARDSLEY UFSD</v>
      </c>
      <c r="C186" s="818">
        <f>IF(COUNTIF(CONTROL!$B$98:$B$147,'Funding by District'!D24)&gt;=1,"",ROW()-162)</f>
        <v>24</v>
      </c>
      <c r="F186" s="90"/>
      <c r="G186" s="90"/>
    </row>
    <row r="187" spans="2:7">
      <c r="B187" s="816" t="str">
        <f ca="1"/>
        <v>ARGYLE CSD</v>
      </c>
      <c r="C187" s="818">
        <f>IF(COUNTIF(CONTROL!$B$98:$B$147,'Funding by District'!D25)&gt;=1,"",ROW()-162)</f>
        <v>25</v>
      </c>
      <c r="F187" s="90"/>
      <c r="G187" s="90"/>
    </row>
    <row r="188" spans="2:7">
      <c r="B188" s="816" t="str">
        <f ca="1"/>
        <v>ARKPORT CSD</v>
      </c>
      <c r="C188" s="818">
        <f>IF(COUNTIF(CONTROL!$B$98:$B$147,'Funding by District'!D26)&gt;=1,"",ROW()-162)</f>
        <v>26</v>
      </c>
      <c r="F188" s="90"/>
      <c r="G188" s="90"/>
    </row>
    <row r="189" spans="2:7">
      <c r="B189" s="816" t="str">
        <f ca="1"/>
        <v>ARLINGTON CSD</v>
      </c>
      <c r="C189" s="818">
        <f>IF(COUNTIF(CONTROL!$B$98:$B$147,'Funding by District'!D27)&gt;=1,"",ROW()-162)</f>
        <v>27</v>
      </c>
      <c r="F189" s="90"/>
      <c r="G189" s="90"/>
    </row>
    <row r="190" spans="2:7">
      <c r="B190" s="816" t="str">
        <f ca="1"/>
        <v>ATTICA CSD</v>
      </c>
      <c r="C190" s="818">
        <f>IF(COUNTIF(CONTROL!$B$98:$B$147,'Funding by District'!D28)&gt;=1,"",ROW()-162)</f>
        <v>28</v>
      </c>
      <c r="F190" s="90"/>
      <c r="G190" s="90"/>
    </row>
    <row r="191" spans="2:7">
      <c r="B191" s="816" t="str">
        <f ca="1"/>
        <v>AUBURN CITY SD</v>
      </c>
      <c r="C191" s="818">
        <f>IF(COUNTIF(CONTROL!$B$98:$B$147,'Funding by District'!D29)&gt;=1,"",ROW()-162)</f>
        <v>29</v>
      </c>
      <c r="F191" s="90"/>
      <c r="G191" s="90"/>
    </row>
    <row r="192" spans="2:7">
      <c r="B192" s="816" t="str">
        <f ca="1"/>
        <v>AUSABLE VALLEY CSD</v>
      </c>
      <c r="C192" s="818">
        <f>IF(COUNTIF(CONTROL!$B$98:$B$147,'Funding by District'!D30)&gt;=1,"",ROW()-162)</f>
        <v>30</v>
      </c>
      <c r="F192" s="90"/>
      <c r="G192" s="90"/>
    </row>
    <row r="193" spans="2:7">
      <c r="B193" s="816" t="str">
        <f ca="1"/>
        <v>AVERILL PARK CSD</v>
      </c>
      <c r="C193" s="818">
        <f>IF(COUNTIF(CONTROL!$B$98:$B$147,'Funding by District'!D31)&gt;=1,"",ROW()-162)</f>
        <v>31</v>
      </c>
      <c r="F193" s="90"/>
      <c r="G193" s="90"/>
    </row>
    <row r="194" spans="2:7">
      <c r="B194" s="816" t="str">
        <f ca="1"/>
        <v>AVOCA CSD</v>
      </c>
      <c r="C194" s="818">
        <f>IF(COUNTIF(CONTROL!$B$98:$B$147,'Funding by District'!D32)&gt;=1,"",ROW()-162)</f>
        <v>32</v>
      </c>
      <c r="F194" s="90"/>
      <c r="G194" s="90"/>
    </row>
    <row r="195" spans="2:7">
      <c r="B195" s="816" t="str">
        <f ca="1"/>
        <v>AVON CSD</v>
      </c>
      <c r="C195" s="818">
        <f>IF(COUNTIF(CONTROL!$B$98:$B$147,'Funding by District'!D33)&gt;=1,"",ROW()-162)</f>
        <v>33</v>
      </c>
      <c r="F195" s="90"/>
      <c r="G195" s="90"/>
    </row>
    <row r="196" spans="2:7">
      <c r="B196" s="816" t="str">
        <f ca="1"/>
        <v>BABYLON UFSD</v>
      </c>
      <c r="C196" s="818">
        <f>IF(COUNTIF(CONTROL!$B$98:$B$147,'Funding by District'!D34)&gt;=1,"",ROW()-162)</f>
        <v>34</v>
      </c>
      <c r="F196" s="90"/>
      <c r="G196" s="90"/>
    </row>
    <row r="197" spans="2:7">
      <c r="B197" s="816" t="str">
        <f ca="1"/>
        <v>BAINBRIDGE-GUILFORD CSD</v>
      </c>
      <c r="C197" s="818">
        <f>IF(COUNTIF(CONTROL!$B$98:$B$147,'Funding by District'!D35)&gt;=1,"",ROW()-162)</f>
        <v>35</v>
      </c>
      <c r="F197" s="90"/>
      <c r="G197" s="90"/>
    </row>
    <row r="198" spans="2:7">
      <c r="B198" s="816" t="str">
        <f ca="1"/>
        <v>BALDWIN UFSD</v>
      </c>
      <c r="C198" s="818">
        <f>IF(COUNTIF(CONTROL!$B$98:$B$147,'Funding by District'!D36)&gt;=1,"",ROW()-162)</f>
        <v>36</v>
      </c>
      <c r="F198" s="90"/>
      <c r="G198" s="90"/>
    </row>
    <row r="199" spans="2:7">
      <c r="B199" s="816" t="str">
        <f ca="1"/>
        <v>BALDWINSVILLE CSD</v>
      </c>
      <c r="C199" s="818">
        <f>IF(COUNTIF(CONTROL!$B$98:$B$147,'Funding by District'!D37)&gt;=1,"",ROW()-162)</f>
        <v>37</v>
      </c>
      <c r="F199" s="90"/>
      <c r="G199" s="90"/>
    </row>
    <row r="200" spans="2:7">
      <c r="B200" s="816" t="str">
        <f ca="1"/>
        <v>BALLSTON SPA CSD</v>
      </c>
      <c r="C200" s="818">
        <f>IF(COUNTIF(CONTROL!$B$98:$B$147,'Funding by District'!D38)&gt;=1,"",ROW()-162)</f>
        <v>38</v>
      </c>
      <c r="F200" s="90"/>
      <c r="G200" s="90"/>
    </row>
    <row r="201" spans="2:7">
      <c r="B201" s="816" t="str">
        <f ca="1"/>
        <v>BARKER CSD</v>
      </c>
      <c r="C201" s="818">
        <f>IF(COUNTIF(CONTROL!$B$98:$B$147,'Funding by District'!D39)&gt;=1,"",ROW()-162)</f>
        <v>39</v>
      </c>
      <c r="F201" s="90"/>
      <c r="G201" s="90"/>
    </row>
    <row r="202" spans="2:7">
      <c r="B202" s="816" t="str">
        <f ca="1"/>
        <v>BATAVIA CITY SD</v>
      </c>
      <c r="C202" s="818">
        <f>IF(COUNTIF(CONTROL!$B$98:$B$147,'Funding by District'!D40)&gt;=1,"",ROW()-162)</f>
        <v>40</v>
      </c>
      <c r="F202" s="90"/>
      <c r="G202" s="90"/>
    </row>
    <row r="203" spans="2:7">
      <c r="B203" s="816" t="str">
        <f ca="1"/>
        <v>BATH CSD</v>
      </c>
      <c r="C203" s="818">
        <f>IF(COUNTIF(CONTROL!$B$98:$B$147,'Funding by District'!D41)&gt;=1,"",ROW()-162)</f>
        <v>41</v>
      </c>
      <c r="F203" s="90"/>
      <c r="G203" s="90"/>
    </row>
    <row r="204" spans="2:7">
      <c r="B204" s="816" t="str">
        <f ca="1"/>
        <v>BAY SHORE UFSD</v>
      </c>
      <c r="C204" s="818">
        <f>IF(COUNTIF(CONTROL!$B$98:$B$147,'Funding by District'!D42)&gt;=1,"",ROW()-162)</f>
        <v>42</v>
      </c>
      <c r="F204" s="90"/>
      <c r="G204" s="90"/>
    </row>
    <row r="205" spans="2:7">
      <c r="B205" s="816" t="str">
        <f ca="1"/>
        <v>BAYPORT-BLUE POINT UFSD</v>
      </c>
      <c r="C205" s="818">
        <f>IF(COUNTIF(CONTROL!$B$98:$B$147,'Funding by District'!D43)&gt;=1,"",ROW()-162)</f>
        <v>43</v>
      </c>
      <c r="F205" s="90"/>
      <c r="G205" s="90"/>
    </row>
    <row r="206" spans="2:7">
      <c r="B206" s="816" t="str">
        <f ca="1"/>
        <v>BEACON CITY SD</v>
      </c>
      <c r="C206" s="818">
        <f>IF(COUNTIF(CONTROL!$B$98:$B$147,'Funding by District'!D44)&gt;=1,"",ROW()-162)</f>
        <v>44</v>
      </c>
      <c r="F206" s="90"/>
      <c r="G206" s="90"/>
    </row>
    <row r="207" spans="2:7">
      <c r="B207" s="816" t="str">
        <f ca="1"/>
        <v>BEAVER RIVER CSD</v>
      </c>
      <c r="C207" s="818">
        <f>IF(COUNTIF(CONTROL!$B$98:$B$147,'Funding by District'!D45)&gt;=1,"",ROW()-162)</f>
        <v>45</v>
      </c>
      <c r="F207" s="90"/>
      <c r="G207" s="90"/>
    </row>
    <row r="208" spans="2:7">
      <c r="B208" s="816" t="str">
        <f ca="1"/>
        <v>BEDFORD CSD</v>
      </c>
      <c r="C208" s="818">
        <f>IF(COUNTIF(CONTROL!$B$98:$B$147,'Funding by District'!D46)&gt;=1,"",ROW()-162)</f>
        <v>46</v>
      </c>
      <c r="F208" s="90"/>
      <c r="G208" s="90"/>
    </row>
    <row r="209" spans="2:7">
      <c r="B209" s="816" t="str">
        <f ca="1"/>
        <v>BEEKMANTOWN CSD</v>
      </c>
      <c r="C209" s="818">
        <f>IF(COUNTIF(CONTROL!$B$98:$B$147,'Funding by District'!D47)&gt;=1,"",ROW()-162)</f>
        <v>47</v>
      </c>
      <c r="F209" s="90"/>
      <c r="G209" s="90"/>
    </row>
    <row r="210" spans="2:7">
      <c r="B210" s="816" t="str">
        <f ca="1"/>
        <v>BELFAST CSD</v>
      </c>
      <c r="C210" s="818">
        <f>IF(COUNTIF(CONTROL!$B$98:$B$147,'Funding by District'!D48)&gt;=1,"",ROW()-162)</f>
        <v>48</v>
      </c>
      <c r="F210" s="90"/>
      <c r="G210" s="90"/>
    </row>
    <row r="211" spans="2:7">
      <c r="B211" s="816" t="str">
        <f ca="1"/>
        <v>BELLEVILLE HENDERSON CSD</v>
      </c>
      <c r="C211" s="818">
        <f>IF(COUNTIF(CONTROL!$B$98:$B$147,'Funding by District'!D49)&gt;=1,"",ROW()-162)</f>
        <v>49</v>
      </c>
      <c r="F211" s="90"/>
      <c r="G211" s="90"/>
    </row>
    <row r="212" spans="2:7">
      <c r="B212" s="816" t="str">
        <f ca="1"/>
        <v>BELLMORE UFSD</v>
      </c>
      <c r="C212" s="818">
        <f>IF(COUNTIF(CONTROL!$B$98:$B$147,'Funding by District'!D50)&gt;=1,"",ROW()-162)</f>
        <v>50</v>
      </c>
      <c r="F212" s="90"/>
      <c r="G212" s="90"/>
    </row>
    <row r="213" spans="2:7">
      <c r="B213" s="816" t="str">
        <f ca="1"/>
        <v>BELLMORE-MERRICK CENTRAL HS DISTRICT</v>
      </c>
      <c r="C213" s="818">
        <f>IF(COUNTIF(CONTROL!$B$98:$B$147,'Funding by District'!D51)&gt;=1,"",ROW()-162)</f>
        <v>51</v>
      </c>
      <c r="F213" s="90"/>
      <c r="G213" s="90"/>
    </row>
    <row r="214" spans="2:7">
      <c r="B214" s="816" t="str">
        <f ca="1"/>
        <v>BEMUS POINT CSD</v>
      </c>
      <c r="C214" s="818">
        <f>IF(COUNTIF(CONTROL!$B$98:$B$147,'Funding by District'!D52)&gt;=1,"",ROW()-162)</f>
        <v>52</v>
      </c>
      <c r="F214" s="90"/>
      <c r="G214" s="90"/>
    </row>
    <row r="215" spans="2:7">
      <c r="B215" s="816" t="str">
        <f ca="1"/>
        <v>BERLIN CSD</v>
      </c>
      <c r="C215" s="818">
        <f>IF(COUNTIF(CONTROL!$B$98:$B$147,'Funding by District'!D53)&gt;=1,"",ROW()-162)</f>
        <v>53</v>
      </c>
      <c r="F215" s="90"/>
      <c r="G215" s="90"/>
    </row>
    <row r="216" spans="2:7">
      <c r="B216" s="816" t="str">
        <f ca="1"/>
        <v>BERNE-KNOX-WESTERLO CSD</v>
      </c>
      <c r="C216" s="818">
        <f>IF(COUNTIF(CONTROL!$B$98:$B$147,'Funding by District'!D54)&gt;=1,"",ROW()-162)</f>
        <v>54</v>
      </c>
      <c r="F216" s="90"/>
      <c r="G216" s="90"/>
    </row>
    <row r="217" spans="2:7">
      <c r="B217" s="816" t="str">
        <f ca="1"/>
        <v>BETHLEHEM CSD</v>
      </c>
      <c r="C217" s="818">
        <f>IF(COUNTIF(CONTROL!$B$98:$B$147,'Funding by District'!D55)&gt;=1,"",ROW()-162)</f>
        <v>55</v>
      </c>
      <c r="F217" s="90"/>
      <c r="G217" s="90"/>
    </row>
    <row r="218" spans="2:7">
      <c r="B218" s="816" t="str">
        <f ca="1"/>
        <v>BETHPAGE UFSD</v>
      </c>
      <c r="C218" s="818">
        <f>IF(COUNTIF(CONTROL!$B$98:$B$147,'Funding by District'!D56)&gt;=1,"",ROW()-162)</f>
        <v>56</v>
      </c>
      <c r="F218" s="90"/>
      <c r="G218" s="90"/>
    </row>
    <row r="219" spans="2:7">
      <c r="B219" s="816" t="str">
        <f ca="1"/>
        <v>BINGHAMTON CITY SD</v>
      </c>
      <c r="C219" s="818">
        <f>IF(COUNTIF(CONTROL!$B$98:$B$147,'Funding by District'!D57)&gt;=1,"",ROW()-162)</f>
        <v>57</v>
      </c>
      <c r="F219" s="90"/>
      <c r="G219" s="90"/>
    </row>
    <row r="220" spans="2:7">
      <c r="B220" s="816" t="str">
        <f ca="1"/>
        <v>BLIND BROOK-RYE UFSD</v>
      </c>
      <c r="C220" s="818">
        <f>IF(COUNTIF(CONTROL!$B$98:$B$147,'Funding by District'!D58)&gt;=1,"",ROW()-162)</f>
        <v>58</v>
      </c>
      <c r="F220" s="90"/>
      <c r="G220" s="90"/>
    </row>
    <row r="221" spans="2:7">
      <c r="B221" s="816" t="str">
        <f ca="1"/>
        <v>BOLIVAR-RICHBURG CSD</v>
      </c>
      <c r="C221" s="818">
        <f>IF(COUNTIF(CONTROL!$B$98:$B$147,'Funding by District'!D59)&gt;=1,"",ROW()-162)</f>
        <v>59</v>
      </c>
      <c r="F221" s="90"/>
      <c r="G221" s="90"/>
    </row>
    <row r="222" spans="2:7">
      <c r="B222" s="816" t="str">
        <f ca="1"/>
        <v>BOLTON CSD</v>
      </c>
      <c r="C222" s="818">
        <f>IF(COUNTIF(CONTROL!$B$98:$B$147,'Funding by District'!D60)&gt;=1,"",ROW()-162)</f>
        <v>60</v>
      </c>
      <c r="F222" s="90"/>
      <c r="G222" s="90"/>
    </row>
    <row r="223" spans="2:7">
      <c r="B223" s="816" t="str">
        <f ca="1"/>
        <v>BRADFORD CSD</v>
      </c>
      <c r="C223" s="818">
        <f>IF(COUNTIF(CONTROL!$B$98:$B$147,'Funding by District'!D61)&gt;=1,"",ROW()-162)</f>
        <v>61</v>
      </c>
      <c r="F223" s="90"/>
      <c r="G223" s="90"/>
    </row>
    <row r="224" spans="2:7">
      <c r="B224" s="816" t="str">
        <f ca="1"/>
        <v>BRASHER FALLS CSD</v>
      </c>
      <c r="C224" s="818">
        <f>IF(COUNTIF(CONTROL!$B$98:$B$147,'Funding by District'!D62)&gt;=1,"",ROW()-162)</f>
        <v>62</v>
      </c>
      <c r="F224" s="90"/>
      <c r="G224" s="90"/>
    </row>
    <row r="225" spans="2:7">
      <c r="B225" s="816" t="str">
        <f ca="1"/>
        <v>BRENTWOOD UFSD</v>
      </c>
      <c r="C225" s="818">
        <f>IF(COUNTIF(CONTROL!$B$98:$B$147,'Funding by District'!D63)&gt;=1,"",ROW()-162)</f>
        <v>63</v>
      </c>
      <c r="F225" s="90"/>
      <c r="G225" s="90"/>
    </row>
    <row r="226" spans="2:7">
      <c r="B226" s="816" t="str">
        <f ca="1"/>
        <v>BREWSTER CSD</v>
      </c>
      <c r="C226" s="818">
        <f>IF(COUNTIF(CONTROL!$B$98:$B$147,'Funding by District'!D64)&gt;=1,"",ROW()-162)</f>
        <v>64</v>
      </c>
      <c r="F226" s="90"/>
      <c r="G226" s="90"/>
    </row>
    <row r="227" spans="2:7">
      <c r="B227" s="816" t="str">
        <f ca="1"/>
        <v>BRIARCLIFF MANOR UFSD</v>
      </c>
      <c r="C227" s="818">
        <f>IF(COUNTIF(CONTROL!$B$98:$B$147,'Funding by District'!D65)&gt;=1,"",ROW()-162)</f>
        <v>65</v>
      </c>
      <c r="F227" s="90"/>
      <c r="G227" s="90"/>
    </row>
    <row r="228" spans="2:7">
      <c r="B228" s="816" t="str">
        <f ca="1"/>
        <v>BRIDGEHAMPTON UFSD</v>
      </c>
      <c r="C228" s="818">
        <f>IF(COUNTIF(CONTROL!$B$98:$B$147,'Funding by District'!D66)&gt;=1,"",ROW()-162)</f>
        <v>66</v>
      </c>
      <c r="F228" s="90"/>
      <c r="G228" s="90"/>
    </row>
    <row r="229" spans="2:7">
      <c r="B229" s="816" t="str">
        <f ca="1"/>
        <v>BRIGHTON CSD</v>
      </c>
      <c r="C229" s="818">
        <f>IF(COUNTIF(CONTROL!$B$98:$B$147,'Funding by District'!D67)&gt;=1,"",ROW()-162)</f>
        <v>67</v>
      </c>
      <c r="F229" s="90"/>
      <c r="G229" s="90"/>
    </row>
    <row r="230" spans="2:7">
      <c r="B230" s="816" t="str">
        <f ca="1"/>
        <v>BROADALBIN-PERTH CSD</v>
      </c>
      <c r="C230" s="818">
        <f>IF(COUNTIF(CONTROL!$B$98:$B$147,'Funding by District'!D68)&gt;=1,"",ROW()-162)</f>
        <v>68</v>
      </c>
      <c r="F230" s="90"/>
      <c r="G230" s="90"/>
    </row>
    <row r="231" spans="2:7">
      <c r="B231" s="816" t="str">
        <f ca="1"/>
        <v>BROCKPORT CSD</v>
      </c>
      <c r="C231" s="818">
        <f>IF(COUNTIF(CONTROL!$B$98:$B$147,'Funding by District'!D69)&gt;=1,"",ROW()-162)</f>
        <v>69</v>
      </c>
      <c r="F231" s="90"/>
      <c r="G231" s="90"/>
    </row>
    <row r="232" spans="2:7">
      <c r="B232" s="816" t="str">
        <f ca="1"/>
        <v>BROCTON CSD</v>
      </c>
      <c r="C232" s="818">
        <f>IF(COUNTIF(CONTROL!$B$98:$B$147,'Funding by District'!D70)&gt;=1,"",ROW()-162)</f>
        <v>70</v>
      </c>
      <c r="F232" s="90"/>
      <c r="G232" s="90"/>
    </row>
    <row r="233" spans="2:7">
      <c r="B233" s="816" t="str">
        <f ca="1"/>
        <v>BRONXVILLE UFSD</v>
      </c>
      <c r="C233" s="818">
        <f>IF(COUNTIF(CONTROL!$B$98:$B$147,'Funding by District'!D71)&gt;=1,"",ROW()-162)</f>
        <v>71</v>
      </c>
      <c r="F233" s="90"/>
      <c r="G233" s="90"/>
    </row>
    <row r="234" spans="2:7">
      <c r="B234" s="816" t="str">
        <f ca="1"/>
        <v>BROOKFIELD CSD</v>
      </c>
      <c r="C234" s="818">
        <f>IF(COUNTIF(CONTROL!$B$98:$B$147,'Funding by District'!D72)&gt;=1,"",ROW()-162)</f>
        <v>72</v>
      </c>
      <c r="F234" s="90"/>
      <c r="G234" s="90"/>
    </row>
    <row r="235" spans="2:7">
      <c r="B235" s="816" t="str">
        <f ca="1"/>
        <v>BROOKHAVEN-COMSEWOGUE UFSD</v>
      </c>
      <c r="C235" s="818">
        <f>IF(COUNTIF(CONTROL!$B$98:$B$147,'Funding by District'!D73)&gt;=1,"",ROW()-162)</f>
        <v>73</v>
      </c>
      <c r="F235" s="90"/>
      <c r="G235" s="90"/>
    </row>
    <row r="236" spans="2:7">
      <c r="B236" s="816" t="str">
        <f ca="1"/>
        <v>BRUNSWICK CSD (BRITTONKILL)</v>
      </c>
      <c r="C236" s="818">
        <f>IF(COUNTIF(CONTROL!$B$98:$B$147,'Funding by District'!D74)&gt;=1,"",ROW()-162)</f>
        <v>74</v>
      </c>
      <c r="F236" s="90"/>
      <c r="G236" s="90"/>
    </row>
    <row r="237" spans="2:7">
      <c r="B237" s="816" t="str">
        <f ca="1"/>
        <v>BRUSHTON-MOIRA CSD</v>
      </c>
      <c r="C237" s="818">
        <f>IF(COUNTIF(CONTROL!$B$98:$B$147,'Funding by District'!D75)&gt;=1,"",ROW()-162)</f>
        <v>75</v>
      </c>
      <c r="F237" s="90"/>
      <c r="G237" s="90"/>
    </row>
    <row r="238" spans="2:7">
      <c r="B238" s="816" t="str">
        <f ca="1"/>
        <v>BUFFALO CITY SD</v>
      </c>
      <c r="C238" s="818">
        <f>IF(COUNTIF(CONTROL!$B$98:$B$147,'Funding by District'!D76)&gt;=1,"",ROW()-162)</f>
        <v>76</v>
      </c>
      <c r="F238" s="90"/>
      <c r="G238" s="90"/>
    </row>
    <row r="239" spans="2:7">
      <c r="B239" s="816" t="str">
        <f ca="1"/>
        <v>BURNT HILLS-BALLSTON LAKE CSD</v>
      </c>
      <c r="C239" s="818">
        <f>IF(COUNTIF(CONTROL!$B$98:$B$147,'Funding by District'!D77)&gt;=1,"",ROW()-162)</f>
        <v>77</v>
      </c>
      <c r="F239" s="90"/>
      <c r="G239" s="90"/>
    </row>
    <row r="240" spans="2:7">
      <c r="B240" s="816" t="str">
        <f ca="1"/>
        <v>BYRAM HILLS CSD</v>
      </c>
      <c r="C240" s="818">
        <f>IF(COUNTIF(CONTROL!$B$98:$B$147,'Funding by District'!D78)&gt;=1,"",ROW()-162)</f>
        <v>78</v>
      </c>
      <c r="F240" s="90"/>
      <c r="G240" s="90"/>
    </row>
    <row r="241" spans="2:7">
      <c r="B241" s="816" t="str">
        <f ca="1"/>
        <v>BYRON-BERGEN CSD</v>
      </c>
      <c r="C241" s="818">
        <f>IF(COUNTIF(CONTROL!$B$98:$B$147,'Funding by District'!D79)&gt;=1,"",ROW()-162)</f>
        <v>79</v>
      </c>
      <c r="F241" s="90"/>
      <c r="G241" s="90"/>
    </row>
    <row r="242" spans="2:7">
      <c r="B242" s="816" t="str">
        <f ca="1"/>
        <v>CAIRO-DURHAM CSD</v>
      </c>
      <c r="C242" s="818">
        <f>IF(COUNTIF(CONTROL!$B$98:$B$147,'Funding by District'!D80)&gt;=1,"",ROW()-162)</f>
        <v>80</v>
      </c>
      <c r="F242" s="90"/>
      <c r="G242" s="90"/>
    </row>
    <row r="243" spans="2:7">
      <c r="B243" s="816" t="str">
        <f ca="1"/>
        <v>CALEDONIA-MUMFORD CSD</v>
      </c>
      <c r="C243" s="818">
        <f>IF(COUNTIF(CONTROL!$B$98:$B$147,'Funding by District'!D81)&gt;=1,"",ROW()-162)</f>
        <v>81</v>
      </c>
      <c r="F243" s="90"/>
      <c r="G243" s="90"/>
    </row>
    <row r="244" spans="2:7">
      <c r="B244" s="816" t="str">
        <f ca="1"/>
        <v>CAMBRIDGE CSD</v>
      </c>
      <c r="C244" s="818">
        <f>IF(COUNTIF(CONTROL!$B$98:$B$147,'Funding by District'!D82)&gt;=1,"",ROW()-162)</f>
        <v>82</v>
      </c>
      <c r="F244" s="90"/>
      <c r="G244" s="90"/>
    </row>
    <row r="245" spans="2:7">
      <c r="B245" s="816" t="str">
        <f ca="1"/>
        <v>CAMDEN CSD</v>
      </c>
      <c r="C245" s="818">
        <f>IF(COUNTIF(CONTROL!$B$98:$B$147,'Funding by District'!D83)&gt;=1,"",ROW()-162)</f>
        <v>83</v>
      </c>
      <c r="F245" s="90"/>
      <c r="G245" s="90"/>
    </row>
    <row r="246" spans="2:7">
      <c r="B246" s="816" t="str">
        <f ca="1"/>
        <v>CAMPBELL-SAVONA CSD</v>
      </c>
      <c r="C246" s="818">
        <f>IF(COUNTIF(CONTROL!$B$98:$B$147,'Funding by District'!D84)&gt;=1,"",ROW()-162)</f>
        <v>84</v>
      </c>
      <c r="F246" s="90"/>
      <c r="G246" s="90"/>
    </row>
    <row r="247" spans="2:7">
      <c r="B247" s="816" t="str">
        <f ca="1"/>
        <v>CANAJOHARIE CSD</v>
      </c>
      <c r="C247" s="818">
        <f>IF(COUNTIF(CONTROL!$B$98:$B$147,'Funding by District'!D85)&gt;=1,"",ROW()-162)</f>
        <v>85</v>
      </c>
      <c r="F247" s="90"/>
      <c r="G247" s="90"/>
    </row>
    <row r="248" spans="2:7">
      <c r="B248" s="816" t="str">
        <f ca="1"/>
        <v>CANANDAIGUA CITY SD</v>
      </c>
      <c r="C248" s="818">
        <f>IF(COUNTIF(CONTROL!$B$98:$B$147,'Funding by District'!D86)&gt;=1,"",ROW()-162)</f>
        <v>86</v>
      </c>
      <c r="F248" s="90"/>
      <c r="G248" s="90"/>
    </row>
    <row r="249" spans="2:7">
      <c r="B249" s="816" t="str">
        <f ca="1"/>
        <v>CANASERAGA CSD</v>
      </c>
      <c r="C249" s="818">
        <f>IF(COUNTIF(CONTROL!$B$98:$B$147,'Funding by District'!D87)&gt;=1,"",ROW()-162)</f>
        <v>87</v>
      </c>
      <c r="F249" s="90"/>
      <c r="G249" s="90"/>
    </row>
    <row r="250" spans="2:7">
      <c r="B250" s="816" t="str">
        <f ca="1"/>
        <v>CANASTOTA CSD</v>
      </c>
      <c r="C250" s="818">
        <f>IF(COUNTIF(CONTROL!$B$98:$B$147,'Funding by District'!D88)&gt;=1,"",ROW()-162)</f>
        <v>88</v>
      </c>
      <c r="F250" s="90"/>
      <c r="G250" s="90"/>
    </row>
    <row r="251" spans="2:7">
      <c r="B251" s="816" t="str">
        <f ca="1"/>
        <v>CANDOR CSD</v>
      </c>
      <c r="C251" s="818">
        <f>IF(COUNTIF(CONTROL!$B$98:$B$147,'Funding by District'!D89)&gt;=1,"",ROW()-162)</f>
        <v>89</v>
      </c>
      <c r="F251" s="90"/>
      <c r="G251" s="90"/>
    </row>
    <row r="252" spans="2:7">
      <c r="B252" s="816" t="str">
        <f ca="1"/>
        <v>CANISTEO-GREENWOOD CSD</v>
      </c>
      <c r="C252" s="818">
        <f>IF(COUNTIF(CONTROL!$B$98:$B$147,'Funding by District'!D90)&gt;=1,"",ROW()-162)</f>
        <v>90</v>
      </c>
      <c r="F252" s="90"/>
      <c r="G252" s="90"/>
    </row>
    <row r="253" spans="2:7">
      <c r="B253" s="816" t="str">
        <f ca="1"/>
        <v>CANTON CSD</v>
      </c>
      <c r="C253" s="818">
        <f>IF(COUNTIF(CONTROL!$B$98:$B$147,'Funding by District'!D91)&gt;=1,"",ROW()-162)</f>
        <v>91</v>
      </c>
      <c r="F253" s="90"/>
      <c r="G253" s="90"/>
    </row>
    <row r="254" spans="2:7">
      <c r="B254" s="816" t="str">
        <f ca="1"/>
        <v>CARLE PLACE UFSD</v>
      </c>
      <c r="C254" s="818">
        <f>IF(COUNTIF(CONTROL!$B$98:$B$147,'Funding by District'!D92)&gt;=1,"",ROW()-162)</f>
        <v>92</v>
      </c>
      <c r="F254" s="90"/>
      <c r="G254" s="90"/>
    </row>
    <row r="255" spans="2:7">
      <c r="B255" s="816" t="str">
        <f ca="1"/>
        <v>CARMEL CSD</v>
      </c>
      <c r="C255" s="818">
        <f>IF(COUNTIF(CONTROL!$B$98:$B$147,'Funding by District'!D93)&gt;=1,"",ROW()-162)</f>
        <v>93</v>
      </c>
      <c r="F255" s="90"/>
      <c r="G255" s="90"/>
    </row>
    <row r="256" spans="2:7">
      <c r="B256" s="816" t="str">
        <f ca="1"/>
        <v>CARTHAGE CSD</v>
      </c>
      <c r="C256" s="818">
        <f>IF(COUNTIF(CONTROL!$B$98:$B$147,'Funding by District'!D94)&gt;=1,"",ROW()-162)</f>
        <v>94</v>
      </c>
      <c r="F256" s="90"/>
      <c r="G256" s="90"/>
    </row>
    <row r="257" spans="2:7">
      <c r="B257" s="816" t="str">
        <f ca="1"/>
        <v>CASSADAGA VALLEY CSD</v>
      </c>
      <c r="C257" s="818">
        <f>IF(COUNTIF(CONTROL!$B$98:$B$147,'Funding by District'!D95)&gt;=1,"",ROW()-162)</f>
        <v>95</v>
      </c>
      <c r="F257" s="90"/>
      <c r="G257" s="90"/>
    </row>
    <row r="258" spans="2:7">
      <c r="B258" s="816" t="str">
        <f ca="1"/>
        <v>CATO-MERIDIAN CSD</v>
      </c>
      <c r="C258" s="818">
        <f>IF(COUNTIF(CONTROL!$B$98:$B$147,'Funding by District'!D96)&gt;=1,"",ROW()-162)</f>
        <v>96</v>
      </c>
      <c r="F258" s="90"/>
      <c r="G258" s="90"/>
    </row>
    <row r="259" spans="2:7">
      <c r="B259" s="816" t="str">
        <f ca="1"/>
        <v>CATSKILL CSD</v>
      </c>
      <c r="C259" s="818">
        <f>IF(COUNTIF(CONTROL!$B$98:$B$147,'Funding by District'!D97)&gt;=1,"",ROW()-162)</f>
        <v>97</v>
      </c>
      <c r="F259" s="90"/>
      <c r="G259" s="90"/>
    </row>
    <row r="260" spans="2:7">
      <c r="B260" s="816" t="str">
        <f ca="1"/>
        <v>CATTARAUGUS-LITTLE VALLEY CSD</v>
      </c>
      <c r="C260" s="818">
        <f>IF(COUNTIF(CONTROL!$B$98:$B$147,'Funding by District'!D98)&gt;=1,"",ROW()-162)</f>
        <v>98</v>
      </c>
      <c r="F260" s="90"/>
      <c r="G260" s="90"/>
    </row>
    <row r="261" spans="2:7">
      <c r="B261" s="816" t="str">
        <f ca="1"/>
        <v>CAZENOVIA CSD</v>
      </c>
      <c r="C261" s="818">
        <f>IF(COUNTIF(CONTROL!$B$98:$B$147,'Funding by District'!D99)&gt;=1,"",ROW()-162)</f>
        <v>99</v>
      </c>
      <c r="F261" s="90"/>
      <c r="G261" s="90"/>
    </row>
    <row r="262" spans="2:7">
      <c r="B262" s="816" t="str">
        <f ca="1"/>
        <v>CENTER MORICHES UFSD</v>
      </c>
      <c r="C262" s="818">
        <f>IF(COUNTIF(CONTROL!$B$98:$B$147,'Funding by District'!D100)&gt;=1,"",ROW()-162)</f>
        <v>100</v>
      </c>
      <c r="F262" s="90"/>
      <c r="G262" s="90"/>
    </row>
    <row r="263" spans="2:7">
      <c r="B263" s="816" t="str">
        <f ca="1"/>
        <v>CENTRAL ISLIP UFSD</v>
      </c>
      <c r="C263" s="818">
        <f>IF(COUNTIF(CONTROL!$B$98:$B$147,'Funding by District'!D101)&gt;=1,"",ROW()-162)</f>
        <v>101</v>
      </c>
      <c r="F263" s="90"/>
      <c r="G263" s="90"/>
    </row>
    <row r="264" spans="2:7">
      <c r="B264" s="816" t="str">
        <f ca="1"/>
        <v>CENTRAL SQUARE CSD</v>
      </c>
      <c r="C264" s="818">
        <f>IF(COUNTIF(CONTROL!$B$98:$B$147,'Funding by District'!D102)&gt;=1,"",ROW()-162)</f>
        <v>102</v>
      </c>
      <c r="F264" s="90"/>
      <c r="G264" s="90"/>
    </row>
    <row r="265" spans="2:7">
      <c r="B265" s="816" t="str">
        <f ca="1"/>
        <v>CENTRAL VALLEY CSD AT ILION-MOHAWK</v>
      </c>
      <c r="C265" s="818">
        <f>IF(COUNTIF(CONTROL!$B$98:$B$147,'Funding by District'!D103)&gt;=1,"",ROW()-162)</f>
        <v>103</v>
      </c>
      <c r="F265" s="90"/>
      <c r="G265" s="90"/>
    </row>
    <row r="266" spans="2:7">
      <c r="B266" s="816" t="str">
        <f ca="1"/>
        <v>CHAPPAQUA CSD</v>
      </c>
      <c r="C266" s="818">
        <f>IF(COUNTIF(CONTROL!$B$98:$B$147,'Funding by District'!D104)&gt;=1,"",ROW()-162)</f>
        <v>104</v>
      </c>
      <c r="F266" s="90"/>
      <c r="G266" s="90"/>
    </row>
    <row r="267" spans="2:7">
      <c r="B267" s="816" t="str">
        <f ca="1"/>
        <v>CHARLOTTE VALLEY CSD</v>
      </c>
      <c r="C267" s="818">
        <f>IF(COUNTIF(CONTROL!$B$98:$B$147,'Funding by District'!D105)&gt;=1,"",ROW()-162)</f>
        <v>105</v>
      </c>
      <c r="F267" s="90"/>
      <c r="G267" s="90"/>
    </row>
    <row r="268" spans="2:7">
      <c r="B268" s="816" t="str">
        <f ca="1"/>
        <v>CHATEAUGAY CSD</v>
      </c>
      <c r="C268" s="818">
        <f>IF(COUNTIF(CONTROL!$B$98:$B$147,'Funding by District'!D106)&gt;=1,"",ROW()-162)</f>
        <v>106</v>
      </c>
      <c r="F268" s="90"/>
      <c r="G268" s="90"/>
    </row>
    <row r="269" spans="2:7">
      <c r="B269" s="816" t="str">
        <f ca="1"/>
        <v>CHATHAM CSD</v>
      </c>
      <c r="C269" s="818">
        <f>IF(COUNTIF(CONTROL!$B$98:$B$147,'Funding by District'!D107)&gt;=1,"",ROW()-162)</f>
        <v>107</v>
      </c>
      <c r="F269" s="90"/>
      <c r="G269" s="90"/>
    </row>
    <row r="270" spans="2:7">
      <c r="B270" s="816" t="str">
        <f ca="1"/>
        <v>CHAUTAUQUA LAKE CSD</v>
      </c>
      <c r="C270" s="818">
        <f>IF(COUNTIF(CONTROL!$B$98:$B$147,'Funding by District'!D108)&gt;=1,"",ROW()-162)</f>
        <v>108</v>
      </c>
      <c r="F270" s="90"/>
      <c r="G270" s="90"/>
    </row>
    <row r="271" spans="2:7">
      <c r="B271" s="816" t="str">
        <f ca="1"/>
        <v>CHAZY UFSD</v>
      </c>
      <c r="C271" s="818">
        <f>IF(COUNTIF(CONTROL!$B$98:$B$147,'Funding by District'!D109)&gt;=1,"",ROW()-162)</f>
        <v>109</v>
      </c>
      <c r="F271" s="90"/>
      <c r="G271" s="90"/>
    </row>
    <row r="272" spans="2:7">
      <c r="B272" s="816" t="str">
        <f ca="1"/>
        <v>CHEEKTOWAGA CSD</v>
      </c>
      <c r="C272" s="818">
        <f>IF(COUNTIF(CONTROL!$B$98:$B$147,'Funding by District'!D110)&gt;=1,"",ROW()-162)</f>
        <v>110</v>
      </c>
      <c r="F272" s="90"/>
      <c r="G272" s="90"/>
    </row>
    <row r="273" spans="2:7">
      <c r="B273" s="816" t="str">
        <f ca="1"/>
        <v>CHEEKTOWAGA-MARYVALE UFSD</v>
      </c>
      <c r="C273" s="818">
        <f>IF(COUNTIF(CONTROL!$B$98:$B$147,'Funding by District'!D111)&gt;=1,"",ROW()-162)</f>
        <v>111</v>
      </c>
      <c r="F273" s="90"/>
      <c r="G273" s="90"/>
    </row>
    <row r="274" spans="2:7">
      <c r="B274" s="816" t="str">
        <f ca="1"/>
        <v>CHEEKTOWAGA-SLOAN UFSD</v>
      </c>
      <c r="C274" s="818">
        <f>IF(COUNTIF(CONTROL!$B$98:$B$147,'Funding by District'!D112)&gt;=1,"",ROW()-162)</f>
        <v>112</v>
      </c>
      <c r="F274" s="90"/>
      <c r="G274" s="90"/>
    </row>
    <row r="275" spans="2:7">
      <c r="B275" s="816" t="str">
        <f ca="1"/>
        <v>CHENANGO FORKS CSD</v>
      </c>
      <c r="C275" s="818">
        <f>IF(COUNTIF(CONTROL!$B$98:$B$147,'Funding by District'!D113)&gt;=1,"",ROW()-162)</f>
        <v>113</v>
      </c>
      <c r="F275" s="90"/>
      <c r="G275" s="90"/>
    </row>
    <row r="276" spans="2:7">
      <c r="B276" s="816" t="str">
        <f ca="1"/>
        <v>CHENANGO VALLEY CSD</v>
      </c>
      <c r="C276" s="818">
        <f>IF(COUNTIF(CONTROL!$B$98:$B$147,'Funding by District'!D114)&gt;=1,"",ROW()-162)</f>
        <v>114</v>
      </c>
      <c r="F276" s="90"/>
      <c r="G276" s="90"/>
    </row>
    <row r="277" spans="2:7">
      <c r="B277" s="816" t="str">
        <f ca="1"/>
        <v>CHERRY VALLEY-SPRINGFIELD CSD</v>
      </c>
      <c r="C277" s="818">
        <f>IF(COUNTIF(CONTROL!$B$98:$B$147,'Funding by District'!D115)&gt;=1,"",ROW()-162)</f>
        <v>115</v>
      </c>
      <c r="F277" s="90"/>
      <c r="G277" s="90"/>
    </row>
    <row r="278" spans="2:7">
      <c r="B278" s="816" t="str">
        <f ca="1"/>
        <v>CHESTER UFSD</v>
      </c>
      <c r="C278" s="818">
        <f>IF(COUNTIF(CONTROL!$B$98:$B$147,'Funding by District'!D116)&gt;=1,"",ROW()-162)</f>
        <v>116</v>
      </c>
      <c r="F278" s="90"/>
      <c r="G278" s="90"/>
    </row>
    <row r="279" spans="2:7">
      <c r="B279" s="816" t="str">
        <f ca="1"/>
        <v>CHITTENANGO CSD</v>
      </c>
      <c r="C279" s="818">
        <f>IF(COUNTIF(CONTROL!$B$98:$B$147,'Funding by District'!D117)&gt;=1,"",ROW()-162)</f>
        <v>117</v>
      </c>
      <c r="F279" s="90"/>
      <c r="G279" s="90"/>
    </row>
    <row r="280" spans="2:7">
      <c r="B280" s="816" t="str">
        <f ca="1"/>
        <v>CHURCHVILLE-CHILI CSD</v>
      </c>
      <c r="C280" s="818">
        <f>IF(COUNTIF(CONTROL!$B$98:$B$147,'Funding by District'!D118)&gt;=1,"",ROW()-162)</f>
        <v>118</v>
      </c>
      <c r="F280" s="90"/>
      <c r="G280" s="90"/>
    </row>
    <row r="281" spans="2:7">
      <c r="B281" s="816" t="str">
        <f ca="1"/>
        <v>CINCINNATUS CSD</v>
      </c>
      <c r="C281" s="818">
        <f>IF(COUNTIF(CONTROL!$B$98:$B$147,'Funding by District'!D119)&gt;=1,"",ROW()-162)</f>
        <v>119</v>
      </c>
      <c r="F281" s="90"/>
      <c r="G281" s="90"/>
    </row>
    <row r="282" spans="2:7">
      <c r="B282" s="816" t="str">
        <f ca="1"/>
        <v>CLARENCE CSD</v>
      </c>
      <c r="C282" s="818">
        <f>IF(COUNTIF(CONTROL!$B$98:$B$147,'Funding by District'!D120)&gt;=1,"",ROW()-162)</f>
        <v>120</v>
      </c>
      <c r="F282" s="90"/>
      <c r="G282" s="90"/>
    </row>
    <row r="283" spans="2:7">
      <c r="B283" s="816" t="str">
        <f ca="1"/>
        <v>CLARKSTOWN CSD</v>
      </c>
      <c r="C283" s="818">
        <f>IF(COUNTIF(CONTROL!$B$98:$B$147,'Funding by District'!D121)&gt;=1,"",ROW()-162)</f>
        <v>121</v>
      </c>
      <c r="F283" s="90"/>
      <c r="G283" s="90"/>
    </row>
    <row r="284" spans="2:7">
      <c r="B284" s="816" t="str">
        <f ca="1"/>
        <v>CLEVELAND HILL UFSD</v>
      </c>
      <c r="C284" s="818">
        <f>IF(COUNTIF(CONTROL!$B$98:$B$147,'Funding by District'!D122)&gt;=1,"",ROW()-162)</f>
        <v>122</v>
      </c>
      <c r="F284" s="90"/>
      <c r="G284" s="90"/>
    </row>
    <row r="285" spans="2:7">
      <c r="B285" s="816" t="str">
        <f ca="1"/>
        <v>CLIFTON-FINE CSD</v>
      </c>
      <c r="C285" s="818">
        <f>IF(COUNTIF(CONTROL!$B$98:$B$147,'Funding by District'!D123)&gt;=1,"",ROW()-162)</f>
        <v>123</v>
      </c>
      <c r="F285" s="90"/>
      <c r="G285" s="90"/>
    </row>
    <row r="286" spans="2:7">
      <c r="B286" s="816" t="str">
        <f ca="1"/>
        <v>CLINTON CSD</v>
      </c>
      <c r="C286" s="818">
        <f>IF(COUNTIF(CONTROL!$B$98:$B$147,'Funding by District'!D124)&gt;=1,"",ROW()-162)</f>
        <v>124</v>
      </c>
      <c r="F286" s="90"/>
      <c r="G286" s="90"/>
    </row>
    <row r="287" spans="2:7">
      <c r="B287" s="816" t="str">
        <f ca="1"/>
        <v>CLYDE-SAVANNAH CSD</v>
      </c>
      <c r="C287" s="818">
        <f>IF(COUNTIF(CONTROL!$B$98:$B$147,'Funding by District'!D125)&gt;=1,"",ROW()-162)</f>
        <v>125</v>
      </c>
      <c r="F287" s="90"/>
      <c r="G287" s="90"/>
    </row>
    <row r="288" spans="2:7">
      <c r="B288" s="816" t="str">
        <f ca="1"/>
        <v>CLYMER CSD</v>
      </c>
      <c r="C288" s="818">
        <f>IF(COUNTIF(CONTROL!$B$98:$B$147,'Funding by District'!D126)&gt;=1,"",ROW()-162)</f>
        <v>126</v>
      </c>
      <c r="F288" s="90"/>
      <c r="G288" s="90"/>
    </row>
    <row r="289" spans="2:7">
      <c r="B289" s="816" t="str">
        <f ca="1"/>
        <v>COBLESKILL-RICHMONDVILLE CSD</v>
      </c>
      <c r="C289" s="818">
        <f>IF(COUNTIF(CONTROL!$B$98:$B$147,'Funding by District'!D127)&gt;=1,"",ROW()-162)</f>
        <v>127</v>
      </c>
      <c r="F289" s="90"/>
      <c r="G289" s="90"/>
    </row>
    <row r="290" spans="2:7">
      <c r="B290" s="816" t="str">
        <f ca="1"/>
        <v>COHOES CITY SD</v>
      </c>
      <c r="C290" s="818">
        <f>IF(COUNTIF(CONTROL!$B$98:$B$147,'Funding by District'!D128)&gt;=1,"",ROW()-162)</f>
        <v>128</v>
      </c>
      <c r="F290" s="90"/>
      <c r="G290" s="90"/>
    </row>
    <row r="291" spans="2:7">
      <c r="B291" s="816" t="str">
        <f ca="1"/>
        <v>COLD SPRING HARBOR CSD</v>
      </c>
      <c r="C291" s="818">
        <f>IF(COUNTIF(CONTROL!$B$98:$B$147,'Funding by District'!D129)&gt;=1,"",ROW()-162)</f>
        <v>129</v>
      </c>
      <c r="F291" s="90"/>
      <c r="G291" s="90"/>
    </row>
    <row r="292" spans="2:7">
      <c r="B292" s="816" t="str">
        <f ca="1"/>
        <v>COLTON-PIERREPONT CSD</v>
      </c>
      <c r="C292" s="818">
        <f>IF(COUNTIF(CONTROL!$B$98:$B$147,'Funding by District'!D130)&gt;=1,"",ROW()-162)</f>
        <v>130</v>
      </c>
      <c r="F292" s="90"/>
      <c r="G292" s="90"/>
    </row>
    <row r="293" spans="2:7">
      <c r="B293" s="816" t="str">
        <f ca="1"/>
        <v>COMMACK UFSD</v>
      </c>
      <c r="C293" s="818">
        <f>IF(COUNTIF(CONTROL!$B$98:$B$147,'Funding by District'!D131)&gt;=1,"",ROW()-162)</f>
        <v>131</v>
      </c>
      <c r="F293" s="90"/>
      <c r="G293" s="90"/>
    </row>
    <row r="294" spans="2:7">
      <c r="B294" s="816" t="str">
        <f ca="1"/>
        <v>CONNETQUOT CSD</v>
      </c>
      <c r="C294" s="818">
        <f>IF(COUNTIF(CONTROL!$B$98:$B$147,'Funding by District'!D132)&gt;=1,"",ROW()-162)</f>
        <v>132</v>
      </c>
      <c r="F294" s="90"/>
      <c r="G294" s="90"/>
    </row>
    <row r="295" spans="2:7">
      <c r="B295" s="816" t="str">
        <f ca="1"/>
        <v>COOPERSTOWN CSD</v>
      </c>
      <c r="C295" s="818">
        <f>IF(COUNTIF(CONTROL!$B$98:$B$147,'Funding by District'!D133)&gt;=1,"",ROW()-162)</f>
        <v>133</v>
      </c>
      <c r="F295" s="90"/>
      <c r="G295" s="90"/>
    </row>
    <row r="296" spans="2:7">
      <c r="B296" s="816" t="str">
        <f ca="1"/>
        <v>COPENHAGEN CSD</v>
      </c>
      <c r="C296" s="818">
        <f>IF(COUNTIF(CONTROL!$B$98:$B$147,'Funding by District'!D134)&gt;=1,"",ROW()-162)</f>
        <v>134</v>
      </c>
      <c r="F296" s="90"/>
      <c r="G296" s="90"/>
    </row>
    <row r="297" spans="2:7">
      <c r="B297" s="816" t="str">
        <f ca="1"/>
        <v>COPIAGUE UFSD</v>
      </c>
      <c r="C297" s="818">
        <f>IF(COUNTIF(CONTROL!$B$98:$B$147,'Funding by District'!D135)&gt;=1,"",ROW()-162)</f>
        <v>135</v>
      </c>
      <c r="F297" s="90"/>
      <c r="G297" s="90"/>
    </row>
    <row r="298" spans="2:7">
      <c r="B298" s="816" t="str">
        <f ca="1"/>
        <v>CORINTH CSD</v>
      </c>
      <c r="C298" s="818">
        <f>IF(COUNTIF(CONTROL!$B$98:$B$147,'Funding by District'!D136)&gt;=1,"",ROW()-162)</f>
        <v>136</v>
      </c>
      <c r="F298" s="90"/>
      <c r="G298" s="90"/>
    </row>
    <row r="299" spans="2:7">
      <c r="B299" s="816" t="str">
        <f ca="1"/>
        <v>CORNING CITY SD</v>
      </c>
      <c r="C299" s="818">
        <f>IF(COUNTIF(CONTROL!$B$98:$B$147,'Funding by District'!D137)&gt;=1,"",ROW()-162)</f>
        <v>137</v>
      </c>
      <c r="F299" s="90"/>
      <c r="G299" s="90"/>
    </row>
    <row r="300" spans="2:7">
      <c r="B300" s="816" t="str">
        <f ca="1"/>
        <v>CORNWALL CSD</v>
      </c>
      <c r="C300" s="818">
        <f>IF(COUNTIF(CONTROL!$B$98:$B$147,'Funding by District'!D138)&gt;=1,"",ROW()-162)</f>
        <v>138</v>
      </c>
      <c r="F300" s="90"/>
      <c r="G300" s="90"/>
    </row>
    <row r="301" spans="2:7">
      <c r="B301" s="816" t="str">
        <f ca="1"/>
        <v>CORTLAND CITY SD</v>
      </c>
      <c r="C301" s="818">
        <f>IF(COUNTIF(CONTROL!$B$98:$B$147,'Funding by District'!D139)&gt;=1,"",ROW()-162)</f>
        <v>139</v>
      </c>
      <c r="F301" s="90"/>
      <c r="G301" s="90"/>
    </row>
    <row r="302" spans="2:7">
      <c r="B302" s="816" t="str">
        <f ca="1"/>
        <v>COXSACKIE-ATHENS CSD</v>
      </c>
      <c r="C302" s="818">
        <f>IF(COUNTIF(CONTROL!$B$98:$B$147,'Funding by District'!D140)&gt;=1,"",ROW()-162)</f>
        <v>140</v>
      </c>
      <c r="F302" s="90"/>
      <c r="G302" s="90"/>
    </row>
    <row r="303" spans="2:7">
      <c r="B303" s="816" t="str">
        <f ca="1"/>
        <v>CROTON-HARMON UFSD</v>
      </c>
      <c r="C303" s="818">
        <f>IF(COUNTIF(CONTROL!$B$98:$B$147,'Funding by District'!D141)&gt;=1,"",ROW()-162)</f>
        <v>141</v>
      </c>
      <c r="F303" s="90"/>
      <c r="G303" s="90"/>
    </row>
    <row r="304" spans="2:7">
      <c r="B304" s="816" t="str">
        <f ca="1"/>
        <v>CROWN POINT CSD</v>
      </c>
      <c r="C304" s="818">
        <f>IF(COUNTIF(CONTROL!$B$98:$B$147,'Funding by District'!D142)&gt;=1,"",ROW()-162)</f>
        <v>142</v>
      </c>
      <c r="F304" s="90"/>
      <c r="G304" s="90"/>
    </row>
    <row r="305" spans="2:7">
      <c r="B305" s="816" t="str">
        <f ca="1"/>
        <v>CUBA-RUSHFORD CSD</v>
      </c>
      <c r="C305" s="818">
        <f>IF(COUNTIF(CONTROL!$B$98:$B$147,'Funding by District'!D143)&gt;=1,"",ROW()-162)</f>
        <v>143</v>
      </c>
      <c r="F305" s="90"/>
      <c r="G305" s="90"/>
    </row>
    <row r="306" spans="2:7">
      <c r="B306" s="816" t="str">
        <f ca="1"/>
        <v>DALTON-NUNDA CSD (KESHEQUA)</v>
      </c>
      <c r="C306" s="818">
        <f>IF(COUNTIF(CONTROL!$B$98:$B$147,'Funding by District'!D144)&gt;=1,"",ROW()-162)</f>
        <v>144</v>
      </c>
      <c r="F306" s="90"/>
      <c r="G306" s="90"/>
    </row>
    <row r="307" spans="2:7">
      <c r="B307" s="816" t="str">
        <f ca="1"/>
        <v>DANSVILLE CSD</v>
      </c>
      <c r="C307" s="818">
        <f>IF(COUNTIF(CONTROL!$B$98:$B$147,'Funding by District'!D145)&gt;=1,"",ROW()-162)</f>
        <v>145</v>
      </c>
      <c r="F307" s="90"/>
      <c r="G307" s="90"/>
    </row>
    <row r="308" spans="2:7">
      <c r="B308" s="816" t="str">
        <f ca="1"/>
        <v>DEER PARK UFSD</v>
      </c>
      <c r="C308" s="818">
        <f>IF(COUNTIF(CONTROL!$B$98:$B$147,'Funding by District'!D146)&gt;=1,"",ROW()-162)</f>
        <v>146</v>
      </c>
      <c r="F308" s="90"/>
      <c r="G308" s="90"/>
    </row>
    <row r="309" spans="2:7">
      <c r="B309" s="816" t="str">
        <f ca="1"/>
        <v>DELAWARE ACADEMY CSD AT DELHI</v>
      </c>
      <c r="C309" s="818">
        <f>IF(COUNTIF(CONTROL!$B$98:$B$147,'Funding by District'!D147)&gt;=1,"",ROW()-162)</f>
        <v>147</v>
      </c>
      <c r="F309" s="90"/>
      <c r="G309" s="90"/>
    </row>
    <row r="310" spans="2:7">
      <c r="B310" s="816" t="str">
        <f ca="1"/>
        <v>DEPEW UFSD</v>
      </c>
      <c r="C310" s="818">
        <f>IF(COUNTIF(CONTROL!$B$98:$B$147,'Funding by District'!D148)&gt;=1,"",ROW()-162)</f>
        <v>148</v>
      </c>
      <c r="F310" s="90"/>
      <c r="G310" s="90"/>
    </row>
    <row r="311" spans="2:7">
      <c r="B311" s="816" t="str">
        <f ca="1"/>
        <v>DEPOSIT CSD</v>
      </c>
      <c r="C311" s="818">
        <f>IF(COUNTIF(CONTROL!$B$98:$B$147,'Funding by District'!D149)&gt;=1,"",ROW()-162)</f>
        <v>149</v>
      </c>
      <c r="F311" s="90"/>
      <c r="G311" s="90"/>
    </row>
    <row r="312" spans="2:7">
      <c r="B312" s="816" t="str">
        <f ca="1"/>
        <v>DERUYTER CSD</v>
      </c>
      <c r="C312" s="818">
        <f>IF(COUNTIF(CONTROL!$B$98:$B$147,'Funding by District'!D150)&gt;=1,"",ROW()-162)</f>
        <v>150</v>
      </c>
      <c r="F312" s="90"/>
      <c r="G312" s="90"/>
    </row>
    <row r="313" spans="2:7">
      <c r="B313" s="816" t="str">
        <f ca="1"/>
        <v>DOBBS FERRY UFSD</v>
      </c>
      <c r="C313" s="818">
        <f>IF(COUNTIF(CONTROL!$B$98:$B$147,'Funding by District'!D151)&gt;=1,"",ROW()-162)</f>
        <v>151</v>
      </c>
      <c r="F313" s="90"/>
      <c r="G313" s="90"/>
    </row>
    <row r="314" spans="2:7">
      <c r="B314" s="816" t="str">
        <f ca="1"/>
        <v>DOLGEVILLE CSD</v>
      </c>
      <c r="C314" s="818">
        <f>IF(COUNTIF(CONTROL!$B$98:$B$147,'Funding by District'!D152)&gt;=1,"",ROW()-162)</f>
        <v>152</v>
      </c>
      <c r="F314" s="90"/>
      <c r="G314" s="90"/>
    </row>
    <row r="315" spans="2:7">
      <c r="B315" s="816" t="str">
        <f ca="1"/>
        <v>DOVER UFSD</v>
      </c>
      <c r="C315" s="818">
        <f>IF(COUNTIF(CONTROL!$B$98:$B$147,'Funding by District'!D153)&gt;=1,"",ROW()-162)</f>
        <v>153</v>
      </c>
      <c r="F315" s="90"/>
      <c r="G315" s="90"/>
    </row>
    <row r="316" spans="2:7">
      <c r="B316" s="816" t="str">
        <f ca="1"/>
        <v>DOWNSVILLE CSD</v>
      </c>
      <c r="C316" s="818">
        <f>IF(COUNTIF(CONTROL!$B$98:$B$147,'Funding by District'!D154)&gt;=1,"",ROW()-162)</f>
        <v>154</v>
      </c>
      <c r="F316" s="90"/>
      <c r="G316" s="90"/>
    </row>
    <row r="317" spans="2:7">
      <c r="B317" s="816" t="str">
        <f ca="1"/>
        <v>DRYDEN CSD</v>
      </c>
      <c r="C317" s="818">
        <f>IF(COUNTIF(CONTROL!$B$98:$B$147,'Funding by District'!D155)&gt;=1,"",ROW()-162)</f>
        <v>155</v>
      </c>
      <c r="F317" s="90"/>
      <c r="G317" s="90"/>
    </row>
    <row r="318" spans="2:7">
      <c r="B318" s="816" t="str">
        <f ca="1"/>
        <v>DUANESBURG CSD</v>
      </c>
      <c r="C318" s="818">
        <f>IF(COUNTIF(CONTROL!$B$98:$B$147,'Funding by District'!D156)&gt;=1,"",ROW()-162)</f>
        <v>156</v>
      </c>
      <c r="F318" s="90"/>
      <c r="G318" s="90"/>
    </row>
    <row r="319" spans="2:7">
      <c r="B319" s="816" t="str">
        <f ca="1"/>
        <v>DUNDEE CSD</v>
      </c>
      <c r="C319" s="818">
        <f>IF(COUNTIF(CONTROL!$B$98:$B$147,'Funding by District'!D157)&gt;=1,"",ROW()-162)</f>
        <v>157</v>
      </c>
      <c r="F319" s="90"/>
      <c r="G319" s="90"/>
    </row>
    <row r="320" spans="2:7">
      <c r="B320" s="816" t="str">
        <f ca="1"/>
        <v>DUNKIRK CITY SD</v>
      </c>
      <c r="C320" s="818">
        <f>IF(COUNTIF(CONTROL!$B$98:$B$147,'Funding by District'!D158)&gt;=1,"",ROW()-162)</f>
        <v>158</v>
      </c>
      <c r="F320" s="90"/>
      <c r="G320" s="90"/>
    </row>
    <row r="321" spans="2:7">
      <c r="B321" s="816" t="str">
        <f ca="1"/>
        <v>EAST AURORA UFSD</v>
      </c>
      <c r="C321" s="818">
        <f>IF(COUNTIF(CONTROL!$B$98:$B$147,'Funding by District'!D159)&gt;=1,"",ROW()-162)</f>
        <v>159</v>
      </c>
      <c r="F321" s="90"/>
      <c r="G321" s="90"/>
    </row>
    <row r="322" spans="2:7">
      <c r="B322" s="816" t="str">
        <f ca="1"/>
        <v>EAST BLOOMFIELD CSD</v>
      </c>
      <c r="C322" s="818">
        <f>IF(COUNTIF(CONTROL!$B$98:$B$147,'Funding by District'!D160)&gt;=1,"",ROW()-162)</f>
        <v>160</v>
      </c>
      <c r="F322" s="90"/>
      <c r="G322" s="90"/>
    </row>
    <row r="323" spans="2:7">
      <c r="B323" s="816" t="str">
        <f ca="1"/>
        <v>EAST GREENBUSH CSD</v>
      </c>
      <c r="C323" s="818">
        <f>IF(COUNTIF(CONTROL!$B$98:$B$147,'Funding by District'!D161)&gt;=1,"",ROW()-162)</f>
        <v>161</v>
      </c>
      <c r="F323" s="90"/>
      <c r="G323" s="90"/>
    </row>
    <row r="324" spans="2:7">
      <c r="B324" s="816" t="str">
        <f ca="1"/>
        <v>EAST HAMPTON UFSD</v>
      </c>
      <c r="C324" s="818">
        <f>IF(COUNTIF(CONTROL!$B$98:$B$147,'Funding by District'!D162)&gt;=1,"",ROW()-162)</f>
        <v>162</v>
      </c>
      <c r="F324" s="90"/>
      <c r="G324" s="90"/>
    </row>
    <row r="325" spans="2:7">
      <c r="B325" s="816" t="str">
        <f ca="1"/>
        <v>EAST IRONDEQUOIT CSD</v>
      </c>
      <c r="C325" s="818">
        <f>IF(COUNTIF(CONTROL!$B$98:$B$147,'Funding by District'!D163)&gt;=1,"",ROW()-162)</f>
        <v>163</v>
      </c>
      <c r="F325" s="90"/>
      <c r="G325" s="90"/>
    </row>
    <row r="326" spans="2:7">
      <c r="B326" s="816" t="str">
        <f ca="1"/>
        <v>EAST ISLIP UFSD</v>
      </c>
      <c r="C326" s="818">
        <f>IF(COUNTIF(CONTROL!$B$98:$B$147,'Funding by District'!D164)&gt;=1,"",ROW()-162)</f>
        <v>164</v>
      </c>
      <c r="F326" s="90"/>
      <c r="G326" s="90"/>
    </row>
    <row r="327" spans="2:7">
      <c r="B327" s="816" t="str">
        <f ca="1"/>
        <v>EAST MEADOW UFSD</v>
      </c>
      <c r="C327" s="818">
        <f>IF(COUNTIF(CONTROL!$B$98:$B$147,'Funding by District'!D165)&gt;=1,"",ROW()-162)</f>
        <v>165</v>
      </c>
      <c r="F327" s="90"/>
      <c r="G327" s="90"/>
    </row>
    <row r="328" spans="2:7">
      <c r="B328" s="816" t="str">
        <f ca="1"/>
        <v>EAST MORICHES UFSD</v>
      </c>
      <c r="C328" s="818">
        <f>IF(COUNTIF(CONTROL!$B$98:$B$147,'Funding by District'!D166)&gt;=1,"",ROW()-162)</f>
        <v>166</v>
      </c>
      <c r="F328" s="90"/>
      <c r="G328" s="90"/>
    </row>
    <row r="329" spans="2:7">
      <c r="B329" s="816" t="str">
        <f ca="1"/>
        <v>EAST QUOGUE UFSD</v>
      </c>
      <c r="C329" s="818">
        <f>IF(COUNTIF(CONTROL!$B$98:$B$147,'Funding by District'!D167)&gt;=1,"",ROW()-162)</f>
        <v>167</v>
      </c>
      <c r="F329" s="90"/>
      <c r="G329" s="90"/>
    </row>
    <row r="330" spans="2:7">
      <c r="B330" s="816" t="str">
        <f ca="1"/>
        <v>EAST RAMAPO CSD (SPRING VALLEY)</v>
      </c>
      <c r="C330" s="818">
        <f>IF(COUNTIF(CONTROL!$B$98:$B$147,'Funding by District'!D168)&gt;=1,"",ROW()-162)</f>
        <v>168</v>
      </c>
      <c r="F330" s="90"/>
      <c r="G330" s="90"/>
    </row>
    <row r="331" spans="2:7">
      <c r="B331" s="816" t="str">
        <f ca="1"/>
        <v>EAST ROCHESTER UFSD</v>
      </c>
      <c r="C331" s="818">
        <f>IF(COUNTIF(CONTROL!$B$98:$B$147,'Funding by District'!D169)&gt;=1,"",ROW()-162)</f>
        <v>169</v>
      </c>
      <c r="F331" s="90"/>
      <c r="G331" s="90"/>
    </row>
    <row r="332" spans="2:7">
      <c r="B332" s="816" t="str">
        <f ca="1"/>
        <v>EAST ROCKAWAY UFSD</v>
      </c>
      <c r="C332" s="818">
        <f>IF(COUNTIF(CONTROL!$B$98:$B$147,'Funding by District'!D170)&gt;=1,"",ROW()-162)</f>
        <v>170</v>
      </c>
      <c r="F332" s="90"/>
      <c r="G332" s="90"/>
    </row>
    <row r="333" spans="2:7">
      <c r="B333" s="816" t="str">
        <f ca="1"/>
        <v>EAST SYRACUSE-MINOA CSD</v>
      </c>
      <c r="C333" s="818">
        <f>IF(COUNTIF(CONTROL!$B$98:$B$147,'Funding by District'!D171)&gt;=1,"",ROW()-162)</f>
        <v>171</v>
      </c>
      <c r="F333" s="90"/>
      <c r="G333" s="90"/>
    </row>
    <row r="334" spans="2:7">
      <c r="B334" s="816" t="str">
        <f ca="1"/>
        <v>EAST WILLISTON UFSD</v>
      </c>
      <c r="C334" s="818">
        <f>IF(COUNTIF(CONTROL!$B$98:$B$147,'Funding by District'!D172)&gt;=1,"",ROW()-162)</f>
        <v>172</v>
      </c>
      <c r="F334" s="90"/>
      <c r="G334" s="90"/>
    </row>
    <row r="335" spans="2:7">
      <c r="B335" s="816" t="str">
        <f ca="1"/>
        <v>EASTCHESTER UFSD</v>
      </c>
      <c r="C335" s="818">
        <f>IF(COUNTIF(CONTROL!$B$98:$B$147,'Funding by District'!D173)&gt;=1,"",ROW()-162)</f>
        <v>173</v>
      </c>
      <c r="F335" s="90"/>
      <c r="G335" s="90"/>
    </row>
    <row r="336" spans="2:7">
      <c r="B336" s="816" t="str">
        <f ca="1"/>
        <v>EASTPORT-SOUTH MANOR CSD</v>
      </c>
      <c r="C336" s="818">
        <f>IF(COUNTIF(CONTROL!$B$98:$B$147,'Funding by District'!D174)&gt;=1,"",ROW()-162)</f>
        <v>174</v>
      </c>
      <c r="F336" s="90"/>
      <c r="G336" s="90"/>
    </row>
    <row r="337" spans="2:7">
      <c r="B337" s="816" t="str">
        <f ca="1"/>
        <v>EDEN CSD</v>
      </c>
      <c r="C337" s="818">
        <f>IF(COUNTIF(CONTROL!$B$98:$B$147,'Funding by District'!D175)&gt;=1,"",ROW()-162)</f>
        <v>175</v>
      </c>
      <c r="F337" s="90"/>
      <c r="G337" s="90"/>
    </row>
    <row r="338" spans="2:7">
      <c r="B338" s="816" t="str">
        <f ca="1"/>
        <v>EDGEMONT UFSD</v>
      </c>
      <c r="C338" s="818">
        <f>IF(COUNTIF(CONTROL!$B$98:$B$147,'Funding by District'!D176)&gt;=1,"",ROW()-162)</f>
        <v>176</v>
      </c>
      <c r="F338" s="90"/>
      <c r="G338" s="90"/>
    </row>
    <row r="339" spans="2:7">
      <c r="B339" s="816" t="str">
        <f ca="1"/>
        <v>EDINBURG COMMON SD</v>
      </c>
      <c r="C339" s="818">
        <f>IF(COUNTIF(CONTROL!$B$98:$B$147,'Funding by District'!D177)&gt;=1,"",ROW()-162)</f>
        <v>177</v>
      </c>
      <c r="F339" s="90"/>
      <c r="G339" s="90"/>
    </row>
    <row r="340" spans="2:7">
      <c r="B340" s="816" t="str">
        <f ca="1"/>
        <v>EDMESTON CSD</v>
      </c>
      <c r="C340" s="818">
        <f>IF(COUNTIF(CONTROL!$B$98:$B$147,'Funding by District'!D178)&gt;=1,"",ROW()-162)</f>
        <v>178</v>
      </c>
      <c r="F340" s="90"/>
      <c r="G340" s="90"/>
    </row>
    <row r="341" spans="2:7">
      <c r="B341" s="816" t="str">
        <f ca="1"/>
        <v>EDWARDS-KNOX CSD</v>
      </c>
      <c r="C341" s="818">
        <f>IF(COUNTIF(CONTROL!$B$98:$B$147,'Funding by District'!D179)&gt;=1,"",ROW()-162)</f>
        <v>179</v>
      </c>
      <c r="F341" s="90"/>
      <c r="G341" s="90"/>
    </row>
    <row r="342" spans="2:7">
      <c r="B342" s="816" t="str">
        <f ca="1"/>
        <v>ELBA CSD</v>
      </c>
      <c r="C342" s="818">
        <f>IF(COUNTIF(CONTROL!$B$98:$B$147,'Funding by District'!D180)&gt;=1,"",ROW()-162)</f>
        <v>180</v>
      </c>
      <c r="F342" s="90"/>
      <c r="G342" s="90"/>
    </row>
    <row r="343" spans="2:7">
      <c r="B343" s="816" t="str">
        <f ca="1"/>
        <v>ELDRED CSD</v>
      </c>
      <c r="C343" s="818">
        <f>IF(COUNTIF(CONTROL!$B$98:$B$147,'Funding by District'!D181)&gt;=1,"",ROW()-162)</f>
        <v>181</v>
      </c>
      <c r="F343" s="90"/>
      <c r="G343" s="90"/>
    </row>
    <row r="344" spans="2:7">
      <c r="B344" s="816" t="str">
        <f ca="1"/>
        <v>ELIZABETHTOWN-LEWIS CSD</v>
      </c>
      <c r="C344" s="818">
        <f>IF(COUNTIF(CONTROL!$B$98:$B$147,'Funding by District'!D182)&gt;=1,"",ROW()-162)</f>
        <v>182</v>
      </c>
      <c r="F344" s="90"/>
      <c r="G344" s="90"/>
    </row>
    <row r="345" spans="2:7">
      <c r="B345" s="816" t="str">
        <f ca="1"/>
        <v>ELLENVILLE CSD</v>
      </c>
      <c r="C345" s="818">
        <f>IF(COUNTIF(CONTROL!$B$98:$B$147,'Funding by District'!D183)&gt;=1,"",ROW()-162)</f>
        <v>183</v>
      </c>
      <c r="F345" s="90"/>
      <c r="G345" s="90"/>
    </row>
    <row r="346" spans="2:7">
      <c r="B346" s="816" t="str">
        <f ca="1"/>
        <v>ELLICOTTVILLE CSD</v>
      </c>
      <c r="C346" s="818">
        <f>IF(COUNTIF(CONTROL!$B$98:$B$147,'Funding by District'!D184)&gt;=1,"",ROW()-162)</f>
        <v>184</v>
      </c>
      <c r="F346" s="90"/>
      <c r="G346" s="90"/>
    </row>
    <row r="347" spans="2:7">
      <c r="B347" s="816" t="str">
        <f ca="1"/>
        <v>ELMIRA CITY SD</v>
      </c>
      <c r="C347" s="818">
        <f>IF(COUNTIF(CONTROL!$B$98:$B$147,'Funding by District'!D185)&gt;=1,"",ROW()-162)</f>
        <v>185</v>
      </c>
      <c r="F347" s="90"/>
      <c r="G347" s="90"/>
    </row>
    <row r="348" spans="2:7">
      <c r="B348" s="816" t="str">
        <f ca="1"/>
        <v>ELMIRA HEIGHTS CSD</v>
      </c>
      <c r="C348" s="818">
        <f>IF(COUNTIF(CONTROL!$B$98:$B$147,'Funding by District'!D186)&gt;=1,"",ROW()-162)</f>
        <v>186</v>
      </c>
      <c r="F348" s="90"/>
      <c r="G348" s="90"/>
    </row>
    <row r="349" spans="2:7">
      <c r="B349" s="816" t="str">
        <f ca="1"/>
        <v>ELMONT UFSD</v>
      </c>
      <c r="C349" s="818">
        <f>IF(COUNTIF(CONTROL!$B$98:$B$147,'Funding by District'!D187)&gt;=1,"",ROW()-162)</f>
        <v>187</v>
      </c>
      <c r="F349" s="90"/>
      <c r="G349" s="90"/>
    </row>
    <row r="350" spans="2:7">
      <c r="B350" s="816" t="str">
        <f ca="1"/>
        <v>ELMSFORD UFSD</v>
      </c>
      <c r="C350" s="818">
        <f>IF(COUNTIF(CONTROL!$B$98:$B$147,'Funding by District'!D188)&gt;=1,"",ROW()-162)</f>
        <v>188</v>
      </c>
      <c r="F350" s="90"/>
      <c r="G350" s="90"/>
    </row>
    <row r="351" spans="2:7">
      <c r="B351" s="816" t="str">
        <f ca="1"/>
        <v>ELWOOD UFSD</v>
      </c>
      <c r="C351" s="818">
        <f>IF(COUNTIF(CONTROL!$B$98:$B$147,'Funding by District'!D189)&gt;=1,"",ROW()-162)</f>
        <v>189</v>
      </c>
      <c r="F351" s="90"/>
      <c r="G351" s="90"/>
    </row>
    <row r="352" spans="2:7">
      <c r="B352" s="816" t="str">
        <f ca="1"/>
        <v>EVANS-BRANT CSD (LAKE SHORE)</v>
      </c>
      <c r="C352" s="818">
        <f>IF(COUNTIF(CONTROL!$B$98:$B$147,'Funding by District'!D190)&gt;=1,"",ROW()-162)</f>
        <v>190</v>
      </c>
      <c r="F352" s="90"/>
      <c r="G352" s="90"/>
    </row>
    <row r="353" spans="2:7">
      <c r="B353" s="816" t="str">
        <f ca="1"/>
        <v>FABIUS-POMPEY CSD</v>
      </c>
      <c r="C353" s="818">
        <f>IF(COUNTIF(CONTROL!$B$98:$B$147,'Funding by District'!D191)&gt;=1,"",ROW()-162)</f>
        <v>191</v>
      </c>
      <c r="F353" s="90"/>
      <c r="G353" s="90"/>
    </row>
    <row r="354" spans="2:7">
      <c r="B354" s="816" t="str">
        <f ca="1"/>
        <v>FAIRPORT CSD</v>
      </c>
      <c r="C354" s="818">
        <f>IF(COUNTIF(CONTROL!$B$98:$B$147,'Funding by District'!D192)&gt;=1,"",ROW()-162)</f>
        <v>192</v>
      </c>
      <c r="F354" s="90"/>
      <c r="G354" s="90"/>
    </row>
    <row r="355" spans="2:7">
      <c r="B355" s="816" t="str">
        <f ca="1"/>
        <v>FALCONER CSD</v>
      </c>
      <c r="C355" s="818">
        <f>IF(COUNTIF(CONTROL!$B$98:$B$147,'Funding by District'!D193)&gt;=1,"",ROW()-162)</f>
        <v>193</v>
      </c>
      <c r="F355" s="90"/>
      <c r="G355" s="90"/>
    </row>
    <row r="356" spans="2:7">
      <c r="B356" s="816" t="str">
        <f ca="1"/>
        <v>FALLSBURG CSD</v>
      </c>
      <c r="C356" s="818">
        <f>IF(COUNTIF(CONTROL!$B$98:$B$147,'Funding by District'!D194)&gt;=1,"",ROW()-162)</f>
        <v>194</v>
      </c>
      <c r="F356" s="90"/>
      <c r="G356" s="90"/>
    </row>
    <row r="357" spans="2:7">
      <c r="B357" s="816" t="str">
        <f ca="1"/>
        <v>FARMINGDALE UFSD</v>
      </c>
      <c r="C357" s="818">
        <f>IF(COUNTIF(CONTROL!$B$98:$B$147,'Funding by District'!D195)&gt;=1,"",ROW()-162)</f>
        <v>195</v>
      </c>
      <c r="F357" s="90"/>
      <c r="G357" s="90"/>
    </row>
    <row r="358" spans="2:7">
      <c r="B358" s="816" t="str">
        <f ca="1"/>
        <v>FAYETTEVILLE-MANLIUS CSD</v>
      </c>
      <c r="C358" s="818">
        <f>IF(COUNTIF(CONTROL!$B$98:$B$147,'Funding by District'!D196)&gt;=1,"",ROW()-162)</f>
        <v>196</v>
      </c>
      <c r="F358" s="90"/>
      <c r="G358" s="90"/>
    </row>
    <row r="359" spans="2:7">
      <c r="B359" s="816" t="str">
        <f ca="1"/>
        <v>FILLMORE CSD</v>
      </c>
      <c r="C359" s="818">
        <f>IF(COUNTIF(CONTROL!$B$98:$B$147,'Funding by District'!D197)&gt;=1,"",ROW()-162)</f>
        <v>197</v>
      </c>
      <c r="F359" s="90"/>
      <c r="G359" s="90"/>
    </row>
    <row r="360" spans="2:7">
      <c r="B360" s="816" t="str">
        <f ca="1"/>
        <v>FIRE ISLAND UFSD</v>
      </c>
      <c r="C360" s="818">
        <f>IF(COUNTIF(CONTROL!$B$98:$B$147,'Funding by District'!D198)&gt;=1,"",ROW()-162)</f>
        <v>198</v>
      </c>
      <c r="F360" s="90"/>
      <c r="G360" s="90"/>
    </row>
    <row r="361" spans="2:7">
      <c r="B361" s="816" t="str">
        <f ca="1"/>
        <v>FISHERS ISLAND UFSD</v>
      </c>
      <c r="C361" s="818">
        <f>IF(COUNTIF(CONTROL!$B$98:$B$147,'Funding by District'!D199)&gt;=1,"",ROW()-162)</f>
        <v>199</v>
      </c>
      <c r="G361" s="90"/>
    </row>
    <row r="362" spans="2:7">
      <c r="B362" s="816" t="str">
        <f ca="1"/>
        <v>FLORAL PARK-BELLEROSE UFSD</v>
      </c>
      <c r="C362" s="818">
        <f>IF(COUNTIF(CONTROL!$B$98:$B$147,'Funding by District'!D200)&gt;=1,"",ROW()-162)</f>
        <v>200</v>
      </c>
      <c r="G362" s="90"/>
    </row>
    <row r="363" spans="2:7">
      <c r="B363" s="816" t="str">
        <f ca="1"/>
        <v>FLORIDA UFSD</v>
      </c>
      <c r="C363" s="818">
        <f>IF(COUNTIF(CONTROL!$B$98:$B$147,'Funding by District'!D201)&gt;=1,"",ROW()-162)</f>
        <v>201</v>
      </c>
      <c r="G363" s="90"/>
    </row>
    <row r="364" spans="2:7">
      <c r="B364" s="816" t="str">
        <f ca="1"/>
        <v>FONDA-FULTONVILLE CSD</v>
      </c>
      <c r="C364" s="818">
        <f>IF(COUNTIF(CONTROL!$B$98:$B$147,'Funding by District'!D202)&gt;=1,"",ROW()-162)</f>
        <v>202</v>
      </c>
      <c r="G364" s="90"/>
    </row>
    <row r="365" spans="2:7">
      <c r="B365" s="816" t="str">
        <f ca="1"/>
        <v>FORESTVILLE CSD</v>
      </c>
      <c r="C365" s="818">
        <f>IF(COUNTIF(CONTROL!$B$98:$B$147,'Funding by District'!D203)&gt;=1,"",ROW()-162)</f>
        <v>203</v>
      </c>
      <c r="G365" s="90"/>
    </row>
    <row r="366" spans="2:7">
      <c r="B366" s="816" t="str">
        <f ca="1"/>
        <v>FORT ANN CSD</v>
      </c>
      <c r="C366" s="818">
        <f>IF(COUNTIF(CONTROL!$B$98:$B$147,'Funding by District'!D204)&gt;=1,"",ROW()-162)</f>
        <v>204</v>
      </c>
      <c r="G366" s="90"/>
    </row>
    <row r="367" spans="2:7">
      <c r="B367" s="816" t="str">
        <f ca="1"/>
        <v>FORT EDWARD UFSD</v>
      </c>
      <c r="C367" s="818">
        <f>IF(COUNTIF(CONTROL!$B$98:$B$147,'Funding by District'!D205)&gt;=1,"",ROW()-162)</f>
        <v>205</v>
      </c>
      <c r="G367" s="90"/>
    </row>
    <row r="368" spans="2:7">
      <c r="B368" s="816" t="str">
        <f ca="1"/>
        <v>FORT PLAIN CSD</v>
      </c>
      <c r="C368" s="818">
        <f>IF(COUNTIF(CONTROL!$B$98:$B$147,'Funding by District'!D206)&gt;=1,"",ROW()-162)</f>
        <v>206</v>
      </c>
      <c r="G368" s="90"/>
    </row>
    <row r="369" spans="2:7">
      <c r="B369" s="816" t="str">
        <f ca="1"/>
        <v>FRANKFORT-SCHUYLER CSD</v>
      </c>
      <c r="C369" s="818">
        <f>IF(COUNTIF(CONTROL!$B$98:$B$147,'Funding by District'!D207)&gt;=1,"",ROW()-162)</f>
        <v>207</v>
      </c>
      <c r="G369" s="90"/>
    </row>
    <row r="370" spans="2:7">
      <c r="B370" s="816" t="str">
        <f ca="1"/>
        <v>FRANKLIN CSD</v>
      </c>
      <c r="C370" s="818">
        <f>IF(COUNTIF(CONTROL!$B$98:$B$147,'Funding by District'!D208)&gt;=1,"",ROW()-162)</f>
        <v>208</v>
      </c>
      <c r="G370" s="90"/>
    </row>
    <row r="371" spans="2:7">
      <c r="B371" s="816" t="str">
        <f ca="1"/>
        <v>FRANKLIN SQUARE UFSD</v>
      </c>
      <c r="C371" s="818">
        <f>IF(COUNTIF(CONTROL!$B$98:$B$147,'Funding by District'!D209)&gt;=1,"",ROW()-162)</f>
        <v>209</v>
      </c>
      <c r="G371" s="90"/>
    </row>
    <row r="372" spans="2:7">
      <c r="B372" s="816" t="str">
        <f ca="1"/>
        <v>FRANKLINVILLE CSD</v>
      </c>
      <c r="C372" s="818">
        <f>IF(COUNTIF(CONTROL!$B$98:$B$147,'Funding by District'!D210)&gt;=1,"",ROW()-162)</f>
        <v>210</v>
      </c>
      <c r="G372" s="90"/>
    </row>
    <row r="373" spans="2:7">
      <c r="B373" s="816" t="str">
        <f ca="1"/>
        <v>FREDONIA CSD</v>
      </c>
      <c r="C373" s="818">
        <f>IF(COUNTIF(CONTROL!$B$98:$B$147,'Funding by District'!D211)&gt;=1,"",ROW()-162)</f>
        <v>211</v>
      </c>
      <c r="G373" s="90"/>
    </row>
    <row r="374" spans="2:7">
      <c r="B374" s="816" t="str">
        <f ca="1"/>
        <v>FREEPORT UFSD</v>
      </c>
      <c r="C374" s="818">
        <f>IF(COUNTIF(CONTROL!$B$98:$B$147,'Funding by District'!D212)&gt;=1,"",ROW()-162)</f>
        <v>212</v>
      </c>
      <c r="G374" s="90"/>
    </row>
    <row r="375" spans="2:7">
      <c r="B375" s="816" t="str">
        <f ca="1"/>
        <v>FREWSBURG CSD</v>
      </c>
      <c r="C375" s="818">
        <f>IF(COUNTIF(CONTROL!$B$98:$B$147,'Funding by District'!D213)&gt;=1,"",ROW()-162)</f>
        <v>213</v>
      </c>
      <c r="G375" s="90"/>
    </row>
    <row r="376" spans="2:7">
      <c r="B376" s="816" t="str">
        <f ca="1"/>
        <v>FRIENDSHIP CSD</v>
      </c>
      <c r="C376" s="818">
        <f>IF(COUNTIF(CONTROL!$B$98:$B$147,'Funding by District'!D214)&gt;=1,"",ROW()-162)</f>
        <v>214</v>
      </c>
      <c r="G376" s="90"/>
    </row>
    <row r="377" spans="2:7">
      <c r="B377" s="816" t="str">
        <f ca="1"/>
        <v>FRONTIER CSD</v>
      </c>
      <c r="C377" s="818">
        <f>IF(COUNTIF(CONTROL!$B$98:$B$147,'Funding by District'!D215)&gt;=1,"",ROW()-162)</f>
        <v>215</v>
      </c>
      <c r="G377" s="90"/>
    </row>
    <row r="378" spans="2:7">
      <c r="B378" s="816" t="str">
        <f ca="1"/>
        <v>FULTON CITY SD</v>
      </c>
      <c r="C378" s="818">
        <f>IF(COUNTIF(CONTROL!$B$98:$B$147,'Funding by District'!D216)&gt;=1,"",ROW()-162)</f>
        <v>216</v>
      </c>
      <c r="G378" s="90"/>
    </row>
    <row r="379" spans="2:7">
      <c r="B379" s="816" t="str">
        <f ca="1"/>
        <v>GALWAY CSD</v>
      </c>
      <c r="C379" s="818">
        <f>IF(COUNTIF(CONTROL!$B$98:$B$147,'Funding by District'!D217)&gt;=1,"",ROW()-162)</f>
        <v>217</v>
      </c>
      <c r="G379" s="90"/>
    </row>
    <row r="380" spans="2:7">
      <c r="B380" s="816" t="str">
        <f ca="1"/>
        <v>GANANDA CSD</v>
      </c>
      <c r="C380" s="818">
        <f>IF(COUNTIF(CONTROL!$B$98:$B$147,'Funding by District'!D218)&gt;=1,"",ROW()-162)</f>
        <v>218</v>
      </c>
      <c r="G380" s="90"/>
    </row>
    <row r="381" spans="2:7">
      <c r="B381" s="816" t="str">
        <f ca="1"/>
        <v>GARDEN CITY UFSD</v>
      </c>
      <c r="C381" s="818">
        <f>IF(COUNTIF(CONTROL!$B$98:$B$147,'Funding by District'!D219)&gt;=1,"",ROW()-162)</f>
        <v>219</v>
      </c>
      <c r="G381" s="90"/>
    </row>
    <row r="382" spans="2:7">
      <c r="B382" s="816" t="str">
        <f ca="1"/>
        <v>GARRISON UFSD</v>
      </c>
      <c r="C382" s="818">
        <f>IF(COUNTIF(CONTROL!$B$98:$B$147,'Funding by District'!D220)&gt;=1,"",ROW()-162)</f>
        <v>220</v>
      </c>
      <c r="G382" s="90"/>
    </row>
    <row r="383" spans="2:7">
      <c r="B383" s="816" t="str">
        <f ca="1"/>
        <v>GATES-CHILI CSD</v>
      </c>
      <c r="C383" s="818">
        <f>IF(COUNTIF(CONTROL!$B$98:$B$147,'Funding by District'!D221)&gt;=1,"",ROW()-162)</f>
        <v>221</v>
      </c>
      <c r="G383" s="90"/>
    </row>
    <row r="384" spans="2:7">
      <c r="B384" s="816" t="str">
        <f ca="1"/>
        <v>GENERAL BROWN CSD</v>
      </c>
      <c r="C384" s="818">
        <f>IF(COUNTIF(CONTROL!$B$98:$B$147,'Funding by District'!D222)&gt;=1,"",ROW()-162)</f>
        <v>222</v>
      </c>
      <c r="G384" s="90"/>
    </row>
    <row r="385" spans="2:7">
      <c r="B385" s="816" t="str">
        <f ca="1"/>
        <v>GENESEE VALLEY CSD</v>
      </c>
      <c r="C385" s="818">
        <f>IF(COUNTIF(CONTROL!$B$98:$B$147,'Funding by District'!D223)&gt;=1,"",ROW()-162)</f>
        <v>223</v>
      </c>
      <c r="G385" s="90"/>
    </row>
    <row r="386" spans="2:7">
      <c r="B386" s="816" t="str">
        <f ca="1"/>
        <v>GENESEO CSD</v>
      </c>
      <c r="C386" s="818">
        <f>IF(COUNTIF(CONTROL!$B$98:$B$147,'Funding by District'!D224)&gt;=1,"",ROW()-162)</f>
        <v>224</v>
      </c>
      <c r="G386" s="90"/>
    </row>
    <row r="387" spans="2:7">
      <c r="B387" s="816" t="str">
        <f ca="1"/>
        <v>GENEVA CITY SD</v>
      </c>
      <c r="C387" s="818">
        <f>IF(COUNTIF(CONTROL!$B$98:$B$147,'Funding by District'!D225)&gt;=1,"",ROW()-162)</f>
        <v>225</v>
      </c>
      <c r="G387" s="90"/>
    </row>
    <row r="388" spans="2:7">
      <c r="B388" s="816" t="str">
        <f ca="1"/>
        <v>GEORGETOWN-SOUTH OTSELIC CSD</v>
      </c>
      <c r="C388" s="818">
        <f>IF(COUNTIF(CONTROL!$B$98:$B$147,'Funding by District'!D226)&gt;=1,"",ROW()-162)</f>
        <v>226</v>
      </c>
      <c r="G388" s="90"/>
    </row>
    <row r="389" spans="2:7">
      <c r="B389" s="816" t="str">
        <f ca="1"/>
        <v>GERMANTOWN CSD</v>
      </c>
      <c r="C389" s="818">
        <f>IF(COUNTIF(CONTROL!$B$98:$B$147,'Funding by District'!D227)&gt;=1,"",ROW()-162)</f>
        <v>227</v>
      </c>
      <c r="G389" s="90"/>
    </row>
    <row r="390" spans="2:7">
      <c r="B390" s="816" t="str">
        <f ca="1"/>
        <v>GILBERTSVILLE-MOUNT UPTON CSD</v>
      </c>
      <c r="C390" s="818">
        <f>IF(COUNTIF(CONTROL!$B$98:$B$147,'Funding by District'!D228)&gt;=1,"",ROW()-162)</f>
        <v>228</v>
      </c>
      <c r="G390" s="90"/>
    </row>
    <row r="391" spans="2:7">
      <c r="B391" s="816" t="str">
        <f ca="1"/>
        <v>GILBOA-CONESVILLE CSD</v>
      </c>
      <c r="C391" s="818">
        <f>IF(COUNTIF(CONTROL!$B$98:$B$147,'Funding by District'!D229)&gt;=1,"",ROW()-162)</f>
        <v>229</v>
      </c>
      <c r="G391" s="90"/>
    </row>
    <row r="392" spans="2:7">
      <c r="B392" s="816" t="str">
        <f ca="1"/>
        <v>GLEN COVE CITY SD</v>
      </c>
      <c r="C392" s="818">
        <f>IF(COUNTIF(CONTROL!$B$98:$B$147,'Funding by District'!D230)&gt;=1,"",ROW()-162)</f>
        <v>230</v>
      </c>
      <c r="G392" s="90"/>
    </row>
    <row r="393" spans="2:7">
      <c r="B393" s="816" t="str">
        <f ca="1"/>
        <v>GLENS FALLS CITY SD</v>
      </c>
      <c r="C393" s="818">
        <f>IF(COUNTIF(CONTROL!$B$98:$B$147,'Funding by District'!D231)&gt;=1,"",ROW()-162)</f>
        <v>231</v>
      </c>
      <c r="G393" s="90"/>
    </row>
    <row r="394" spans="2:7">
      <c r="B394" s="816" t="str">
        <f ca="1"/>
        <v>GLENS FALLS COMN SD</v>
      </c>
      <c r="C394" s="818">
        <f>IF(COUNTIF(CONTROL!$B$98:$B$147,'Funding by District'!D232)&gt;=1,"",ROW()-162)</f>
        <v>232</v>
      </c>
      <c r="G394" s="90"/>
    </row>
    <row r="395" spans="2:7">
      <c r="B395" s="816" t="str">
        <f ca="1"/>
        <v>GLOVERSVILLE CITY SD</v>
      </c>
      <c r="C395" s="818">
        <f>IF(COUNTIF(CONTROL!$B$98:$B$147,'Funding by District'!D233)&gt;=1,"",ROW()-162)</f>
        <v>233</v>
      </c>
      <c r="G395" s="90"/>
    </row>
    <row r="396" spans="2:7">
      <c r="B396" s="816" t="str">
        <f ca="1"/>
        <v>GORHAM-MIDDLESEX CSD (MARCUS WHITMAN</v>
      </c>
      <c r="C396" s="818">
        <f>IF(COUNTIF(CONTROL!$B$98:$B$147,'Funding by District'!D234)&gt;=1,"",ROW()-162)</f>
        <v>234</v>
      </c>
      <c r="G396" s="90"/>
    </row>
    <row r="397" spans="2:7">
      <c r="B397" s="816" t="str">
        <f ca="1"/>
        <v>GOSHEN CSD</v>
      </c>
      <c r="C397" s="818">
        <f>IF(COUNTIF(CONTROL!$B$98:$B$147,'Funding by District'!D235)&gt;=1,"",ROW()-162)</f>
        <v>235</v>
      </c>
      <c r="G397" s="90"/>
    </row>
    <row r="398" spans="2:7">
      <c r="B398" s="816" t="str">
        <f ca="1"/>
        <v>GOUVERNEUR CSD</v>
      </c>
      <c r="C398" s="818">
        <f>IF(COUNTIF(CONTROL!$B$98:$B$147,'Funding by District'!D236)&gt;=1,"",ROW()-162)</f>
        <v>236</v>
      </c>
      <c r="G398" s="90"/>
    </row>
    <row r="399" spans="2:7">
      <c r="B399" s="816" t="str">
        <f ca="1"/>
        <v>GOWANDA CSD</v>
      </c>
      <c r="C399" s="818">
        <f>IF(COUNTIF(CONTROL!$B$98:$B$147,'Funding by District'!D237)&gt;=1,"",ROW()-162)</f>
        <v>237</v>
      </c>
      <c r="G399" s="90"/>
    </row>
    <row r="400" spans="2:7">
      <c r="B400" s="816" t="str">
        <f ca="1"/>
        <v>GRAND ISLAND CSD</v>
      </c>
      <c r="C400" s="818">
        <f>IF(COUNTIF(CONTROL!$B$98:$B$147,'Funding by District'!D238)&gt;=1,"",ROW()-162)</f>
        <v>238</v>
      </c>
      <c r="G400" s="90"/>
    </row>
    <row r="401" spans="2:7">
      <c r="B401" s="816" t="str">
        <f ca="1"/>
        <v>GRANVILLE CSD</v>
      </c>
      <c r="C401" s="818">
        <f>IF(COUNTIF(CONTROL!$B$98:$B$147,'Funding by District'!D239)&gt;=1,"",ROW()-162)</f>
        <v>239</v>
      </c>
      <c r="G401" s="90"/>
    </row>
    <row r="402" spans="2:7">
      <c r="B402" s="816" t="str">
        <f ca="1"/>
        <v>GREAT NECK UFSD</v>
      </c>
      <c r="C402" s="818">
        <f>IF(COUNTIF(CONTROL!$B$98:$B$147,'Funding by District'!D240)&gt;=1,"",ROW()-162)</f>
        <v>240</v>
      </c>
      <c r="G402" s="90"/>
    </row>
    <row r="403" spans="2:7">
      <c r="B403" s="816" t="str">
        <f ca="1"/>
        <v>GREECE CSD</v>
      </c>
      <c r="C403" s="818">
        <f>IF(COUNTIF(CONTROL!$B$98:$B$147,'Funding by District'!D241)&gt;=1,"",ROW()-162)</f>
        <v>241</v>
      </c>
      <c r="G403" s="90"/>
    </row>
    <row r="404" spans="2:7">
      <c r="B404" s="816" t="str">
        <f ca="1"/>
        <v>GREEN ISLAND UFSD</v>
      </c>
      <c r="C404" s="818">
        <f>IF(COUNTIF(CONTROL!$B$98:$B$147,'Funding by District'!D242)&gt;=1,"",ROW()-162)</f>
        <v>242</v>
      </c>
      <c r="G404" s="90"/>
    </row>
    <row r="405" spans="2:7">
      <c r="B405" s="816" t="str">
        <f ca="1"/>
        <v>GREENBURGH CSD</v>
      </c>
      <c r="C405" s="818">
        <f>IF(COUNTIF(CONTROL!$B$98:$B$147,'Funding by District'!D243)&gt;=1,"",ROW()-162)</f>
        <v>243</v>
      </c>
      <c r="G405" s="90"/>
    </row>
    <row r="406" spans="2:7">
      <c r="B406" s="816" t="str">
        <f ca="1"/>
        <v>GREENE CSD</v>
      </c>
      <c r="C406" s="818">
        <f>IF(COUNTIF(CONTROL!$B$98:$B$147,'Funding by District'!D244)&gt;=1,"",ROW()-162)</f>
        <v>244</v>
      </c>
      <c r="G406" s="90"/>
    </row>
    <row r="407" spans="2:7">
      <c r="B407" s="816" t="str">
        <f ca="1"/>
        <v>GREENPORT UFSD</v>
      </c>
      <c r="C407" s="818">
        <f>IF(COUNTIF(CONTROL!$B$98:$B$147,'Funding by District'!D245)&gt;=1,"",ROW()-162)</f>
        <v>245</v>
      </c>
      <c r="G407" s="90"/>
    </row>
    <row r="408" spans="2:7">
      <c r="B408" s="816" t="str">
        <f ca="1"/>
        <v>GREENVILLE CSD</v>
      </c>
      <c r="C408" s="818">
        <f>IF(COUNTIF(CONTROL!$B$98:$B$147,'Funding by District'!D246)&gt;=1,"",ROW()-162)</f>
        <v>246</v>
      </c>
      <c r="G408" s="90"/>
    </row>
    <row r="409" spans="2:7">
      <c r="B409" s="816" t="str">
        <f ca="1"/>
        <v>GREENWICH CSD</v>
      </c>
      <c r="C409" s="818">
        <f>IF(COUNTIF(CONTROL!$B$98:$B$147,'Funding by District'!D247)&gt;=1,"",ROW()-162)</f>
        <v>247</v>
      </c>
      <c r="G409" s="90"/>
    </row>
    <row r="410" spans="2:7">
      <c r="B410" s="816" t="str">
        <f ca="1"/>
        <v>GREENWOOD LAKE UFSD</v>
      </c>
      <c r="C410" s="818">
        <f>IF(COUNTIF(CONTROL!$B$98:$B$147,'Funding by District'!D248)&gt;=1,"",ROW()-162)</f>
        <v>248</v>
      </c>
      <c r="G410" s="90"/>
    </row>
    <row r="411" spans="2:7">
      <c r="B411" s="816" t="str">
        <f ca="1"/>
        <v>GROTON CSD</v>
      </c>
      <c r="C411" s="818">
        <f>IF(COUNTIF(CONTROL!$B$98:$B$147,'Funding by District'!D249)&gt;=1,"",ROW()-162)</f>
        <v>249</v>
      </c>
      <c r="G411" s="90"/>
    </row>
    <row r="412" spans="2:7">
      <c r="B412" s="816" t="str">
        <f ca="1"/>
        <v>GUILDERLAND CSD</v>
      </c>
      <c r="C412" s="818">
        <f>IF(COUNTIF(CONTROL!$B$98:$B$147,'Funding by District'!D250)&gt;=1,"",ROW()-162)</f>
        <v>250</v>
      </c>
      <c r="G412" s="90"/>
    </row>
    <row r="413" spans="2:7">
      <c r="B413" s="816" t="str">
        <f ca="1"/>
        <v>HADLEY-LUZERNE CSD</v>
      </c>
      <c r="C413" s="818">
        <f>IF(COUNTIF(CONTROL!$B$98:$B$147,'Funding by District'!D251)&gt;=1,"",ROW()-162)</f>
        <v>251</v>
      </c>
      <c r="G413" s="90"/>
    </row>
    <row r="414" spans="2:7">
      <c r="B414" s="816" t="str">
        <f ca="1"/>
        <v>HALDANE CSD</v>
      </c>
      <c r="C414" s="818">
        <f>IF(COUNTIF(CONTROL!$B$98:$B$147,'Funding by District'!D252)&gt;=1,"",ROW()-162)</f>
        <v>252</v>
      </c>
      <c r="G414" s="90"/>
    </row>
    <row r="415" spans="2:7">
      <c r="B415" s="816" t="str">
        <f ca="1"/>
        <v>HALF HOLLOW HILLS CSD</v>
      </c>
      <c r="C415" s="818">
        <f>IF(COUNTIF(CONTROL!$B$98:$B$147,'Funding by District'!D253)&gt;=1,"",ROW()-162)</f>
        <v>253</v>
      </c>
      <c r="G415" s="90"/>
    </row>
    <row r="416" spans="2:7">
      <c r="B416" s="816" t="str">
        <f ca="1"/>
        <v>HAMBURG CSD</v>
      </c>
      <c r="C416" s="818">
        <f>IF(COUNTIF(CONTROL!$B$98:$B$147,'Funding by District'!D254)&gt;=1,"",ROW()-162)</f>
        <v>254</v>
      </c>
      <c r="G416" s="90"/>
    </row>
    <row r="417" spans="2:7">
      <c r="B417" s="816" t="str">
        <f ca="1"/>
        <v>HAMILTON CSD</v>
      </c>
      <c r="C417" s="818">
        <f>IF(COUNTIF(CONTROL!$B$98:$B$147,'Funding by District'!D255)&gt;=1,"",ROW()-162)</f>
        <v>255</v>
      </c>
      <c r="G417" s="90"/>
    </row>
    <row r="418" spans="2:7">
      <c r="B418" s="816" t="str">
        <f ca="1"/>
        <v>HAMMOND CSD</v>
      </c>
      <c r="C418" s="818">
        <f>IF(COUNTIF(CONTROL!$B$98:$B$147,'Funding by District'!D256)&gt;=1,"",ROW()-162)</f>
        <v>256</v>
      </c>
      <c r="G418" s="90"/>
    </row>
    <row r="419" spans="2:7">
      <c r="B419" s="816" t="str">
        <f ca="1"/>
        <v>HAMMONDSPORT CSD</v>
      </c>
      <c r="C419" s="818">
        <f>IF(COUNTIF(CONTROL!$B$98:$B$147,'Funding by District'!D257)&gt;=1,"",ROW()-162)</f>
        <v>257</v>
      </c>
      <c r="G419" s="90"/>
    </row>
    <row r="420" spans="2:7">
      <c r="B420" s="816" t="str">
        <f ca="1"/>
        <v>HAMPTON BAYS UFSD</v>
      </c>
      <c r="C420" s="818">
        <f>IF(COUNTIF(CONTROL!$B$98:$B$147,'Funding by District'!D258)&gt;=1,"",ROW()-162)</f>
        <v>258</v>
      </c>
      <c r="G420" s="90"/>
    </row>
    <row r="421" spans="2:7">
      <c r="B421" s="816" t="str">
        <f ca="1"/>
        <v>HANCOCK CSD</v>
      </c>
      <c r="C421" s="818">
        <f>IF(COUNTIF(CONTROL!$B$98:$B$147,'Funding by District'!D259)&gt;=1,"",ROW()-162)</f>
        <v>259</v>
      </c>
      <c r="G421" s="90"/>
    </row>
    <row r="422" spans="2:7">
      <c r="B422" s="816" t="str">
        <f ca="1"/>
        <v>HANNIBAL CSD</v>
      </c>
      <c r="C422" s="818">
        <f>IF(COUNTIF(CONTROL!$B$98:$B$147,'Funding by District'!D260)&gt;=1,"",ROW()-162)</f>
        <v>260</v>
      </c>
      <c r="G422" s="90"/>
    </row>
    <row r="423" spans="2:7">
      <c r="B423" s="816" t="str">
        <f ca="1"/>
        <v>HARBORFIELDS CSD</v>
      </c>
      <c r="C423" s="818">
        <f>IF(COUNTIF(CONTROL!$B$98:$B$147,'Funding by District'!D261)&gt;=1,"",ROW()-162)</f>
        <v>261</v>
      </c>
      <c r="G423" s="90"/>
    </row>
    <row r="424" spans="2:7">
      <c r="B424" s="816" t="str">
        <f ca="1"/>
        <v>HARPURSVILLE CSD</v>
      </c>
      <c r="C424" s="818">
        <f>IF(COUNTIF(CONTROL!$B$98:$B$147,'Funding by District'!D262)&gt;=1,"",ROW()-162)</f>
        <v>262</v>
      </c>
      <c r="G424" s="90"/>
    </row>
    <row r="425" spans="2:7">
      <c r="B425" s="816" t="str">
        <f ca="1"/>
        <v>HARRISON CSD</v>
      </c>
      <c r="C425" s="818">
        <f>IF(COUNTIF(CONTROL!$B$98:$B$147,'Funding by District'!D263)&gt;=1,"",ROW()-162)</f>
        <v>263</v>
      </c>
      <c r="G425" s="90"/>
    </row>
    <row r="426" spans="2:7">
      <c r="B426" s="816" t="str">
        <f ca="1"/>
        <v>HARRISVILLE CSD</v>
      </c>
      <c r="C426" s="818">
        <f>IF(COUNTIF(CONTROL!$B$98:$B$147,'Funding by District'!D264)&gt;=1,"",ROW()-162)</f>
        <v>264</v>
      </c>
      <c r="G426" s="90"/>
    </row>
    <row r="427" spans="2:7">
      <c r="B427" s="816" t="str">
        <f ca="1"/>
        <v>HARTFORD CSD</v>
      </c>
      <c r="C427" s="818">
        <f>IF(COUNTIF(CONTROL!$B$98:$B$147,'Funding by District'!D265)&gt;=1,"",ROW()-162)</f>
        <v>265</v>
      </c>
      <c r="G427" s="90"/>
    </row>
    <row r="428" spans="2:7">
      <c r="B428" s="816" t="str">
        <f ca="1"/>
        <v>HASTINGS-ON-HUDSON UFSD</v>
      </c>
      <c r="C428" s="818">
        <f>IF(COUNTIF(CONTROL!$B$98:$B$147,'Funding by District'!D266)&gt;=1,"",ROW()-162)</f>
        <v>266</v>
      </c>
      <c r="G428" s="90"/>
    </row>
    <row r="429" spans="2:7">
      <c r="B429" s="816" t="str">
        <f ca="1"/>
        <v>HAUPPAUGE UFSD</v>
      </c>
      <c r="C429" s="818">
        <f>IF(COUNTIF(CONTROL!$B$98:$B$147,'Funding by District'!D267)&gt;=1,"",ROW()-162)</f>
        <v>267</v>
      </c>
      <c r="G429" s="90"/>
    </row>
    <row r="430" spans="2:7">
      <c r="B430" s="816" t="str">
        <f ca="1"/>
        <v>HAVERSTRAW-STONY POINT CSD (NORTH RO</v>
      </c>
      <c r="C430" s="818">
        <f>IF(COUNTIF(CONTROL!$B$98:$B$147,'Funding by District'!D268)&gt;=1,"",ROW()-162)</f>
        <v>268</v>
      </c>
      <c r="G430" s="90"/>
    </row>
    <row r="431" spans="2:7">
      <c r="B431" s="816" t="str">
        <f ca="1"/>
        <v>HEMPSTEAD UFSD</v>
      </c>
      <c r="C431" s="818">
        <f>IF(COUNTIF(CONTROL!$B$98:$B$147,'Funding by District'!D269)&gt;=1,"",ROW()-162)</f>
        <v>269</v>
      </c>
      <c r="G431" s="90"/>
    </row>
    <row r="432" spans="2:7">
      <c r="B432" s="816" t="str">
        <f ca="1"/>
        <v>HENDRICK HUDSON CSD</v>
      </c>
      <c r="C432" s="818">
        <f>IF(COUNTIF(CONTROL!$B$98:$B$147,'Funding by District'!D270)&gt;=1,"",ROW()-162)</f>
        <v>270</v>
      </c>
      <c r="G432" s="90"/>
    </row>
    <row r="433" spans="2:7">
      <c r="B433" s="816" t="str">
        <f ca="1"/>
        <v>HERKIMER CSD</v>
      </c>
      <c r="C433" s="818">
        <f>IF(COUNTIF(CONTROL!$B$98:$B$147,'Funding by District'!D271)&gt;=1,"",ROW()-162)</f>
        <v>271</v>
      </c>
      <c r="G433" s="90"/>
    </row>
    <row r="434" spans="2:7">
      <c r="B434" s="816" t="str">
        <f ca="1"/>
        <v>HERMON-DEKALB CSD</v>
      </c>
      <c r="C434" s="818">
        <f>IF(COUNTIF(CONTROL!$B$98:$B$147,'Funding by District'!D272)&gt;=1,"",ROW()-162)</f>
        <v>272</v>
      </c>
      <c r="G434" s="90"/>
    </row>
    <row r="435" spans="2:7">
      <c r="B435" s="816" t="str">
        <f ca="1"/>
        <v>HERRICKS UFSD</v>
      </c>
      <c r="C435" s="818">
        <f>IF(COUNTIF(CONTROL!$B$98:$B$147,'Funding by District'!D273)&gt;=1,"",ROW()-162)</f>
        <v>273</v>
      </c>
      <c r="G435" s="90"/>
    </row>
    <row r="436" spans="2:7">
      <c r="B436" s="816" t="str">
        <f ca="1"/>
        <v>HEUVELTON CSD</v>
      </c>
      <c r="C436" s="818">
        <f>IF(COUNTIF(CONTROL!$B$98:$B$147,'Funding by District'!D274)&gt;=1,"",ROW()-162)</f>
        <v>274</v>
      </c>
      <c r="G436" s="90"/>
    </row>
    <row r="437" spans="2:7">
      <c r="B437" s="816" t="str">
        <f ca="1"/>
        <v>HEWLETT-WOODMERE UFSD</v>
      </c>
      <c r="C437" s="818">
        <f>IF(COUNTIF(CONTROL!$B$98:$B$147,'Funding by District'!D275)&gt;=1,"",ROW()-162)</f>
        <v>275</v>
      </c>
      <c r="G437" s="90"/>
    </row>
    <row r="438" spans="2:7">
      <c r="B438" s="816" t="str">
        <f ca="1"/>
        <v>HICKSVILLE UFSD</v>
      </c>
      <c r="C438" s="818">
        <f>IF(COUNTIF(CONTROL!$B$98:$B$147,'Funding by District'!D276)&gt;=1,"",ROW()-162)</f>
        <v>276</v>
      </c>
    </row>
    <row r="439" spans="2:7">
      <c r="B439" s="816" t="str">
        <f ca="1"/>
        <v>HIGHLAND CSD</v>
      </c>
      <c r="C439" s="818">
        <f>IF(COUNTIF(CONTROL!$B$98:$B$147,'Funding by District'!D277)&gt;=1,"",ROW()-162)</f>
        <v>277</v>
      </c>
    </row>
    <row r="440" spans="2:7">
      <c r="B440" s="816" t="str">
        <f ca="1"/>
        <v>HIGHLAND FALLS CSD</v>
      </c>
      <c r="C440" s="818">
        <f>IF(COUNTIF(CONTROL!$B$98:$B$147,'Funding by District'!D278)&gt;=1,"",ROW()-162)</f>
        <v>278</v>
      </c>
    </row>
    <row r="441" spans="2:7">
      <c r="B441" s="816" t="str">
        <f ca="1"/>
        <v>HILTON CSD</v>
      </c>
      <c r="C441" s="818">
        <f>IF(COUNTIF(CONTROL!$B$98:$B$147,'Funding by District'!D279)&gt;=1,"",ROW()-162)</f>
        <v>279</v>
      </c>
    </row>
    <row r="442" spans="2:7">
      <c r="B442" s="816" t="str">
        <f ca="1"/>
        <v>HINSDALE CSD</v>
      </c>
      <c r="C442" s="818">
        <f>IF(COUNTIF(CONTROL!$B$98:$B$147,'Funding by District'!D280)&gt;=1,"",ROW()-162)</f>
        <v>280</v>
      </c>
    </row>
    <row r="443" spans="2:7">
      <c r="B443" s="816" t="str">
        <f ca="1"/>
        <v>HOLLAND CSD</v>
      </c>
      <c r="C443" s="818">
        <f>IF(COUNTIF(CONTROL!$B$98:$B$147,'Funding by District'!D281)&gt;=1,"",ROW()-162)</f>
        <v>281</v>
      </c>
    </row>
    <row r="444" spans="2:7">
      <c r="B444" s="816" t="str">
        <f ca="1"/>
        <v>HOLLAND PATENT CSD</v>
      </c>
      <c r="C444" s="818">
        <f>IF(COUNTIF(CONTROL!$B$98:$B$147,'Funding by District'!D282)&gt;=1,"",ROW()-162)</f>
        <v>282</v>
      </c>
    </row>
    <row r="445" spans="2:7">
      <c r="B445" s="816" t="str">
        <f ca="1"/>
        <v>HOLLEY CSD</v>
      </c>
      <c r="C445" s="818">
        <f>IF(COUNTIF(CONTROL!$B$98:$B$147,'Funding by District'!D283)&gt;=1,"",ROW()-162)</f>
        <v>283</v>
      </c>
    </row>
    <row r="446" spans="2:7">
      <c r="B446" s="816" t="str">
        <f ca="1"/>
        <v>HOMER CSD</v>
      </c>
      <c r="C446" s="818">
        <f>IF(COUNTIF(CONTROL!$B$98:$B$147,'Funding by District'!D284)&gt;=1,"",ROW()-162)</f>
        <v>284</v>
      </c>
    </row>
    <row r="447" spans="2:7">
      <c r="B447" s="816" t="str">
        <f ca="1"/>
        <v>HONEOYE CSD</v>
      </c>
      <c r="C447" s="818">
        <f>IF(COUNTIF(CONTROL!$B$98:$B$147,'Funding by District'!D285)&gt;=1,"",ROW()-162)</f>
        <v>285</v>
      </c>
    </row>
    <row r="448" spans="2:7">
      <c r="B448" s="816" t="str">
        <f ca="1"/>
        <v>HONEOYE FALLS-LIMA CSD</v>
      </c>
      <c r="C448" s="818">
        <f>IF(COUNTIF(CONTROL!$B$98:$B$147,'Funding by District'!D286)&gt;=1,"",ROW()-162)</f>
        <v>286</v>
      </c>
    </row>
    <row r="449" spans="2:3">
      <c r="B449" s="816" t="str">
        <f ca="1"/>
        <v>HOOSIC VALLEY CSD</v>
      </c>
      <c r="C449" s="818">
        <f>IF(COUNTIF(CONTROL!$B$98:$B$147,'Funding by District'!D287)&gt;=1,"",ROW()-162)</f>
        <v>287</v>
      </c>
    </row>
    <row r="450" spans="2:3">
      <c r="B450" s="816" t="str">
        <f ca="1"/>
        <v>HOOSICK FALLS CSD</v>
      </c>
      <c r="C450" s="818">
        <f>IF(COUNTIF(CONTROL!$B$98:$B$147,'Funding by District'!D288)&gt;=1,"",ROW()-162)</f>
        <v>288</v>
      </c>
    </row>
    <row r="451" spans="2:3">
      <c r="B451" s="816" t="str">
        <f ca="1"/>
        <v>HORNELL CITY SD</v>
      </c>
      <c r="C451" s="818">
        <f>IF(COUNTIF(CONTROL!$B$98:$B$147,'Funding by District'!D289)&gt;=1,"",ROW()-162)</f>
        <v>289</v>
      </c>
    </row>
    <row r="452" spans="2:3">
      <c r="B452" s="816" t="str">
        <f ca="1"/>
        <v>HORSEHEADS CSD</v>
      </c>
      <c r="C452" s="818">
        <f>IF(COUNTIF(CONTROL!$B$98:$B$147,'Funding by District'!D290)&gt;=1,"",ROW()-162)</f>
        <v>290</v>
      </c>
    </row>
    <row r="453" spans="2:3">
      <c r="B453" s="816" t="str">
        <f ca="1"/>
        <v>HUDSON CITY SD</v>
      </c>
      <c r="C453" s="818">
        <f>IF(COUNTIF(CONTROL!$B$98:$B$147,'Funding by District'!D291)&gt;=1,"",ROW()-162)</f>
        <v>291</v>
      </c>
    </row>
    <row r="454" spans="2:3">
      <c r="B454" s="816" t="str">
        <f ca="1"/>
        <v>HUDSON FALLS CSD</v>
      </c>
      <c r="C454" s="818">
        <f>IF(COUNTIF(CONTROL!$B$98:$B$147,'Funding by District'!D292)&gt;=1,"",ROW()-162)</f>
        <v>292</v>
      </c>
    </row>
    <row r="455" spans="2:3">
      <c r="B455" s="816" t="str">
        <f ca="1"/>
        <v>HUNTER-TANNERSVILLE CSD</v>
      </c>
      <c r="C455" s="818">
        <f>IF(COUNTIF(CONTROL!$B$98:$B$147,'Funding by District'!D293)&gt;=1,"",ROW()-162)</f>
        <v>293</v>
      </c>
    </row>
    <row r="456" spans="2:3">
      <c r="B456" s="816" t="str">
        <f ca="1"/>
        <v>HUNTINGTON UFSD</v>
      </c>
      <c r="C456" s="818">
        <f>IF(COUNTIF(CONTROL!$B$98:$B$147,'Funding by District'!D294)&gt;=1,"",ROW()-162)</f>
        <v>294</v>
      </c>
    </row>
    <row r="457" spans="2:3">
      <c r="B457" s="816" t="str">
        <f ca="1"/>
        <v>HYDE PARK CSD</v>
      </c>
      <c r="C457" s="818">
        <f>IF(COUNTIF(CONTROL!$B$98:$B$147,'Funding by District'!D295)&gt;=1,"",ROW()-162)</f>
        <v>295</v>
      </c>
    </row>
    <row r="458" spans="2:3">
      <c r="B458" s="816" t="str">
        <f ca="1"/>
        <v>INDIAN LAKE CSD</v>
      </c>
      <c r="C458" s="818">
        <f>IF(COUNTIF(CONTROL!$B$98:$B$147,'Funding by District'!D296)&gt;=1,"",ROW()-162)</f>
        <v>296</v>
      </c>
    </row>
    <row r="459" spans="2:3">
      <c r="B459" s="816" t="str">
        <f ca="1"/>
        <v>INDIAN RIVER CSD</v>
      </c>
      <c r="C459" s="818">
        <f>IF(COUNTIF(CONTROL!$B$98:$B$147,'Funding by District'!D297)&gt;=1,"",ROW()-162)</f>
        <v>297</v>
      </c>
    </row>
    <row r="460" spans="2:3">
      <c r="B460" s="816" t="str">
        <f ca="1"/>
        <v>INLET COMN SD</v>
      </c>
      <c r="C460" s="818">
        <f>IF(COUNTIF(CONTROL!$B$98:$B$147,'Funding by District'!D298)&gt;=1,"",ROW()-162)</f>
        <v>298</v>
      </c>
    </row>
    <row r="461" spans="2:3">
      <c r="B461" s="816" t="str">
        <f ca="1"/>
        <v>IROQUOIS CSD</v>
      </c>
      <c r="C461" s="818">
        <f>IF(COUNTIF(CONTROL!$B$98:$B$147,'Funding by District'!D299)&gt;=1,"",ROW()-162)</f>
        <v>299</v>
      </c>
    </row>
    <row r="462" spans="2:3">
      <c r="B462" s="816" t="str">
        <f ca="1"/>
        <v>IRVINGTON UFSD</v>
      </c>
      <c r="C462" s="818">
        <f>IF(COUNTIF(CONTROL!$B$98:$B$147,'Funding by District'!D300)&gt;=1,"",ROW()-162)</f>
        <v>300</v>
      </c>
    </row>
    <row r="463" spans="2:3">
      <c r="B463" s="816" t="str">
        <f ca="1"/>
        <v>ISLAND PARK UFSD</v>
      </c>
      <c r="C463" s="818">
        <f>IF(COUNTIF(CONTROL!$B$98:$B$147,'Funding by District'!D301)&gt;=1,"",ROW()-162)</f>
        <v>301</v>
      </c>
    </row>
    <row r="464" spans="2:3">
      <c r="B464" s="816" t="str">
        <f ca="1"/>
        <v>ISLAND TREES UFSD</v>
      </c>
      <c r="C464" s="818">
        <f>IF(COUNTIF(CONTROL!$B$98:$B$147,'Funding by District'!D302)&gt;=1,"",ROW()-162)</f>
        <v>302</v>
      </c>
    </row>
    <row r="465" spans="2:3">
      <c r="B465" s="816" t="str">
        <f ca="1"/>
        <v>ISLIP UFSD</v>
      </c>
      <c r="C465" s="818">
        <f>IF(COUNTIF(CONTROL!$B$98:$B$147,'Funding by District'!D303)&gt;=1,"",ROW()-162)</f>
        <v>303</v>
      </c>
    </row>
    <row r="466" spans="2:3">
      <c r="B466" s="816" t="str">
        <f ca="1"/>
        <v>ITHACA CITY SD</v>
      </c>
      <c r="C466" s="818">
        <f>IF(COUNTIF(CONTROL!$B$98:$B$147,'Funding by District'!D304)&gt;=1,"",ROW()-162)</f>
        <v>304</v>
      </c>
    </row>
    <row r="467" spans="2:3">
      <c r="B467" s="816" t="str">
        <f ca="1"/>
        <v>JAMESTOWN CITY SD</v>
      </c>
      <c r="C467" s="818">
        <f>IF(COUNTIF(CONTROL!$B$98:$B$147,'Funding by District'!D305)&gt;=1,"",ROW()-162)</f>
        <v>305</v>
      </c>
    </row>
    <row r="468" spans="2:3">
      <c r="B468" s="816" t="str">
        <f ca="1"/>
        <v>JAMESVILLE-DEWITT CSD</v>
      </c>
      <c r="C468" s="818">
        <f>IF(COUNTIF(CONTROL!$B$98:$B$147,'Funding by District'!D306)&gt;=1,"",ROW()-162)</f>
        <v>306</v>
      </c>
    </row>
    <row r="469" spans="2:3">
      <c r="B469" s="816" t="str">
        <f ca="1"/>
        <v>JASPER-TROUPSBURG CSD</v>
      </c>
      <c r="C469" s="818">
        <f>IF(COUNTIF(CONTROL!$B$98:$B$147,'Funding by District'!D307)&gt;=1,"",ROW()-162)</f>
        <v>307</v>
      </c>
    </row>
    <row r="470" spans="2:3">
      <c r="B470" s="816" t="str">
        <f ca="1"/>
        <v>JEFFERSON CSD</v>
      </c>
      <c r="C470" s="818">
        <f>IF(COUNTIF(CONTROL!$B$98:$B$147,'Funding by District'!D308)&gt;=1,"",ROW()-162)</f>
        <v>308</v>
      </c>
    </row>
    <row r="471" spans="2:3">
      <c r="B471" s="816" t="str">
        <f ca="1"/>
        <v>JERICHO UFSD</v>
      </c>
      <c r="C471" s="818">
        <f>IF(COUNTIF(CONTROL!$B$98:$B$147,'Funding by District'!D309)&gt;=1,"",ROW()-162)</f>
        <v>309</v>
      </c>
    </row>
    <row r="472" spans="2:3">
      <c r="B472" s="816" t="str">
        <f ca="1"/>
        <v>JOHNSBURG CSD</v>
      </c>
      <c r="C472" s="818">
        <f>IF(COUNTIF(CONTROL!$B$98:$B$147,'Funding by District'!D310)&gt;=1,"",ROW()-162)</f>
        <v>310</v>
      </c>
    </row>
    <row r="473" spans="2:3">
      <c r="B473" s="816" t="str">
        <f ca="1"/>
        <v>JOHNSON CITY CSD</v>
      </c>
      <c r="C473" s="818">
        <f>IF(COUNTIF(CONTROL!$B$98:$B$147,'Funding by District'!D311)&gt;=1,"",ROW()-162)</f>
        <v>311</v>
      </c>
    </row>
    <row r="474" spans="2:3">
      <c r="B474" s="816" t="str">
        <f ca="1"/>
        <v>JOHNSTOWN CITY SD</v>
      </c>
      <c r="C474" s="818">
        <f>IF(COUNTIF(CONTROL!$B$98:$B$147,'Funding by District'!D312)&gt;=1,"",ROW()-162)</f>
        <v>312</v>
      </c>
    </row>
    <row r="475" spans="2:3">
      <c r="B475" s="816" t="str">
        <f ca="1"/>
        <v>JORDAN-ELBRIDGE CSD</v>
      </c>
      <c r="C475" s="818">
        <f>IF(COUNTIF(CONTROL!$B$98:$B$147,'Funding by District'!D313)&gt;=1,"",ROW()-162)</f>
        <v>313</v>
      </c>
    </row>
    <row r="476" spans="2:3">
      <c r="B476" s="816" t="str">
        <f ca="1"/>
        <v>KATONAH-LEWISBORO UFSD</v>
      </c>
      <c r="C476" s="818">
        <f>IF(COUNTIF(CONTROL!$B$98:$B$147,'Funding by District'!D314)&gt;=1,"",ROW()-162)</f>
        <v>314</v>
      </c>
    </row>
    <row r="477" spans="2:3">
      <c r="B477" s="816" t="str">
        <f ca="1"/>
        <v>KEENE CSD</v>
      </c>
      <c r="C477" s="818">
        <f>IF(COUNTIF(CONTROL!$B$98:$B$147,'Funding by District'!D315)&gt;=1,"",ROW()-162)</f>
        <v>315</v>
      </c>
    </row>
    <row r="478" spans="2:3">
      <c r="B478" s="816" t="str">
        <f ca="1"/>
        <v>KENDALL CSD</v>
      </c>
      <c r="C478" s="818">
        <f>IF(COUNTIF(CONTROL!$B$98:$B$147,'Funding by District'!D316)&gt;=1,"",ROW()-162)</f>
        <v>316</v>
      </c>
    </row>
    <row r="479" spans="2:3">
      <c r="B479" s="816" t="str">
        <f ca="1"/>
        <v>KENMORE-TONAWANDA UFSD</v>
      </c>
      <c r="C479" s="818">
        <f>IF(COUNTIF(CONTROL!$B$98:$B$147,'Funding by District'!D317)&gt;=1,"",ROW()-162)</f>
        <v>317</v>
      </c>
    </row>
    <row r="480" spans="2:3">
      <c r="B480" s="816" t="str">
        <f ca="1"/>
        <v>KINDERHOOK CSD</v>
      </c>
      <c r="C480" s="818">
        <f>IF(COUNTIF(CONTROL!$B$98:$B$147,'Funding by District'!D318)&gt;=1,"",ROW()-162)</f>
        <v>318</v>
      </c>
    </row>
    <row r="481" spans="2:3">
      <c r="B481" s="816" t="str">
        <f ca="1"/>
        <v>KINGS PARK CSD</v>
      </c>
      <c r="C481" s="818">
        <f>IF(COUNTIF(CONTROL!$B$98:$B$147,'Funding by District'!D319)&gt;=1,"",ROW()-162)</f>
        <v>319</v>
      </c>
    </row>
    <row r="482" spans="2:3">
      <c r="B482" s="816" t="str">
        <f ca="1"/>
        <v>KINGSTON CITY SD</v>
      </c>
      <c r="C482" s="818">
        <f>IF(COUNTIF(CONTROL!$B$98:$B$147,'Funding by District'!D320)&gt;=1,"",ROW()-162)</f>
        <v>320</v>
      </c>
    </row>
    <row r="483" spans="2:3">
      <c r="B483" s="816" t="str">
        <f ca="1"/>
        <v>KIRYAS JOEL VILLAGE UFSD</v>
      </c>
      <c r="C483" s="818">
        <f>IF(COUNTIF(CONTROL!$B$98:$B$147,'Funding by District'!D321)&gt;=1,"",ROW()-162)</f>
        <v>321</v>
      </c>
    </row>
    <row r="484" spans="2:3">
      <c r="B484" s="816" t="str">
        <f ca="1"/>
        <v>LA FARGEVILLE CSD</v>
      </c>
      <c r="C484" s="818">
        <f>IF(COUNTIF(CONTROL!$B$98:$B$147,'Funding by District'!D322)&gt;=1,"",ROW()-162)</f>
        <v>322</v>
      </c>
    </row>
    <row r="485" spans="2:3">
      <c r="B485" s="816" t="str">
        <f ca="1"/>
        <v>LACKAWANNA CITY SD</v>
      </c>
      <c r="C485" s="818">
        <f>IF(COUNTIF(CONTROL!$B$98:$B$147,'Funding by District'!D323)&gt;=1,"",ROW()-162)</f>
        <v>323</v>
      </c>
    </row>
    <row r="486" spans="2:3">
      <c r="B486" s="816" t="str">
        <f ca="1"/>
        <v>LAFAYETTE CSD</v>
      </c>
      <c r="C486" s="818">
        <f>IF(COUNTIF(CONTROL!$B$98:$B$147,'Funding by District'!D324)&gt;=1,"",ROW()-162)</f>
        <v>324</v>
      </c>
    </row>
    <row r="487" spans="2:3">
      <c r="B487" s="816" t="str">
        <f ca="1"/>
        <v>LAKE GEORGE CSD</v>
      </c>
      <c r="C487" s="818">
        <f>IF(COUNTIF(CONTROL!$B$98:$B$147,'Funding by District'!D325)&gt;=1,"",ROW()-162)</f>
        <v>325</v>
      </c>
    </row>
    <row r="488" spans="2:3">
      <c r="B488" s="816" t="str">
        <f ca="1"/>
        <v>LAKE PLACID CSD</v>
      </c>
      <c r="C488" s="818">
        <f>IF(COUNTIF(CONTROL!$B$98:$B$147,'Funding by District'!D326)&gt;=1,"",ROW()-162)</f>
        <v>326</v>
      </c>
    </row>
    <row r="489" spans="2:3">
      <c r="B489" s="816" t="str">
        <f ca="1"/>
        <v>LAKE PLEASANT CSD</v>
      </c>
      <c r="C489" s="818">
        <f>IF(COUNTIF(CONTROL!$B$98:$B$147,'Funding by District'!D327)&gt;=1,"",ROW()-162)</f>
        <v>327</v>
      </c>
    </row>
    <row r="490" spans="2:3">
      <c r="B490" s="816" t="str">
        <f ca="1"/>
        <v>LAKELAND CSD</v>
      </c>
      <c r="C490" s="818">
        <f>IF(COUNTIF(CONTROL!$B$98:$B$147,'Funding by District'!D328)&gt;=1,"",ROW()-162)</f>
        <v>328</v>
      </c>
    </row>
    <row r="491" spans="2:3">
      <c r="B491" s="816" t="str">
        <f ca="1"/>
        <v>LANCASTER CSD</v>
      </c>
      <c r="C491" s="818">
        <f>IF(COUNTIF(CONTROL!$B$98:$B$147,'Funding by District'!D329)&gt;=1,"",ROW()-162)</f>
        <v>329</v>
      </c>
    </row>
    <row r="492" spans="2:3">
      <c r="B492" s="816" t="str">
        <f ca="1"/>
        <v>LANSING CSD</v>
      </c>
      <c r="C492" s="818">
        <f>IF(COUNTIF(CONTROL!$B$98:$B$147,'Funding by District'!D330)&gt;=1,"",ROW()-162)</f>
        <v>330</v>
      </c>
    </row>
    <row r="493" spans="2:3">
      <c r="B493" s="816" t="str">
        <f ca="1"/>
        <v>LANSINGBURGH CSD</v>
      </c>
      <c r="C493" s="818">
        <f>IF(COUNTIF(CONTROL!$B$98:$B$147,'Funding by District'!D331)&gt;=1,"",ROW()-162)</f>
        <v>331</v>
      </c>
    </row>
    <row r="494" spans="2:3">
      <c r="B494" s="816" t="str">
        <f ca="1"/>
        <v>LAURENS CSD</v>
      </c>
      <c r="C494" s="818">
        <f>IF(COUNTIF(CONTROL!$B$98:$B$147,'Funding by District'!D332)&gt;=1,"",ROW()-162)</f>
        <v>332</v>
      </c>
    </row>
    <row r="495" spans="2:3">
      <c r="B495" s="816" t="str">
        <f ca="1"/>
        <v>LAWRENCE UFSD</v>
      </c>
      <c r="C495" s="818">
        <f>IF(COUNTIF(CONTROL!$B$98:$B$147,'Funding by District'!D333)&gt;=1,"",ROW()-162)</f>
        <v>333</v>
      </c>
    </row>
    <row r="496" spans="2:3">
      <c r="B496" s="816" t="str">
        <f ca="1"/>
        <v>LE ROY CSD</v>
      </c>
      <c r="C496" s="818">
        <f>IF(COUNTIF(CONTROL!$B$98:$B$147,'Funding by District'!D334)&gt;=1,"",ROW()-162)</f>
        <v>334</v>
      </c>
    </row>
    <row r="497" spans="2:3">
      <c r="B497" s="816" t="str">
        <f ca="1"/>
        <v>LETCHWORTH CSD</v>
      </c>
      <c r="C497" s="818">
        <f>IF(COUNTIF(CONTROL!$B$98:$B$147,'Funding by District'!D335)&gt;=1,"",ROW()-162)</f>
        <v>335</v>
      </c>
    </row>
    <row r="498" spans="2:3">
      <c r="B498" s="816" t="str">
        <f ca="1"/>
        <v>LEVITTOWN UFSD</v>
      </c>
      <c r="C498" s="818">
        <f>IF(COUNTIF(CONTROL!$B$98:$B$147,'Funding by District'!D336)&gt;=1,"",ROW()-162)</f>
        <v>336</v>
      </c>
    </row>
    <row r="499" spans="2:3">
      <c r="B499" s="816" t="str">
        <f ca="1"/>
        <v>LEWISTON-PORTER CSD</v>
      </c>
      <c r="C499" s="818">
        <f>IF(COUNTIF(CONTROL!$B$98:$B$147,'Funding by District'!D337)&gt;=1,"",ROW()-162)</f>
        <v>337</v>
      </c>
    </row>
    <row r="500" spans="2:3">
      <c r="B500" s="816" t="str">
        <f ca="1"/>
        <v>LIBERTY CSD</v>
      </c>
      <c r="C500" s="818">
        <f>IF(COUNTIF(CONTROL!$B$98:$B$147,'Funding by District'!D338)&gt;=1,"",ROW()-162)</f>
        <v>338</v>
      </c>
    </row>
    <row r="501" spans="2:3">
      <c r="B501" s="816" t="str">
        <f ca="1"/>
        <v>LINDENHURST UFSD</v>
      </c>
      <c r="C501" s="818">
        <f>IF(COUNTIF(CONTROL!$B$98:$B$147,'Funding by District'!D339)&gt;=1,"",ROW()-162)</f>
        <v>339</v>
      </c>
    </row>
    <row r="502" spans="2:3">
      <c r="B502" s="816" t="str">
        <f ca="1"/>
        <v>LISBON CSD</v>
      </c>
      <c r="C502" s="818">
        <f>IF(COUNTIF(CONTROL!$B$98:$B$147,'Funding by District'!D340)&gt;=1,"",ROW()-162)</f>
        <v>340</v>
      </c>
    </row>
    <row r="503" spans="2:3">
      <c r="B503" s="816" t="str">
        <f ca="1"/>
        <v>LITTLE FALLS CITY SD</v>
      </c>
      <c r="C503" s="818">
        <f>IF(COUNTIF(CONTROL!$B$98:$B$147,'Funding by District'!D341)&gt;=1,"",ROW()-162)</f>
        <v>341</v>
      </c>
    </row>
    <row r="504" spans="2:3">
      <c r="B504" s="816" t="str">
        <f ca="1"/>
        <v>LIVERPOOL CSD</v>
      </c>
      <c r="C504" s="818">
        <f>IF(COUNTIF(CONTROL!$B$98:$B$147,'Funding by District'!D342)&gt;=1,"",ROW()-162)</f>
        <v>342</v>
      </c>
    </row>
    <row r="505" spans="2:3">
      <c r="B505" s="816" t="str">
        <f ca="1"/>
        <v>LIVINGSTON MANOR CSD</v>
      </c>
      <c r="C505" s="818">
        <f>IF(COUNTIF(CONTROL!$B$98:$B$147,'Funding by District'!D343)&gt;=1,"",ROW()-162)</f>
        <v>343</v>
      </c>
    </row>
    <row r="506" spans="2:3">
      <c r="B506" s="816" t="str">
        <f ca="1"/>
        <v>LIVONIA CSD</v>
      </c>
      <c r="C506" s="818">
        <f>IF(COUNTIF(CONTROL!$B$98:$B$147,'Funding by District'!D344)&gt;=1,"",ROW()-162)</f>
        <v>344</v>
      </c>
    </row>
    <row r="507" spans="2:3">
      <c r="B507" s="816" t="str">
        <f ca="1"/>
        <v>LOCKPORT CITY SD</v>
      </c>
      <c r="C507" s="818">
        <f>IF(COUNTIF(CONTROL!$B$98:$B$147,'Funding by District'!D345)&gt;=1,"",ROW()-162)</f>
        <v>345</v>
      </c>
    </row>
    <row r="508" spans="2:3">
      <c r="B508" s="816" t="str">
        <f ca="1"/>
        <v>LOCUST VALLEY CSD</v>
      </c>
      <c r="C508" s="818">
        <f>IF(COUNTIF(CONTROL!$B$98:$B$147,'Funding by District'!D346)&gt;=1,"",ROW()-162)</f>
        <v>346</v>
      </c>
    </row>
    <row r="509" spans="2:3">
      <c r="B509" s="816" t="str">
        <f ca="1"/>
        <v>LONG BEACH CITY SD</v>
      </c>
      <c r="C509" s="818">
        <f>IF(COUNTIF(CONTROL!$B$98:$B$147,'Funding by District'!D347)&gt;=1,"",ROW()-162)</f>
        <v>347</v>
      </c>
    </row>
    <row r="510" spans="2:3">
      <c r="B510" s="816" t="str">
        <f ca="1"/>
        <v>LONG LAKE CSD</v>
      </c>
      <c r="C510" s="818">
        <f>IF(COUNTIF(CONTROL!$B$98:$B$147,'Funding by District'!D348)&gt;=1,"",ROW()-162)</f>
        <v>348</v>
      </c>
    </row>
    <row r="511" spans="2:3">
      <c r="B511" s="816" t="str">
        <f ca="1"/>
        <v>LONGWOOD CSD</v>
      </c>
      <c r="C511" s="818">
        <f>IF(COUNTIF(CONTROL!$B$98:$B$147,'Funding by District'!D349)&gt;=1,"",ROW()-162)</f>
        <v>349</v>
      </c>
    </row>
    <row r="512" spans="2:3">
      <c r="B512" s="816" t="str">
        <f ca="1"/>
        <v>LOWVILLE ACADEMY &amp; CSD</v>
      </c>
      <c r="C512" s="818">
        <f>IF(COUNTIF(CONTROL!$B$98:$B$147,'Funding by District'!D350)&gt;=1,"",ROW()-162)</f>
        <v>350</v>
      </c>
    </row>
    <row r="513" spans="2:3">
      <c r="B513" s="816" t="str">
        <f ca="1"/>
        <v>LYME CSD</v>
      </c>
      <c r="C513" s="818">
        <f>IF(COUNTIF(CONTROL!$B$98:$B$147,'Funding by District'!D351)&gt;=1,"",ROW()-162)</f>
        <v>351</v>
      </c>
    </row>
    <row r="514" spans="2:3">
      <c r="B514" s="816" t="str">
        <f ca="1"/>
        <v>LYNBROOK UFSD</v>
      </c>
      <c r="C514" s="818">
        <f>IF(COUNTIF(CONTROL!$B$98:$B$147,'Funding by District'!D352)&gt;=1,"",ROW()-162)</f>
        <v>352</v>
      </c>
    </row>
    <row r="515" spans="2:3">
      <c r="B515" s="816" t="str">
        <f ca="1"/>
        <v>LYNCOURT UFSD</v>
      </c>
      <c r="C515" s="818">
        <f>IF(COUNTIF(CONTROL!$B$98:$B$147,'Funding by District'!D353)&gt;=1,"",ROW()-162)</f>
        <v>353</v>
      </c>
    </row>
    <row r="516" spans="2:3">
      <c r="B516" s="816" t="str">
        <f ca="1"/>
        <v>LYNDONVILLE CSD</v>
      </c>
      <c r="C516" s="818">
        <f>IF(COUNTIF(CONTROL!$B$98:$B$147,'Funding by District'!D354)&gt;=1,"",ROW()-162)</f>
        <v>354</v>
      </c>
    </row>
    <row r="517" spans="2:3">
      <c r="B517" s="816" t="str">
        <f ca="1"/>
        <v>LYONS CSD</v>
      </c>
      <c r="C517" s="818">
        <f>IF(COUNTIF(CONTROL!$B$98:$B$147,'Funding by District'!D355)&gt;=1,"",ROW()-162)</f>
        <v>355</v>
      </c>
    </row>
    <row r="518" spans="2:3">
      <c r="B518" s="816" t="str">
        <f ca="1"/>
        <v>MADISON CSD</v>
      </c>
      <c r="C518" s="818">
        <f>IF(COUNTIF(CONTROL!$B$98:$B$147,'Funding by District'!D356)&gt;=1,"",ROW()-162)</f>
        <v>356</v>
      </c>
    </row>
    <row r="519" spans="2:3">
      <c r="B519" s="816" t="str">
        <f ca="1"/>
        <v>MADRID-WADDINGTON CSD</v>
      </c>
      <c r="C519" s="818">
        <f>IF(COUNTIF(CONTROL!$B$98:$B$147,'Funding by District'!D357)&gt;=1,"",ROW()-162)</f>
        <v>357</v>
      </c>
    </row>
    <row r="520" spans="2:3">
      <c r="B520" s="816" t="str">
        <f ca="1"/>
        <v>MAHOPAC CSD</v>
      </c>
      <c r="C520" s="818">
        <f>IF(COUNTIF(CONTROL!$B$98:$B$147,'Funding by District'!D358)&gt;=1,"",ROW()-162)</f>
        <v>358</v>
      </c>
    </row>
    <row r="521" spans="2:3">
      <c r="B521" s="816" t="str">
        <f ca="1"/>
        <v>MAINE-ENDWELL CSD</v>
      </c>
      <c r="C521" s="818">
        <f>IF(COUNTIF(CONTROL!$B$98:$B$147,'Funding by District'!D359)&gt;=1,"",ROW()-162)</f>
        <v>359</v>
      </c>
    </row>
    <row r="522" spans="2:3">
      <c r="B522" s="816" t="str">
        <f ca="1"/>
        <v>MALONE CSD</v>
      </c>
      <c r="C522" s="818">
        <f>IF(COUNTIF(CONTROL!$B$98:$B$147,'Funding by District'!D360)&gt;=1,"",ROW()-162)</f>
        <v>360</v>
      </c>
    </row>
    <row r="523" spans="2:3">
      <c r="B523" s="816" t="str">
        <f ca="1"/>
        <v>MALVERNE UFSD</v>
      </c>
      <c r="C523" s="818">
        <f>IF(COUNTIF(CONTROL!$B$98:$B$147,'Funding by District'!D361)&gt;=1,"",ROW()-162)</f>
        <v>361</v>
      </c>
    </row>
    <row r="524" spans="2:3">
      <c r="B524" s="816" t="str">
        <f ca="1"/>
        <v>MAMARONECK UFSD</v>
      </c>
      <c r="C524" s="818">
        <f>IF(COUNTIF(CONTROL!$B$98:$B$147,'Funding by District'!D362)&gt;=1,"",ROW()-162)</f>
        <v>362</v>
      </c>
    </row>
    <row r="525" spans="2:3">
      <c r="B525" s="816" t="str">
        <f ca="1"/>
        <v>MANCHESTER-SHORTSVILLE CSD (RED JACK</v>
      </c>
      <c r="C525" s="818">
        <f>IF(COUNTIF(CONTROL!$B$98:$B$147,'Funding by District'!D363)&gt;=1,"",ROW()-162)</f>
        <v>363</v>
      </c>
    </row>
    <row r="526" spans="2:3">
      <c r="B526" s="816" t="str">
        <f ca="1"/>
        <v>MANHASSET UFSD</v>
      </c>
      <c r="C526" s="818">
        <f>IF(COUNTIF(CONTROL!$B$98:$B$147,'Funding by District'!D364)&gt;=1,"",ROW()-162)</f>
        <v>364</v>
      </c>
    </row>
    <row r="527" spans="2:3">
      <c r="B527" s="816" t="str">
        <f ca="1"/>
        <v>MARATHON CSD</v>
      </c>
      <c r="C527" s="818">
        <f>IF(COUNTIF(CONTROL!$B$98:$B$147,'Funding by District'!D365)&gt;=1,"",ROW()-162)</f>
        <v>365</v>
      </c>
    </row>
    <row r="528" spans="2:3">
      <c r="B528" s="816" t="str">
        <f ca="1"/>
        <v>MARCELLUS CSD</v>
      </c>
      <c r="C528" s="818">
        <f>IF(COUNTIF(CONTROL!$B$98:$B$147,'Funding by District'!D366)&gt;=1,"",ROW()-162)</f>
        <v>366</v>
      </c>
    </row>
    <row r="529" spans="2:3">
      <c r="B529" s="816" t="str">
        <f ca="1"/>
        <v>MARGARETVILLE CSD</v>
      </c>
      <c r="C529" s="818">
        <f>IF(COUNTIF(CONTROL!$B$98:$B$147,'Funding by District'!D367)&gt;=1,"",ROW()-162)</f>
        <v>367</v>
      </c>
    </row>
    <row r="530" spans="2:3">
      <c r="B530" s="816" t="str">
        <f ca="1"/>
        <v>MARION CSD</v>
      </c>
      <c r="C530" s="818">
        <f>IF(COUNTIF(CONTROL!$B$98:$B$147,'Funding by District'!D368)&gt;=1,"",ROW()-162)</f>
        <v>368</v>
      </c>
    </row>
    <row r="531" spans="2:3">
      <c r="B531" s="816" t="str">
        <f ca="1"/>
        <v>MARLBORO CSD</v>
      </c>
      <c r="C531" s="818">
        <f>IF(COUNTIF(CONTROL!$B$98:$B$147,'Funding by District'!D369)&gt;=1,"",ROW()-162)</f>
        <v>369</v>
      </c>
    </row>
    <row r="532" spans="2:3">
      <c r="B532" s="816" t="str">
        <f ca="1"/>
        <v>MASSAPEQUA UFSD</v>
      </c>
      <c r="C532" s="818">
        <f>IF(COUNTIF(CONTROL!$B$98:$B$147,'Funding by District'!D370)&gt;=1,"",ROW()-162)</f>
        <v>370</v>
      </c>
    </row>
    <row r="533" spans="2:3">
      <c r="B533" s="816" t="str">
        <f ca="1"/>
        <v>MASSENA CSD</v>
      </c>
      <c r="C533" s="818">
        <f>IF(COUNTIF(CONTROL!$B$98:$B$147,'Funding by District'!D371)&gt;=1,"",ROW()-162)</f>
        <v>371</v>
      </c>
    </row>
    <row r="534" spans="2:3">
      <c r="B534" s="816" t="str">
        <f ca="1"/>
        <v>MATTITUCK-CUTCHOGUE UFSD</v>
      </c>
      <c r="C534" s="818">
        <f>IF(COUNTIF(CONTROL!$B$98:$B$147,'Funding by District'!D372)&gt;=1,"",ROW()-162)</f>
        <v>372</v>
      </c>
    </row>
    <row r="535" spans="2:3">
      <c r="B535" s="816" t="str">
        <f ca="1"/>
        <v>MAYFIELD CSD</v>
      </c>
      <c r="C535" s="818">
        <f>IF(COUNTIF(CONTROL!$B$98:$B$147,'Funding by District'!D373)&gt;=1,"",ROW()-162)</f>
        <v>373</v>
      </c>
    </row>
    <row r="536" spans="2:3">
      <c r="B536" s="816" t="str">
        <f ca="1"/>
        <v>MCGRAW CSD</v>
      </c>
      <c r="C536" s="818">
        <f>IF(COUNTIF(CONTROL!$B$98:$B$147,'Funding by District'!D374)&gt;=1,"",ROW()-162)</f>
        <v>374</v>
      </c>
    </row>
    <row r="537" spans="2:3">
      <c r="B537" s="816" t="str">
        <f ca="1"/>
        <v>MECHANICVILLE CITY SD</v>
      </c>
      <c r="C537" s="818">
        <f>IF(COUNTIF(CONTROL!$B$98:$B$147,'Funding by District'!D375)&gt;=1,"",ROW()-162)</f>
        <v>375</v>
      </c>
    </row>
    <row r="538" spans="2:3">
      <c r="B538" s="816" t="str">
        <f ca="1"/>
        <v>MEDINA CSD</v>
      </c>
      <c r="C538" s="818">
        <f>IF(COUNTIF(CONTROL!$B$98:$B$147,'Funding by District'!D376)&gt;=1,"",ROW()-162)</f>
        <v>376</v>
      </c>
    </row>
    <row r="539" spans="2:3">
      <c r="B539" s="816" t="str">
        <f ca="1"/>
        <v>MENANDS UFSD</v>
      </c>
      <c r="C539" s="818">
        <f>IF(COUNTIF(CONTROL!$B$98:$B$147,'Funding by District'!D377)&gt;=1,"",ROW()-162)</f>
        <v>377</v>
      </c>
    </row>
    <row r="540" spans="2:3">
      <c r="B540" s="816" t="str">
        <f ca="1"/>
        <v>MERRICK UFSD</v>
      </c>
      <c r="C540" s="818">
        <f>IF(COUNTIF(CONTROL!$B$98:$B$147,'Funding by District'!D378)&gt;=1,"",ROW()-162)</f>
        <v>378</v>
      </c>
    </row>
    <row r="541" spans="2:3">
      <c r="B541" s="816" t="str">
        <f ca="1"/>
        <v>MEXICO CSD</v>
      </c>
      <c r="C541" s="818">
        <f>IF(COUNTIF(CONTROL!$B$98:$B$147,'Funding by District'!D379)&gt;=1,"",ROW()-162)</f>
        <v>379</v>
      </c>
    </row>
    <row r="542" spans="2:3">
      <c r="B542" s="816" t="str">
        <f ca="1"/>
        <v>MIDDLE COUNTRY CSD</v>
      </c>
      <c r="C542" s="818">
        <f>IF(COUNTIF(CONTROL!$B$98:$B$147,'Funding by District'!D380)&gt;=1,"",ROW()-162)</f>
        <v>380</v>
      </c>
    </row>
    <row r="543" spans="2:3">
      <c r="B543" s="816" t="str">
        <f ca="1"/>
        <v>MIDDLEBURGH CSD</v>
      </c>
      <c r="C543" s="818">
        <f>IF(COUNTIF(CONTROL!$B$98:$B$147,'Funding by District'!D381)&gt;=1,"",ROW()-162)</f>
        <v>381</v>
      </c>
    </row>
    <row r="544" spans="2:3">
      <c r="B544" s="816" t="str">
        <f ca="1"/>
        <v>MIDDLETOWN CITY SD</v>
      </c>
      <c r="C544" s="818">
        <f>IF(COUNTIF(CONTROL!$B$98:$B$147,'Funding by District'!D382)&gt;=1,"",ROW()-162)</f>
        <v>382</v>
      </c>
    </row>
    <row r="545" spans="2:3">
      <c r="B545" s="816" t="str">
        <f ca="1"/>
        <v>MILFORD CSD</v>
      </c>
      <c r="C545" s="818">
        <f>IF(COUNTIF(CONTROL!$B$98:$B$147,'Funding by District'!D383)&gt;=1,"",ROW()-162)</f>
        <v>383</v>
      </c>
    </row>
    <row r="546" spans="2:3">
      <c r="B546" s="816" t="str">
        <f ca="1"/>
        <v>MILLBROOK CSD</v>
      </c>
      <c r="C546" s="818">
        <f>IF(COUNTIF(CONTROL!$B$98:$B$147,'Funding by District'!D384)&gt;=1,"",ROW()-162)</f>
        <v>384</v>
      </c>
    </row>
    <row r="547" spans="2:3">
      <c r="B547" s="816" t="str">
        <f ca="1"/>
        <v>MILLER PLACE UFSD</v>
      </c>
      <c r="C547" s="818">
        <f>IF(COUNTIF(CONTROL!$B$98:$B$147,'Funding by District'!D385)&gt;=1,"",ROW()-162)</f>
        <v>385</v>
      </c>
    </row>
    <row r="548" spans="2:3">
      <c r="B548" s="816" t="str">
        <f ca="1"/>
        <v>MINEOLA UFSD</v>
      </c>
      <c r="C548" s="818">
        <f>IF(COUNTIF(CONTROL!$B$98:$B$147,'Funding by District'!D386)&gt;=1,"",ROW()-162)</f>
        <v>386</v>
      </c>
    </row>
    <row r="549" spans="2:3">
      <c r="B549" s="816" t="str">
        <f ca="1"/>
        <v>MINERVA CSD</v>
      </c>
      <c r="C549" s="818">
        <f>IF(COUNTIF(CONTROL!$B$98:$B$147,'Funding by District'!D387)&gt;=1,"",ROW()-162)</f>
        <v>387</v>
      </c>
    </row>
    <row r="550" spans="2:3">
      <c r="B550" s="816" t="str">
        <f ca="1"/>
        <v>MINISINK VALLEY CSD</v>
      </c>
      <c r="C550" s="818">
        <f>IF(COUNTIF(CONTROL!$B$98:$B$147,'Funding by District'!D388)&gt;=1,"",ROW()-162)</f>
        <v>388</v>
      </c>
    </row>
    <row r="551" spans="2:3">
      <c r="B551" s="816" t="str">
        <f ca="1"/>
        <v>MONROE-WOODBURY CSD</v>
      </c>
      <c r="C551" s="818">
        <f>IF(COUNTIF(CONTROL!$B$98:$B$147,'Funding by District'!D389)&gt;=1,"",ROW()-162)</f>
        <v>389</v>
      </c>
    </row>
    <row r="552" spans="2:3">
      <c r="B552" s="816" t="str">
        <f ca="1"/>
        <v>MONTAUK UFSD</v>
      </c>
      <c r="C552" s="818">
        <f>IF(COUNTIF(CONTROL!$B$98:$B$147,'Funding by District'!D390)&gt;=1,"",ROW()-162)</f>
        <v>390</v>
      </c>
    </row>
    <row r="553" spans="2:3">
      <c r="B553" s="816" t="str">
        <f ca="1"/>
        <v>MONTICELLO CSD</v>
      </c>
      <c r="C553" s="818">
        <f>IF(COUNTIF(CONTROL!$B$98:$B$147,'Funding by District'!D391)&gt;=1,"",ROW()-162)</f>
        <v>391</v>
      </c>
    </row>
    <row r="554" spans="2:3">
      <c r="B554" s="816" t="str">
        <f ca="1"/>
        <v>MORAVIA CSD</v>
      </c>
      <c r="C554" s="818">
        <f>IF(COUNTIF(CONTROL!$B$98:$B$147,'Funding by District'!D392)&gt;=1,"",ROW()-162)</f>
        <v>392</v>
      </c>
    </row>
    <row r="555" spans="2:3">
      <c r="B555" s="816" t="str">
        <f ca="1"/>
        <v>MORIAH CSD</v>
      </c>
      <c r="C555" s="818">
        <f>IF(COUNTIF(CONTROL!$B$98:$B$147,'Funding by District'!D393)&gt;=1,"",ROW()-162)</f>
        <v>393</v>
      </c>
    </row>
    <row r="556" spans="2:3">
      <c r="B556" s="816" t="str">
        <f ca="1"/>
        <v>MORRIS CSD</v>
      </c>
      <c r="C556" s="818">
        <f>IF(COUNTIF(CONTROL!$B$98:$B$147,'Funding by District'!D394)&gt;=1,"",ROW()-162)</f>
        <v>394</v>
      </c>
    </row>
    <row r="557" spans="2:3">
      <c r="B557" s="816" t="str">
        <f ca="1"/>
        <v>MORRISTOWN CSD</v>
      </c>
      <c r="C557" s="818">
        <f>IF(COUNTIF(CONTROL!$B$98:$B$147,'Funding by District'!D395)&gt;=1,"",ROW()-162)</f>
        <v>395</v>
      </c>
    </row>
    <row r="558" spans="2:3">
      <c r="B558" s="816" t="str">
        <f ca="1"/>
        <v>MORRISVILLE-EATON CSD</v>
      </c>
      <c r="C558" s="818">
        <f>IF(COUNTIF(CONTROL!$B$98:$B$147,'Funding by District'!D396)&gt;=1,"",ROW()-162)</f>
        <v>396</v>
      </c>
    </row>
    <row r="559" spans="2:3">
      <c r="B559" s="816" t="str">
        <f ca="1"/>
        <v>MOUNT MARKHAM CSD</v>
      </c>
      <c r="C559" s="818">
        <f>IF(COUNTIF(CONTROL!$B$98:$B$147,'Funding by District'!D397)&gt;=1,"",ROW()-162)</f>
        <v>397</v>
      </c>
    </row>
    <row r="560" spans="2:3">
      <c r="B560" s="816" t="str">
        <f ca="1"/>
        <v>MT MORRIS CSD</v>
      </c>
      <c r="C560" s="818">
        <f>IF(COUNTIF(CONTROL!$B$98:$B$147,'Funding by District'!D398)&gt;=1,"",ROW()-162)</f>
        <v>398</v>
      </c>
    </row>
    <row r="561" spans="2:3">
      <c r="B561" s="816" t="str">
        <f ca="1"/>
        <v>MT PLEASANT CSD</v>
      </c>
      <c r="C561" s="818">
        <f>IF(COUNTIF(CONTROL!$B$98:$B$147,'Funding by District'!D399)&gt;=1,"",ROW()-162)</f>
        <v>399</v>
      </c>
    </row>
    <row r="562" spans="2:3">
      <c r="B562" s="816" t="str">
        <f ca="1"/>
        <v>MT SINAI UFSD</v>
      </c>
      <c r="C562" s="818">
        <f>IF(COUNTIF(CONTROL!$B$98:$B$147,'Funding by District'!D400)&gt;=1,"",ROW()-162)</f>
        <v>400</v>
      </c>
    </row>
    <row r="563" spans="2:3">
      <c r="B563" s="816" t="str">
        <f ca="1"/>
        <v>MT VERNON SCHOOL DISTRICT</v>
      </c>
      <c r="C563" s="818">
        <f>IF(COUNTIF(CONTROL!$B$98:$B$147,'Funding by District'!D401)&gt;=1,"",ROW()-162)</f>
        <v>401</v>
      </c>
    </row>
    <row r="564" spans="2:3">
      <c r="B564" s="816" t="str">
        <f ca="1"/>
        <v>NANUET UFSD</v>
      </c>
      <c r="C564" s="818">
        <f>IF(COUNTIF(CONTROL!$B$98:$B$147,'Funding by District'!D402)&gt;=1,"",ROW()-162)</f>
        <v>402</v>
      </c>
    </row>
    <row r="565" spans="2:3">
      <c r="B565" s="816" t="str">
        <f ca="1"/>
        <v>NAPLES CSD</v>
      </c>
      <c r="C565" s="818">
        <f>IF(COUNTIF(CONTROL!$B$98:$B$147,'Funding by District'!D403)&gt;=1,"",ROW()-162)</f>
        <v>403</v>
      </c>
    </row>
    <row r="566" spans="2:3">
      <c r="B566" s="816" t="str">
        <f ca="1"/>
        <v>NEW HARTFORD CSD</v>
      </c>
      <c r="C566" s="818">
        <f>IF(COUNTIF(CONTROL!$B$98:$B$147,'Funding by District'!D404)&gt;=1,"",ROW()-162)</f>
        <v>404</v>
      </c>
    </row>
    <row r="567" spans="2:3">
      <c r="B567" s="816" t="str">
        <f ca="1"/>
        <v>NEW HYDE PARK-GARDEN CITY PARK UFSD</v>
      </c>
      <c r="C567" s="818">
        <f>IF(COUNTIF(CONTROL!$B$98:$B$147,'Funding by District'!D405)&gt;=1,"",ROW()-162)</f>
        <v>405</v>
      </c>
    </row>
    <row r="568" spans="2:3">
      <c r="B568" s="816" t="str">
        <f ca="1"/>
        <v>NEW LEBANON CSD</v>
      </c>
      <c r="C568" s="818">
        <f>IF(COUNTIF(CONTROL!$B$98:$B$147,'Funding by District'!D406)&gt;=1,"",ROW()-162)</f>
        <v>406</v>
      </c>
    </row>
    <row r="569" spans="2:3">
      <c r="B569" s="816" t="str">
        <f ca="1"/>
        <v>NEW PALTZ CSD</v>
      </c>
      <c r="C569" s="818">
        <f>IF(COUNTIF(CONTROL!$B$98:$B$147,'Funding by District'!D407)&gt;=1,"",ROW()-162)</f>
        <v>407</v>
      </c>
    </row>
    <row r="570" spans="2:3">
      <c r="B570" s="816" t="str">
        <f ca="1"/>
        <v>NEW ROCHELLE CITY SD</v>
      </c>
      <c r="C570" s="818">
        <f>IF(COUNTIF(CONTROL!$B$98:$B$147,'Funding by District'!D408)&gt;=1,"",ROW()-162)</f>
        <v>408</v>
      </c>
    </row>
    <row r="571" spans="2:3">
      <c r="B571" s="816" t="str">
        <f ca="1"/>
        <v>NEW SUFFOLK COMN SD</v>
      </c>
      <c r="C571" s="818">
        <f>IF(COUNTIF(CONTROL!$B$98:$B$147,'Funding by District'!D409)&gt;=1,"",ROW()-162)</f>
        <v>409</v>
      </c>
    </row>
    <row r="572" spans="2:3">
      <c r="B572" s="816" t="str">
        <f ca="1"/>
        <v>NEWARK CSD</v>
      </c>
      <c r="C572" s="818">
        <f>IF(COUNTIF(CONTROL!$B$98:$B$147,'Funding by District'!D410)&gt;=1,"",ROW()-162)</f>
        <v>410</v>
      </c>
    </row>
    <row r="573" spans="2:3">
      <c r="B573" s="816" t="str">
        <f ca="1"/>
        <v>NEWARK VALLEY CSD</v>
      </c>
      <c r="C573" s="818">
        <f>IF(COUNTIF(CONTROL!$B$98:$B$147,'Funding by District'!D411)&gt;=1,"",ROW()-162)</f>
        <v>411</v>
      </c>
    </row>
    <row r="574" spans="2:3">
      <c r="B574" s="816" t="str">
        <f ca="1"/>
        <v>NEWBURGH CITY SD</v>
      </c>
      <c r="C574" s="818">
        <f>IF(COUNTIF(CONTROL!$B$98:$B$147,'Funding by District'!D412)&gt;=1,"",ROW()-162)</f>
        <v>412</v>
      </c>
    </row>
    <row r="575" spans="2:3">
      <c r="B575" s="816" t="str">
        <f ca="1"/>
        <v>NEWCOMB CSD</v>
      </c>
      <c r="C575" s="818">
        <f>IF(COUNTIF(CONTROL!$B$98:$B$147,'Funding by District'!D413)&gt;=1,"",ROW()-162)</f>
        <v>413</v>
      </c>
    </row>
    <row r="576" spans="2:3">
      <c r="B576" s="816" t="str">
        <f ca="1"/>
        <v>NEWFANE CSD</v>
      </c>
      <c r="C576" s="818">
        <f>IF(COUNTIF(CONTROL!$B$98:$B$147,'Funding by District'!D414)&gt;=1,"",ROW()-162)</f>
        <v>414</v>
      </c>
    </row>
    <row r="577" spans="2:3">
      <c r="B577" s="816" t="str">
        <f ca="1"/>
        <v>NEWFIELD CSD</v>
      </c>
      <c r="C577" s="818">
        <f>IF(COUNTIF(CONTROL!$B$98:$B$147,'Funding by District'!D415)&gt;=1,"",ROW()-162)</f>
        <v>415</v>
      </c>
    </row>
    <row r="578" spans="2:3">
      <c r="B578" s="816" t="str">
        <f ca="1"/>
        <v>NIAGARA FALLS CITY SD</v>
      </c>
      <c r="C578" s="818">
        <f>IF(COUNTIF(CONTROL!$B$98:$B$147,'Funding by District'!D416)&gt;=1,"",ROW()-162)</f>
        <v>416</v>
      </c>
    </row>
    <row r="579" spans="2:3">
      <c r="B579" s="816" t="str">
        <f ca="1"/>
        <v>NIAGARA-WHEATFIELD CSD</v>
      </c>
      <c r="C579" s="818">
        <f>IF(COUNTIF(CONTROL!$B$98:$B$147,'Funding by District'!D417)&gt;=1,"",ROW()-162)</f>
        <v>417</v>
      </c>
    </row>
    <row r="580" spans="2:3">
      <c r="B580" s="816" t="str">
        <f ca="1"/>
        <v>NISKAYUNA CSD</v>
      </c>
      <c r="C580" s="818">
        <f>IF(COUNTIF(CONTROL!$B$98:$B$147,'Funding by District'!D418)&gt;=1,"",ROW()-162)</f>
        <v>418</v>
      </c>
    </row>
    <row r="581" spans="2:3">
      <c r="B581" s="816" t="str">
        <f ca="1"/>
        <v>NORTH BABYLON UFSD</v>
      </c>
      <c r="C581" s="818">
        <f>IF(COUNTIF(CONTROL!$B$98:$B$147,'Funding by District'!D419)&gt;=1,"",ROW()-162)</f>
        <v>419</v>
      </c>
    </row>
    <row r="582" spans="2:3">
      <c r="B582" s="816" t="str">
        <f ca="1"/>
        <v>NORTH BELLMORE UFSD</v>
      </c>
      <c r="C582" s="818">
        <f>IF(COUNTIF(CONTROL!$B$98:$B$147,'Funding by District'!D420)&gt;=1,"",ROW()-162)</f>
        <v>420</v>
      </c>
    </row>
    <row r="583" spans="2:3">
      <c r="B583" s="816" t="str">
        <f ca="1"/>
        <v>NORTH COLLINS CSD</v>
      </c>
      <c r="C583" s="818">
        <f>IF(COUNTIF(CONTROL!$B$98:$B$147,'Funding by District'!D421)&gt;=1,"",ROW()-162)</f>
        <v>421</v>
      </c>
    </row>
    <row r="584" spans="2:3">
      <c r="B584" s="816" t="str">
        <f ca="1"/>
        <v>NORTH COLONIE CSD</v>
      </c>
      <c r="C584" s="818">
        <f>IF(COUNTIF(CONTROL!$B$98:$B$147,'Funding by District'!D422)&gt;=1,"",ROW()-162)</f>
        <v>422</v>
      </c>
    </row>
    <row r="585" spans="2:3">
      <c r="B585" s="816" t="str">
        <f ca="1"/>
        <v>NORTH GREENBUSH COMN SD (WILLIAMS)</v>
      </c>
      <c r="C585" s="818">
        <f>IF(COUNTIF(CONTROL!$B$98:$B$147,'Funding by District'!D423)&gt;=1,"",ROW()-162)</f>
        <v>423</v>
      </c>
    </row>
    <row r="586" spans="2:3">
      <c r="B586" s="816" t="str">
        <f ca="1"/>
        <v>NORTH MERRICK UFSD</v>
      </c>
      <c r="C586" s="818">
        <f>IF(COUNTIF(CONTROL!$B$98:$B$147,'Funding by District'!D424)&gt;=1,"",ROW()-162)</f>
        <v>424</v>
      </c>
    </row>
    <row r="587" spans="2:3">
      <c r="B587" s="816" t="str">
        <f ca="1"/>
        <v>NORTH ROSE-WOLCOTT CSD</v>
      </c>
      <c r="C587" s="818">
        <f>IF(COUNTIF(CONTROL!$B$98:$B$147,'Funding by District'!D425)&gt;=1,"",ROW()-162)</f>
        <v>425</v>
      </c>
    </row>
    <row r="588" spans="2:3">
      <c r="B588" s="816" t="str">
        <f ca="1"/>
        <v>NORTH SALEM CSD</v>
      </c>
      <c r="C588" s="818">
        <f>IF(COUNTIF(CONTROL!$B$98:$B$147,'Funding by District'!D426)&gt;=1,"",ROW()-162)</f>
        <v>426</v>
      </c>
    </row>
    <row r="589" spans="2:3">
      <c r="B589" s="816" t="str">
        <f ca="1"/>
        <v>NORTH SHORE CSD</v>
      </c>
      <c r="C589" s="818">
        <f>IF(COUNTIF(CONTROL!$B$98:$B$147,'Funding by District'!D427)&gt;=1,"",ROW()-162)</f>
        <v>427</v>
      </c>
    </row>
    <row r="590" spans="2:3">
      <c r="B590" s="816" t="str">
        <f ca="1"/>
        <v>NORTH SYRACUSE CSD</v>
      </c>
      <c r="C590" s="818">
        <f>IF(COUNTIF(CONTROL!$B$98:$B$147,'Funding by District'!D428)&gt;=1,"",ROW()-162)</f>
        <v>428</v>
      </c>
    </row>
    <row r="591" spans="2:3">
      <c r="B591" s="816" t="str">
        <f ca="1"/>
        <v>NORTH TONAWANDA CITY SD</v>
      </c>
      <c r="C591" s="818">
        <f>IF(COUNTIF(CONTROL!$B$98:$B$147,'Funding by District'!D429)&gt;=1,"",ROW()-162)</f>
        <v>429</v>
      </c>
    </row>
    <row r="592" spans="2:3">
      <c r="B592" s="816" t="str">
        <f ca="1"/>
        <v>NORTH WARREN CSD</v>
      </c>
      <c r="C592" s="818">
        <f>IF(COUNTIF(CONTROL!$B$98:$B$147,'Funding by District'!D430)&gt;=1,"",ROW()-162)</f>
        <v>430</v>
      </c>
    </row>
    <row r="593" spans="2:3">
      <c r="B593" s="816" t="str">
        <f ca="1"/>
        <v>NORTHEAST CSD</v>
      </c>
      <c r="C593" s="818">
        <f>IF(COUNTIF(CONTROL!$B$98:$B$147,'Funding by District'!D431)&gt;=1,"",ROW()-162)</f>
        <v>431</v>
      </c>
    </row>
    <row r="594" spans="2:3">
      <c r="B594" s="816" t="str">
        <f ca="1"/>
        <v>NORTHEASTERN CLINTON CSD</v>
      </c>
      <c r="C594" s="818">
        <f>IF(COUNTIF(CONTROL!$B$98:$B$147,'Funding by District'!D432)&gt;=1,"",ROW()-162)</f>
        <v>432</v>
      </c>
    </row>
    <row r="595" spans="2:3">
      <c r="B595" s="816" t="str">
        <f ca="1"/>
        <v>NORTHERN ADIRONDACK CSD</v>
      </c>
      <c r="C595" s="818">
        <f>IF(COUNTIF(CONTROL!$B$98:$B$147,'Funding by District'!D433)&gt;=1,"",ROW()-162)</f>
        <v>433</v>
      </c>
    </row>
    <row r="596" spans="2:3">
      <c r="B596" s="816" t="str">
        <f ca="1"/>
        <v>NORTHPORT-EAST NORTHPORT UFSD</v>
      </c>
      <c r="C596" s="818">
        <f>IF(COUNTIF(CONTROL!$B$98:$B$147,'Funding by District'!D434)&gt;=1,"",ROW()-162)</f>
        <v>434</v>
      </c>
    </row>
    <row r="597" spans="2:3">
      <c r="B597" s="816" t="str">
        <f ca="1"/>
        <v>NORTHVILLE CSD</v>
      </c>
      <c r="C597" s="818">
        <f>IF(COUNTIF(CONTROL!$B$98:$B$147,'Funding by District'!D435)&gt;=1,"",ROW()-162)</f>
        <v>435</v>
      </c>
    </row>
    <row r="598" spans="2:3">
      <c r="B598" s="816" t="str">
        <f ca="1"/>
        <v>NORWICH CITY SD</v>
      </c>
      <c r="C598" s="818">
        <f>IF(COUNTIF(CONTROL!$B$98:$B$147,'Funding by District'!D436)&gt;=1,"",ROW()-162)</f>
        <v>436</v>
      </c>
    </row>
    <row r="599" spans="2:3">
      <c r="B599" s="816" t="str">
        <f ca="1"/>
        <v>NORWOOD-NORFOLK CSD</v>
      </c>
      <c r="C599" s="818">
        <f>IF(COUNTIF(CONTROL!$B$98:$B$147,'Funding by District'!D437)&gt;=1,"",ROW()-162)</f>
        <v>437</v>
      </c>
    </row>
    <row r="600" spans="2:3">
      <c r="B600" s="816" t="str">
        <f ca="1"/>
        <v>NY MILLS UFSD</v>
      </c>
      <c r="C600" s="818">
        <f>IF(COUNTIF(CONTROL!$B$98:$B$147,'Funding by District'!D438)&gt;=1,"",ROW()-162)</f>
        <v>438</v>
      </c>
    </row>
    <row r="601" spans="2:3">
      <c r="B601" s="816" t="str">
        <f ca="1"/>
        <v>NYACK UFSD</v>
      </c>
      <c r="C601" s="818">
        <f>IF(COUNTIF(CONTROL!$B$98:$B$147,'Funding by District'!D439)&gt;=1,"",ROW()-162)</f>
        <v>439</v>
      </c>
    </row>
    <row r="602" spans="2:3">
      <c r="B602" s="816" t="str">
        <f ca="1"/>
        <v>NYC CHANCELLOR'S OFFICE</v>
      </c>
      <c r="C602" s="818">
        <f>IF(COUNTIF(CONTROL!$B$98:$B$147,'Funding by District'!D440)&gt;=1,"",ROW()-162)</f>
        <v>440</v>
      </c>
    </row>
    <row r="603" spans="2:3">
      <c r="B603" s="816" t="str">
        <f ca="1"/>
        <v>OAKFIELD-ALABAMA CSD</v>
      </c>
      <c r="C603" s="818">
        <f>IF(COUNTIF(CONTROL!$B$98:$B$147,'Funding by District'!D441)&gt;=1,"",ROW()-162)</f>
        <v>441</v>
      </c>
    </row>
    <row r="604" spans="2:3">
      <c r="B604" s="816" t="str">
        <f ca="1"/>
        <v>OCEANSIDE UFSD</v>
      </c>
      <c r="C604" s="818">
        <f>IF(COUNTIF(CONTROL!$B$98:$B$147,'Funding by District'!D442)&gt;=1,"",ROW()-162)</f>
        <v>442</v>
      </c>
    </row>
    <row r="605" spans="2:3">
      <c r="B605" s="816" t="str">
        <f ca="1"/>
        <v>ODESSA-MONTOUR CSD</v>
      </c>
      <c r="C605" s="818">
        <f>IF(COUNTIF(CONTROL!$B$98:$B$147,'Funding by District'!D443)&gt;=1,"",ROW()-162)</f>
        <v>443</v>
      </c>
    </row>
    <row r="606" spans="2:3">
      <c r="B606" s="816" t="str">
        <f ca="1"/>
        <v>OGDENSBURG CITY SD</v>
      </c>
      <c r="C606" s="818">
        <f>IF(COUNTIF(CONTROL!$B$98:$B$147,'Funding by District'!D444)&gt;=1,"",ROW()-162)</f>
        <v>444</v>
      </c>
    </row>
    <row r="607" spans="2:3">
      <c r="B607" s="816" t="str">
        <f ca="1"/>
        <v>OLEAN CITY SD</v>
      </c>
      <c r="C607" s="818">
        <f>IF(COUNTIF(CONTROL!$B$98:$B$147,'Funding by District'!D445)&gt;=1,"",ROW()-162)</f>
        <v>445</v>
      </c>
    </row>
    <row r="608" spans="2:3">
      <c r="B608" s="816" t="str">
        <f ca="1"/>
        <v>ONEIDA CITY SD</v>
      </c>
      <c r="C608" s="818">
        <f>IF(COUNTIF(CONTROL!$B$98:$B$147,'Funding by District'!D446)&gt;=1,"",ROW()-162)</f>
        <v>446</v>
      </c>
    </row>
    <row r="609" spans="2:3">
      <c r="B609" s="816" t="str">
        <f ca="1"/>
        <v>ONEONTA CITY SD</v>
      </c>
      <c r="C609" s="818">
        <f>IF(COUNTIF(CONTROL!$B$98:$B$147,'Funding by District'!D447)&gt;=1,"",ROW()-162)</f>
        <v>447</v>
      </c>
    </row>
    <row r="610" spans="2:3">
      <c r="B610" s="816" t="str">
        <f ca="1"/>
        <v>ONONDAGA CSD</v>
      </c>
      <c r="C610" s="818">
        <f>IF(COUNTIF(CONTROL!$B$98:$B$147,'Funding by District'!D448)&gt;=1,"",ROW()-162)</f>
        <v>448</v>
      </c>
    </row>
    <row r="611" spans="2:3">
      <c r="B611" s="816" t="str">
        <f ca="1"/>
        <v>ONTEORA CSD</v>
      </c>
      <c r="C611" s="818">
        <f>IF(COUNTIF(CONTROL!$B$98:$B$147,'Funding by District'!D449)&gt;=1,"",ROW()-162)</f>
        <v>449</v>
      </c>
    </row>
    <row r="612" spans="2:3">
      <c r="B612" s="816" t="str">
        <f ca="1"/>
        <v>OPPENHEIM-EPHRATAH-ST. JOHNSVILLE CSD</v>
      </c>
      <c r="C612" s="818">
        <f>IF(COUNTIF(CONTROL!$B$98:$B$147,'Funding by District'!D450)&gt;=1,"",ROW()-162)</f>
        <v>450</v>
      </c>
    </row>
    <row r="613" spans="2:3">
      <c r="B613" s="816" t="str">
        <f ca="1"/>
        <v>ORCHARD PARK CSD</v>
      </c>
      <c r="C613" s="818">
        <f>IF(COUNTIF(CONTROL!$B$98:$B$147,'Funding by District'!D451)&gt;=1,"",ROW()-162)</f>
        <v>451</v>
      </c>
    </row>
    <row r="614" spans="2:3">
      <c r="B614" s="816" t="str">
        <f ca="1"/>
        <v>ORISKANY CSD</v>
      </c>
      <c r="C614" s="818">
        <f>IF(COUNTIF(CONTROL!$B$98:$B$147,'Funding by District'!D452)&gt;=1,"",ROW()-162)</f>
        <v>452</v>
      </c>
    </row>
    <row r="615" spans="2:3">
      <c r="B615" s="816" t="str">
        <f ca="1"/>
        <v>OSSINING UFSD</v>
      </c>
      <c r="C615" s="818">
        <f>IF(COUNTIF(CONTROL!$B$98:$B$147,'Funding by District'!D453)&gt;=1,"",ROW()-162)</f>
        <v>453</v>
      </c>
    </row>
    <row r="616" spans="2:3">
      <c r="B616" s="816" t="str">
        <f ca="1"/>
        <v>OSWEGO CITY SD</v>
      </c>
      <c r="C616" s="818">
        <f>IF(COUNTIF(CONTROL!$B$98:$B$147,'Funding by District'!D454)&gt;=1,"",ROW()-162)</f>
        <v>454</v>
      </c>
    </row>
    <row r="617" spans="2:3">
      <c r="B617" s="816" t="str">
        <f ca="1"/>
        <v>OTEGO-UNADILLA CSD</v>
      </c>
      <c r="C617" s="818">
        <f>IF(COUNTIF(CONTROL!$B$98:$B$147,'Funding by District'!D455)&gt;=1,"",ROW()-162)</f>
        <v>455</v>
      </c>
    </row>
    <row r="618" spans="2:3">
      <c r="B618" s="816" t="str">
        <f ca="1"/>
        <v>OWEGO-APALACHIN CSD</v>
      </c>
      <c r="C618" s="818">
        <f>IF(COUNTIF(CONTROL!$B$98:$B$147,'Funding by District'!D456)&gt;=1,"",ROW()-162)</f>
        <v>456</v>
      </c>
    </row>
    <row r="619" spans="2:3">
      <c r="B619" s="816" t="str">
        <f ca="1"/>
        <v>OXFORD ACADEMY &amp; CSD</v>
      </c>
      <c r="C619" s="818">
        <f>IF(COUNTIF(CONTROL!$B$98:$B$147,'Funding by District'!D457)&gt;=1,"",ROW()-162)</f>
        <v>457</v>
      </c>
    </row>
    <row r="620" spans="2:3">
      <c r="B620" s="816" t="str">
        <f ca="1"/>
        <v>OYSTER BAY-EAST NORWICH CSD</v>
      </c>
      <c r="C620" s="818">
        <f>IF(COUNTIF(CONTROL!$B$98:$B$147,'Funding by District'!D458)&gt;=1,"",ROW()-162)</f>
        <v>458</v>
      </c>
    </row>
    <row r="621" spans="2:3">
      <c r="B621" s="816" t="str">
        <f ca="1"/>
        <v>OYSTERPONDS UFSD</v>
      </c>
      <c r="C621" s="818">
        <f>IF(COUNTIF(CONTROL!$B$98:$B$147,'Funding by District'!D459)&gt;=1,"",ROW()-162)</f>
        <v>459</v>
      </c>
    </row>
    <row r="622" spans="2:3">
      <c r="B622" s="816" t="str">
        <f ca="1"/>
        <v>PALMYRA-MACEDON CSD</v>
      </c>
      <c r="C622" s="818">
        <f>IF(COUNTIF(CONTROL!$B$98:$B$147,'Funding by District'!D460)&gt;=1,"",ROW()-162)</f>
        <v>460</v>
      </c>
    </row>
    <row r="623" spans="2:3">
      <c r="B623" s="816" t="str">
        <f ca="1"/>
        <v>PANAMA CSD</v>
      </c>
      <c r="C623" s="818">
        <f>IF(COUNTIF(CONTROL!$B$98:$B$147,'Funding by District'!D461)&gt;=1,"",ROW()-162)</f>
        <v>461</v>
      </c>
    </row>
    <row r="624" spans="2:3">
      <c r="B624" s="816" t="str">
        <f ca="1"/>
        <v>PARISHVILLE-HOPKINTON CSD</v>
      </c>
      <c r="C624" s="818">
        <f>IF(COUNTIF(CONTROL!$B$98:$B$147,'Funding by District'!D462)&gt;=1,"",ROW()-162)</f>
        <v>462</v>
      </c>
    </row>
    <row r="625" spans="2:3">
      <c r="B625" s="816" t="str">
        <f ca="1"/>
        <v>PATCHOGUE-MEDFORD UFSD</v>
      </c>
      <c r="C625" s="818">
        <f>IF(COUNTIF(CONTROL!$B$98:$B$147,'Funding by District'!D463)&gt;=1,"",ROW()-162)</f>
        <v>463</v>
      </c>
    </row>
    <row r="626" spans="2:3">
      <c r="B626" s="816" t="str">
        <f ca="1"/>
        <v>PAVILION CSD</v>
      </c>
      <c r="C626" s="818">
        <f>IF(COUNTIF(CONTROL!$B$98:$B$147,'Funding by District'!D464)&gt;=1,"",ROW()-162)</f>
        <v>464</v>
      </c>
    </row>
    <row r="627" spans="2:3">
      <c r="B627" s="816" t="str">
        <f ca="1"/>
        <v>PAWLING CSD</v>
      </c>
      <c r="C627" s="818">
        <f>IF(COUNTIF(CONTROL!$B$98:$B$147,'Funding by District'!D465)&gt;=1,"",ROW()-162)</f>
        <v>465</v>
      </c>
    </row>
    <row r="628" spans="2:3">
      <c r="B628" s="816" t="str">
        <f ca="1"/>
        <v>PEARL RIVER UFSD</v>
      </c>
      <c r="C628" s="818">
        <f>IF(COUNTIF(CONTROL!$B$98:$B$147,'Funding by District'!D466)&gt;=1,"",ROW()-162)</f>
        <v>466</v>
      </c>
    </row>
    <row r="629" spans="2:3">
      <c r="B629" s="816" t="str">
        <f ca="1"/>
        <v>PEEKSKILL CITY SD</v>
      </c>
      <c r="C629" s="818">
        <f>IF(COUNTIF(CONTROL!$B$98:$B$147,'Funding by District'!D467)&gt;=1,"",ROW()-162)</f>
        <v>467</v>
      </c>
    </row>
    <row r="630" spans="2:3">
      <c r="B630" s="816" t="str">
        <f ca="1"/>
        <v>PELHAM UFSD</v>
      </c>
      <c r="C630" s="818">
        <f>IF(COUNTIF(CONTROL!$B$98:$B$147,'Funding by District'!D468)&gt;=1,"",ROW()-162)</f>
        <v>468</v>
      </c>
    </row>
    <row r="631" spans="2:3">
      <c r="B631" s="816" t="str">
        <f ca="1"/>
        <v>PEMBROKE CSD</v>
      </c>
      <c r="C631" s="818">
        <f>IF(COUNTIF(CONTROL!$B$98:$B$147,'Funding by District'!D469)&gt;=1,"",ROW()-162)</f>
        <v>469</v>
      </c>
    </row>
    <row r="632" spans="2:3">
      <c r="B632" s="816" t="str">
        <f ca="1"/>
        <v>PENFIELD CSD</v>
      </c>
      <c r="C632" s="818">
        <f>IF(COUNTIF(CONTROL!$B$98:$B$147,'Funding by District'!D470)&gt;=1,"",ROW()-162)</f>
        <v>470</v>
      </c>
    </row>
    <row r="633" spans="2:3">
      <c r="B633" s="816" t="str">
        <f ca="1"/>
        <v>PENN YAN CSD</v>
      </c>
      <c r="C633" s="818">
        <f>IF(COUNTIF(CONTROL!$B$98:$B$147,'Funding by District'!D471)&gt;=1,"",ROW()-162)</f>
        <v>471</v>
      </c>
    </row>
    <row r="634" spans="2:3">
      <c r="B634" s="816" t="str">
        <f ca="1"/>
        <v>PERRY CSD</v>
      </c>
      <c r="C634" s="818">
        <f>IF(COUNTIF(CONTROL!$B$98:$B$147,'Funding by District'!D472)&gt;=1,"",ROW()-162)</f>
        <v>472</v>
      </c>
    </row>
    <row r="635" spans="2:3">
      <c r="B635" s="816" t="str">
        <f ca="1"/>
        <v>PERU CSD</v>
      </c>
      <c r="C635" s="818">
        <f>IF(COUNTIF(CONTROL!$B$98:$B$147,'Funding by District'!D473)&gt;=1,"",ROW()-162)</f>
        <v>473</v>
      </c>
    </row>
    <row r="636" spans="2:3">
      <c r="B636" s="816" t="str">
        <f ca="1"/>
        <v>PHELPS-CLIFTON SPRINGS CSD</v>
      </c>
      <c r="C636" s="818">
        <f>IF(COUNTIF(CONTROL!$B$98:$B$147,'Funding by District'!D474)&gt;=1,"",ROW()-162)</f>
        <v>474</v>
      </c>
    </row>
    <row r="637" spans="2:3">
      <c r="B637" s="816" t="str">
        <f ca="1"/>
        <v>PHOENIX CSD</v>
      </c>
      <c r="C637" s="818">
        <f>IF(COUNTIF(CONTROL!$B$98:$B$147,'Funding by District'!D475)&gt;=1,"",ROW()-162)</f>
        <v>475</v>
      </c>
    </row>
    <row r="638" spans="2:3">
      <c r="B638" s="816" t="str">
        <f ca="1"/>
        <v>PINE BUSH CSD</v>
      </c>
      <c r="C638" s="818">
        <f>IF(COUNTIF(CONTROL!$B$98:$B$147,'Funding by District'!D476)&gt;=1,"",ROW()-162)</f>
        <v>476</v>
      </c>
    </row>
    <row r="639" spans="2:3">
      <c r="B639" s="816" t="str">
        <f ca="1"/>
        <v>PINE PLAINS CSD</v>
      </c>
      <c r="C639" s="818">
        <f>IF(COUNTIF(CONTROL!$B$98:$B$147,'Funding by District'!D477)&gt;=1,"",ROW()-162)</f>
        <v>477</v>
      </c>
    </row>
    <row r="640" spans="2:3">
      <c r="B640" s="816" t="str">
        <f ca="1"/>
        <v>PINE VALLEY CSD (SOUTH DAYTON)</v>
      </c>
      <c r="C640" s="818">
        <f>IF(COUNTIF(CONTROL!$B$98:$B$147,'Funding by District'!D478)&gt;=1,"",ROW()-162)</f>
        <v>478</v>
      </c>
    </row>
    <row r="641" spans="2:3">
      <c r="B641" s="816" t="str">
        <f ca="1"/>
        <v>PITTSFORD CSD</v>
      </c>
      <c r="C641" s="818">
        <f>IF(COUNTIF(CONTROL!$B$98:$B$147,'Funding by District'!D479)&gt;=1,"",ROW()-162)</f>
        <v>479</v>
      </c>
    </row>
    <row r="642" spans="2:3">
      <c r="B642" s="816" t="str">
        <f ca="1"/>
        <v>PLAINEDGE UFSD</v>
      </c>
      <c r="C642" s="818">
        <f>IF(COUNTIF(CONTROL!$B$98:$B$147,'Funding by District'!D480)&gt;=1,"",ROW()-162)</f>
        <v>480</v>
      </c>
    </row>
    <row r="643" spans="2:3">
      <c r="B643" s="816" t="str">
        <f ca="1"/>
        <v>PLAINVIEW-OLD BETHPAGE CSD</v>
      </c>
      <c r="C643" s="818">
        <f>IF(COUNTIF(CONTROL!$B$98:$B$147,'Funding by District'!D481)&gt;=1,"",ROW()-162)</f>
        <v>481</v>
      </c>
    </row>
    <row r="644" spans="2:3">
      <c r="B644" s="816" t="str">
        <f ca="1"/>
        <v>PLATTSBURGH CITY SD</v>
      </c>
      <c r="C644" s="818">
        <f>IF(COUNTIF(CONTROL!$B$98:$B$147,'Funding by District'!D482)&gt;=1,"",ROW()-162)</f>
        <v>482</v>
      </c>
    </row>
    <row r="645" spans="2:3">
      <c r="B645" s="816" t="str">
        <f ca="1"/>
        <v>PLEASANTVILLE UFSD</v>
      </c>
      <c r="C645" s="818">
        <f>IF(COUNTIF(CONTROL!$B$98:$B$147,'Funding by District'!D483)&gt;=1,"",ROW()-162)</f>
        <v>483</v>
      </c>
    </row>
    <row r="646" spans="2:3">
      <c r="B646" s="816" t="str">
        <f ca="1"/>
        <v>POCANTICO HILLS CSD</v>
      </c>
      <c r="C646" s="818">
        <f>IF(COUNTIF(CONTROL!$B$98:$B$147,'Funding by District'!D484)&gt;=1,"",ROW()-162)</f>
        <v>484</v>
      </c>
    </row>
    <row r="647" spans="2:3">
      <c r="B647" s="816" t="str">
        <f ca="1"/>
        <v>POLAND CSD</v>
      </c>
      <c r="C647" s="818">
        <f>IF(COUNTIF(CONTROL!$B$98:$B$147,'Funding by District'!D485)&gt;=1,"",ROW()-162)</f>
        <v>485</v>
      </c>
    </row>
    <row r="648" spans="2:3">
      <c r="B648" s="816" t="str">
        <f ca="1"/>
        <v>PORT BYRON CSD</v>
      </c>
      <c r="C648" s="818">
        <f>IF(COUNTIF(CONTROL!$B$98:$B$147,'Funding by District'!D486)&gt;=1,"",ROW()-162)</f>
        <v>486</v>
      </c>
    </row>
    <row r="649" spans="2:3">
      <c r="B649" s="816" t="str">
        <f ca="1"/>
        <v>PORT CHESTER-RYE UFSD</v>
      </c>
      <c r="C649" s="818">
        <f>IF(COUNTIF(CONTROL!$B$98:$B$147,'Funding by District'!D487)&gt;=1,"",ROW()-162)</f>
        <v>487</v>
      </c>
    </row>
    <row r="650" spans="2:3">
      <c r="B650" s="816" t="str">
        <f ca="1"/>
        <v>PORT JEFFERSON UFSD</v>
      </c>
      <c r="C650" s="818">
        <f>IF(COUNTIF(CONTROL!$B$98:$B$147,'Funding by District'!D488)&gt;=1,"",ROW()-162)</f>
        <v>488</v>
      </c>
    </row>
    <row r="651" spans="2:3">
      <c r="B651" s="816" t="str">
        <f ca="1"/>
        <v>PORT JERVIS CITY SD</v>
      </c>
      <c r="C651" s="818">
        <f>IF(COUNTIF(CONTROL!$B$98:$B$147,'Funding by District'!D489)&gt;=1,"",ROW()-162)</f>
        <v>489</v>
      </c>
    </row>
    <row r="652" spans="2:3">
      <c r="B652" s="816" t="str">
        <f ca="1"/>
        <v>PORT WASHINGTON UFSD</v>
      </c>
      <c r="C652" s="818">
        <f>IF(COUNTIF(CONTROL!$B$98:$B$147,'Funding by District'!D490)&gt;=1,"",ROW()-162)</f>
        <v>490</v>
      </c>
    </row>
    <row r="653" spans="2:3">
      <c r="B653" s="816" t="str">
        <f ca="1"/>
        <v>PORTVILLE CSD</v>
      </c>
      <c r="C653" s="818">
        <f>IF(COUNTIF(CONTROL!$B$98:$B$147,'Funding by District'!D491)&gt;=1,"",ROW()-162)</f>
        <v>491</v>
      </c>
    </row>
    <row r="654" spans="2:3">
      <c r="B654" s="816" t="str">
        <f ca="1"/>
        <v>POTSDAM CSD</v>
      </c>
      <c r="C654" s="818">
        <f>IF(COUNTIF(CONTROL!$B$98:$B$147,'Funding by District'!D492)&gt;=1,"",ROW()-162)</f>
        <v>492</v>
      </c>
    </row>
    <row r="655" spans="2:3">
      <c r="B655" s="816" t="str">
        <f ca="1"/>
        <v>POUGHKEEPSIE CITY SD</v>
      </c>
      <c r="C655" s="818">
        <f>IF(COUNTIF(CONTROL!$B$98:$B$147,'Funding by District'!D493)&gt;=1,"",ROW()-162)</f>
        <v>493</v>
      </c>
    </row>
    <row r="656" spans="2:3">
      <c r="B656" s="816" t="str">
        <f ca="1"/>
        <v>PRATTSBURGH CSD</v>
      </c>
      <c r="C656" s="818">
        <f>IF(COUNTIF(CONTROL!$B$98:$B$147,'Funding by District'!D494)&gt;=1,"",ROW()-162)</f>
        <v>494</v>
      </c>
    </row>
    <row r="657" spans="2:3">
      <c r="B657" s="816" t="str">
        <f ca="1"/>
        <v>PULASKI CSD</v>
      </c>
      <c r="C657" s="818">
        <f>IF(COUNTIF(CONTROL!$B$98:$B$147,'Funding by District'!D495)&gt;=1,"",ROW()-162)</f>
        <v>495</v>
      </c>
    </row>
    <row r="658" spans="2:3">
      <c r="B658" s="816" t="str">
        <f ca="1"/>
        <v>PUTNAM CSD</v>
      </c>
      <c r="C658" s="818">
        <f>IF(COUNTIF(CONTROL!$B$98:$B$147,'Funding by District'!D496)&gt;=1,"",ROW()-162)</f>
        <v>496</v>
      </c>
    </row>
    <row r="659" spans="2:3">
      <c r="B659" s="816" t="str">
        <f ca="1"/>
        <v>PUTNAM VALLEY CSD</v>
      </c>
      <c r="C659" s="818">
        <f>IF(COUNTIF(CONTROL!$B$98:$B$147,'Funding by District'!D497)&gt;=1,"",ROW()-162)</f>
        <v>497</v>
      </c>
    </row>
    <row r="660" spans="2:3">
      <c r="B660" s="816" t="str">
        <f ca="1"/>
        <v>QUEENSBURY UFSD</v>
      </c>
      <c r="C660" s="818">
        <f>IF(COUNTIF(CONTROL!$B$98:$B$147,'Funding by District'!D498)&gt;=1,"",ROW()-162)</f>
        <v>498</v>
      </c>
    </row>
    <row r="661" spans="2:3">
      <c r="B661" s="816" t="str">
        <f ca="1"/>
        <v>QUOGUE UFSD</v>
      </c>
      <c r="C661" s="818">
        <f>IF(COUNTIF(CONTROL!$B$98:$B$147,'Funding by District'!D499)&gt;=1,"",ROW()-162)</f>
        <v>499</v>
      </c>
    </row>
    <row r="662" spans="2:3">
      <c r="B662" s="816" t="str">
        <f ca="1"/>
        <v>RAMAPO CSD (SUFFERN)</v>
      </c>
      <c r="C662" s="818">
        <f>IF(COUNTIF(CONTROL!$B$98:$B$147,'Funding by District'!D500)&gt;=1,"",ROW()-162)</f>
        <v>500</v>
      </c>
    </row>
    <row r="663" spans="2:3">
      <c r="B663" s="816" t="str">
        <f ca="1"/>
        <v>RANDOLPH CSD</v>
      </c>
      <c r="C663" s="818">
        <f>IF(COUNTIF(CONTROL!$B$98:$B$147,'Funding by District'!D501)&gt;=1,"",ROW()-162)</f>
        <v>501</v>
      </c>
    </row>
    <row r="664" spans="2:3">
      <c r="B664" s="816" t="str">
        <f ca="1"/>
        <v>RAVENA-COEYMANS-SELKIRK CSD</v>
      </c>
      <c r="C664" s="818">
        <f>IF(COUNTIF(CONTROL!$B$98:$B$147,'Funding by District'!D502)&gt;=1,"",ROW()-162)</f>
        <v>502</v>
      </c>
    </row>
    <row r="665" spans="2:3">
      <c r="B665" s="816" t="str">
        <f ca="1"/>
        <v>RED CREEK CSD</v>
      </c>
      <c r="C665" s="818">
        <f>IF(COUNTIF(CONTROL!$B$98:$B$147,'Funding by District'!D503)&gt;=1,"",ROW()-162)</f>
        <v>503</v>
      </c>
    </row>
    <row r="666" spans="2:3">
      <c r="B666" s="816" t="str">
        <f ca="1"/>
        <v>RED HOOK CSD</v>
      </c>
      <c r="C666" s="818">
        <f>IF(COUNTIF(CONTROL!$B$98:$B$147,'Funding by District'!D504)&gt;=1,"",ROW()-162)</f>
        <v>504</v>
      </c>
    </row>
    <row r="667" spans="2:3">
      <c r="B667" s="816" t="str">
        <f ca="1"/>
        <v>REMSEN CSD</v>
      </c>
      <c r="C667" s="818">
        <f>IF(COUNTIF(CONTROL!$B$98:$B$147,'Funding by District'!D505)&gt;=1,"",ROW()-162)</f>
        <v>505</v>
      </c>
    </row>
    <row r="668" spans="2:3">
      <c r="B668" s="816" t="str">
        <f ca="1"/>
        <v>REMSENBURG-SPEONK UFSD</v>
      </c>
      <c r="C668" s="818">
        <f>IF(COUNTIF(CONTROL!$B$98:$B$147,'Funding by District'!D506)&gt;=1,"",ROW()-162)</f>
        <v>506</v>
      </c>
    </row>
    <row r="669" spans="2:3">
      <c r="B669" s="816" t="str">
        <f ca="1"/>
        <v>RENSSELAER CITY SD</v>
      </c>
      <c r="C669" s="818">
        <f>IF(COUNTIF(CONTROL!$B$98:$B$147,'Funding by District'!D507)&gt;=1,"",ROW()-162)</f>
        <v>507</v>
      </c>
    </row>
    <row r="670" spans="2:3">
      <c r="B670" s="816" t="str">
        <f ca="1"/>
        <v>RHINEBECK CSD</v>
      </c>
      <c r="C670" s="818">
        <f>IF(COUNTIF(CONTROL!$B$98:$B$147,'Funding by District'!D508)&gt;=1,"",ROW()-162)</f>
        <v>508</v>
      </c>
    </row>
    <row r="671" spans="2:3">
      <c r="B671" s="816" t="str">
        <f ca="1"/>
        <v>RICHFIELD SPRINGS CSD</v>
      </c>
      <c r="C671" s="818">
        <f>IF(COUNTIF(CONTROL!$B$98:$B$147,'Funding by District'!D509)&gt;=1,"",ROW()-162)</f>
        <v>509</v>
      </c>
    </row>
    <row r="672" spans="2:3">
      <c r="B672" s="816" t="str">
        <f ca="1"/>
        <v>RIPLEY CSD</v>
      </c>
      <c r="C672" s="818">
        <f>IF(COUNTIF(CONTROL!$B$98:$B$147,'Funding by District'!D510)&gt;=1,"",ROW()-162)</f>
        <v>510</v>
      </c>
    </row>
    <row r="673" spans="2:3">
      <c r="B673" s="816" t="str">
        <f ca="1"/>
        <v>RIVERHEAD CSD</v>
      </c>
      <c r="C673" s="818">
        <f>IF(COUNTIF(CONTROL!$B$98:$B$147,'Funding by District'!D511)&gt;=1,"",ROW()-162)</f>
        <v>511</v>
      </c>
    </row>
    <row r="674" spans="2:3">
      <c r="B674" s="816" t="str">
        <f ca="1"/>
        <v>ROCHESTER CITY SD</v>
      </c>
      <c r="C674" s="818">
        <f>IF(COUNTIF(CONTROL!$B$98:$B$147,'Funding by District'!D512)&gt;=1,"",ROW()-162)</f>
        <v>512</v>
      </c>
    </row>
    <row r="675" spans="2:3">
      <c r="B675" s="816" t="str">
        <f ca="1"/>
        <v>ROCKVILLE CENTRE UFSD</v>
      </c>
      <c r="C675" s="818">
        <f>IF(COUNTIF(CONTROL!$B$98:$B$147,'Funding by District'!D513)&gt;=1,"",ROW()-162)</f>
        <v>513</v>
      </c>
    </row>
    <row r="676" spans="2:3">
      <c r="B676" s="816" t="str">
        <f ca="1"/>
        <v>ROCKY POINT UFSD</v>
      </c>
      <c r="C676" s="818">
        <f>IF(COUNTIF(CONTROL!$B$98:$B$147,'Funding by District'!D514)&gt;=1,"",ROW()-162)</f>
        <v>514</v>
      </c>
    </row>
    <row r="677" spans="2:3">
      <c r="B677" s="816" t="str">
        <f ca="1"/>
        <v>ROME CITY SD</v>
      </c>
      <c r="C677" s="818">
        <f>IF(COUNTIF(CONTROL!$B$98:$B$147,'Funding by District'!D515)&gt;=1,"",ROW()-162)</f>
        <v>515</v>
      </c>
    </row>
    <row r="678" spans="2:3">
      <c r="B678" s="816" t="str">
        <f ca="1"/>
        <v>ROMULUS CSD</v>
      </c>
      <c r="C678" s="818">
        <f>IF(COUNTIF(CONTROL!$B$98:$B$147,'Funding by District'!D516)&gt;=1,"",ROW()-162)</f>
        <v>516</v>
      </c>
    </row>
    <row r="679" spans="2:3">
      <c r="B679" s="816" t="str">
        <f ca="1"/>
        <v>RONDOUT VALLEY CSD</v>
      </c>
      <c r="C679" s="818">
        <f>IF(COUNTIF(CONTROL!$B$98:$B$147,'Funding by District'!D517)&gt;=1,"",ROW()-162)</f>
        <v>517</v>
      </c>
    </row>
    <row r="680" spans="2:3">
      <c r="B680" s="816" t="str">
        <f ca="1"/>
        <v>ROOSEVELT UFSD</v>
      </c>
      <c r="C680" s="818">
        <f>IF(COUNTIF(CONTROL!$B$98:$B$147,'Funding by District'!D518)&gt;=1,"",ROW()-162)</f>
        <v>518</v>
      </c>
    </row>
    <row r="681" spans="2:3">
      <c r="B681" s="816" t="str">
        <f ca="1"/>
        <v>ROSCOE CSD</v>
      </c>
      <c r="C681" s="818">
        <f>IF(COUNTIF(CONTROL!$B$98:$B$147,'Funding by District'!D519)&gt;=1,"",ROW()-162)</f>
        <v>519</v>
      </c>
    </row>
    <row r="682" spans="2:3">
      <c r="B682" s="816" t="str">
        <f ca="1"/>
        <v>ROSLYN UFSD</v>
      </c>
      <c r="C682" s="818">
        <f>IF(COUNTIF(CONTROL!$B$98:$B$147,'Funding by District'!D520)&gt;=1,"",ROW()-162)</f>
        <v>520</v>
      </c>
    </row>
    <row r="683" spans="2:3">
      <c r="B683" s="816" t="str">
        <f ca="1"/>
        <v>ROTTERDAM-MOHONASEN CSD</v>
      </c>
      <c r="C683" s="818">
        <f>IF(COUNTIF(CONTROL!$B$98:$B$147,'Funding by District'!D521)&gt;=1,"",ROW()-162)</f>
        <v>521</v>
      </c>
    </row>
    <row r="684" spans="2:3">
      <c r="B684" s="816" t="str">
        <f ca="1"/>
        <v>ROXBURY CSD</v>
      </c>
      <c r="C684" s="818">
        <f>IF(COUNTIF(CONTROL!$B$98:$B$147,'Funding by District'!D522)&gt;=1,"",ROW()-162)</f>
        <v>522</v>
      </c>
    </row>
    <row r="685" spans="2:3">
      <c r="B685" s="816" t="str">
        <f ca="1"/>
        <v>ROYALTON-HARTLAND CSD</v>
      </c>
      <c r="C685" s="818">
        <f>IF(COUNTIF(CONTROL!$B$98:$B$147,'Funding by District'!D523)&gt;=1,"",ROW()-162)</f>
        <v>523</v>
      </c>
    </row>
    <row r="686" spans="2:3">
      <c r="B686" s="816" t="str">
        <f ca="1"/>
        <v>RUSH-HENRIETTA CSD</v>
      </c>
      <c r="C686" s="818">
        <f>IF(COUNTIF(CONTROL!$B$98:$B$147,'Funding by District'!D524)&gt;=1,"",ROW()-162)</f>
        <v>524</v>
      </c>
    </row>
    <row r="687" spans="2:3">
      <c r="B687" s="816" t="str">
        <f ca="1"/>
        <v>RYE CITY SD</v>
      </c>
      <c r="C687" s="818">
        <f>IF(COUNTIF(CONTROL!$B$98:$B$147,'Funding by District'!D525)&gt;=1,"",ROW()-162)</f>
        <v>525</v>
      </c>
    </row>
    <row r="688" spans="2:3">
      <c r="B688" s="816" t="str">
        <f ca="1"/>
        <v>RYE NECK UFSD</v>
      </c>
      <c r="C688" s="818">
        <f>IF(COUNTIF(CONTROL!$B$98:$B$147,'Funding by District'!D526)&gt;=1,"",ROW()-162)</f>
        <v>526</v>
      </c>
    </row>
    <row r="689" spans="2:3">
      <c r="B689" s="816" t="str">
        <f ca="1"/>
        <v>SACHEM CSD</v>
      </c>
      <c r="C689" s="818">
        <f>IF(COUNTIF(CONTROL!$B$98:$B$147,'Funding by District'!D527)&gt;=1,"",ROW()-162)</f>
        <v>527</v>
      </c>
    </row>
    <row r="690" spans="2:3">
      <c r="B690" s="816" t="str">
        <f ca="1"/>
        <v>SACKETS HARBOR CSD</v>
      </c>
      <c r="C690" s="818">
        <f>IF(COUNTIF(CONTROL!$B$98:$B$147,'Funding by District'!D528)&gt;=1,"",ROW()-162)</f>
        <v>528</v>
      </c>
    </row>
    <row r="691" spans="2:3">
      <c r="B691" s="816" t="str">
        <f ca="1"/>
        <v>SAG HARBOR UFSD</v>
      </c>
      <c r="C691" s="818">
        <f>IF(COUNTIF(CONTROL!$B$98:$B$147,'Funding by District'!D529)&gt;=1,"",ROW()-162)</f>
        <v>529</v>
      </c>
    </row>
    <row r="692" spans="2:3">
      <c r="B692" s="816" t="str">
        <f ca="1"/>
        <v>SAGAPONACK COMN SD</v>
      </c>
      <c r="C692" s="818">
        <f>IF(COUNTIF(CONTROL!$B$98:$B$147,'Funding by District'!D530)&gt;=1,"",ROW()-162)</f>
        <v>530</v>
      </c>
    </row>
    <row r="693" spans="2:3">
      <c r="B693" s="816" t="str">
        <f ca="1"/>
        <v>SALAMANCA CITY SD</v>
      </c>
      <c r="C693" s="818">
        <f>IF(COUNTIF(CONTROL!$B$98:$B$147,'Funding by District'!D531)&gt;=1,"",ROW()-162)</f>
        <v>531</v>
      </c>
    </row>
    <row r="694" spans="2:3">
      <c r="B694" s="816" t="str">
        <f ca="1"/>
        <v>SALEM CSD</v>
      </c>
      <c r="C694" s="818">
        <f>IF(COUNTIF(CONTROL!$B$98:$B$147,'Funding by District'!D532)&gt;=1,"",ROW()-162)</f>
        <v>532</v>
      </c>
    </row>
    <row r="695" spans="2:3">
      <c r="B695" s="816" t="str">
        <f ca="1"/>
        <v>SALMON RIVER CSD</v>
      </c>
      <c r="C695" s="818">
        <f>IF(COUNTIF(CONTROL!$B$98:$B$147,'Funding by District'!D533)&gt;=1,"",ROW()-162)</f>
        <v>533</v>
      </c>
    </row>
    <row r="696" spans="2:3">
      <c r="B696" s="816" t="str">
        <f ca="1"/>
        <v>SANDY CREEK CSD</v>
      </c>
      <c r="C696" s="818">
        <f>IF(COUNTIF(CONTROL!$B$98:$B$147,'Funding by District'!D534)&gt;=1,"",ROW()-162)</f>
        <v>534</v>
      </c>
    </row>
    <row r="697" spans="2:3">
      <c r="B697" s="816" t="str">
        <f ca="1"/>
        <v>SARANAC CSD</v>
      </c>
      <c r="C697" s="818">
        <f>IF(COUNTIF(CONTROL!$B$98:$B$147,'Funding by District'!D535)&gt;=1,"",ROW()-162)</f>
        <v>535</v>
      </c>
    </row>
    <row r="698" spans="2:3">
      <c r="B698" s="816" t="str">
        <f ca="1"/>
        <v>SARANAC LAKE CSD</v>
      </c>
      <c r="C698" s="818">
        <f>IF(COUNTIF(CONTROL!$B$98:$B$147,'Funding by District'!D536)&gt;=1,"",ROW()-162)</f>
        <v>536</v>
      </c>
    </row>
    <row r="699" spans="2:3">
      <c r="B699" s="816" t="str">
        <f ca="1"/>
        <v>SARATOGA SPRINGS CITY SD</v>
      </c>
      <c r="C699" s="818">
        <f>IF(COUNTIF(CONTROL!$B$98:$B$147,'Funding by District'!D537)&gt;=1,"",ROW()-162)</f>
        <v>537</v>
      </c>
    </row>
    <row r="700" spans="2:3">
      <c r="B700" s="816" t="str">
        <f ca="1"/>
        <v>SAUGERTIES CSD</v>
      </c>
      <c r="C700" s="818">
        <f>IF(COUNTIF(CONTROL!$B$98:$B$147,'Funding by District'!D538)&gt;=1,"",ROW()-162)</f>
        <v>538</v>
      </c>
    </row>
    <row r="701" spans="2:3">
      <c r="B701" s="816" t="str">
        <f ca="1"/>
        <v>SAUQUOIT VALLEY CSD</v>
      </c>
      <c r="C701" s="818">
        <f>IF(COUNTIF(CONTROL!$B$98:$B$147,'Funding by District'!D539)&gt;=1,"",ROW()-162)</f>
        <v>539</v>
      </c>
    </row>
    <row r="702" spans="2:3">
      <c r="B702" s="816" t="str">
        <f ca="1"/>
        <v>SAYVILLE UFSD</v>
      </c>
      <c r="C702" s="818">
        <f>IF(COUNTIF(CONTROL!$B$98:$B$147,'Funding by District'!D540)&gt;=1,"",ROW()-162)</f>
        <v>540</v>
      </c>
    </row>
    <row r="703" spans="2:3">
      <c r="B703" s="816" t="str">
        <f ca="1"/>
        <v>SCARSDALE UFSD</v>
      </c>
      <c r="C703" s="818">
        <f>IF(COUNTIF(CONTROL!$B$98:$B$147,'Funding by District'!D541)&gt;=1,"",ROW()-162)</f>
        <v>541</v>
      </c>
    </row>
    <row r="704" spans="2:3">
      <c r="B704" s="816" t="str">
        <f ca="1"/>
        <v>SCHALMONT CSD</v>
      </c>
      <c r="C704" s="818">
        <f>IF(COUNTIF(CONTROL!$B$98:$B$147,'Funding by District'!D542)&gt;=1,"",ROW()-162)</f>
        <v>542</v>
      </c>
    </row>
    <row r="705" spans="2:3">
      <c r="B705" s="816" t="str">
        <f ca="1"/>
        <v>SCHENECTADY CITY SD</v>
      </c>
      <c r="C705" s="818">
        <f>IF(COUNTIF(CONTROL!$B$98:$B$147,'Funding by District'!D543)&gt;=1,"",ROW()-162)</f>
        <v>543</v>
      </c>
    </row>
    <row r="706" spans="2:3">
      <c r="B706" s="816" t="str">
        <f ca="1"/>
        <v>SCHENEVUS CSD</v>
      </c>
      <c r="C706" s="818">
        <f>IF(COUNTIF(CONTROL!$B$98:$B$147,'Funding by District'!D544)&gt;=1,"",ROW()-162)</f>
        <v>544</v>
      </c>
    </row>
    <row r="707" spans="2:3">
      <c r="B707" s="816" t="str">
        <f ca="1"/>
        <v>SCHODACK CSD</v>
      </c>
      <c r="C707" s="818">
        <f>IF(COUNTIF(CONTROL!$B$98:$B$147,'Funding by District'!D545)&gt;=1,"",ROW()-162)</f>
        <v>545</v>
      </c>
    </row>
    <row r="708" spans="2:3">
      <c r="B708" s="816" t="str">
        <f ca="1"/>
        <v>SCHOHARIE CSD</v>
      </c>
      <c r="C708" s="818">
        <f>IF(COUNTIF(CONTROL!$B$98:$B$147,'Funding by District'!D546)&gt;=1,"",ROW()-162)</f>
        <v>546</v>
      </c>
    </row>
    <row r="709" spans="2:3">
      <c r="B709" s="816" t="str">
        <f ca="1"/>
        <v>SCHROON LAKE CSD</v>
      </c>
      <c r="C709" s="818">
        <f>IF(COUNTIF(CONTROL!$B$98:$B$147,'Funding by District'!D547)&gt;=1,"",ROW()-162)</f>
        <v>547</v>
      </c>
    </row>
    <row r="710" spans="2:3">
      <c r="B710" s="816" t="str">
        <f ca="1"/>
        <v>SCHUYLERVILLE CSD</v>
      </c>
      <c r="C710" s="818">
        <f>IF(COUNTIF(CONTROL!$B$98:$B$147,'Funding by District'!D548)&gt;=1,"",ROW()-162)</f>
        <v>548</v>
      </c>
    </row>
    <row r="711" spans="2:3">
      <c r="B711" s="816" t="str">
        <f ca="1"/>
        <v>SCIO CSD</v>
      </c>
      <c r="C711" s="818">
        <f>IF(COUNTIF(CONTROL!$B$98:$B$147,'Funding by District'!D549)&gt;=1,"",ROW()-162)</f>
        <v>549</v>
      </c>
    </row>
    <row r="712" spans="2:3">
      <c r="B712" s="816" t="str">
        <f ca="1"/>
        <v>SCOTIA-GLENVILLE CSD</v>
      </c>
      <c r="C712" s="818">
        <f>IF(COUNTIF(CONTROL!$B$98:$B$147,'Funding by District'!D550)&gt;=1,"",ROW()-162)</f>
        <v>550</v>
      </c>
    </row>
    <row r="713" spans="2:3">
      <c r="B713" s="816" t="str">
        <f ca="1"/>
        <v>SEAFORD UFSD</v>
      </c>
      <c r="C713" s="818">
        <f>IF(COUNTIF(CONTROL!$B$98:$B$147,'Funding by District'!D551)&gt;=1,"",ROW()-162)</f>
        <v>551</v>
      </c>
    </row>
    <row r="714" spans="2:3">
      <c r="B714" s="816" t="str">
        <f ca="1"/>
        <v>SENECA FALLS CSD</v>
      </c>
      <c r="C714" s="818">
        <f>IF(COUNTIF(CONTROL!$B$98:$B$147,'Funding by District'!D552)&gt;=1,"",ROW()-162)</f>
        <v>552</v>
      </c>
    </row>
    <row r="715" spans="2:3">
      <c r="B715" s="816" t="str">
        <f ca="1"/>
        <v>SEWANHAKA CENTRAL HS DISTRICT</v>
      </c>
      <c r="C715" s="818">
        <f>IF(COUNTIF(CONTROL!$B$98:$B$147,'Funding by District'!D553)&gt;=1,"",ROW()-162)</f>
        <v>553</v>
      </c>
    </row>
    <row r="716" spans="2:3">
      <c r="B716" s="816" t="str">
        <f ca="1"/>
        <v>SHARON SPRINGS CSD</v>
      </c>
      <c r="C716" s="818">
        <f>IF(COUNTIF(CONTROL!$B$98:$B$147,'Funding by District'!D554)&gt;=1,"",ROW()-162)</f>
        <v>554</v>
      </c>
    </row>
    <row r="717" spans="2:3">
      <c r="B717" s="816" t="str">
        <f ca="1"/>
        <v>SHELTER ISLAND UFSD</v>
      </c>
      <c r="C717" s="818">
        <f>IF(COUNTIF(CONTROL!$B$98:$B$147,'Funding by District'!D555)&gt;=1,"",ROW()-162)</f>
        <v>555</v>
      </c>
    </row>
    <row r="718" spans="2:3">
      <c r="B718" s="816" t="str">
        <f ca="1"/>
        <v>SHENENDEHOWA CSD</v>
      </c>
      <c r="C718" s="818">
        <f>IF(COUNTIF(CONTROL!$B$98:$B$147,'Funding by District'!D556)&gt;=1,"",ROW()-162)</f>
        <v>556</v>
      </c>
    </row>
    <row r="719" spans="2:3">
      <c r="B719" s="816" t="str">
        <f ca="1"/>
        <v>SHERBURNE-EARLVILLE CSD</v>
      </c>
      <c r="C719" s="818">
        <f>IF(COUNTIF(CONTROL!$B$98:$B$147,'Funding by District'!D557)&gt;=1,"",ROW()-162)</f>
        <v>557</v>
      </c>
    </row>
    <row r="720" spans="2:3">
      <c r="B720" s="816" t="str">
        <f ca="1"/>
        <v>SHERMAN CSD</v>
      </c>
      <c r="C720" s="818">
        <f>IF(COUNTIF(CONTROL!$B$98:$B$147,'Funding by District'!D558)&gt;=1,"",ROW()-162)</f>
        <v>558</v>
      </c>
    </row>
    <row r="721" spans="2:3">
      <c r="B721" s="816" t="str">
        <f ca="1"/>
        <v>SHERRILL CITY SD</v>
      </c>
      <c r="C721" s="818">
        <f>IF(COUNTIF(CONTROL!$B$98:$B$147,'Funding by District'!D559)&gt;=1,"",ROW()-162)</f>
        <v>559</v>
      </c>
    </row>
    <row r="722" spans="2:3">
      <c r="B722" s="816" t="str">
        <f ca="1"/>
        <v>SHOREHAM-WADING RIVER CSD</v>
      </c>
      <c r="C722" s="818">
        <f>IF(COUNTIF(CONTROL!$B$98:$B$147,'Funding by District'!D560)&gt;=1,"",ROW()-162)</f>
        <v>560</v>
      </c>
    </row>
    <row r="723" spans="2:3">
      <c r="B723" s="816" t="str">
        <f ca="1"/>
        <v>SIDNEY CSD</v>
      </c>
      <c r="C723" s="818">
        <f>IF(COUNTIF(CONTROL!$B$98:$B$147,'Funding by District'!D561)&gt;=1,"",ROW()-162)</f>
        <v>561</v>
      </c>
    </row>
    <row r="724" spans="2:3">
      <c r="B724" s="816" t="str">
        <f ca="1"/>
        <v>SILVER CREEK CSD</v>
      </c>
      <c r="C724" s="818">
        <f>IF(COUNTIF(CONTROL!$B$98:$B$147,'Funding by District'!D562)&gt;=1,"",ROW()-162)</f>
        <v>562</v>
      </c>
    </row>
    <row r="725" spans="2:3">
      <c r="B725" s="816" t="str">
        <f ca="1"/>
        <v>SKANEATELES CSD</v>
      </c>
      <c r="C725" s="818">
        <f>IF(COUNTIF(CONTROL!$B$98:$B$147,'Funding by District'!D563)&gt;=1,"",ROW()-162)</f>
        <v>563</v>
      </c>
    </row>
    <row r="726" spans="2:3">
      <c r="B726" s="816" t="str">
        <f ca="1"/>
        <v>SMITHTOWN CSD</v>
      </c>
      <c r="C726" s="818">
        <f>IF(COUNTIF(CONTROL!$B$98:$B$147,'Funding by District'!D564)&gt;=1,"",ROW()-162)</f>
        <v>564</v>
      </c>
    </row>
    <row r="727" spans="2:3">
      <c r="B727" s="816" t="str">
        <f ca="1"/>
        <v>SODUS CSD</v>
      </c>
      <c r="C727" s="818">
        <f>IF(COUNTIF(CONTROL!$B$98:$B$147,'Funding by District'!D565)&gt;=1,"",ROW()-162)</f>
        <v>565</v>
      </c>
    </row>
    <row r="728" spans="2:3">
      <c r="B728" s="816" t="str">
        <f ca="1"/>
        <v>SOLVAY UFSD</v>
      </c>
      <c r="C728" s="818">
        <f>IF(COUNTIF(CONTROL!$B$98:$B$147,'Funding by District'!D566)&gt;=1,"",ROW()-162)</f>
        <v>566</v>
      </c>
    </row>
    <row r="729" spans="2:3">
      <c r="B729" s="816" t="str">
        <f ca="1"/>
        <v>SOMERS CSD</v>
      </c>
      <c r="C729" s="818">
        <f>IF(COUNTIF(CONTROL!$B$98:$B$147,'Funding by District'!D567)&gt;=1,"",ROW()-162)</f>
        <v>567</v>
      </c>
    </row>
    <row r="730" spans="2:3">
      <c r="B730" s="816" t="str">
        <f ca="1"/>
        <v>SOUTH COLONIE CSD</v>
      </c>
      <c r="C730" s="818">
        <f>IF(COUNTIF(CONTROL!$B$98:$B$147,'Funding by District'!D568)&gt;=1,"",ROW()-162)</f>
        <v>568</v>
      </c>
    </row>
    <row r="731" spans="2:3">
      <c r="B731" s="816" t="str">
        <f ca="1"/>
        <v>SOUTH COUNTRY CSD</v>
      </c>
      <c r="C731" s="818">
        <f>IF(COUNTIF(CONTROL!$B$98:$B$147,'Funding by District'!D569)&gt;=1,"",ROW()-162)</f>
        <v>569</v>
      </c>
    </row>
    <row r="732" spans="2:3">
      <c r="B732" s="816" t="str">
        <f ca="1"/>
        <v>SOUTH GLENS FALLS CSD</v>
      </c>
      <c r="C732" s="818">
        <f>IF(COUNTIF(CONTROL!$B$98:$B$147,'Funding by District'!D570)&gt;=1,"",ROW()-162)</f>
        <v>570</v>
      </c>
    </row>
    <row r="733" spans="2:3">
      <c r="B733" s="816" t="str">
        <f ca="1"/>
        <v>SOUTH HUNTINGTON UFSD</v>
      </c>
      <c r="C733" s="818">
        <f>IF(COUNTIF(CONTROL!$B$98:$B$147,'Funding by District'!D571)&gt;=1,"",ROW()-162)</f>
        <v>571</v>
      </c>
    </row>
    <row r="734" spans="2:3">
      <c r="B734" s="816" t="str">
        <f ca="1"/>
        <v>SOUTH JEFFERSON CSD</v>
      </c>
      <c r="C734" s="818">
        <f>IF(COUNTIF(CONTROL!$B$98:$B$147,'Funding by District'!D572)&gt;=1,"",ROW()-162)</f>
        <v>572</v>
      </c>
    </row>
    <row r="735" spans="2:3">
      <c r="B735" s="816" t="str">
        <f ca="1"/>
        <v>SOUTH KORTRIGHT CSD</v>
      </c>
      <c r="C735" s="818">
        <f>IF(COUNTIF(CONTROL!$B$98:$B$147,'Funding by District'!D573)&gt;=1,"",ROW()-162)</f>
        <v>573</v>
      </c>
    </row>
    <row r="736" spans="2:3">
      <c r="B736" s="816" t="str">
        <f ca="1"/>
        <v>SOUTH LEWIS CSD</v>
      </c>
      <c r="C736" s="818">
        <f>IF(COUNTIF(CONTROL!$B$98:$B$147,'Funding by District'!D574)&gt;=1,"",ROW()-162)</f>
        <v>574</v>
      </c>
    </row>
    <row r="737" spans="2:3">
      <c r="B737" s="816" t="str">
        <f ca="1"/>
        <v>SOUTH ORANGETOWN CSD</v>
      </c>
      <c r="C737" s="818">
        <f>IF(COUNTIF(CONTROL!$B$98:$B$147,'Funding by District'!D575)&gt;=1,"",ROW()-162)</f>
        <v>575</v>
      </c>
    </row>
    <row r="738" spans="2:3">
      <c r="B738" s="816" t="str">
        <f ca="1"/>
        <v>SOUTH SENECA CSD</v>
      </c>
      <c r="C738" s="818">
        <f>IF(COUNTIF(CONTROL!$B$98:$B$147,'Funding by District'!D576)&gt;=1,"",ROW()-162)</f>
        <v>576</v>
      </c>
    </row>
    <row r="739" spans="2:3">
      <c r="B739" s="816" t="str">
        <f ca="1"/>
        <v>SOUTHAMPTON UFSD</v>
      </c>
      <c r="C739" s="818">
        <f>IF(COUNTIF(CONTROL!$B$98:$B$147,'Funding by District'!D577)&gt;=1,"",ROW()-162)</f>
        <v>577</v>
      </c>
    </row>
    <row r="740" spans="2:3">
      <c r="B740" s="816" t="str">
        <f ca="1"/>
        <v>SOUTHERN CAYUGA CSD</v>
      </c>
      <c r="C740" s="818">
        <f>IF(COUNTIF(CONTROL!$B$98:$B$147,'Funding by District'!D578)&gt;=1,"",ROW()-162)</f>
        <v>578</v>
      </c>
    </row>
    <row r="741" spans="2:3">
      <c r="B741" s="816" t="str">
        <f ca="1"/>
        <v>SOUTHOLD UFSD</v>
      </c>
      <c r="C741" s="818">
        <f>IF(COUNTIF(CONTROL!$B$98:$B$147,'Funding by District'!D579)&gt;=1,"",ROW()-162)</f>
        <v>579</v>
      </c>
    </row>
    <row r="742" spans="2:3">
      <c r="B742" s="816" t="str">
        <f ca="1"/>
        <v>SOUTHWESTERN CSD AT JAMESTOWN</v>
      </c>
      <c r="C742" s="818">
        <f>IF(COUNTIF(CONTROL!$B$98:$B$147,'Funding by District'!D580)&gt;=1,"",ROW()-162)</f>
        <v>580</v>
      </c>
    </row>
    <row r="743" spans="2:3">
      <c r="B743" s="816" t="str">
        <f ca="1"/>
        <v>SPACKENKILL UFSD</v>
      </c>
      <c r="C743" s="818">
        <f>IF(COUNTIF(CONTROL!$B$98:$B$147,'Funding by District'!D581)&gt;=1,"",ROW()-162)</f>
        <v>581</v>
      </c>
    </row>
    <row r="744" spans="2:3">
      <c r="B744" s="816" t="str">
        <f ca="1"/>
        <v>SPENCERPORT CSD</v>
      </c>
      <c r="C744" s="818">
        <f>IF(COUNTIF(CONTROL!$B$98:$B$147,'Funding by District'!D582)&gt;=1,"",ROW()-162)</f>
        <v>582</v>
      </c>
    </row>
    <row r="745" spans="2:3">
      <c r="B745" s="816" t="str">
        <f ca="1"/>
        <v>SPENCER-VAN ETTEN CSD</v>
      </c>
      <c r="C745" s="818">
        <f>IF(COUNTIF(CONTROL!$B$98:$B$147,'Funding by District'!D583)&gt;=1,"",ROW()-162)</f>
        <v>583</v>
      </c>
    </row>
    <row r="746" spans="2:3">
      <c r="B746" s="816" t="str">
        <f ca="1"/>
        <v>SPRINGS UFSD</v>
      </c>
      <c r="C746" s="818">
        <f>IF(COUNTIF(CONTROL!$B$98:$B$147,'Funding by District'!D584)&gt;=1,"",ROW()-162)</f>
        <v>584</v>
      </c>
    </row>
    <row r="747" spans="2:3">
      <c r="B747" s="816" t="str">
        <f ca="1"/>
        <v>SPRINGVILLE-GRIFFITH INST CSD</v>
      </c>
      <c r="C747" s="818">
        <f>IF(COUNTIF(CONTROL!$B$98:$B$147,'Funding by District'!D585)&gt;=1,"",ROW()-162)</f>
        <v>585</v>
      </c>
    </row>
    <row r="748" spans="2:3">
      <c r="B748" s="816" t="str">
        <f ca="1"/>
        <v>ST REGIS FALLS CSD</v>
      </c>
      <c r="C748" s="818">
        <f>IF(COUNTIF(CONTROL!$B$98:$B$147,'Funding by District'!D586)&gt;=1,"",ROW()-162)</f>
        <v>586</v>
      </c>
    </row>
    <row r="749" spans="2:3">
      <c r="B749" s="816" t="str">
        <f ca="1"/>
        <v>STAMFORD CSD</v>
      </c>
      <c r="C749" s="818">
        <f>IF(COUNTIF(CONTROL!$B$98:$B$147,'Funding by District'!D587)&gt;=1,"",ROW()-162)</f>
        <v>587</v>
      </c>
    </row>
    <row r="750" spans="2:3">
      <c r="B750" s="816" t="str">
        <f ca="1"/>
        <v>STARPOINT CSD</v>
      </c>
      <c r="C750" s="818">
        <f>IF(COUNTIF(CONTROL!$B$98:$B$147,'Funding by District'!D588)&gt;=1,"",ROW()-162)</f>
        <v>588</v>
      </c>
    </row>
    <row r="751" spans="2:3">
      <c r="B751" s="816" t="str">
        <f ca="1"/>
        <v>STILLWATER CSD</v>
      </c>
      <c r="C751" s="818">
        <f>IF(COUNTIF(CONTROL!$B$98:$B$147,'Funding by District'!D589)&gt;=1,"",ROW()-162)</f>
        <v>589</v>
      </c>
    </row>
    <row r="752" spans="2:3">
      <c r="B752" s="816" t="str">
        <f ca="1"/>
        <v>STOCKBRIDGE VALLEY CSD</v>
      </c>
      <c r="C752" s="818">
        <f>IF(COUNTIF(CONTROL!$B$98:$B$147,'Funding by District'!D590)&gt;=1,"",ROW()-162)</f>
        <v>590</v>
      </c>
    </row>
    <row r="753" spans="2:3">
      <c r="B753" s="816" t="str">
        <f ca="1"/>
        <v>SULLIVAN WEST CSD</v>
      </c>
      <c r="C753" s="818">
        <f>IF(COUNTIF(CONTROL!$B$98:$B$147,'Funding by District'!D591)&gt;=1,"",ROW()-162)</f>
        <v>591</v>
      </c>
    </row>
    <row r="754" spans="2:3">
      <c r="B754" s="816" t="str">
        <f ca="1"/>
        <v>SUSQUEHANNA VALLEY CSD</v>
      </c>
      <c r="C754" s="818">
        <f>IF(COUNTIF(CONTROL!$B$98:$B$147,'Funding by District'!D592)&gt;=1,"",ROW()-162)</f>
        <v>592</v>
      </c>
    </row>
    <row r="755" spans="2:3">
      <c r="B755" s="816" t="str">
        <f ca="1"/>
        <v>SWEET HOME CSD</v>
      </c>
      <c r="C755" s="818">
        <f>IF(COUNTIF(CONTROL!$B$98:$B$147,'Funding by District'!D593)&gt;=1,"",ROW()-162)</f>
        <v>593</v>
      </c>
    </row>
    <row r="756" spans="2:3">
      <c r="B756" s="816" t="str">
        <f ca="1"/>
        <v>SYOSSET CSD</v>
      </c>
      <c r="C756" s="818">
        <f>IF(COUNTIF(CONTROL!$B$98:$B$147,'Funding by District'!D594)&gt;=1,"",ROW()-162)</f>
        <v>594</v>
      </c>
    </row>
    <row r="757" spans="2:3">
      <c r="B757" s="816" t="str">
        <f ca="1"/>
        <v>SYRACUSE CITY SD</v>
      </c>
      <c r="C757" s="818">
        <f>IF(COUNTIF(CONTROL!$B$98:$B$147,'Funding by District'!D595)&gt;=1,"",ROW()-162)</f>
        <v>595</v>
      </c>
    </row>
    <row r="758" spans="2:3">
      <c r="B758" s="816" t="str">
        <f ca="1"/>
        <v>TACONIC HILLS CSD</v>
      </c>
      <c r="C758" s="818">
        <f>IF(COUNTIF(CONTROL!$B$98:$B$147,'Funding by District'!D596)&gt;=1,"",ROW()-162)</f>
        <v>596</v>
      </c>
    </row>
    <row r="759" spans="2:3">
      <c r="B759" s="816" t="str">
        <f ca="1"/>
        <v>THOUSAND ISLANDS CSD</v>
      </c>
      <c r="C759" s="818">
        <f>IF(COUNTIF(CONTROL!$B$98:$B$147,'Funding by District'!D597)&gt;=1,"",ROW()-162)</f>
        <v>597</v>
      </c>
    </row>
    <row r="760" spans="2:3">
      <c r="B760" s="816" t="str">
        <f ca="1"/>
        <v>THREE VILLAGE CSD</v>
      </c>
      <c r="C760" s="818">
        <f>IF(COUNTIF(CONTROL!$B$98:$B$147,'Funding by District'!D598)&gt;=1,"",ROW()-162)</f>
        <v>598</v>
      </c>
    </row>
    <row r="761" spans="2:3">
      <c r="B761" s="816" t="str">
        <f ca="1"/>
        <v>TICONDEROGA CSD</v>
      </c>
      <c r="C761" s="818">
        <f>IF(COUNTIF(CONTROL!$B$98:$B$147,'Funding by District'!D599)&gt;=1,"",ROW()-162)</f>
        <v>599</v>
      </c>
    </row>
    <row r="762" spans="2:3">
      <c r="B762" s="816" t="str">
        <f ca="1"/>
        <v>TIOGA CSD</v>
      </c>
      <c r="C762" s="818">
        <f>IF(COUNTIF(CONTROL!$B$98:$B$147,'Funding by District'!D600)&gt;=1,"",ROW()-162)</f>
        <v>600</v>
      </c>
    </row>
    <row r="763" spans="2:3">
      <c r="B763" s="816" t="str">
        <f ca="1"/>
        <v>TONAWANDA CITY SD</v>
      </c>
      <c r="C763" s="818">
        <f>IF(COUNTIF(CONTROL!$B$98:$B$147,'Funding by District'!D601)&gt;=1,"",ROW()-162)</f>
        <v>601</v>
      </c>
    </row>
    <row r="764" spans="2:3">
      <c r="B764" s="816" t="str">
        <f ca="1"/>
        <v>TOWN OF WEBB UFSD</v>
      </c>
      <c r="C764" s="818">
        <f>IF(COUNTIF(CONTROL!$B$98:$B$147,'Funding by District'!D602)&gt;=1,"",ROW()-162)</f>
        <v>602</v>
      </c>
    </row>
    <row r="765" spans="2:3">
      <c r="B765" s="816" t="str">
        <f ca="1"/>
        <v>TRI-VALLEY CSD</v>
      </c>
      <c r="C765" s="818">
        <f>IF(COUNTIF(CONTROL!$B$98:$B$147,'Funding by District'!D603)&gt;=1,"",ROW()-162)</f>
        <v>603</v>
      </c>
    </row>
    <row r="766" spans="2:3">
      <c r="B766" s="816" t="str">
        <f ca="1"/>
        <v>TROY CITY SD</v>
      </c>
      <c r="C766" s="818">
        <f>IF(COUNTIF(CONTROL!$B$98:$B$147,'Funding by District'!D604)&gt;=1,"",ROW()-162)</f>
        <v>604</v>
      </c>
    </row>
    <row r="767" spans="2:3">
      <c r="B767" s="816" t="str">
        <f ca="1"/>
        <v>TRUMANSBURG CSD</v>
      </c>
      <c r="C767" s="818">
        <f>IF(COUNTIF(CONTROL!$B$98:$B$147,'Funding by District'!D605)&gt;=1,"",ROW()-162)</f>
        <v>605</v>
      </c>
    </row>
    <row r="768" spans="2:3">
      <c r="B768" s="816" t="str">
        <f ca="1"/>
        <v>TUCKAHOE COMN SD</v>
      </c>
      <c r="C768" s="818">
        <f>IF(COUNTIF(CONTROL!$B$98:$B$147,'Funding by District'!D606)&gt;=1,"",ROW()-162)</f>
        <v>606</v>
      </c>
    </row>
    <row r="769" spans="2:3">
      <c r="B769" s="816" t="str">
        <f ca="1"/>
        <v>TUCKAHOE UFSD</v>
      </c>
      <c r="C769" s="818">
        <f>IF(COUNTIF(CONTROL!$B$98:$B$147,'Funding by District'!D607)&gt;=1,"",ROW()-162)</f>
        <v>607</v>
      </c>
    </row>
    <row r="770" spans="2:3">
      <c r="B770" s="816" t="str">
        <f ca="1"/>
        <v>TULLY CSD</v>
      </c>
      <c r="C770" s="818">
        <f>IF(COUNTIF(CONTROL!$B$98:$B$147,'Funding by District'!D608)&gt;=1,"",ROW()-162)</f>
        <v>608</v>
      </c>
    </row>
    <row r="771" spans="2:3">
      <c r="B771" s="816" t="str">
        <f ca="1"/>
        <v>TUPPER LAKE CSD</v>
      </c>
      <c r="C771" s="818">
        <f>IF(COUNTIF(CONTROL!$B$98:$B$147,'Funding by District'!D609)&gt;=1,"",ROW()-162)</f>
        <v>609</v>
      </c>
    </row>
    <row r="772" spans="2:3">
      <c r="B772" s="816" t="str">
        <f ca="1"/>
        <v>TUXEDO UFSD</v>
      </c>
      <c r="C772" s="818">
        <f>IF(COUNTIF(CONTROL!$B$98:$B$147,'Funding by District'!D610)&gt;=1,"",ROW()-162)</f>
        <v>610</v>
      </c>
    </row>
    <row r="773" spans="2:3">
      <c r="B773" s="816" t="str">
        <f ca="1"/>
        <v>UFSD-TARRYTOWNS</v>
      </c>
      <c r="C773" s="818">
        <f>IF(COUNTIF(CONTROL!$B$98:$B$147,'Funding by District'!D611)&gt;=1,"",ROW()-162)</f>
        <v>611</v>
      </c>
    </row>
    <row r="774" spans="2:3">
      <c r="B774" s="816" t="str">
        <f ca="1"/>
        <v>UNADILLA VALLEY CSD</v>
      </c>
      <c r="C774" s="818">
        <f>IF(COUNTIF(CONTROL!$B$98:$B$147,'Funding by District'!D612)&gt;=1,"",ROW()-162)</f>
        <v>612</v>
      </c>
    </row>
    <row r="775" spans="2:3">
      <c r="B775" s="816" t="str">
        <f ca="1"/>
        <v>UNION SPRINGS CSD</v>
      </c>
      <c r="C775" s="818">
        <f>IF(COUNTIF(CONTROL!$B$98:$B$147,'Funding by District'!D613)&gt;=1,"",ROW()-162)</f>
        <v>613</v>
      </c>
    </row>
    <row r="776" spans="2:3">
      <c r="B776" s="816" t="str">
        <f ca="1"/>
        <v>UNIONDALE UFSD</v>
      </c>
      <c r="C776" s="818">
        <f>IF(COUNTIF(CONTROL!$B$98:$B$147,'Funding by District'!D614)&gt;=1,"",ROW()-162)</f>
        <v>614</v>
      </c>
    </row>
    <row r="777" spans="2:3">
      <c r="B777" s="816" t="str">
        <f ca="1"/>
        <v>UNION-ENDICOTT CSD</v>
      </c>
      <c r="C777" s="818">
        <f>IF(COUNTIF(CONTROL!$B$98:$B$147,'Funding by District'!D615)&gt;=1,"",ROW()-162)</f>
        <v>615</v>
      </c>
    </row>
    <row r="778" spans="2:3">
      <c r="B778" s="816" t="str">
        <f ca="1"/>
        <v>UTICA CITY SD</v>
      </c>
      <c r="C778" s="818">
        <f>IF(COUNTIF(CONTROL!$B$98:$B$147,'Funding by District'!D616)&gt;=1,"",ROW()-162)</f>
        <v>616</v>
      </c>
    </row>
    <row r="779" spans="2:3">
      <c r="B779" s="816" t="str">
        <f ca="1"/>
        <v>VALHALLA UFSD</v>
      </c>
      <c r="C779" s="818">
        <f>IF(COUNTIF(CONTROL!$B$98:$B$147,'Funding by District'!D617)&gt;=1,"",ROW()-162)</f>
        <v>617</v>
      </c>
    </row>
    <row r="780" spans="2:3">
      <c r="B780" s="816" t="str">
        <f ca="1"/>
        <v>VALLEY CSD (MONTGOMERY)</v>
      </c>
      <c r="C780" s="818">
        <f>IF(COUNTIF(CONTROL!$B$98:$B$147,'Funding by District'!D618)&gt;=1,"",ROW()-162)</f>
        <v>618</v>
      </c>
    </row>
    <row r="781" spans="2:3">
      <c r="B781" s="816" t="str">
        <f ca="1"/>
        <v>VALLEY STREAM 13 UFSD</v>
      </c>
      <c r="C781" s="818">
        <f>IF(COUNTIF(CONTROL!$B$98:$B$147,'Funding by District'!D619)&gt;=1,"",ROW()-162)</f>
        <v>619</v>
      </c>
    </row>
    <row r="782" spans="2:3">
      <c r="B782" s="816" t="str">
        <f ca="1"/>
        <v>VALLEY STREAM 24 UFSD</v>
      </c>
      <c r="C782" s="818">
        <f>IF(COUNTIF(CONTROL!$B$98:$B$147,'Funding by District'!D620)&gt;=1,"",ROW()-162)</f>
        <v>620</v>
      </c>
    </row>
    <row r="783" spans="2:3">
      <c r="B783" s="816" t="str">
        <f ca="1"/>
        <v>VALLEY STREAM 30 UFSD</v>
      </c>
      <c r="C783" s="818">
        <f>IF(COUNTIF(CONTROL!$B$98:$B$147,'Funding by District'!D621)&gt;=1,"",ROW()-162)</f>
        <v>621</v>
      </c>
    </row>
    <row r="784" spans="2:3">
      <c r="B784" s="816" t="str">
        <f ca="1"/>
        <v>VALLEY STREAM CENTRAL HS DISTRICT</v>
      </c>
      <c r="C784" s="818">
        <f>IF(COUNTIF(CONTROL!$B$98:$B$147,'Funding by District'!D622)&gt;=1,"",ROW()-162)</f>
        <v>622</v>
      </c>
    </row>
    <row r="785" spans="2:3">
      <c r="B785" s="816" t="str">
        <f ca="1"/>
        <v>VAN HORNESVILLE-OWEN D YOUNG CSD</v>
      </c>
      <c r="C785" s="818">
        <f>IF(COUNTIF(CONTROL!$B$98:$B$147,'Funding by District'!D623)&gt;=1,"",ROW()-162)</f>
        <v>623</v>
      </c>
    </row>
    <row r="786" spans="2:3">
      <c r="B786" s="816" t="str">
        <f ca="1"/>
        <v>VESTAL CSD</v>
      </c>
      <c r="C786" s="818">
        <f>IF(COUNTIF(CONTROL!$B$98:$B$147,'Funding by District'!D624)&gt;=1,"",ROW()-162)</f>
        <v>624</v>
      </c>
    </row>
    <row r="787" spans="2:3">
      <c r="B787" s="816" t="str">
        <f ca="1"/>
        <v>VICTOR CSD</v>
      </c>
      <c r="C787" s="818">
        <f>IF(COUNTIF(CONTROL!$B$98:$B$147,'Funding by District'!D625)&gt;=1,"",ROW()-162)</f>
        <v>625</v>
      </c>
    </row>
    <row r="788" spans="2:3">
      <c r="B788" s="816" t="str">
        <f ca="1"/>
        <v>VOORHEESVILLE CSD</v>
      </c>
      <c r="C788" s="818">
        <f>IF(COUNTIF(CONTROL!$B$98:$B$147,'Funding by District'!D626)&gt;=1,"",ROW()-162)</f>
        <v>626</v>
      </c>
    </row>
    <row r="789" spans="2:3">
      <c r="B789" s="816" t="str">
        <f ca="1"/>
        <v>WAINSCOTT COMN SD</v>
      </c>
      <c r="C789" s="818">
        <f>IF(COUNTIF(CONTROL!$B$98:$B$147,'Funding by District'!D627)&gt;=1,"",ROW()-162)</f>
        <v>627</v>
      </c>
    </row>
    <row r="790" spans="2:3">
      <c r="B790" s="816" t="str">
        <f ca="1"/>
        <v>WALLKILL CSD</v>
      </c>
      <c r="C790" s="818">
        <f>IF(COUNTIF(CONTROL!$B$98:$B$147,'Funding by District'!D628)&gt;=1,"",ROW()-162)</f>
        <v>628</v>
      </c>
    </row>
    <row r="791" spans="2:3">
      <c r="B791" s="816" t="str">
        <f ca="1"/>
        <v>WALTON CSD</v>
      </c>
      <c r="C791" s="818">
        <f>IF(COUNTIF(CONTROL!$B$98:$B$147,'Funding by District'!D629)&gt;=1,"",ROW()-162)</f>
        <v>629</v>
      </c>
    </row>
    <row r="792" spans="2:3">
      <c r="B792" s="816" t="str">
        <f ca="1"/>
        <v>WANTAGH UFSD</v>
      </c>
      <c r="C792" s="818">
        <f>IF(COUNTIF(CONTROL!$B$98:$B$147,'Funding by District'!D630)&gt;=1,"",ROW()-162)</f>
        <v>630</v>
      </c>
    </row>
    <row r="793" spans="2:3">
      <c r="B793" s="816" t="str">
        <f ca="1"/>
        <v>WAPPINGERS CSD</v>
      </c>
      <c r="C793" s="818">
        <f>IF(COUNTIF(CONTROL!$B$98:$B$147,'Funding by District'!D631)&gt;=1,"",ROW()-162)</f>
        <v>631</v>
      </c>
    </row>
    <row r="794" spans="2:3">
      <c r="B794" s="816" t="str">
        <f ca="1"/>
        <v>WARRENSBURG CSD</v>
      </c>
      <c r="C794" s="818">
        <f>IF(COUNTIF(CONTROL!$B$98:$B$147,'Funding by District'!D632)&gt;=1,"",ROW()-162)</f>
        <v>632</v>
      </c>
    </row>
    <row r="795" spans="2:3">
      <c r="B795" s="816" t="str">
        <f ca="1"/>
        <v>WARSAW CSD</v>
      </c>
      <c r="C795" s="818">
        <f>IF(COUNTIF(CONTROL!$B$98:$B$147,'Funding by District'!D633)&gt;=1,"",ROW()-162)</f>
        <v>633</v>
      </c>
    </row>
    <row r="796" spans="2:3">
      <c r="B796" s="816" t="str">
        <f ca="1"/>
        <v>WARWICK VALLEY CSD</v>
      </c>
      <c r="C796" s="818">
        <f>IF(COUNTIF(CONTROL!$B$98:$B$147,'Funding by District'!D634)&gt;=1,"",ROW()-162)</f>
        <v>634</v>
      </c>
    </row>
    <row r="797" spans="2:3">
      <c r="B797" s="816" t="str">
        <f ca="1"/>
        <v>WASHINGTONVILLE CSD</v>
      </c>
      <c r="C797" s="818">
        <f>IF(COUNTIF(CONTROL!$B$98:$B$147,'Funding by District'!D635)&gt;=1,"",ROW()-162)</f>
        <v>635</v>
      </c>
    </row>
    <row r="798" spans="2:3">
      <c r="B798" s="816" t="str">
        <f ca="1"/>
        <v>WATERFORD-HALFMOON UFSD</v>
      </c>
      <c r="C798" s="818">
        <f>IF(COUNTIF(CONTROL!$B$98:$B$147,'Funding by District'!D636)&gt;=1,"",ROW()-162)</f>
        <v>636</v>
      </c>
    </row>
    <row r="799" spans="2:3">
      <c r="B799" s="816" t="str">
        <f ca="1"/>
        <v>WATERLOO CSD</v>
      </c>
      <c r="C799" s="818">
        <f>IF(COUNTIF(CONTROL!$B$98:$B$147,'Funding by District'!D637)&gt;=1,"",ROW()-162)</f>
        <v>637</v>
      </c>
    </row>
    <row r="800" spans="2:3">
      <c r="B800" s="816" t="str">
        <f ca="1"/>
        <v>WATERTOWN CITY SD</v>
      </c>
      <c r="C800" s="818">
        <f>IF(COUNTIF(CONTROL!$B$98:$B$147,'Funding by District'!D638)&gt;=1,"",ROW()-162)</f>
        <v>638</v>
      </c>
    </row>
    <row r="801" spans="2:3">
      <c r="B801" s="816" t="str">
        <f ca="1"/>
        <v>WATERVILLE CSD</v>
      </c>
      <c r="C801" s="818">
        <f>IF(COUNTIF(CONTROL!$B$98:$B$147,'Funding by District'!D639)&gt;=1,"",ROW()-162)</f>
        <v>639</v>
      </c>
    </row>
    <row r="802" spans="2:3">
      <c r="B802" s="816" t="str">
        <f ca="1"/>
        <v>WATERVLIET CITY SD</v>
      </c>
      <c r="C802" s="818">
        <f>IF(COUNTIF(CONTROL!$B$98:$B$147,'Funding by District'!D640)&gt;=1,"",ROW()-162)</f>
        <v>640</v>
      </c>
    </row>
    <row r="803" spans="2:3">
      <c r="B803" s="816" t="str">
        <f ca="1"/>
        <v>WATKINS GLEN CSD</v>
      </c>
      <c r="C803" s="818">
        <f>IF(COUNTIF(CONTROL!$B$98:$B$147,'Funding by District'!D641)&gt;=1,"",ROW()-162)</f>
        <v>641</v>
      </c>
    </row>
    <row r="804" spans="2:3">
      <c r="B804" s="816" t="str">
        <f ca="1"/>
        <v>WAVERLY CSD</v>
      </c>
      <c r="C804" s="818">
        <f>IF(COUNTIF(CONTROL!$B$98:$B$147,'Funding by District'!D642)&gt;=1,"",ROW()-162)</f>
        <v>642</v>
      </c>
    </row>
    <row r="805" spans="2:3">
      <c r="B805" s="816" t="str">
        <f ca="1"/>
        <v>WAYLAND-COHOCTON CSD</v>
      </c>
      <c r="C805" s="818">
        <f>IF(COUNTIF(CONTROL!$B$98:$B$147,'Funding by District'!D643)&gt;=1,"",ROW()-162)</f>
        <v>643</v>
      </c>
    </row>
    <row r="806" spans="2:3">
      <c r="B806" s="816" t="str">
        <f ca="1"/>
        <v>WAYNE CSD</v>
      </c>
      <c r="C806" s="818">
        <f>IF(COUNTIF(CONTROL!$B$98:$B$147,'Funding by District'!D644)&gt;=1,"",ROW()-162)</f>
        <v>644</v>
      </c>
    </row>
    <row r="807" spans="2:3">
      <c r="B807" s="816" t="str">
        <f ca="1"/>
        <v>WEBSTER CSD</v>
      </c>
      <c r="C807" s="818">
        <f>IF(COUNTIF(CONTROL!$B$98:$B$147,'Funding by District'!D645)&gt;=1,"",ROW()-162)</f>
        <v>645</v>
      </c>
    </row>
    <row r="808" spans="2:3">
      <c r="B808" s="816" t="str">
        <f ca="1"/>
        <v>WEEDSPORT CSD</v>
      </c>
      <c r="C808" s="818">
        <f>IF(COUNTIF(CONTROL!$B$98:$B$147,'Funding by District'!D646)&gt;=1,"",ROW()-162)</f>
        <v>646</v>
      </c>
    </row>
    <row r="809" spans="2:3">
      <c r="B809" s="816" t="str">
        <f ca="1"/>
        <v>WELLS CSD</v>
      </c>
      <c r="C809" s="818">
        <f>IF(COUNTIF(CONTROL!$B$98:$B$147,'Funding by District'!D647)&gt;=1,"",ROW()-162)</f>
        <v>647</v>
      </c>
    </row>
    <row r="810" spans="2:3">
      <c r="B810" s="816" t="str">
        <f ca="1"/>
        <v>WELLSVILLE CSD</v>
      </c>
      <c r="C810" s="818">
        <f>IF(COUNTIF(CONTROL!$B$98:$B$147,'Funding by District'!D648)&gt;=1,"",ROW()-162)</f>
        <v>648</v>
      </c>
    </row>
    <row r="811" spans="2:3">
      <c r="B811" s="816" t="str">
        <f ca="1"/>
        <v>WEST BABYLON UFSD</v>
      </c>
      <c r="C811" s="818">
        <f>IF(COUNTIF(CONTROL!$B$98:$B$147,'Funding by District'!D649)&gt;=1,"",ROW()-162)</f>
        <v>649</v>
      </c>
    </row>
    <row r="812" spans="2:3">
      <c r="B812" s="816" t="str">
        <f ca="1"/>
        <v>WEST CANADA VALLEY CSD</v>
      </c>
      <c r="C812" s="818">
        <f>IF(COUNTIF(CONTROL!$B$98:$B$147,'Funding by District'!D650)&gt;=1,"",ROW()-162)</f>
        <v>650</v>
      </c>
    </row>
    <row r="813" spans="2:3">
      <c r="B813" s="816" t="str">
        <f ca="1"/>
        <v>WEST GENESEE CSD</v>
      </c>
      <c r="C813" s="818">
        <f>IF(COUNTIF(CONTROL!$B$98:$B$147,'Funding by District'!D651)&gt;=1,"",ROW()-162)</f>
        <v>651</v>
      </c>
    </row>
    <row r="814" spans="2:3">
      <c r="B814" s="816" t="str">
        <f ca="1"/>
        <v>WEST HEMPSTEAD UFSD</v>
      </c>
      <c r="C814" s="818">
        <f>IF(COUNTIF(CONTROL!$B$98:$B$147,'Funding by District'!D652)&gt;=1,"",ROW()-162)</f>
        <v>652</v>
      </c>
    </row>
    <row r="815" spans="2:3">
      <c r="B815" s="816" t="str">
        <f ca="1"/>
        <v>WEST IRONDEQUOIT CSD</v>
      </c>
      <c r="C815" s="818">
        <f>IF(COUNTIF(CONTROL!$B$98:$B$147,'Funding by District'!D653)&gt;=1,"",ROW()-162)</f>
        <v>653</v>
      </c>
    </row>
    <row r="816" spans="2:3">
      <c r="B816" s="816" t="str">
        <f ca="1"/>
        <v>WEST ISLIP UFSD</v>
      </c>
      <c r="C816" s="818">
        <f>IF(COUNTIF(CONTROL!$B$98:$B$147,'Funding by District'!D654)&gt;=1,"",ROW()-162)</f>
        <v>654</v>
      </c>
    </row>
    <row r="817" spans="2:3">
      <c r="B817" s="816" t="str">
        <f ca="1"/>
        <v>WEST SENECA CSD</v>
      </c>
      <c r="C817" s="818">
        <f>IF(COUNTIF(CONTROL!$B$98:$B$147,'Funding by District'!D655)&gt;=1,"",ROW()-162)</f>
        <v>655</v>
      </c>
    </row>
    <row r="818" spans="2:3">
      <c r="B818" s="816" t="str">
        <f ca="1"/>
        <v>WEST VALLEY CSD</v>
      </c>
      <c r="C818" s="818">
        <f>IF(COUNTIF(CONTROL!$B$98:$B$147,'Funding by District'!D656)&gt;=1,"",ROW()-162)</f>
        <v>656</v>
      </c>
    </row>
    <row r="819" spans="2:3">
      <c r="B819" s="816" t="str">
        <f ca="1"/>
        <v>WESTBURY UFSD</v>
      </c>
      <c r="C819" s="818">
        <f>IF(COUNTIF(CONTROL!$B$98:$B$147,'Funding by District'!D657)&gt;=1,"",ROW()-162)</f>
        <v>657</v>
      </c>
    </row>
    <row r="820" spans="2:3">
      <c r="B820" s="816" t="str">
        <f ca="1"/>
        <v>WESTFIELD CSD</v>
      </c>
      <c r="C820" s="818">
        <f>IF(COUNTIF(CONTROL!$B$98:$B$147,'Funding by District'!D658)&gt;=1,"",ROW()-162)</f>
        <v>658</v>
      </c>
    </row>
    <row r="821" spans="2:3">
      <c r="B821" s="816" t="str">
        <f ca="1"/>
        <v>WESTHAMPTON BEACH UFSD</v>
      </c>
      <c r="C821" s="818">
        <f>IF(COUNTIF(CONTROL!$B$98:$B$147,'Funding by District'!D659)&gt;=1,"",ROW()-162)</f>
        <v>659</v>
      </c>
    </row>
    <row r="822" spans="2:3">
      <c r="B822" s="816" t="str">
        <f ca="1"/>
        <v>WESTHILL CSD</v>
      </c>
      <c r="C822" s="818">
        <f>IF(COUNTIF(CONTROL!$B$98:$B$147,'Funding by District'!D660)&gt;=1,"",ROW()-162)</f>
        <v>660</v>
      </c>
    </row>
    <row r="823" spans="2:3">
      <c r="B823" s="816" t="str">
        <f ca="1"/>
        <v>WESTMORELAND CSD</v>
      </c>
      <c r="C823" s="818">
        <f>IF(COUNTIF(CONTROL!$B$98:$B$147,'Funding by District'!D661)&gt;=1,"",ROW()-162)</f>
        <v>661</v>
      </c>
    </row>
    <row r="824" spans="2:3">
      <c r="B824" s="816" t="str">
        <f ca="1"/>
        <v>WESTPORT CSD</v>
      </c>
      <c r="C824" s="818">
        <f>IF(COUNTIF(CONTROL!$B$98:$B$147,'Funding by District'!D662)&gt;=1,"",ROW()-162)</f>
        <v>662</v>
      </c>
    </row>
    <row r="825" spans="2:3">
      <c r="B825" s="816" t="str">
        <f ca="1"/>
        <v>WHEATLAND-CHILI CSD</v>
      </c>
      <c r="C825" s="818">
        <f>IF(COUNTIF(CONTROL!$B$98:$B$147,'Funding by District'!D663)&gt;=1,"",ROW()-162)</f>
        <v>663</v>
      </c>
    </row>
    <row r="826" spans="2:3">
      <c r="B826" s="816" t="str">
        <f ca="1"/>
        <v>WHEELERVILLE UFSD</v>
      </c>
      <c r="C826" s="818">
        <f>IF(COUNTIF(CONTROL!$B$98:$B$147,'Funding by District'!D664)&gt;=1,"",ROW()-162)</f>
        <v>664</v>
      </c>
    </row>
    <row r="827" spans="2:3">
      <c r="B827" s="816" t="str">
        <f ca="1"/>
        <v>WHITE PLAINS CITY SD</v>
      </c>
      <c r="C827" s="818">
        <f>IF(COUNTIF(CONTROL!$B$98:$B$147,'Funding by District'!D665)&gt;=1,"",ROW()-162)</f>
        <v>665</v>
      </c>
    </row>
    <row r="828" spans="2:3">
      <c r="B828" s="816" t="str">
        <f ca="1"/>
        <v>WHITEHALL CSD</v>
      </c>
      <c r="C828" s="818">
        <f>IF(COUNTIF(CONTROL!$B$98:$B$147,'Funding by District'!D666)&gt;=1,"",ROW()-162)</f>
        <v>666</v>
      </c>
    </row>
    <row r="829" spans="2:3">
      <c r="B829" s="816" t="str">
        <f ca="1"/>
        <v>WHITESBORO CSD</v>
      </c>
      <c r="C829" s="818">
        <f>IF(COUNTIF(CONTROL!$B$98:$B$147,'Funding by District'!D667)&gt;=1,"",ROW()-162)</f>
        <v>667</v>
      </c>
    </row>
    <row r="830" spans="2:3">
      <c r="B830" s="816" t="str">
        <f ca="1"/>
        <v>WHITESVILLE CSD</v>
      </c>
      <c r="C830" s="818">
        <f>IF(COUNTIF(CONTROL!$B$98:$B$147,'Funding by District'!D668)&gt;=1,"",ROW()-162)</f>
        <v>668</v>
      </c>
    </row>
    <row r="831" spans="2:3">
      <c r="B831" s="816" t="str">
        <f ca="1"/>
        <v>WHITNEY POINT CSD</v>
      </c>
      <c r="C831" s="818">
        <f>IF(COUNTIF(CONTROL!$B$98:$B$147,'Funding by District'!D669)&gt;=1,"",ROW()-162)</f>
        <v>669</v>
      </c>
    </row>
    <row r="832" spans="2:3">
      <c r="B832" s="816" t="str">
        <f ca="1"/>
        <v>WILLIAM FLOYD UFSD</v>
      </c>
      <c r="C832" s="818">
        <f>IF(COUNTIF(CONTROL!$B$98:$B$147,'Funding by District'!D670)&gt;=1,"",ROW()-162)</f>
        <v>670</v>
      </c>
    </row>
    <row r="833" spans="2:3">
      <c r="B833" s="816" t="str">
        <f ca="1"/>
        <v>WILLIAMSON CSD</v>
      </c>
      <c r="C833" s="818">
        <f>IF(COUNTIF(CONTROL!$B$98:$B$147,'Funding by District'!D671)&gt;=1,"",ROW()-162)</f>
        <v>671</v>
      </c>
    </row>
    <row r="834" spans="2:3">
      <c r="B834" s="816" t="str">
        <f ca="1"/>
        <v>WILLIAMSVILLE CSD</v>
      </c>
      <c r="C834" s="818">
        <f>IF(COUNTIF(CONTROL!$B$98:$B$147,'Funding by District'!D672)&gt;=1,"",ROW()-162)</f>
        <v>672</v>
      </c>
    </row>
    <row r="835" spans="2:3">
      <c r="B835" s="816" t="str">
        <f ca="1"/>
        <v>WILLSBORO CSD</v>
      </c>
      <c r="C835" s="818">
        <f>IF(COUNTIF(CONTROL!$B$98:$B$147,'Funding by District'!D673)&gt;=1,"",ROW()-162)</f>
        <v>673</v>
      </c>
    </row>
    <row r="836" spans="2:3">
      <c r="B836" s="816" t="str">
        <f ca="1"/>
        <v>WILSON CSD</v>
      </c>
      <c r="C836" s="818">
        <f>IF(COUNTIF(CONTROL!$B$98:$B$147,'Funding by District'!D674)&gt;=1,"",ROW()-162)</f>
        <v>674</v>
      </c>
    </row>
    <row r="837" spans="2:3">
      <c r="B837" s="816" t="str">
        <f ca="1"/>
        <v>WINDHAM-ASHLAND-JEWETT CSD</v>
      </c>
      <c r="C837" s="818">
        <f>IF(COUNTIF(CONTROL!$B$98:$B$147,'Funding by District'!D675)&gt;=1,"",ROW()-162)</f>
        <v>675</v>
      </c>
    </row>
    <row r="838" spans="2:3">
      <c r="B838" s="816" t="str">
        <f ca="1"/>
        <v>WINDSOR CSD</v>
      </c>
      <c r="C838" s="818">
        <f>IF(COUNTIF(CONTROL!$B$98:$B$147,'Funding by District'!D676)&gt;=1,"",ROW()-162)</f>
        <v>676</v>
      </c>
    </row>
    <row r="839" spans="2:3">
      <c r="B839" s="816" t="str">
        <f ca="1"/>
        <v>WORCESTER CSD</v>
      </c>
      <c r="C839" s="818">
        <f>IF(COUNTIF(CONTROL!$B$98:$B$147,'Funding by District'!D677)&gt;=1,"",ROW()-162)</f>
        <v>677</v>
      </c>
    </row>
    <row r="840" spans="2:3">
      <c r="B840" s="816" t="str">
        <f ca="1"/>
        <v>WYANDANCH UFSD</v>
      </c>
      <c r="C840" s="818">
        <f>IF(COUNTIF(CONTROL!$B$98:$B$147,'Funding by District'!D678)&gt;=1,"",ROW()-162)</f>
        <v>678</v>
      </c>
    </row>
    <row r="841" spans="2:3">
      <c r="B841" s="816" t="str">
        <f ca="1"/>
        <v>WYNANTSKILL UFSD</v>
      </c>
      <c r="C841" s="818">
        <f>IF(COUNTIF(CONTROL!$B$98:$B$147,'Funding by District'!D679)&gt;=1,"",ROW()-162)</f>
        <v>679</v>
      </c>
    </row>
    <row r="842" spans="2:3">
      <c r="B842" s="816" t="str">
        <f ca="1"/>
        <v>WYOMING CSD</v>
      </c>
      <c r="C842" s="818">
        <f>IF(COUNTIF(CONTROL!$B$98:$B$147,'Funding by District'!D680)&gt;=1,"",ROW()-162)</f>
        <v>680</v>
      </c>
    </row>
    <row r="843" spans="2:3">
      <c r="B843" s="816" t="str">
        <f ca="1"/>
        <v>YONKERS CITY SD</v>
      </c>
      <c r="C843" s="818">
        <f>IF(COUNTIF(CONTROL!$B$98:$B$147,'Funding by District'!D681)&gt;=1,"",ROW()-162)</f>
        <v>681</v>
      </c>
    </row>
    <row r="844" spans="2:3">
      <c r="B844" s="816" t="str">
        <f ca="1"/>
        <v>YORK CSD</v>
      </c>
      <c r="C844" s="818">
        <f>IF(COUNTIF(CONTROL!$B$98:$B$147,'Funding by District'!D682)&gt;=1,"",ROW()-162)</f>
        <v>682</v>
      </c>
    </row>
    <row r="845" spans="2:3">
      <c r="B845" s="816" t="str">
        <f ca="1"/>
        <v>YORKSHIRE-PIONEER CSD</v>
      </c>
      <c r="C845" s="818">
        <f>IF(COUNTIF(CONTROL!$B$98:$B$147,'Funding by District'!D683)&gt;=1,"",ROW()-162)</f>
        <v>683</v>
      </c>
    </row>
    <row r="846" spans="2:3">
      <c r="B846" s="816" t="str">
        <f ca="1"/>
        <v>YORKTOWN CSD</v>
      </c>
      <c r="C846" s="818">
        <f>IF(COUNTIF(CONTROL!$B$98:$B$147,'Funding by District'!D684)&gt;=1,"",ROW()-162)</f>
        <v>684</v>
      </c>
    </row>
  </sheetData>
  <sheetProtection algorithmName="SHA-512" hashValue="M+Ml5GUowq9t1AblLFDVvcZaYCLEQ5N4luvODKqDy1CeOGgfPwv4BjPqfAdUDZvByUMjVn7ClvS2bpYyYKiI+w==" saltValue="MEx0RYvB6FCLQU3RvGbwbw==" spinCount="100000" sheet="1" objects="1" scenarios="1"/>
  <mergeCells count="7">
    <mergeCell ref="F28:I28"/>
    <mergeCell ref="N52:T52"/>
    <mergeCell ref="Q93:Q96"/>
    <mergeCell ref="C96:C97"/>
    <mergeCell ref="N53:T53"/>
    <mergeCell ref="N54:T54"/>
    <mergeCell ref="N55:T55"/>
  </mergeCells>
  <dataValidations disablePrompts="1" count="2">
    <dataValidation showInputMessage="1" showErrorMessage="1" sqref="I12"/>
    <dataValidation type="list" sqref="K33">
      <formula1>$B$38</formula1>
    </dataValidation>
  </dataValidations>
  <hyperlinks>
    <hyperlink ref="H15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333333"/>
    <pageSetUpPr fitToPage="1"/>
  </sheetPr>
  <dimension ref="B1:F686"/>
  <sheetViews>
    <sheetView showGridLines="0" zoomScale="90" zoomScaleNormal="90" zoomScaleSheetLayoutView="85" zoomScalePageLayoutView="80" workbookViewId="0">
      <pane ySplit="5" topLeftCell="A6" activePane="bottomLeft" state="frozen"/>
      <selection activeCell="F7" sqref="F7"/>
      <selection pane="bottomLeft"/>
    </sheetView>
  </sheetViews>
  <sheetFormatPr defaultColWidth="14.5546875" defaultRowHeight="15"/>
  <cols>
    <col min="1" max="1" width="5.44140625" style="590" customWidth="1"/>
    <col min="2" max="2" width="6" style="590" customWidth="1"/>
    <col min="3" max="3" width="13" style="590" bestFit="1" customWidth="1"/>
    <col min="4" max="4" width="44.88671875" style="590" bestFit="1" customWidth="1"/>
    <col min="5" max="6" width="27.109375" style="590" bestFit="1" customWidth="1"/>
    <col min="7" max="7" width="14.109375" style="590" customWidth="1"/>
    <col min="8" max="16384" width="14.5546875" style="590"/>
  </cols>
  <sheetData>
    <row r="1" spans="2:6">
      <c r="B1" s="589"/>
      <c r="C1" s="589"/>
      <c r="D1" s="589"/>
      <c r="E1" s="589"/>
      <c r="F1" s="589"/>
    </row>
    <row r="2" spans="2:6" ht="18">
      <c r="B2" s="589"/>
      <c r="C2" s="591" t="s">
        <v>165</v>
      </c>
      <c r="D2" s="591"/>
      <c r="E2" s="591"/>
      <c r="F2" s="591"/>
    </row>
    <row r="3" spans="2:6" ht="18">
      <c r="B3" s="589"/>
      <c r="C3" s="592" t="s">
        <v>1094</v>
      </c>
      <c r="D3" s="592"/>
      <c r="E3" s="592"/>
      <c r="F3" s="592"/>
    </row>
    <row r="4" spans="2:6">
      <c r="B4" s="589"/>
      <c r="C4" s="976"/>
      <c r="D4" s="976"/>
      <c r="E4" s="1081"/>
      <c r="F4" s="1081"/>
    </row>
    <row r="5" spans="2:6">
      <c r="B5" s="589"/>
      <c r="C5" s="1078" t="s">
        <v>133</v>
      </c>
      <c r="D5" s="1078" t="s">
        <v>134</v>
      </c>
      <c r="E5" s="1082" t="s">
        <v>1149</v>
      </c>
      <c r="F5" s="1082" t="s">
        <v>1151</v>
      </c>
    </row>
    <row r="6" spans="2:6">
      <c r="B6" s="589"/>
      <c r="C6" s="1079">
        <v>570101</v>
      </c>
      <c r="D6" s="1080" t="s">
        <v>416</v>
      </c>
      <c r="E6" s="1083">
        <v>12480</v>
      </c>
      <c r="F6" s="1083">
        <v>12682</v>
      </c>
    </row>
    <row r="7" spans="2:6">
      <c r="B7" s="589"/>
      <c r="C7" s="1079">
        <v>410401</v>
      </c>
      <c r="D7" s="1080" t="s">
        <v>417</v>
      </c>
      <c r="E7" s="1083">
        <v>13038</v>
      </c>
      <c r="F7" s="1083">
        <v>13171</v>
      </c>
    </row>
    <row r="8" spans="2:6">
      <c r="B8" s="589"/>
      <c r="C8" s="1079">
        <v>80101</v>
      </c>
      <c r="D8" s="1080" t="s">
        <v>418</v>
      </c>
      <c r="E8" s="1083">
        <v>15288</v>
      </c>
      <c r="F8" s="1083">
        <v>15181</v>
      </c>
    </row>
    <row r="9" spans="2:6">
      <c r="B9" s="589"/>
      <c r="C9" s="1079">
        <v>142101</v>
      </c>
      <c r="D9" s="1080" t="s">
        <v>419</v>
      </c>
      <c r="E9" s="1083">
        <v>11395</v>
      </c>
      <c r="F9" s="1083">
        <v>11581</v>
      </c>
    </row>
    <row r="10" spans="2:6">
      <c r="B10" s="589"/>
      <c r="C10" s="1079">
        <v>10100</v>
      </c>
      <c r="D10" s="1080" t="s">
        <v>420</v>
      </c>
      <c r="E10" s="1083">
        <v>15541</v>
      </c>
      <c r="F10" s="1083">
        <v>15861</v>
      </c>
    </row>
    <row r="11" spans="2:6">
      <c r="B11" s="589"/>
      <c r="C11" s="1079">
        <v>450101</v>
      </c>
      <c r="D11" s="1080" t="s">
        <v>421</v>
      </c>
      <c r="E11" s="1083">
        <v>11734</v>
      </c>
      <c r="F11" s="1083">
        <v>11718</v>
      </c>
    </row>
    <row r="12" spans="2:6">
      <c r="B12" s="589"/>
      <c r="C12" s="1079">
        <v>140101</v>
      </c>
      <c r="D12" s="1080" t="s">
        <v>422</v>
      </c>
      <c r="E12" s="1083">
        <v>11106</v>
      </c>
      <c r="F12" s="1083">
        <v>11338</v>
      </c>
    </row>
    <row r="13" spans="2:6">
      <c r="B13" s="589"/>
      <c r="C13" s="1079">
        <v>180202</v>
      </c>
      <c r="D13" s="1080" t="s">
        <v>423</v>
      </c>
      <c r="E13" s="1083">
        <v>13021</v>
      </c>
      <c r="F13" s="1083">
        <v>13456</v>
      </c>
    </row>
    <row r="14" spans="2:6">
      <c r="B14" s="589"/>
      <c r="C14" s="1079">
        <v>220202</v>
      </c>
      <c r="D14" s="1080" t="s">
        <v>424</v>
      </c>
      <c r="E14" s="1083">
        <v>13268</v>
      </c>
      <c r="F14" s="1083">
        <v>13378</v>
      </c>
    </row>
    <row r="15" spans="2:6">
      <c r="B15" s="589"/>
      <c r="C15" s="1079">
        <v>20101</v>
      </c>
      <c r="D15" s="1080" t="s">
        <v>425</v>
      </c>
      <c r="E15" s="1083">
        <v>12119</v>
      </c>
      <c r="F15" s="1083">
        <v>12544</v>
      </c>
    </row>
    <row r="16" spans="2:6">
      <c r="B16" s="589"/>
      <c r="C16" s="1079">
        <v>40302</v>
      </c>
      <c r="D16" s="1080" t="s">
        <v>426</v>
      </c>
      <c r="E16" s="1083">
        <v>11350</v>
      </c>
      <c r="F16" s="1083">
        <v>11224</v>
      </c>
    </row>
    <row r="17" spans="2:6">
      <c r="B17" s="589"/>
      <c r="C17" s="1079">
        <v>460102</v>
      </c>
      <c r="D17" s="1080" t="s">
        <v>427</v>
      </c>
      <c r="E17" s="1083">
        <v>12735</v>
      </c>
      <c r="F17" s="1083">
        <v>12978</v>
      </c>
    </row>
    <row r="18" spans="2:6">
      <c r="B18" s="589"/>
      <c r="C18" s="1079">
        <v>580303</v>
      </c>
      <c r="D18" s="1080" t="s">
        <v>428</v>
      </c>
      <c r="E18" s="1083">
        <v>61891</v>
      </c>
      <c r="F18" s="1083">
        <v>64818</v>
      </c>
    </row>
    <row r="19" spans="2:6">
      <c r="B19" s="589"/>
      <c r="C19" s="1079">
        <v>140201</v>
      </c>
      <c r="D19" s="1080" t="s">
        <v>429</v>
      </c>
      <c r="E19" s="1083">
        <v>12003</v>
      </c>
      <c r="F19" s="1083">
        <v>12109</v>
      </c>
    </row>
    <row r="20" spans="2:6">
      <c r="B20" s="589"/>
      <c r="C20" s="1079">
        <v>580106</v>
      </c>
      <c r="D20" s="1080" t="s">
        <v>430</v>
      </c>
      <c r="E20" s="1083">
        <v>19104</v>
      </c>
      <c r="F20" s="1083">
        <v>19117</v>
      </c>
    </row>
    <row r="21" spans="2:6">
      <c r="B21" s="589"/>
      <c r="C21" s="1079">
        <v>270100</v>
      </c>
      <c r="D21" s="1080" t="s">
        <v>431</v>
      </c>
      <c r="E21" s="1083">
        <v>10694</v>
      </c>
      <c r="F21" s="1083">
        <v>10846</v>
      </c>
    </row>
    <row r="22" spans="2:6">
      <c r="B22" s="589"/>
      <c r="C22" s="1079">
        <v>120102</v>
      </c>
      <c r="D22" s="1080" t="s">
        <v>432</v>
      </c>
      <c r="E22" s="1083">
        <v>22538</v>
      </c>
      <c r="F22" s="1083">
        <v>21758</v>
      </c>
    </row>
    <row r="23" spans="2:6">
      <c r="B23" s="589"/>
      <c r="C23" s="1079">
        <v>20601</v>
      </c>
      <c r="D23" s="1080" t="s">
        <v>433</v>
      </c>
      <c r="E23" s="1083">
        <v>13481</v>
      </c>
      <c r="F23" s="1083">
        <v>13803</v>
      </c>
    </row>
    <row r="24" spans="2:6">
      <c r="B24" s="589"/>
      <c r="C24" s="1079">
        <v>660405</v>
      </c>
      <c r="D24" s="1080" t="s">
        <v>434</v>
      </c>
      <c r="E24" s="1083">
        <v>22360</v>
      </c>
      <c r="F24" s="1083">
        <v>22456</v>
      </c>
    </row>
    <row r="25" spans="2:6">
      <c r="B25" s="589"/>
      <c r="C25" s="1079">
        <v>640101</v>
      </c>
      <c r="D25" s="1080" t="s">
        <v>435</v>
      </c>
      <c r="E25" s="1083">
        <v>12490</v>
      </c>
      <c r="F25" s="1083">
        <v>12489</v>
      </c>
    </row>
    <row r="26" spans="2:6">
      <c r="B26" s="589"/>
      <c r="C26" s="1079">
        <v>571901</v>
      </c>
      <c r="D26" s="1080" t="s">
        <v>436</v>
      </c>
      <c r="E26" s="1083">
        <v>11022</v>
      </c>
      <c r="F26" s="1083">
        <v>11040</v>
      </c>
    </row>
    <row r="27" spans="2:6">
      <c r="B27" s="589"/>
      <c r="C27" s="1079">
        <v>131601</v>
      </c>
      <c r="D27" s="1080" t="s">
        <v>437</v>
      </c>
      <c r="E27" s="1083">
        <v>12797</v>
      </c>
      <c r="F27" s="1083">
        <v>12995</v>
      </c>
    </row>
    <row r="28" spans="2:6">
      <c r="B28" s="589"/>
      <c r="C28" s="1079">
        <v>670201</v>
      </c>
      <c r="D28" s="1080" t="s">
        <v>438</v>
      </c>
      <c r="E28" s="1083">
        <v>10914</v>
      </c>
      <c r="F28" s="1083">
        <v>10890</v>
      </c>
    </row>
    <row r="29" spans="2:6">
      <c r="B29" s="589"/>
      <c r="C29" s="1079">
        <v>50100</v>
      </c>
      <c r="D29" s="1080" t="s">
        <v>439</v>
      </c>
      <c r="E29" s="1083">
        <v>11759</v>
      </c>
      <c r="F29" s="1083">
        <v>11982</v>
      </c>
    </row>
    <row r="30" spans="2:6">
      <c r="B30" s="589"/>
      <c r="C30" s="1079">
        <v>90201</v>
      </c>
      <c r="D30" s="1080" t="s">
        <v>440</v>
      </c>
      <c r="E30" s="1083">
        <v>14483</v>
      </c>
      <c r="F30" s="1083">
        <v>14537</v>
      </c>
    </row>
    <row r="31" spans="2:6">
      <c r="B31" s="589"/>
      <c r="C31" s="1079">
        <v>491302</v>
      </c>
      <c r="D31" s="1080" t="s">
        <v>441</v>
      </c>
      <c r="E31" s="1083">
        <v>11310</v>
      </c>
      <c r="F31" s="1083">
        <v>11447</v>
      </c>
    </row>
    <row r="32" spans="2:6">
      <c r="B32" s="589"/>
      <c r="C32" s="1079">
        <v>570201</v>
      </c>
      <c r="D32" s="1080" t="s">
        <v>442</v>
      </c>
      <c r="E32" s="1083">
        <v>14628</v>
      </c>
      <c r="F32" s="1083">
        <v>14836</v>
      </c>
    </row>
    <row r="33" spans="2:6">
      <c r="B33" s="589"/>
      <c r="C33" s="1079">
        <v>240101</v>
      </c>
      <c r="D33" s="1080" t="s">
        <v>443</v>
      </c>
      <c r="E33" s="1083">
        <v>11904</v>
      </c>
      <c r="F33" s="1083">
        <v>12015</v>
      </c>
    </row>
    <row r="34" spans="2:6">
      <c r="B34" s="589"/>
      <c r="C34" s="1079">
        <v>580101</v>
      </c>
      <c r="D34" s="1080" t="s">
        <v>444</v>
      </c>
      <c r="E34" s="1083">
        <v>18331</v>
      </c>
      <c r="F34" s="1083">
        <v>18617</v>
      </c>
    </row>
    <row r="35" spans="2:6">
      <c r="B35" s="589"/>
      <c r="C35" s="1079">
        <v>80201</v>
      </c>
      <c r="D35" s="1080" t="s">
        <v>445</v>
      </c>
      <c r="E35" s="1083">
        <v>12489</v>
      </c>
      <c r="F35" s="1083">
        <v>12305</v>
      </c>
    </row>
    <row r="36" spans="2:6">
      <c r="B36" s="589"/>
      <c r="C36" s="1079">
        <v>280210</v>
      </c>
      <c r="D36" s="1080" t="s">
        <v>446</v>
      </c>
      <c r="E36" s="1083">
        <v>16736</v>
      </c>
      <c r="F36" s="1083">
        <v>16833</v>
      </c>
    </row>
    <row r="37" spans="2:6">
      <c r="B37" s="589"/>
      <c r="C37" s="1079">
        <v>420901</v>
      </c>
      <c r="D37" s="1080" t="s">
        <v>447</v>
      </c>
      <c r="E37" s="1083">
        <v>12223</v>
      </c>
      <c r="F37" s="1083">
        <v>12521</v>
      </c>
    </row>
    <row r="38" spans="2:6">
      <c r="B38" s="589"/>
      <c r="C38" s="1079">
        <v>521301</v>
      </c>
      <c r="D38" s="1080" t="s">
        <v>448</v>
      </c>
      <c r="E38" s="1083">
        <v>13219</v>
      </c>
      <c r="F38" s="1083">
        <v>13448</v>
      </c>
    </row>
    <row r="39" spans="2:6">
      <c r="B39" s="589"/>
      <c r="C39" s="1079">
        <v>401301</v>
      </c>
      <c r="D39" s="1080" t="s">
        <v>449</v>
      </c>
      <c r="E39" s="1083">
        <v>13739</v>
      </c>
      <c r="F39" s="1083">
        <v>13383</v>
      </c>
    </row>
    <row r="40" spans="2:6">
      <c r="B40" s="589"/>
      <c r="C40" s="1079">
        <v>180300</v>
      </c>
      <c r="D40" s="1080" t="s">
        <v>450</v>
      </c>
      <c r="E40" s="1083">
        <v>13534</v>
      </c>
      <c r="F40" s="1083">
        <v>13792</v>
      </c>
    </row>
    <row r="41" spans="2:6">
      <c r="B41" s="589"/>
      <c r="C41" s="1079">
        <v>570302</v>
      </c>
      <c r="D41" s="1080" t="s">
        <v>451</v>
      </c>
      <c r="E41" s="1083">
        <v>10916</v>
      </c>
      <c r="F41" s="1083">
        <v>10997</v>
      </c>
    </row>
    <row r="42" spans="2:6">
      <c r="B42" s="589"/>
      <c r="C42" s="1079">
        <v>580501</v>
      </c>
      <c r="D42" s="1080" t="s">
        <v>452</v>
      </c>
      <c r="E42" s="1083">
        <v>16730</v>
      </c>
      <c r="F42" s="1083">
        <v>17058</v>
      </c>
    </row>
    <row r="43" spans="2:6">
      <c r="B43" s="589"/>
      <c r="C43" s="1079">
        <v>580505</v>
      </c>
      <c r="D43" s="1080" t="s">
        <v>453</v>
      </c>
      <c r="E43" s="1083">
        <v>18993</v>
      </c>
      <c r="F43" s="1083">
        <v>19211</v>
      </c>
    </row>
    <row r="44" spans="2:6">
      <c r="B44" s="589"/>
      <c r="C44" s="1079">
        <v>130200</v>
      </c>
      <c r="D44" s="1080" t="s">
        <v>454</v>
      </c>
      <c r="E44" s="1083">
        <v>12392</v>
      </c>
      <c r="F44" s="1083">
        <v>12678</v>
      </c>
    </row>
    <row r="45" spans="2:6">
      <c r="B45" s="589"/>
      <c r="C45" s="1079">
        <v>231301</v>
      </c>
      <c r="D45" s="1080" t="s">
        <v>455</v>
      </c>
      <c r="E45" s="1083">
        <v>11422</v>
      </c>
      <c r="F45" s="1083">
        <v>11704</v>
      </c>
    </row>
    <row r="46" spans="2:6">
      <c r="B46" s="589"/>
      <c r="C46" s="1079">
        <v>660102</v>
      </c>
      <c r="D46" s="1080" t="s">
        <v>456</v>
      </c>
      <c r="E46" s="1083">
        <v>22246</v>
      </c>
      <c r="F46" s="1083">
        <v>22021</v>
      </c>
    </row>
    <row r="47" spans="2:6">
      <c r="B47" s="589"/>
      <c r="C47" s="1079">
        <v>90301</v>
      </c>
      <c r="D47" s="1080" t="s">
        <v>457</v>
      </c>
      <c r="E47" s="1083">
        <v>12962</v>
      </c>
      <c r="F47" s="1083">
        <v>13146</v>
      </c>
    </row>
    <row r="48" spans="2:6">
      <c r="B48" s="589"/>
      <c r="C48" s="1079">
        <v>20801</v>
      </c>
      <c r="D48" s="1080" t="s">
        <v>458</v>
      </c>
      <c r="E48" s="1083">
        <v>12754</v>
      </c>
      <c r="F48" s="1083">
        <v>12967</v>
      </c>
    </row>
    <row r="49" spans="2:6">
      <c r="B49" s="589"/>
      <c r="C49" s="1079">
        <v>220909</v>
      </c>
      <c r="D49" s="1080" t="s">
        <v>459</v>
      </c>
      <c r="E49" s="1083">
        <v>11580</v>
      </c>
      <c r="F49" s="1083">
        <v>11473</v>
      </c>
    </row>
    <row r="50" spans="2:6">
      <c r="B50" s="589"/>
      <c r="C50" s="1079">
        <v>280207</v>
      </c>
      <c r="D50" s="1080" t="s">
        <v>460</v>
      </c>
      <c r="E50" s="1083">
        <v>21284</v>
      </c>
      <c r="F50" s="1083">
        <v>21605</v>
      </c>
    </row>
    <row r="51" spans="2:6">
      <c r="B51" s="589"/>
      <c r="C51" s="1079">
        <v>280253</v>
      </c>
      <c r="D51" s="1080" t="s">
        <v>461</v>
      </c>
      <c r="E51" s="1083">
        <v>15136</v>
      </c>
      <c r="F51" s="1083">
        <v>15418</v>
      </c>
    </row>
    <row r="52" spans="2:6">
      <c r="B52" s="589"/>
      <c r="C52" s="1079">
        <v>61001</v>
      </c>
      <c r="D52" s="1080" t="s">
        <v>462</v>
      </c>
      <c r="E52" s="1083">
        <v>13198</v>
      </c>
      <c r="F52" s="1083">
        <v>13236</v>
      </c>
    </row>
    <row r="53" spans="2:6">
      <c r="B53" s="589"/>
      <c r="C53" s="1079">
        <v>490101</v>
      </c>
      <c r="D53" s="1080" t="s">
        <v>463</v>
      </c>
      <c r="E53" s="1083">
        <v>14158</v>
      </c>
      <c r="F53" s="1083">
        <v>14285</v>
      </c>
    </row>
    <row r="54" spans="2:6">
      <c r="B54" s="589"/>
      <c r="C54" s="1079">
        <v>10201</v>
      </c>
      <c r="D54" s="1080" t="s">
        <v>464</v>
      </c>
      <c r="E54" s="1083">
        <v>14870</v>
      </c>
      <c r="F54" s="1083">
        <v>15249</v>
      </c>
    </row>
    <row r="55" spans="2:6">
      <c r="B55" s="589"/>
      <c r="C55" s="1079">
        <v>10306</v>
      </c>
      <c r="D55" s="1080" t="s">
        <v>465</v>
      </c>
      <c r="E55" s="1083">
        <v>13713</v>
      </c>
      <c r="F55" s="1083">
        <v>13956</v>
      </c>
    </row>
    <row r="56" spans="2:6">
      <c r="B56" s="589"/>
      <c r="C56" s="1079">
        <v>280521</v>
      </c>
      <c r="D56" s="1080" t="s">
        <v>466</v>
      </c>
      <c r="E56" s="1083">
        <v>18888</v>
      </c>
      <c r="F56" s="1083">
        <v>18977</v>
      </c>
    </row>
    <row r="57" spans="2:6">
      <c r="B57" s="589"/>
      <c r="C57" s="1079">
        <v>30200</v>
      </c>
      <c r="D57" s="1080" t="s">
        <v>467</v>
      </c>
      <c r="E57" s="1083">
        <v>11413</v>
      </c>
      <c r="F57" s="1083">
        <v>11567</v>
      </c>
    </row>
    <row r="58" spans="2:6">
      <c r="B58" s="589"/>
      <c r="C58" s="1079">
        <v>661905</v>
      </c>
      <c r="D58" s="1080" t="s">
        <v>468</v>
      </c>
      <c r="E58" s="1083">
        <v>21651</v>
      </c>
      <c r="F58" s="1083">
        <v>22013</v>
      </c>
    </row>
    <row r="59" spans="2:6">
      <c r="B59" s="589"/>
      <c r="C59" s="1079">
        <v>22902</v>
      </c>
      <c r="D59" s="1080" t="s">
        <v>469</v>
      </c>
      <c r="E59" s="1083">
        <v>12383</v>
      </c>
      <c r="F59" s="1083">
        <v>12715</v>
      </c>
    </row>
    <row r="60" spans="2:6">
      <c r="B60" s="589"/>
      <c r="C60" s="1079">
        <v>630101</v>
      </c>
      <c r="D60" s="1080" t="s">
        <v>470</v>
      </c>
      <c r="E60" s="1083">
        <v>22004</v>
      </c>
      <c r="F60" s="1083">
        <v>22220</v>
      </c>
    </row>
    <row r="61" spans="2:6">
      <c r="B61" s="589"/>
      <c r="C61" s="1079">
        <v>570401</v>
      </c>
      <c r="D61" s="1080" t="s">
        <v>471</v>
      </c>
      <c r="E61" s="1083">
        <v>14560</v>
      </c>
      <c r="F61" s="1083">
        <v>14700</v>
      </c>
    </row>
    <row r="62" spans="2:6">
      <c r="B62" s="589"/>
      <c r="C62" s="1079">
        <v>510101</v>
      </c>
      <c r="D62" s="1080" t="s">
        <v>472</v>
      </c>
      <c r="E62" s="1083">
        <v>11580</v>
      </c>
      <c r="F62" s="1083">
        <v>11739</v>
      </c>
    </row>
    <row r="63" spans="2:6">
      <c r="B63" s="589"/>
      <c r="C63" s="1079">
        <v>580512</v>
      </c>
      <c r="D63" s="1080" t="s">
        <v>473</v>
      </c>
      <c r="E63" s="1083">
        <v>15007</v>
      </c>
      <c r="F63" s="1083">
        <v>15460</v>
      </c>
    </row>
    <row r="64" spans="2:6">
      <c r="B64" s="589"/>
      <c r="C64" s="1079">
        <v>480601</v>
      </c>
      <c r="D64" s="1080" t="s">
        <v>474</v>
      </c>
      <c r="E64" s="1083">
        <v>18243</v>
      </c>
      <c r="F64" s="1083">
        <v>18560</v>
      </c>
    </row>
    <row r="65" spans="2:6">
      <c r="B65" s="589"/>
      <c r="C65" s="1079">
        <v>661402</v>
      </c>
      <c r="D65" s="1080" t="s">
        <v>475</v>
      </c>
      <c r="E65" s="1083">
        <v>24030</v>
      </c>
      <c r="F65" s="1083">
        <v>23980</v>
      </c>
    </row>
    <row r="66" spans="2:6">
      <c r="B66" s="589"/>
      <c r="C66" s="1079">
        <v>580909</v>
      </c>
      <c r="D66" s="1080" t="s">
        <v>476</v>
      </c>
      <c r="E66" s="1083">
        <v>57471</v>
      </c>
      <c r="F66" s="1083">
        <v>60500</v>
      </c>
    </row>
    <row r="67" spans="2:6">
      <c r="B67" s="589"/>
      <c r="C67" s="1079">
        <v>260101</v>
      </c>
      <c r="D67" s="1080" t="s">
        <v>477</v>
      </c>
      <c r="E67" s="1083">
        <v>13931</v>
      </c>
      <c r="F67" s="1083">
        <v>14231</v>
      </c>
    </row>
    <row r="68" spans="2:6">
      <c r="B68" s="589"/>
      <c r="C68" s="1079">
        <v>171102</v>
      </c>
      <c r="D68" s="1080" t="s">
        <v>478</v>
      </c>
      <c r="E68" s="1083">
        <v>9939</v>
      </c>
      <c r="F68" s="1083">
        <v>10177</v>
      </c>
    </row>
    <row r="69" spans="2:6">
      <c r="B69" s="589"/>
      <c r="C69" s="1079">
        <v>261801</v>
      </c>
      <c r="D69" s="1080" t="s">
        <v>479</v>
      </c>
      <c r="E69" s="1083">
        <v>12214</v>
      </c>
      <c r="F69" s="1083">
        <v>12641</v>
      </c>
    </row>
    <row r="70" spans="2:6">
      <c r="B70" s="589"/>
      <c r="C70" s="1079">
        <v>62301</v>
      </c>
      <c r="D70" s="1080" t="s">
        <v>480</v>
      </c>
      <c r="E70" s="1083">
        <v>13907</v>
      </c>
      <c r="F70" s="1083">
        <v>14314</v>
      </c>
    </row>
    <row r="71" spans="2:6">
      <c r="B71" s="589"/>
      <c r="C71" s="1079">
        <v>660303</v>
      </c>
      <c r="D71" s="1080" t="s">
        <v>481</v>
      </c>
      <c r="E71" s="1083">
        <v>22891</v>
      </c>
      <c r="F71" s="1083">
        <v>22921</v>
      </c>
    </row>
    <row r="72" spans="2:6">
      <c r="B72" s="589"/>
      <c r="C72" s="1079">
        <v>250109</v>
      </c>
      <c r="D72" s="1080" t="s">
        <v>482</v>
      </c>
      <c r="E72" s="1083">
        <v>12473</v>
      </c>
      <c r="F72" s="1083">
        <v>12714</v>
      </c>
    </row>
    <row r="73" spans="2:6">
      <c r="B73" s="589"/>
      <c r="C73" s="1079">
        <v>580203</v>
      </c>
      <c r="D73" s="1080" t="s">
        <v>483</v>
      </c>
      <c r="E73" s="1083">
        <v>15068</v>
      </c>
      <c r="F73" s="1083">
        <v>15362</v>
      </c>
    </row>
    <row r="74" spans="2:6">
      <c r="B74" s="589"/>
      <c r="C74" s="1079">
        <v>490202</v>
      </c>
      <c r="D74" s="1080" t="s">
        <v>484</v>
      </c>
      <c r="E74" s="1083">
        <v>11918</v>
      </c>
      <c r="F74" s="1083">
        <v>12273</v>
      </c>
    </row>
    <row r="75" spans="2:6">
      <c r="B75" s="589"/>
      <c r="C75" s="1079">
        <v>161601</v>
      </c>
      <c r="D75" s="1080" t="s">
        <v>485</v>
      </c>
      <c r="E75" s="1083">
        <v>12693</v>
      </c>
      <c r="F75" s="1083">
        <v>13139</v>
      </c>
    </row>
    <row r="76" spans="2:6">
      <c r="B76" s="589"/>
      <c r="C76" s="1079">
        <v>140600</v>
      </c>
      <c r="D76" s="1080" t="s">
        <v>486</v>
      </c>
      <c r="E76" s="1083">
        <v>13350</v>
      </c>
      <c r="F76" s="1083">
        <v>13494</v>
      </c>
    </row>
    <row r="77" spans="2:6">
      <c r="B77" s="589"/>
      <c r="C77" s="1079">
        <v>520101</v>
      </c>
      <c r="D77" s="1080" t="s">
        <v>487</v>
      </c>
      <c r="E77" s="1083">
        <v>11713</v>
      </c>
      <c r="F77" s="1083">
        <v>11766</v>
      </c>
    </row>
    <row r="78" spans="2:6">
      <c r="B78" s="589"/>
      <c r="C78" s="1079">
        <v>661201</v>
      </c>
      <c r="D78" s="1080" t="s">
        <v>488</v>
      </c>
      <c r="E78" s="1083">
        <v>21631</v>
      </c>
      <c r="F78" s="1083">
        <v>21789</v>
      </c>
    </row>
    <row r="79" spans="2:6">
      <c r="B79" s="589"/>
      <c r="C79" s="1079">
        <v>180701</v>
      </c>
      <c r="D79" s="1080" t="s">
        <v>489</v>
      </c>
      <c r="E79" s="1083">
        <v>12615</v>
      </c>
      <c r="F79" s="1083">
        <v>12713</v>
      </c>
    </row>
    <row r="80" spans="2:6">
      <c r="B80" s="589"/>
      <c r="C80" s="1079">
        <v>190301</v>
      </c>
      <c r="D80" s="1080" t="s">
        <v>490</v>
      </c>
      <c r="E80" s="1083">
        <v>11398</v>
      </c>
      <c r="F80" s="1083">
        <v>11311</v>
      </c>
    </row>
    <row r="81" spans="2:6">
      <c r="B81" s="589"/>
      <c r="C81" s="1079">
        <v>240201</v>
      </c>
      <c r="D81" s="1080" t="s">
        <v>491</v>
      </c>
      <c r="E81" s="1083">
        <v>11624</v>
      </c>
      <c r="F81" s="1083">
        <v>11832</v>
      </c>
    </row>
    <row r="82" spans="2:6">
      <c r="B82" s="589"/>
      <c r="C82" s="1079">
        <v>641610</v>
      </c>
      <c r="D82" s="1080" t="s">
        <v>492</v>
      </c>
      <c r="E82" s="1083">
        <v>13616</v>
      </c>
      <c r="F82" s="1083">
        <v>13921</v>
      </c>
    </row>
    <row r="83" spans="2:6">
      <c r="B83" s="589"/>
      <c r="C83" s="1079">
        <v>410601</v>
      </c>
      <c r="D83" s="1080" t="s">
        <v>493</v>
      </c>
      <c r="E83" s="1083">
        <v>12110</v>
      </c>
      <c r="F83" s="1083">
        <v>12226</v>
      </c>
    </row>
    <row r="84" spans="2:6">
      <c r="B84" s="589"/>
      <c r="C84" s="1079">
        <v>570603</v>
      </c>
      <c r="D84" s="1080" t="s">
        <v>494</v>
      </c>
      <c r="E84" s="1083">
        <v>11923</v>
      </c>
      <c r="F84" s="1083">
        <v>11934</v>
      </c>
    </row>
    <row r="85" spans="2:6">
      <c r="B85" s="589"/>
      <c r="C85" s="1079">
        <v>270301</v>
      </c>
      <c r="D85" s="1080" t="s">
        <v>495</v>
      </c>
      <c r="E85" s="1083">
        <v>12286</v>
      </c>
      <c r="F85" s="1083">
        <v>12650</v>
      </c>
    </row>
    <row r="86" spans="2:6">
      <c r="B86" s="589"/>
      <c r="C86" s="1079">
        <v>430300</v>
      </c>
      <c r="D86" s="1080" t="s">
        <v>496</v>
      </c>
      <c r="E86" s="1083">
        <v>12275</v>
      </c>
      <c r="F86" s="1083">
        <v>12460</v>
      </c>
    </row>
    <row r="87" spans="2:6">
      <c r="B87" s="589"/>
      <c r="C87" s="1079">
        <v>21102</v>
      </c>
      <c r="D87" s="1080" t="s">
        <v>497</v>
      </c>
      <c r="E87" s="1083">
        <v>13617</v>
      </c>
      <c r="F87" s="1083">
        <v>13524</v>
      </c>
    </row>
    <row r="88" spans="2:6">
      <c r="B88" s="589"/>
      <c r="C88" s="1079">
        <v>250901</v>
      </c>
      <c r="D88" s="1080" t="s">
        <v>498</v>
      </c>
      <c r="E88" s="1083">
        <v>11440</v>
      </c>
      <c r="F88" s="1083">
        <v>11753</v>
      </c>
    </row>
    <row r="89" spans="2:6">
      <c r="B89" s="589"/>
      <c r="C89" s="1079">
        <v>600301</v>
      </c>
      <c r="D89" s="1080" t="s">
        <v>499</v>
      </c>
      <c r="E89" s="1083">
        <v>12704</v>
      </c>
      <c r="F89" s="1083">
        <v>12849</v>
      </c>
    </row>
    <row r="90" spans="2:6">
      <c r="B90" s="589"/>
      <c r="C90" s="1079">
        <v>571502</v>
      </c>
      <c r="D90" s="1080" t="s">
        <v>500</v>
      </c>
      <c r="E90" s="1083">
        <v>15692</v>
      </c>
      <c r="F90" s="1083">
        <v>16643</v>
      </c>
    </row>
    <row r="91" spans="2:6">
      <c r="B91" s="589"/>
      <c r="C91" s="1079">
        <v>510201</v>
      </c>
      <c r="D91" s="1080" t="s">
        <v>501</v>
      </c>
      <c r="E91" s="1083">
        <v>12648</v>
      </c>
      <c r="F91" s="1083">
        <v>13041</v>
      </c>
    </row>
    <row r="92" spans="2:6">
      <c r="B92" s="589"/>
      <c r="C92" s="1079">
        <v>280411</v>
      </c>
      <c r="D92" s="1080" t="s">
        <v>502</v>
      </c>
      <c r="E92" s="1083">
        <v>21462</v>
      </c>
      <c r="F92" s="1083">
        <v>21670</v>
      </c>
    </row>
    <row r="93" spans="2:6">
      <c r="B93" s="589"/>
      <c r="C93" s="1079">
        <v>480102</v>
      </c>
      <c r="D93" s="1080" t="s">
        <v>503</v>
      </c>
      <c r="E93" s="1083">
        <v>16783</v>
      </c>
      <c r="F93" s="1083">
        <v>17035</v>
      </c>
    </row>
    <row r="94" spans="2:6">
      <c r="B94" s="589"/>
      <c r="C94" s="1079">
        <v>222201</v>
      </c>
      <c r="D94" s="1080" t="s">
        <v>504</v>
      </c>
      <c r="E94" s="1083">
        <v>8572</v>
      </c>
      <c r="F94" s="1083">
        <v>8545</v>
      </c>
    </row>
    <row r="95" spans="2:6">
      <c r="B95" s="589"/>
      <c r="C95" s="1079">
        <v>60401</v>
      </c>
      <c r="D95" s="1080" t="s">
        <v>505</v>
      </c>
      <c r="E95" s="1083">
        <v>12297</v>
      </c>
      <c r="F95" s="1083">
        <v>12608</v>
      </c>
    </row>
    <row r="96" spans="2:6">
      <c r="B96" s="589"/>
      <c r="C96" s="1079">
        <v>50401</v>
      </c>
      <c r="D96" s="1080" t="s">
        <v>506</v>
      </c>
      <c r="E96" s="1083">
        <v>11887</v>
      </c>
      <c r="F96" s="1083">
        <v>12034</v>
      </c>
    </row>
    <row r="97" spans="2:6">
      <c r="B97" s="589"/>
      <c r="C97" s="1079">
        <v>190401</v>
      </c>
      <c r="D97" s="1080" t="s">
        <v>507</v>
      </c>
      <c r="E97" s="1083">
        <v>15386</v>
      </c>
      <c r="F97" s="1083">
        <v>15429</v>
      </c>
    </row>
    <row r="98" spans="2:6">
      <c r="B98" s="589"/>
      <c r="C98" s="1079">
        <v>42302</v>
      </c>
      <c r="D98" s="1080" t="s">
        <v>508</v>
      </c>
      <c r="E98" s="1083">
        <v>12361</v>
      </c>
      <c r="F98" s="1083">
        <v>12427</v>
      </c>
    </row>
    <row r="99" spans="2:6">
      <c r="B99" s="589"/>
      <c r="C99" s="1079">
        <v>250201</v>
      </c>
      <c r="D99" s="1080" t="s">
        <v>509</v>
      </c>
      <c r="E99" s="1083">
        <v>11755</v>
      </c>
      <c r="F99" s="1083">
        <v>11840</v>
      </c>
    </row>
    <row r="100" spans="2:6">
      <c r="B100" s="589"/>
      <c r="C100" s="1079">
        <v>580233</v>
      </c>
      <c r="D100" s="1080" t="s">
        <v>510</v>
      </c>
      <c r="E100" s="1083">
        <v>16175</v>
      </c>
      <c r="F100" s="1083">
        <v>16371</v>
      </c>
    </row>
    <row r="101" spans="2:6">
      <c r="B101" s="589"/>
      <c r="C101" s="1079">
        <v>580513</v>
      </c>
      <c r="D101" s="1080" t="s">
        <v>511</v>
      </c>
      <c r="E101" s="1083">
        <v>21888</v>
      </c>
      <c r="F101" s="1083">
        <v>22553</v>
      </c>
    </row>
    <row r="102" spans="2:6">
      <c r="B102" s="589"/>
      <c r="C102" s="1079">
        <v>460801</v>
      </c>
      <c r="D102" s="1080" t="s">
        <v>512</v>
      </c>
      <c r="E102" s="1083">
        <v>10872</v>
      </c>
      <c r="F102" s="1083">
        <v>11010</v>
      </c>
    </row>
    <row r="103" spans="2:6">
      <c r="B103" s="589"/>
      <c r="C103" s="1079">
        <v>212101</v>
      </c>
      <c r="D103" s="1080" t="s">
        <v>166</v>
      </c>
      <c r="E103" s="1083">
        <v>10294</v>
      </c>
      <c r="F103" s="1083">
        <v>10280</v>
      </c>
    </row>
    <row r="104" spans="2:6">
      <c r="B104" s="589"/>
      <c r="C104" s="1079">
        <v>661004</v>
      </c>
      <c r="D104" s="1080" t="s">
        <v>513</v>
      </c>
      <c r="E104" s="1083">
        <v>20336</v>
      </c>
      <c r="F104" s="1083">
        <v>20491</v>
      </c>
    </row>
    <row r="105" spans="2:6">
      <c r="B105" s="589"/>
      <c r="C105" s="1079">
        <v>120401</v>
      </c>
      <c r="D105" s="1080" t="s">
        <v>514</v>
      </c>
      <c r="E105" s="1083">
        <v>12319</v>
      </c>
      <c r="F105" s="1083">
        <v>12684</v>
      </c>
    </row>
    <row r="106" spans="2:6">
      <c r="B106" s="589"/>
      <c r="C106" s="1079">
        <v>160801</v>
      </c>
      <c r="D106" s="1080" t="s">
        <v>515</v>
      </c>
      <c r="E106" s="1083">
        <v>12254</v>
      </c>
      <c r="F106" s="1083">
        <v>12390</v>
      </c>
    </row>
    <row r="107" spans="2:6">
      <c r="B107" s="589"/>
      <c r="C107" s="1079">
        <v>101001</v>
      </c>
      <c r="D107" s="1080" t="s">
        <v>516</v>
      </c>
      <c r="E107" s="1083">
        <v>14247</v>
      </c>
      <c r="F107" s="1083">
        <v>14297</v>
      </c>
    </row>
    <row r="108" spans="2:6">
      <c r="B108" s="589"/>
      <c r="C108" s="1079">
        <v>60503</v>
      </c>
      <c r="D108" s="1080" t="s">
        <v>517</v>
      </c>
      <c r="E108" s="1083">
        <v>15820</v>
      </c>
      <c r="F108" s="1083">
        <v>15761</v>
      </c>
    </row>
    <row r="109" spans="2:6">
      <c r="B109" s="589"/>
      <c r="C109" s="1079">
        <v>90601</v>
      </c>
      <c r="D109" s="1080" t="s">
        <v>518</v>
      </c>
      <c r="E109" s="1083">
        <v>12972</v>
      </c>
      <c r="F109" s="1083">
        <v>13042</v>
      </c>
    </row>
    <row r="110" spans="2:6">
      <c r="B110" s="589"/>
      <c r="C110" s="1079">
        <v>140701</v>
      </c>
      <c r="D110" s="1080" t="s">
        <v>519</v>
      </c>
      <c r="E110" s="1083">
        <v>11526</v>
      </c>
      <c r="F110" s="1083">
        <v>11564</v>
      </c>
    </row>
    <row r="111" spans="2:6">
      <c r="B111" s="589"/>
      <c r="C111" s="1079">
        <v>140702</v>
      </c>
      <c r="D111" s="1080" t="s">
        <v>520</v>
      </c>
      <c r="E111" s="1083">
        <v>11713</v>
      </c>
      <c r="F111" s="1083">
        <v>11989</v>
      </c>
    </row>
    <row r="112" spans="2:6">
      <c r="B112" s="589"/>
      <c r="C112" s="1079">
        <v>140709</v>
      </c>
      <c r="D112" s="1080" t="s">
        <v>521</v>
      </c>
      <c r="E112" s="1083">
        <v>12952</v>
      </c>
      <c r="F112" s="1083">
        <v>12841</v>
      </c>
    </row>
    <row r="113" spans="2:6">
      <c r="B113" s="589"/>
      <c r="C113" s="1079">
        <v>30101</v>
      </c>
      <c r="D113" s="1080" t="s">
        <v>522</v>
      </c>
      <c r="E113" s="1083">
        <v>12030</v>
      </c>
      <c r="F113" s="1083">
        <v>12297</v>
      </c>
    </row>
    <row r="114" spans="2:6">
      <c r="B114" s="589"/>
      <c r="C114" s="1079">
        <v>30701</v>
      </c>
      <c r="D114" s="1080" t="s">
        <v>523</v>
      </c>
      <c r="E114" s="1083">
        <v>11926</v>
      </c>
      <c r="F114" s="1083">
        <v>12130</v>
      </c>
    </row>
    <row r="115" spans="2:6">
      <c r="B115" s="589"/>
      <c r="C115" s="1079">
        <v>472202</v>
      </c>
      <c r="D115" s="1080" t="s">
        <v>524</v>
      </c>
      <c r="E115" s="1083">
        <v>13993</v>
      </c>
      <c r="F115" s="1083">
        <v>14132</v>
      </c>
    </row>
    <row r="116" spans="2:6">
      <c r="B116" s="589"/>
      <c r="C116" s="1079">
        <v>440201</v>
      </c>
      <c r="D116" s="1080" t="s">
        <v>525</v>
      </c>
      <c r="E116" s="1083">
        <v>14578</v>
      </c>
      <c r="F116" s="1083">
        <v>14934</v>
      </c>
    </row>
    <row r="117" spans="2:6">
      <c r="B117" s="589"/>
      <c r="C117" s="1079">
        <v>251601</v>
      </c>
      <c r="D117" s="1080" t="s">
        <v>526</v>
      </c>
      <c r="E117" s="1083">
        <v>12159</v>
      </c>
      <c r="F117" s="1083">
        <v>12379</v>
      </c>
    </row>
    <row r="118" spans="2:6">
      <c r="B118" s="589"/>
      <c r="C118" s="1079">
        <v>261501</v>
      </c>
      <c r="D118" s="1080" t="s">
        <v>527</v>
      </c>
      <c r="E118" s="1083">
        <v>11420</v>
      </c>
      <c r="F118" s="1083">
        <v>11508</v>
      </c>
    </row>
    <row r="119" spans="2:6">
      <c r="B119" s="589"/>
      <c r="C119" s="1079">
        <v>110101</v>
      </c>
      <c r="D119" s="1080" t="s">
        <v>528</v>
      </c>
      <c r="E119" s="1083">
        <v>14051</v>
      </c>
      <c r="F119" s="1083">
        <v>14390</v>
      </c>
    </row>
    <row r="120" spans="2:6">
      <c r="B120" s="589"/>
      <c r="C120" s="1079">
        <v>140801</v>
      </c>
      <c r="D120" s="1080" t="s">
        <v>529</v>
      </c>
      <c r="E120" s="1083">
        <v>10278</v>
      </c>
      <c r="F120" s="1083">
        <v>10533</v>
      </c>
    </row>
    <row r="121" spans="2:6">
      <c r="B121" s="589"/>
      <c r="C121" s="1079">
        <v>500101</v>
      </c>
      <c r="D121" s="1080" t="s">
        <v>530</v>
      </c>
      <c r="E121" s="1083">
        <v>14573</v>
      </c>
      <c r="F121" s="1083">
        <v>14694</v>
      </c>
    </row>
    <row r="122" spans="2:6">
      <c r="B122" s="589"/>
      <c r="C122" s="1079">
        <v>140703</v>
      </c>
      <c r="D122" s="1080" t="s">
        <v>531</v>
      </c>
      <c r="E122" s="1083">
        <v>11674</v>
      </c>
      <c r="F122" s="1083">
        <v>11746</v>
      </c>
    </row>
    <row r="123" spans="2:6">
      <c r="B123" s="589"/>
      <c r="C123" s="1079">
        <v>510401</v>
      </c>
      <c r="D123" s="1080" t="s">
        <v>532</v>
      </c>
      <c r="E123" s="1083">
        <v>18337</v>
      </c>
      <c r="F123" s="1083">
        <v>18350</v>
      </c>
    </row>
    <row r="124" spans="2:6">
      <c r="B124" s="589"/>
      <c r="C124" s="1079">
        <v>411101</v>
      </c>
      <c r="D124" s="1080" t="s">
        <v>533</v>
      </c>
      <c r="E124" s="1083">
        <v>12623</v>
      </c>
      <c r="F124" s="1083">
        <v>12603</v>
      </c>
    </row>
    <row r="125" spans="2:6">
      <c r="B125" s="589"/>
      <c r="C125" s="1079">
        <v>650301</v>
      </c>
      <c r="D125" s="1080" t="s">
        <v>534</v>
      </c>
      <c r="E125" s="1083">
        <v>14886</v>
      </c>
      <c r="F125" s="1083">
        <v>15407</v>
      </c>
    </row>
    <row r="126" spans="2:6">
      <c r="B126" s="589"/>
      <c r="C126" s="1079">
        <v>60701</v>
      </c>
      <c r="D126" s="1080" t="s">
        <v>535</v>
      </c>
      <c r="E126" s="1083">
        <v>15883</v>
      </c>
      <c r="F126" s="1083">
        <v>16053</v>
      </c>
    </row>
    <row r="127" spans="2:6">
      <c r="B127" s="589"/>
      <c r="C127" s="1079">
        <v>541102</v>
      </c>
      <c r="D127" s="1080" t="s">
        <v>536</v>
      </c>
      <c r="E127" s="1083">
        <v>12187</v>
      </c>
      <c r="F127" s="1083">
        <v>12400</v>
      </c>
    </row>
    <row r="128" spans="2:6">
      <c r="B128" s="589"/>
      <c r="C128" s="1079">
        <v>10500</v>
      </c>
      <c r="D128" s="1080" t="s">
        <v>537</v>
      </c>
      <c r="E128" s="1083">
        <v>13170</v>
      </c>
      <c r="F128" s="1083">
        <v>13494</v>
      </c>
    </row>
    <row r="129" spans="2:6">
      <c r="B129" s="589"/>
      <c r="C129" s="1079">
        <v>580402</v>
      </c>
      <c r="D129" s="1080" t="s">
        <v>538</v>
      </c>
      <c r="E129" s="1083">
        <v>22091</v>
      </c>
      <c r="F129" s="1083">
        <v>22341</v>
      </c>
    </row>
    <row r="130" spans="2:6">
      <c r="B130" s="589"/>
      <c r="C130" s="1079">
        <v>510501</v>
      </c>
      <c r="D130" s="1080" t="s">
        <v>539</v>
      </c>
      <c r="E130" s="1083">
        <v>19804</v>
      </c>
      <c r="F130" s="1083">
        <v>20069</v>
      </c>
    </row>
    <row r="131" spans="2:6">
      <c r="B131" s="589"/>
      <c r="C131" s="1079">
        <v>580410</v>
      </c>
      <c r="D131" s="1080" t="s">
        <v>540</v>
      </c>
      <c r="E131" s="1083">
        <v>16846</v>
      </c>
      <c r="F131" s="1083">
        <v>16966</v>
      </c>
    </row>
    <row r="132" spans="2:6">
      <c r="B132" s="589"/>
      <c r="C132" s="1079">
        <v>580507</v>
      </c>
      <c r="D132" s="1080" t="s">
        <v>541</v>
      </c>
      <c r="E132" s="1083">
        <v>17428</v>
      </c>
      <c r="F132" s="1083">
        <v>17811</v>
      </c>
    </row>
    <row r="133" spans="2:6">
      <c r="B133" s="589"/>
      <c r="C133" s="1079">
        <v>471701</v>
      </c>
      <c r="D133" s="1080" t="s">
        <v>542</v>
      </c>
      <c r="E133" s="1083">
        <v>13214</v>
      </c>
      <c r="F133" s="1083">
        <v>13221</v>
      </c>
    </row>
    <row r="134" spans="2:6">
      <c r="B134" s="589"/>
      <c r="C134" s="1079">
        <v>230201</v>
      </c>
      <c r="D134" s="1080" t="s">
        <v>543</v>
      </c>
      <c r="E134" s="1083">
        <v>11153</v>
      </c>
      <c r="F134" s="1083">
        <v>11281</v>
      </c>
    </row>
    <row r="135" spans="2:6">
      <c r="B135" s="589"/>
      <c r="C135" s="1079">
        <v>580105</v>
      </c>
      <c r="D135" s="1080" t="s">
        <v>544</v>
      </c>
      <c r="E135" s="1083">
        <v>16229</v>
      </c>
      <c r="F135" s="1083">
        <v>16560</v>
      </c>
    </row>
    <row r="136" spans="2:6">
      <c r="B136" s="589"/>
      <c r="C136" s="1079">
        <v>520401</v>
      </c>
      <c r="D136" s="1080" t="s">
        <v>545</v>
      </c>
      <c r="E136" s="1083">
        <v>12024</v>
      </c>
      <c r="F136" s="1083">
        <v>11959</v>
      </c>
    </row>
    <row r="137" spans="2:6">
      <c r="B137" s="589"/>
      <c r="C137" s="1079">
        <v>571000</v>
      </c>
      <c r="D137" s="1080" t="s">
        <v>546</v>
      </c>
      <c r="E137" s="1083">
        <v>12225</v>
      </c>
      <c r="F137" s="1083">
        <v>12514</v>
      </c>
    </row>
    <row r="138" spans="2:6">
      <c r="B138" s="589"/>
      <c r="C138" s="1079">
        <v>440301</v>
      </c>
      <c r="D138" s="1080" t="s">
        <v>547</v>
      </c>
      <c r="E138" s="1083">
        <v>12686</v>
      </c>
      <c r="F138" s="1083">
        <v>12900</v>
      </c>
    </row>
    <row r="139" spans="2:6">
      <c r="B139" s="589"/>
      <c r="C139" s="1079">
        <v>110200</v>
      </c>
      <c r="D139" s="1080" t="s">
        <v>548</v>
      </c>
      <c r="E139" s="1083">
        <v>11358</v>
      </c>
      <c r="F139" s="1083">
        <v>11448</v>
      </c>
    </row>
    <row r="140" spans="2:6">
      <c r="B140" s="589"/>
      <c r="C140" s="1079">
        <v>190501</v>
      </c>
      <c r="D140" s="1080" t="s">
        <v>549</v>
      </c>
      <c r="E140" s="1083">
        <v>13208</v>
      </c>
      <c r="F140" s="1083">
        <v>13336</v>
      </c>
    </row>
    <row r="141" spans="2:6">
      <c r="B141" s="589"/>
      <c r="C141" s="1079">
        <v>660202</v>
      </c>
      <c r="D141" s="1080" t="s">
        <v>550</v>
      </c>
      <c r="E141" s="1083">
        <v>17089</v>
      </c>
      <c r="F141" s="1083">
        <v>17258</v>
      </c>
    </row>
    <row r="142" spans="2:6">
      <c r="B142" s="589"/>
      <c r="C142" s="1079">
        <v>150203</v>
      </c>
      <c r="D142" s="1080" t="s">
        <v>551</v>
      </c>
      <c r="E142" s="1083">
        <v>16816</v>
      </c>
      <c r="F142" s="1083">
        <v>17818</v>
      </c>
    </row>
    <row r="143" spans="2:6">
      <c r="B143" s="589"/>
      <c r="C143" s="1079">
        <v>22302</v>
      </c>
      <c r="D143" s="1080" t="s">
        <v>552</v>
      </c>
      <c r="E143" s="1083">
        <v>13493</v>
      </c>
      <c r="F143" s="1083">
        <v>13567</v>
      </c>
    </row>
    <row r="144" spans="2:6">
      <c r="B144" s="589"/>
      <c r="C144" s="1079">
        <v>241101</v>
      </c>
      <c r="D144" s="1080" t="s">
        <v>553</v>
      </c>
      <c r="E144" s="1083">
        <v>13895</v>
      </c>
      <c r="F144" s="1083">
        <v>13539</v>
      </c>
    </row>
    <row r="145" spans="2:6">
      <c r="B145" s="589"/>
      <c r="C145" s="1079">
        <v>241001</v>
      </c>
      <c r="D145" s="1080" t="s">
        <v>554</v>
      </c>
      <c r="E145" s="1083">
        <v>11586</v>
      </c>
      <c r="F145" s="1083">
        <v>11668</v>
      </c>
    </row>
    <row r="146" spans="2:6">
      <c r="B146" s="589"/>
      <c r="C146" s="1079">
        <v>580107</v>
      </c>
      <c r="D146" s="1080" t="s">
        <v>555</v>
      </c>
      <c r="E146" s="1083">
        <v>17186</v>
      </c>
      <c r="F146" s="1083">
        <v>17511</v>
      </c>
    </row>
    <row r="147" spans="2:6">
      <c r="B147" s="589"/>
      <c r="C147" s="1079">
        <v>120501</v>
      </c>
      <c r="D147" s="1080" t="s">
        <v>556</v>
      </c>
      <c r="E147" s="1083">
        <v>15384</v>
      </c>
      <c r="F147" s="1083">
        <v>15652</v>
      </c>
    </row>
    <row r="148" spans="2:6">
      <c r="B148" s="589"/>
      <c r="C148" s="1079">
        <v>140707</v>
      </c>
      <c r="D148" s="1080" t="s">
        <v>557</v>
      </c>
      <c r="E148" s="1083">
        <v>11571</v>
      </c>
      <c r="F148" s="1083">
        <v>11578</v>
      </c>
    </row>
    <row r="149" spans="2:6">
      <c r="B149" s="589"/>
      <c r="C149" s="1079">
        <v>31301</v>
      </c>
      <c r="D149" s="1080" t="s">
        <v>558</v>
      </c>
      <c r="E149" s="1083">
        <v>15566</v>
      </c>
      <c r="F149" s="1083">
        <v>15879</v>
      </c>
    </row>
    <row r="150" spans="2:6">
      <c r="B150" s="589"/>
      <c r="C150" s="1079">
        <v>250301</v>
      </c>
      <c r="D150" s="1080" t="s">
        <v>559</v>
      </c>
      <c r="E150" s="1083">
        <v>14253</v>
      </c>
      <c r="F150" s="1083">
        <v>14234</v>
      </c>
    </row>
    <row r="151" spans="2:6">
      <c r="B151" s="589"/>
      <c r="C151" s="1079">
        <v>660403</v>
      </c>
      <c r="D151" s="1080" t="s">
        <v>560</v>
      </c>
      <c r="E151" s="1083">
        <v>20363</v>
      </c>
      <c r="F151" s="1083">
        <v>20713</v>
      </c>
    </row>
    <row r="152" spans="2:6">
      <c r="B152" s="589"/>
      <c r="C152" s="1079">
        <v>211003</v>
      </c>
      <c r="D152" s="1080" t="s">
        <v>561</v>
      </c>
      <c r="E152" s="1083">
        <v>11844</v>
      </c>
      <c r="F152" s="1083">
        <v>11981</v>
      </c>
    </row>
    <row r="153" spans="2:6">
      <c r="B153" s="589"/>
      <c r="C153" s="1079">
        <v>130502</v>
      </c>
      <c r="D153" s="1080" t="s">
        <v>562</v>
      </c>
      <c r="E153" s="1083">
        <v>12634</v>
      </c>
      <c r="F153" s="1083">
        <v>12868</v>
      </c>
    </row>
    <row r="154" spans="2:6">
      <c r="B154" s="589"/>
      <c r="C154" s="1079">
        <v>120301</v>
      </c>
      <c r="D154" s="1080" t="s">
        <v>563</v>
      </c>
      <c r="E154" s="1083">
        <v>18308</v>
      </c>
      <c r="F154" s="1083">
        <v>18180</v>
      </c>
    </row>
    <row r="155" spans="2:6">
      <c r="B155" s="589"/>
      <c r="C155" s="1079">
        <v>610301</v>
      </c>
      <c r="D155" s="1080" t="s">
        <v>564</v>
      </c>
      <c r="E155" s="1083">
        <v>12682</v>
      </c>
      <c r="F155" s="1083">
        <v>12767</v>
      </c>
    </row>
    <row r="156" spans="2:6">
      <c r="B156" s="589"/>
      <c r="C156" s="1079">
        <v>530101</v>
      </c>
      <c r="D156" s="1080" t="s">
        <v>565</v>
      </c>
      <c r="E156" s="1083">
        <v>10068</v>
      </c>
      <c r="F156" s="1083">
        <v>9912</v>
      </c>
    </row>
    <row r="157" spans="2:6">
      <c r="B157" s="589"/>
      <c r="C157" s="1079">
        <v>680801</v>
      </c>
      <c r="D157" s="1080" t="s">
        <v>566</v>
      </c>
      <c r="E157" s="1083">
        <v>11641</v>
      </c>
      <c r="F157" s="1083">
        <v>11597</v>
      </c>
    </row>
    <row r="158" spans="2:6">
      <c r="B158" s="589"/>
      <c r="C158" s="1079">
        <v>60800</v>
      </c>
      <c r="D158" s="1080" t="s">
        <v>567</v>
      </c>
      <c r="E158" s="1083">
        <v>14270</v>
      </c>
      <c r="F158" s="1083">
        <v>14291</v>
      </c>
    </row>
    <row r="159" spans="2:6">
      <c r="B159" s="589"/>
      <c r="C159" s="1079">
        <v>140301</v>
      </c>
      <c r="D159" s="1080" t="s">
        <v>568</v>
      </c>
      <c r="E159" s="1083">
        <v>11660</v>
      </c>
      <c r="F159" s="1083">
        <v>11709</v>
      </c>
    </row>
    <row r="160" spans="2:6">
      <c r="B160" s="589"/>
      <c r="C160" s="1079">
        <v>430501</v>
      </c>
      <c r="D160" s="1080" t="s">
        <v>569</v>
      </c>
      <c r="E160" s="1083">
        <v>12351</v>
      </c>
      <c r="F160" s="1083">
        <v>12519</v>
      </c>
    </row>
    <row r="161" spans="2:6">
      <c r="B161" s="589"/>
      <c r="C161" s="1079">
        <v>490301</v>
      </c>
      <c r="D161" s="1080" t="s">
        <v>570</v>
      </c>
      <c r="E161" s="1083">
        <v>12974</v>
      </c>
      <c r="F161" s="1083">
        <v>13156</v>
      </c>
    </row>
    <row r="162" spans="2:6">
      <c r="B162" s="589"/>
      <c r="C162" s="1079">
        <v>580301</v>
      </c>
      <c r="D162" s="1080" t="s">
        <v>571</v>
      </c>
      <c r="E162" s="1083">
        <v>24917</v>
      </c>
      <c r="F162" s="1083">
        <v>25069</v>
      </c>
    </row>
    <row r="163" spans="2:6">
      <c r="B163" s="589"/>
      <c r="C163" s="1079">
        <v>260801</v>
      </c>
      <c r="D163" s="1080" t="s">
        <v>572</v>
      </c>
      <c r="E163" s="1083">
        <v>12929</v>
      </c>
      <c r="F163" s="1083">
        <v>13180</v>
      </c>
    </row>
    <row r="164" spans="2:6">
      <c r="B164" s="589"/>
      <c r="C164" s="1079">
        <v>580503</v>
      </c>
      <c r="D164" s="1080" t="s">
        <v>573</v>
      </c>
      <c r="E164" s="1083">
        <v>15866</v>
      </c>
      <c r="F164" s="1083">
        <v>15810</v>
      </c>
    </row>
    <row r="165" spans="2:6">
      <c r="B165" s="589"/>
      <c r="C165" s="1079">
        <v>280203</v>
      </c>
      <c r="D165" s="1080" t="s">
        <v>574</v>
      </c>
      <c r="E165" s="1083">
        <v>16973</v>
      </c>
      <c r="F165" s="1083">
        <v>17275</v>
      </c>
    </row>
    <row r="166" spans="2:6">
      <c r="B166" s="589"/>
      <c r="C166" s="1079">
        <v>580234</v>
      </c>
      <c r="D166" s="1080" t="s">
        <v>575</v>
      </c>
      <c r="E166" s="1083">
        <v>18563</v>
      </c>
      <c r="F166" s="1083">
        <v>18342</v>
      </c>
    </row>
    <row r="167" spans="2:6">
      <c r="B167" s="589"/>
      <c r="C167" s="1079">
        <v>580917</v>
      </c>
      <c r="D167" s="1080" t="s">
        <v>576</v>
      </c>
      <c r="E167" s="1083">
        <v>23527</v>
      </c>
      <c r="F167" s="1083">
        <v>23252</v>
      </c>
    </row>
    <row r="168" spans="2:6">
      <c r="B168" s="589"/>
      <c r="C168" s="1079">
        <v>500402</v>
      </c>
      <c r="D168" s="1080" t="s">
        <v>577</v>
      </c>
      <c r="E168" s="1083">
        <v>17266</v>
      </c>
      <c r="F168" s="1083">
        <v>17768</v>
      </c>
    </row>
    <row r="169" spans="2:6">
      <c r="B169" s="589"/>
      <c r="C169" s="1079">
        <v>261313</v>
      </c>
      <c r="D169" s="1080" t="s">
        <v>578</v>
      </c>
      <c r="E169" s="1083">
        <v>14088</v>
      </c>
      <c r="F169" s="1083">
        <v>14501</v>
      </c>
    </row>
    <row r="170" spans="2:6">
      <c r="B170" s="589"/>
      <c r="C170" s="1079">
        <v>280219</v>
      </c>
      <c r="D170" s="1080" t="s">
        <v>579</v>
      </c>
      <c r="E170" s="1083">
        <v>19583</v>
      </c>
      <c r="F170" s="1083">
        <v>19644</v>
      </c>
    </row>
    <row r="171" spans="2:6">
      <c r="B171" s="589"/>
      <c r="C171" s="1079">
        <v>420401</v>
      </c>
      <c r="D171" s="1080" t="s">
        <v>580</v>
      </c>
      <c r="E171" s="1083">
        <v>14871</v>
      </c>
      <c r="F171" s="1083">
        <v>15118</v>
      </c>
    </row>
    <row r="172" spans="2:6">
      <c r="B172" s="589"/>
      <c r="C172" s="1079">
        <v>280402</v>
      </c>
      <c r="D172" s="1080" t="s">
        <v>581</v>
      </c>
      <c r="E172" s="1083">
        <v>22187</v>
      </c>
      <c r="F172" s="1083">
        <v>22589</v>
      </c>
    </row>
    <row r="173" spans="2:6">
      <c r="B173" s="589"/>
      <c r="C173" s="1079">
        <v>660301</v>
      </c>
      <c r="D173" s="1080" t="s">
        <v>582</v>
      </c>
      <c r="E173" s="1083">
        <v>19259</v>
      </c>
      <c r="F173" s="1083">
        <v>19340</v>
      </c>
    </row>
    <row r="174" spans="2:6">
      <c r="B174" s="589"/>
      <c r="C174" s="1079">
        <v>580912</v>
      </c>
      <c r="D174" s="1080" t="s">
        <v>583</v>
      </c>
      <c r="E174" s="1083">
        <v>14629</v>
      </c>
      <c r="F174" s="1083">
        <v>14544</v>
      </c>
    </row>
    <row r="175" spans="2:6">
      <c r="B175" s="589"/>
      <c r="C175" s="1079">
        <v>141201</v>
      </c>
      <c r="D175" s="1080" t="s">
        <v>584</v>
      </c>
      <c r="E175" s="1083">
        <v>10900</v>
      </c>
      <c r="F175" s="1083">
        <v>10731</v>
      </c>
    </row>
    <row r="176" spans="2:6">
      <c r="B176" s="589"/>
      <c r="C176" s="1079">
        <v>660406</v>
      </c>
      <c r="D176" s="1080" t="s">
        <v>585</v>
      </c>
      <c r="E176" s="1083">
        <v>19250</v>
      </c>
      <c r="F176" s="1083">
        <v>19618</v>
      </c>
    </row>
    <row r="177" spans="2:6">
      <c r="B177" s="589"/>
      <c r="C177" s="1079">
        <v>520601</v>
      </c>
      <c r="D177" s="1080" t="s">
        <v>586</v>
      </c>
      <c r="E177" s="1083">
        <v>22487</v>
      </c>
      <c r="F177" s="1083">
        <v>22759</v>
      </c>
    </row>
    <row r="178" spans="2:6">
      <c r="B178" s="589"/>
      <c r="C178" s="1079">
        <v>470501</v>
      </c>
      <c r="D178" s="1080" t="s">
        <v>587</v>
      </c>
      <c r="E178" s="1083">
        <v>12603</v>
      </c>
      <c r="F178" s="1083">
        <v>12740</v>
      </c>
    </row>
    <row r="179" spans="2:6">
      <c r="B179" s="589"/>
      <c r="C179" s="1079">
        <v>513102</v>
      </c>
      <c r="D179" s="1080" t="s">
        <v>588</v>
      </c>
      <c r="E179" s="1083">
        <v>11827</v>
      </c>
      <c r="F179" s="1083">
        <v>11987</v>
      </c>
    </row>
    <row r="180" spans="2:6">
      <c r="B180" s="589"/>
      <c r="C180" s="1079">
        <v>180901</v>
      </c>
      <c r="D180" s="1080" t="s">
        <v>589</v>
      </c>
      <c r="E180" s="1083">
        <v>12736</v>
      </c>
      <c r="F180" s="1083">
        <v>12674</v>
      </c>
    </row>
    <row r="181" spans="2:6">
      <c r="B181" s="589"/>
      <c r="C181" s="1079">
        <v>590801</v>
      </c>
      <c r="D181" s="1080" t="s">
        <v>590</v>
      </c>
      <c r="E181" s="1083">
        <v>15023</v>
      </c>
      <c r="F181" s="1083">
        <v>15247</v>
      </c>
    </row>
    <row r="182" spans="2:6">
      <c r="B182" s="589"/>
      <c r="C182" s="1079">
        <v>150301</v>
      </c>
      <c r="D182" s="1080" t="s">
        <v>591</v>
      </c>
      <c r="E182" s="1083">
        <v>14605</v>
      </c>
      <c r="F182" s="1083">
        <v>14601</v>
      </c>
    </row>
    <row r="183" spans="2:6">
      <c r="B183" s="589"/>
      <c r="C183" s="1079">
        <v>622002</v>
      </c>
      <c r="D183" s="1080" t="s">
        <v>592</v>
      </c>
      <c r="E183" s="1083">
        <v>16473</v>
      </c>
      <c r="F183" s="1083">
        <v>16781</v>
      </c>
    </row>
    <row r="184" spans="2:6">
      <c r="B184" s="589"/>
      <c r="C184" s="1079">
        <v>40901</v>
      </c>
      <c r="D184" s="1080" t="s">
        <v>593</v>
      </c>
      <c r="E184" s="1083">
        <v>12710</v>
      </c>
      <c r="F184" s="1083">
        <v>12962</v>
      </c>
    </row>
    <row r="185" spans="2:6">
      <c r="B185" s="589"/>
      <c r="C185" s="1079">
        <v>70600</v>
      </c>
      <c r="D185" s="1080" t="s">
        <v>594</v>
      </c>
      <c r="E185" s="1083">
        <v>12238</v>
      </c>
      <c r="F185" s="1083">
        <v>12680</v>
      </c>
    </row>
    <row r="186" spans="2:6">
      <c r="B186" s="589"/>
      <c r="C186" s="1079">
        <v>70902</v>
      </c>
      <c r="D186" s="1080" t="s">
        <v>595</v>
      </c>
      <c r="E186" s="1083">
        <v>11295</v>
      </c>
      <c r="F186" s="1083">
        <v>11455</v>
      </c>
    </row>
    <row r="187" spans="2:6">
      <c r="B187" s="589"/>
      <c r="C187" s="1079">
        <v>280216</v>
      </c>
      <c r="D187" s="1080" t="s">
        <v>596</v>
      </c>
      <c r="E187" s="1083">
        <v>15713</v>
      </c>
      <c r="F187" s="1083">
        <v>15908</v>
      </c>
    </row>
    <row r="188" spans="2:6">
      <c r="B188" s="589"/>
      <c r="C188" s="1079">
        <v>660409</v>
      </c>
      <c r="D188" s="1080" t="s">
        <v>597</v>
      </c>
      <c r="E188" s="1083">
        <v>23794</v>
      </c>
      <c r="F188" s="1083">
        <v>23620</v>
      </c>
    </row>
    <row r="189" spans="2:6">
      <c r="B189" s="589"/>
      <c r="C189" s="1079">
        <v>580401</v>
      </c>
      <c r="D189" s="1080" t="s">
        <v>598</v>
      </c>
      <c r="E189" s="1083">
        <v>16118</v>
      </c>
      <c r="F189" s="1083">
        <v>16244</v>
      </c>
    </row>
    <row r="190" spans="2:6">
      <c r="B190" s="589"/>
      <c r="C190" s="1079">
        <v>141401</v>
      </c>
      <c r="D190" s="1080" t="s">
        <v>599</v>
      </c>
      <c r="E190" s="1083">
        <v>12810</v>
      </c>
      <c r="F190" s="1083">
        <v>12815</v>
      </c>
    </row>
    <row r="191" spans="2:6">
      <c r="B191" s="589"/>
      <c r="C191" s="1079">
        <v>420601</v>
      </c>
      <c r="D191" s="1080" t="s">
        <v>600</v>
      </c>
      <c r="E191" s="1083">
        <v>13720</v>
      </c>
      <c r="F191" s="1083">
        <v>13894</v>
      </c>
    </row>
    <row r="192" spans="2:6">
      <c r="B192" s="589"/>
      <c r="C192" s="1079">
        <v>261301</v>
      </c>
      <c r="D192" s="1080" t="s">
        <v>601</v>
      </c>
      <c r="E192" s="1083">
        <v>12033</v>
      </c>
      <c r="F192" s="1083">
        <v>12209</v>
      </c>
    </row>
    <row r="193" spans="2:6">
      <c r="B193" s="589"/>
      <c r="C193" s="1079">
        <v>61101</v>
      </c>
      <c r="D193" s="1080" t="s">
        <v>602</v>
      </c>
      <c r="E193" s="1083">
        <v>10777</v>
      </c>
      <c r="F193" s="1083">
        <v>10908</v>
      </c>
    </row>
    <row r="194" spans="2:6">
      <c r="B194" s="589"/>
      <c r="C194" s="1079">
        <v>590501</v>
      </c>
      <c r="D194" s="1080" t="s">
        <v>603</v>
      </c>
      <c r="E194" s="1083">
        <v>21059</v>
      </c>
      <c r="F194" s="1083">
        <v>21181</v>
      </c>
    </row>
    <row r="195" spans="2:6">
      <c r="B195" s="589"/>
      <c r="C195" s="1079">
        <v>280522</v>
      </c>
      <c r="D195" s="1080" t="s">
        <v>604</v>
      </c>
      <c r="E195" s="1083">
        <v>18311</v>
      </c>
      <c r="F195" s="1083">
        <v>18604</v>
      </c>
    </row>
    <row r="196" spans="2:6">
      <c r="B196" s="589"/>
      <c r="C196" s="1079">
        <v>421001</v>
      </c>
      <c r="D196" s="1080" t="s">
        <v>605</v>
      </c>
      <c r="E196" s="1083">
        <v>12111</v>
      </c>
      <c r="F196" s="1083">
        <v>12285</v>
      </c>
    </row>
    <row r="197" spans="2:6">
      <c r="B197" s="589"/>
      <c r="C197" s="1079">
        <v>22001</v>
      </c>
      <c r="D197" s="1080" t="s">
        <v>606</v>
      </c>
      <c r="E197" s="1083">
        <v>10293</v>
      </c>
      <c r="F197" s="1083">
        <v>10284</v>
      </c>
    </row>
    <row r="198" spans="2:6">
      <c r="B198" s="589"/>
      <c r="C198" s="1079">
        <v>580514</v>
      </c>
      <c r="D198" s="1080" t="s">
        <v>607</v>
      </c>
      <c r="E198" s="1083">
        <v>112278</v>
      </c>
      <c r="F198" s="1083">
        <v>112323</v>
      </c>
    </row>
    <row r="199" spans="2:6">
      <c r="B199" s="589"/>
      <c r="C199" s="1079">
        <v>581004</v>
      </c>
      <c r="D199" s="1080" t="s">
        <v>608</v>
      </c>
      <c r="E199" s="1083">
        <v>41950</v>
      </c>
      <c r="F199" s="1083">
        <v>0</v>
      </c>
    </row>
    <row r="200" spans="2:6">
      <c r="B200" s="589"/>
      <c r="C200" s="1079">
        <v>280222</v>
      </c>
      <c r="D200" s="1080" t="s">
        <v>609</v>
      </c>
      <c r="E200" s="1083">
        <v>16272</v>
      </c>
      <c r="F200" s="1083">
        <v>16332</v>
      </c>
    </row>
    <row r="201" spans="2:6">
      <c r="B201" s="589"/>
      <c r="C201" s="1079">
        <v>442115</v>
      </c>
      <c r="D201" s="1080" t="s">
        <v>610</v>
      </c>
      <c r="E201" s="1083">
        <v>15340</v>
      </c>
      <c r="F201" s="1083">
        <v>15507</v>
      </c>
    </row>
    <row r="202" spans="2:6">
      <c r="B202" s="589"/>
      <c r="C202" s="1079">
        <v>270601</v>
      </c>
      <c r="D202" s="1080" t="s">
        <v>611</v>
      </c>
      <c r="E202" s="1083">
        <v>12106</v>
      </c>
      <c r="F202" s="1083">
        <v>11961</v>
      </c>
    </row>
    <row r="203" spans="2:6">
      <c r="B203" s="589"/>
      <c r="C203" s="1079">
        <v>61503</v>
      </c>
      <c r="D203" s="1080" t="s">
        <v>612</v>
      </c>
      <c r="E203" s="1083">
        <v>11575</v>
      </c>
      <c r="F203" s="1083">
        <v>11693</v>
      </c>
    </row>
    <row r="204" spans="2:6">
      <c r="B204" s="589"/>
      <c r="C204" s="1079">
        <v>640502</v>
      </c>
      <c r="D204" s="1080" t="s">
        <v>613</v>
      </c>
      <c r="E204" s="1083">
        <v>14835</v>
      </c>
      <c r="F204" s="1083">
        <v>14740</v>
      </c>
    </row>
    <row r="205" spans="2:6">
      <c r="B205" s="589"/>
      <c r="C205" s="1079">
        <v>640601</v>
      </c>
      <c r="D205" s="1080" t="s">
        <v>614</v>
      </c>
      <c r="E205" s="1083">
        <v>12900</v>
      </c>
      <c r="F205" s="1083">
        <v>13033</v>
      </c>
    </row>
    <row r="206" spans="2:6">
      <c r="B206" s="589"/>
      <c r="C206" s="1079">
        <v>270701</v>
      </c>
      <c r="D206" s="1080" t="s">
        <v>615</v>
      </c>
      <c r="E206" s="1083">
        <v>14162</v>
      </c>
      <c r="F206" s="1083">
        <v>14230</v>
      </c>
    </row>
    <row r="207" spans="2:6">
      <c r="B207" s="589"/>
      <c r="C207" s="1079">
        <v>210402</v>
      </c>
      <c r="D207" s="1080" t="s">
        <v>616</v>
      </c>
      <c r="E207" s="1083">
        <v>10249</v>
      </c>
      <c r="F207" s="1083">
        <v>10329</v>
      </c>
    </row>
    <row r="208" spans="2:6">
      <c r="B208" s="589"/>
      <c r="C208" s="1079">
        <v>120701</v>
      </c>
      <c r="D208" s="1080" t="s">
        <v>617</v>
      </c>
      <c r="E208" s="1083">
        <v>13934</v>
      </c>
      <c r="F208" s="1083">
        <v>13820</v>
      </c>
    </row>
    <row r="209" spans="2:6">
      <c r="B209" s="589"/>
      <c r="C209" s="1079">
        <v>280217</v>
      </c>
      <c r="D209" s="1080" t="s">
        <v>618</v>
      </c>
      <c r="E209" s="1083">
        <v>14748</v>
      </c>
      <c r="F209" s="1083">
        <v>14804</v>
      </c>
    </row>
    <row r="210" spans="2:6">
      <c r="B210" s="589"/>
      <c r="C210" s="1079">
        <v>41101</v>
      </c>
      <c r="D210" s="1080" t="s">
        <v>619</v>
      </c>
      <c r="E210" s="1083">
        <v>12328</v>
      </c>
      <c r="F210" s="1083">
        <v>12348</v>
      </c>
    </row>
    <row r="211" spans="2:6">
      <c r="B211" s="589"/>
      <c r="C211" s="1079">
        <v>62201</v>
      </c>
      <c r="D211" s="1080" t="s">
        <v>620</v>
      </c>
      <c r="E211" s="1083">
        <v>13285</v>
      </c>
      <c r="F211" s="1083">
        <v>13431</v>
      </c>
    </row>
    <row r="212" spans="2:6">
      <c r="B212" s="589"/>
      <c r="C212" s="1079">
        <v>280209</v>
      </c>
      <c r="D212" s="1080" t="s">
        <v>621</v>
      </c>
      <c r="E212" s="1083">
        <v>17151</v>
      </c>
      <c r="F212" s="1083">
        <v>17468</v>
      </c>
    </row>
    <row r="213" spans="2:6">
      <c r="B213" s="589"/>
      <c r="C213" s="1079">
        <v>60301</v>
      </c>
      <c r="D213" s="1080" t="s">
        <v>622</v>
      </c>
      <c r="E213" s="1083">
        <v>11618</v>
      </c>
      <c r="F213" s="1083">
        <v>11671</v>
      </c>
    </row>
    <row r="214" spans="2:6">
      <c r="B214" s="589"/>
      <c r="C214" s="1079">
        <v>21601</v>
      </c>
      <c r="D214" s="1080" t="s">
        <v>623</v>
      </c>
      <c r="E214" s="1083">
        <v>13932</v>
      </c>
      <c r="F214" s="1083">
        <v>14294</v>
      </c>
    </row>
    <row r="215" spans="2:6">
      <c r="B215" s="589"/>
      <c r="C215" s="1079">
        <v>141604</v>
      </c>
      <c r="D215" s="1080" t="s">
        <v>624</v>
      </c>
      <c r="E215" s="1083">
        <v>10208</v>
      </c>
      <c r="F215" s="1083">
        <v>9831</v>
      </c>
    </row>
    <row r="216" spans="2:6">
      <c r="B216" s="589"/>
      <c r="C216" s="1079">
        <v>460500</v>
      </c>
      <c r="D216" s="1080" t="s">
        <v>625</v>
      </c>
      <c r="E216" s="1083">
        <v>13021</v>
      </c>
      <c r="F216" s="1083">
        <v>13107</v>
      </c>
    </row>
    <row r="217" spans="2:6">
      <c r="B217" s="589"/>
      <c r="C217" s="1079">
        <v>520701</v>
      </c>
      <c r="D217" s="1080" t="s">
        <v>626</v>
      </c>
      <c r="E217" s="1083">
        <v>11353</v>
      </c>
      <c r="F217" s="1083">
        <v>11385</v>
      </c>
    </row>
    <row r="218" spans="2:6">
      <c r="B218" s="589"/>
      <c r="C218" s="1079">
        <v>650902</v>
      </c>
      <c r="D218" s="1080" t="s">
        <v>627</v>
      </c>
      <c r="E218" s="1083">
        <v>10999</v>
      </c>
      <c r="F218" s="1083">
        <v>11350</v>
      </c>
    </row>
    <row r="219" spans="2:6">
      <c r="B219" s="589"/>
      <c r="C219" s="1079">
        <v>280218</v>
      </c>
      <c r="D219" s="1080" t="s">
        <v>628</v>
      </c>
      <c r="E219" s="1083">
        <v>18909</v>
      </c>
      <c r="F219" s="1083">
        <v>18966</v>
      </c>
    </row>
    <row r="220" spans="2:6">
      <c r="B220" s="589"/>
      <c r="C220" s="1079">
        <v>480404</v>
      </c>
      <c r="D220" s="1080" t="s">
        <v>629</v>
      </c>
      <c r="E220" s="1083">
        <v>23138</v>
      </c>
      <c r="F220" s="1083">
        <v>23191</v>
      </c>
    </row>
    <row r="221" spans="2:6">
      <c r="B221" s="589"/>
      <c r="C221" s="1079">
        <v>260401</v>
      </c>
      <c r="D221" s="1080" t="s">
        <v>630</v>
      </c>
      <c r="E221" s="1083">
        <v>13837</v>
      </c>
      <c r="F221" s="1083">
        <v>14068</v>
      </c>
    </row>
    <row r="222" spans="2:6">
      <c r="B222" s="589"/>
      <c r="C222" s="1079">
        <v>220401</v>
      </c>
      <c r="D222" s="1080" t="s">
        <v>631</v>
      </c>
      <c r="E222" s="1083">
        <v>9818</v>
      </c>
      <c r="F222" s="1083">
        <v>10041</v>
      </c>
    </row>
    <row r="223" spans="2:6">
      <c r="B223" s="589"/>
      <c r="C223" s="1079">
        <v>20702</v>
      </c>
      <c r="D223" s="1080" t="s">
        <v>632</v>
      </c>
      <c r="E223" s="1083">
        <v>12355</v>
      </c>
      <c r="F223" s="1083">
        <v>12656</v>
      </c>
    </row>
    <row r="224" spans="2:6">
      <c r="B224" s="589"/>
      <c r="C224" s="1079">
        <v>240401</v>
      </c>
      <c r="D224" s="1080" t="s">
        <v>633</v>
      </c>
      <c r="E224" s="1083">
        <v>13726</v>
      </c>
      <c r="F224" s="1083">
        <v>14014</v>
      </c>
    </row>
    <row r="225" spans="2:6">
      <c r="B225" s="589"/>
      <c r="C225" s="1079">
        <v>430700</v>
      </c>
      <c r="D225" s="1080" t="s">
        <v>634</v>
      </c>
      <c r="E225" s="1083">
        <v>14179</v>
      </c>
      <c r="F225" s="1083">
        <v>14760</v>
      </c>
    </row>
    <row r="226" spans="2:6">
      <c r="B226" s="589"/>
      <c r="C226" s="1079">
        <v>81401</v>
      </c>
      <c r="D226" s="1080" t="s">
        <v>635</v>
      </c>
      <c r="E226" s="1083">
        <v>14254</v>
      </c>
      <c r="F226" s="1083">
        <v>13633</v>
      </c>
    </row>
    <row r="227" spans="2:6">
      <c r="B227" s="589"/>
      <c r="C227" s="1079">
        <v>100902</v>
      </c>
      <c r="D227" s="1080" t="s">
        <v>636</v>
      </c>
      <c r="E227" s="1083">
        <v>16004</v>
      </c>
      <c r="F227" s="1083">
        <v>15826</v>
      </c>
    </row>
    <row r="228" spans="2:6">
      <c r="B228" s="589"/>
      <c r="C228" s="1079">
        <v>470202</v>
      </c>
      <c r="D228" s="1080" t="s">
        <v>637</v>
      </c>
      <c r="E228" s="1083">
        <v>12576</v>
      </c>
      <c r="F228" s="1083">
        <v>12616</v>
      </c>
    </row>
    <row r="229" spans="2:6">
      <c r="B229" s="589"/>
      <c r="C229" s="1079">
        <v>540801</v>
      </c>
      <c r="D229" s="1080" t="s">
        <v>638</v>
      </c>
      <c r="E229" s="1083">
        <v>16943</v>
      </c>
      <c r="F229" s="1083">
        <v>16836</v>
      </c>
    </row>
    <row r="230" spans="2:6">
      <c r="B230" s="589"/>
      <c r="C230" s="1079">
        <v>280100</v>
      </c>
      <c r="D230" s="1080" t="s">
        <v>639</v>
      </c>
      <c r="E230" s="1083">
        <v>19632</v>
      </c>
      <c r="F230" s="1083">
        <v>19693</v>
      </c>
    </row>
    <row r="231" spans="2:6">
      <c r="B231" s="589"/>
      <c r="C231" s="1079">
        <v>630300</v>
      </c>
      <c r="D231" s="1080" t="s">
        <v>640</v>
      </c>
      <c r="E231" s="1083">
        <v>12753</v>
      </c>
      <c r="F231" s="1083">
        <v>13064</v>
      </c>
    </row>
    <row r="232" spans="2:6">
      <c r="B232" s="589"/>
      <c r="C232" s="1079">
        <v>630918</v>
      </c>
      <c r="D232" s="1080" t="s">
        <v>641</v>
      </c>
      <c r="E232" s="1083">
        <v>13590</v>
      </c>
      <c r="F232" s="1083">
        <v>13373</v>
      </c>
    </row>
    <row r="233" spans="2:6">
      <c r="B233" s="589"/>
      <c r="C233" s="1079">
        <v>170500</v>
      </c>
      <c r="D233" s="1080" t="s">
        <v>642</v>
      </c>
      <c r="E233" s="1083">
        <v>11063</v>
      </c>
      <c r="F233" s="1083">
        <v>11098</v>
      </c>
    </row>
    <row r="234" spans="2:6">
      <c r="B234" s="589"/>
      <c r="C234" s="1079">
        <v>430901</v>
      </c>
      <c r="D234" s="1080" t="s">
        <v>643</v>
      </c>
      <c r="E234" s="1083">
        <v>13288</v>
      </c>
      <c r="F234" s="1083">
        <v>13470</v>
      </c>
    </row>
    <row r="235" spans="2:6">
      <c r="B235" s="589"/>
      <c r="C235" s="1079">
        <v>440601</v>
      </c>
      <c r="D235" s="1080" t="s">
        <v>644</v>
      </c>
      <c r="E235" s="1083">
        <v>14252</v>
      </c>
      <c r="F235" s="1083">
        <v>14581</v>
      </c>
    </row>
    <row r="236" spans="2:6">
      <c r="B236" s="589"/>
      <c r="C236" s="1079">
        <v>511101</v>
      </c>
      <c r="D236" s="1080" t="s">
        <v>645</v>
      </c>
      <c r="E236" s="1083">
        <v>11480</v>
      </c>
      <c r="F236" s="1083">
        <v>11586</v>
      </c>
    </row>
    <row r="237" spans="2:6">
      <c r="B237" s="589"/>
      <c r="C237" s="1079">
        <v>42801</v>
      </c>
      <c r="D237" s="1080" t="s">
        <v>646</v>
      </c>
      <c r="E237" s="1083">
        <v>12820</v>
      </c>
      <c r="F237" s="1083">
        <v>12810</v>
      </c>
    </row>
    <row r="238" spans="2:6">
      <c r="B238" s="589"/>
      <c r="C238" s="1079">
        <v>141501</v>
      </c>
      <c r="D238" s="1080" t="s">
        <v>647</v>
      </c>
      <c r="E238" s="1083">
        <v>11164</v>
      </c>
      <c r="F238" s="1083">
        <v>11492</v>
      </c>
    </row>
    <row r="239" spans="2:6">
      <c r="B239" s="589"/>
      <c r="C239" s="1079">
        <v>640701</v>
      </c>
      <c r="D239" s="1080" t="s">
        <v>648</v>
      </c>
      <c r="E239" s="1083">
        <v>11569</v>
      </c>
      <c r="F239" s="1083">
        <v>11599</v>
      </c>
    </row>
    <row r="240" spans="2:6">
      <c r="B240" s="589"/>
      <c r="C240" s="1079">
        <v>280407</v>
      </c>
      <c r="D240" s="1080" t="s">
        <v>649</v>
      </c>
      <c r="E240" s="1083">
        <v>23954</v>
      </c>
      <c r="F240" s="1083">
        <v>24038</v>
      </c>
    </row>
    <row r="241" spans="2:6">
      <c r="B241" s="589"/>
      <c r="C241" s="1079">
        <v>260501</v>
      </c>
      <c r="D241" s="1080" t="s">
        <v>650</v>
      </c>
      <c r="E241" s="1083">
        <v>12252</v>
      </c>
      <c r="F241" s="1083">
        <v>12432</v>
      </c>
    </row>
    <row r="242" spans="2:6">
      <c r="B242" s="589"/>
      <c r="C242" s="1079">
        <v>10701</v>
      </c>
      <c r="D242" s="1080" t="s">
        <v>651</v>
      </c>
      <c r="E242" s="1083">
        <v>13773</v>
      </c>
      <c r="F242" s="1083">
        <v>13694</v>
      </c>
    </row>
    <row r="243" spans="2:6">
      <c r="B243" s="589"/>
      <c r="C243" s="1079">
        <v>660407</v>
      </c>
      <c r="D243" s="1080" t="s">
        <v>652</v>
      </c>
      <c r="E243" s="1083">
        <v>23686</v>
      </c>
      <c r="F243" s="1083">
        <v>23712</v>
      </c>
    </row>
    <row r="244" spans="2:6">
      <c r="B244" s="589"/>
      <c r="C244" s="1079">
        <v>80601</v>
      </c>
      <c r="D244" s="1080" t="s">
        <v>653</v>
      </c>
      <c r="E244" s="1083">
        <v>11757</v>
      </c>
      <c r="F244" s="1083">
        <v>11964</v>
      </c>
    </row>
    <row r="245" spans="2:6">
      <c r="B245" s="589"/>
      <c r="C245" s="1079">
        <v>581010</v>
      </c>
      <c r="D245" s="1080" t="s">
        <v>654</v>
      </c>
      <c r="E245" s="1083">
        <v>18697</v>
      </c>
      <c r="F245" s="1083">
        <v>19234</v>
      </c>
    </row>
    <row r="246" spans="2:6">
      <c r="B246" s="589"/>
      <c r="C246" s="1079">
        <v>190701</v>
      </c>
      <c r="D246" s="1080" t="s">
        <v>655</v>
      </c>
      <c r="E246" s="1083">
        <v>14655</v>
      </c>
      <c r="F246" s="1083">
        <v>14718</v>
      </c>
    </row>
    <row r="247" spans="2:6">
      <c r="B247" s="589"/>
      <c r="C247" s="1079">
        <v>640801</v>
      </c>
      <c r="D247" s="1080" t="s">
        <v>656</v>
      </c>
      <c r="E247" s="1083">
        <v>13310</v>
      </c>
      <c r="F247" s="1083">
        <v>13456</v>
      </c>
    </row>
    <row r="248" spans="2:6">
      <c r="B248" s="589"/>
      <c r="C248" s="1079">
        <v>442111</v>
      </c>
      <c r="D248" s="1080" t="s">
        <v>657</v>
      </c>
      <c r="E248" s="1083">
        <v>19713</v>
      </c>
      <c r="F248" s="1083">
        <v>19825</v>
      </c>
    </row>
    <row r="249" spans="2:6">
      <c r="B249" s="589"/>
      <c r="C249" s="1079">
        <v>610501</v>
      </c>
      <c r="D249" s="1080" t="s">
        <v>658</v>
      </c>
      <c r="E249" s="1083">
        <v>11317</v>
      </c>
      <c r="F249" s="1083">
        <v>11232</v>
      </c>
    </row>
    <row r="250" spans="2:6">
      <c r="B250" s="589"/>
      <c r="C250" s="1079">
        <v>10802</v>
      </c>
      <c r="D250" s="1080" t="s">
        <v>659</v>
      </c>
      <c r="E250" s="1083">
        <v>12628</v>
      </c>
      <c r="F250" s="1083">
        <v>12912</v>
      </c>
    </row>
    <row r="251" spans="2:6">
      <c r="B251" s="589"/>
      <c r="C251" s="1079">
        <v>630801</v>
      </c>
      <c r="D251" s="1080" t="s">
        <v>660</v>
      </c>
      <c r="E251" s="1083">
        <v>15207</v>
      </c>
      <c r="F251" s="1083">
        <v>15362</v>
      </c>
    </row>
    <row r="252" spans="2:6">
      <c r="B252" s="589"/>
      <c r="C252" s="1079">
        <v>480401</v>
      </c>
      <c r="D252" s="1080" t="s">
        <v>661</v>
      </c>
      <c r="E252" s="1083">
        <v>16786</v>
      </c>
      <c r="F252" s="1083">
        <v>15891</v>
      </c>
    </row>
    <row r="253" spans="2:6">
      <c r="B253" s="589"/>
      <c r="C253" s="1079">
        <v>580405</v>
      </c>
      <c r="D253" s="1080" t="s">
        <v>662</v>
      </c>
      <c r="E253" s="1083">
        <v>16249</v>
      </c>
      <c r="F253" s="1083">
        <v>16514</v>
      </c>
    </row>
    <row r="254" spans="2:6">
      <c r="B254" s="589"/>
      <c r="C254" s="1079">
        <v>141601</v>
      </c>
      <c r="D254" s="1080" t="s">
        <v>663</v>
      </c>
      <c r="E254" s="1083">
        <v>10997</v>
      </c>
      <c r="F254" s="1083">
        <v>11240</v>
      </c>
    </row>
    <row r="255" spans="2:6">
      <c r="B255" s="589"/>
      <c r="C255" s="1079">
        <v>250701</v>
      </c>
      <c r="D255" s="1080" t="s">
        <v>664</v>
      </c>
      <c r="E255" s="1083">
        <v>14154</v>
      </c>
      <c r="F255" s="1083">
        <v>14270</v>
      </c>
    </row>
    <row r="256" spans="2:6">
      <c r="B256" s="589"/>
      <c r="C256" s="1079">
        <v>511201</v>
      </c>
      <c r="D256" s="1080" t="s">
        <v>665</v>
      </c>
      <c r="E256" s="1083">
        <v>14120</v>
      </c>
      <c r="F256" s="1083">
        <v>14196</v>
      </c>
    </row>
    <row r="257" spans="2:6">
      <c r="B257" s="589"/>
      <c r="C257" s="1079">
        <v>572901</v>
      </c>
      <c r="D257" s="1080" t="s">
        <v>666</v>
      </c>
      <c r="E257" s="1083">
        <v>16037</v>
      </c>
      <c r="F257" s="1083">
        <v>16324</v>
      </c>
    </row>
    <row r="258" spans="2:6">
      <c r="B258" s="589"/>
      <c r="C258" s="1079">
        <v>580905</v>
      </c>
      <c r="D258" s="1080" t="s">
        <v>667</v>
      </c>
      <c r="E258" s="1083">
        <v>17666</v>
      </c>
      <c r="F258" s="1083">
        <v>17912</v>
      </c>
    </row>
    <row r="259" spans="2:6">
      <c r="B259" s="589"/>
      <c r="C259" s="1079">
        <v>120906</v>
      </c>
      <c r="D259" s="1080" t="s">
        <v>668</v>
      </c>
      <c r="E259" s="1083">
        <v>15275</v>
      </c>
      <c r="F259" s="1083">
        <v>15147</v>
      </c>
    </row>
    <row r="260" spans="2:6">
      <c r="B260" s="589"/>
      <c r="C260" s="1079">
        <v>460701</v>
      </c>
      <c r="D260" s="1080" t="s">
        <v>669</v>
      </c>
      <c r="E260" s="1083">
        <v>11362</v>
      </c>
      <c r="F260" s="1083">
        <v>11411</v>
      </c>
    </row>
    <row r="261" spans="2:6">
      <c r="B261" s="589"/>
      <c r="C261" s="1079">
        <v>580406</v>
      </c>
      <c r="D261" s="1080" t="s">
        <v>670</v>
      </c>
      <c r="E261" s="1083">
        <v>15222</v>
      </c>
      <c r="F261" s="1083">
        <v>15461</v>
      </c>
    </row>
    <row r="262" spans="2:6">
      <c r="B262" s="589"/>
      <c r="C262" s="1079">
        <v>30501</v>
      </c>
      <c r="D262" s="1080" t="s">
        <v>671</v>
      </c>
      <c r="E262" s="1083">
        <v>11186</v>
      </c>
      <c r="F262" s="1083">
        <v>10997</v>
      </c>
    </row>
    <row r="263" spans="2:6">
      <c r="B263" s="589"/>
      <c r="C263" s="1079">
        <v>660501</v>
      </c>
      <c r="D263" s="1080" t="s">
        <v>672</v>
      </c>
      <c r="E263" s="1083">
        <v>24770</v>
      </c>
      <c r="F263" s="1083">
        <v>24901</v>
      </c>
    </row>
    <row r="264" spans="2:6">
      <c r="B264" s="589"/>
      <c r="C264" s="1079">
        <v>230301</v>
      </c>
      <c r="D264" s="1080" t="s">
        <v>673</v>
      </c>
      <c r="E264" s="1083">
        <v>13899</v>
      </c>
      <c r="F264" s="1083">
        <v>14374</v>
      </c>
    </row>
    <row r="265" spans="2:6">
      <c r="B265" s="589"/>
      <c r="C265" s="1079">
        <v>641001</v>
      </c>
      <c r="D265" s="1080" t="s">
        <v>674</v>
      </c>
      <c r="E265" s="1083">
        <v>13433</v>
      </c>
      <c r="F265" s="1083">
        <v>13633</v>
      </c>
    </row>
    <row r="266" spans="2:6">
      <c r="B266" s="589"/>
      <c r="C266" s="1079">
        <v>660404</v>
      </c>
      <c r="D266" s="1080" t="s">
        <v>675</v>
      </c>
      <c r="E266" s="1083">
        <v>20896</v>
      </c>
      <c r="F266" s="1083">
        <v>21377</v>
      </c>
    </row>
    <row r="267" spans="2:6">
      <c r="B267" s="589"/>
      <c r="C267" s="1079">
        <v>580506</v>
      </c>
      <c r="D267" s="1080" t="s">
        <v>676</v>
      </c>
      <c r="E267" s="1083">
        <v>18000</v>
      </c>
      <c r="F267" s="1083">
        <v>18259</v>
      </c>
    </row>
    <row r="268" spans="2:6">
      <c r="B268" s="589"/>
      <c r="C268" s="1079">
        <v>500201</v>
      </c>
      <c r="D268" s="1080" t="s">
        <v>677</v>
      </c>
      <c r="E268" s="1083">
        <v>18221</v>
      </c>
      <c r="F268" s="1083">
        <v>18190</v>
      </c>
    </row>
    <row r="269" spans="2:6">
      <c r="B269" s="589"/>
      <c r="C269" s="1079">
        <v>280201</v>
      </c>
      <c r="D269" s="1080" t="s">
        <v>678</v>
      </c>
      <c r="E269" s="1083">
        <v>19452</v>
      </c>
      <c r="F269" s="1083">
        <v>19578</v>
      </c>
    </row>
    <row r="270" spans="2:6">
      <c r="B270" s="589"/>
      <c r="C270" s="1079">
        <v>660203</v>
      </c>
      <c r="D270" s="1080" t="s">
        <v>679</v>
      </c>
      <c r="E270" s="1083">
        <v>19498</v>
      </c>
      <c r="F270" s="1083">
        <v>19547</v>
      </c>
    </row>
    <row r="271" spans="2:6">
      <c r="B271" s="589"/>
      <c r="C271" s="1079">
        <v>210601</v>
      </c>
      <c r="D271" s="1080" t="s">
        <v>680</v>
      </c>
      <c r="E271" s="1083">
        <v>10764</v>
      </c>
      <c r="F271" s="1083">
        <v>10958</v>
      </c>
    </row>
    <row r="272" spans="2:6">
      <c r="B272" s="589"/>
      <c r="C272" s="1079">
        <v>511301</v>
      </c>
      <c r="D272" s="1080" t="s">
        <v>681</v>
      </c>
      <c r="E272" s="1083">
        <v>13858</v>
      </c>
      <c r="F272" s="1083">
        <v>14048</v>
      </c>
    </row>
    <row r="273" spans="2:6">
      <c r="B273" s="589"/>
      <c r="C273" s="1079">
        <v>280409</v>
      </c>
      <c r="D273" s="1080" t="s">
        <v>682</v>
      </c>
      <c r="E273" s="1083">
        <v>18431</v>
      </c>
      <c r="F273" s="1083">
        <v>18621</v>
      </c>
    </row>
    <row r="274" spans="2:6">
      <c r="B274" s="589"/>
      <c r="C274" s="1079">
        <v>512404</v>
      </c>
      <c r="D274" s="1080" t="s">
        <v>683</v>
      </c>
      <c r="E274" s="1083">
        <v>12132</v>
      </c>
      <c r="F274" s="1083">
        <v>12242</v>
      </c>
    </row>
    <row r="275" spans="2:6">
      <c r="B275" s="589"/>
      <c r="C275" s="1079">
        <v>280214</v>
      </c>
      <c r="D275" s="1080" t="s">
        <v>684</v>
      </c>
      <c r="E275" s="1083">
        <v>23839</v>
      </c>
      <c r="F275" s="1083">
        <v>24249</v>
      </c>
    </row>
    <row r="276" spans="2:6">
      <c r="B276" s="589"/>
      <c r="C276" s="1079">
        <v>280517</v>
      </c>
      <c r="D276" s="1080" t="s">
        <v>685</v>
      </c>
      <c r="E276" s="1083">
        <v>16312</v>
      </c>
      <c r="F276" s="1083">
        <v>16374</v>
      </c>
    </row>
    <row r="277" spans="2:6">
      <c r="B277" s="589"/>
      <c r="C277" s="1079">
        <v>620803</v>
      </c>
      <c r="D277" s="1080" t="s">
        <v>686</v>
      </c>
      <c r="E277" s="1083">
        <v>13676</v>
      </c>
      <c r="F277" s="1083">
        <v>13878</v>
      </c>
    </row>
    <row r="278" spans="2:6">
      <c r="B278" s="589"/>
      <c r="C278" s="1079">
        <v>440901</v>
      </c>
      <c r="D278" s="1080" t="s">
        <v>687</v>
      </c>
      <c r="E278" s="1083">
        <v>15865</v>
      </c>
      <c r="F278" s="1083">
        <v>15974</v>
      </c>
    </row>
    <row r="279" spans="2:6">
      <c r="B279" s="589"/>
      <c r="C279" s="1079">
        <v>261101</v>
      </c>
      <c r="D279" s="1080" t="s">
        <v>688</v>
      </c>
      <c r="E279" s="1083">
        <v>11568</v>
      </c>
      <c r="F279" s="1083">
        <v>11888</v>
      </c>
    </row>
    <row r="280" spans="2:6">
      <c r="B280" s="589"/>
      <c r="C280" s="1079">
        <v>41401</v>
      </c>
      <c r="D280" s="1080" t="s">
        <v>689</v>
      </c>
      <c r="E280" s="1083">
        <v>11246</v>
      </c>
      <c r="F280" s="1083">
        <v>11301</v>
      </c>
    </row>
    <row r="281" spans="2:6">
      <c r="B281" s="589"/>
      <c r="C281" s="1079">
        <v>141701</v>
      </c>
      <c r="D281" s="1080" t="s">
        <v>690</v>
      </c>
      <c r="E281" s="1083">
        <v>12083</v>
      </c>
      <c r="F281" s="1083">
        <v>12232</v>
      </c>
    </row>
    <row r="282" spans="2:6">
      <c r="B282" s="589"/>
      <c r="C282" s="1079">
        <v>412201</v>
      </c>
      <c r="D282" s="1080" t="s">
        <v>691</v>
      </c>
      <c r="E282" s="1083">
        <v>11651</v>
      </c>
      <c r="F282" s="1083">
        <v>11815</v>
      </c>
    </row>
    <row r="283" spans="2:6">
      <c r="B283" s="589"/>
      <c r="C283" s="1079">
        <v>450704</v>
      </c>
      <c r="D283" s="1080" t="s">
        <v>692</v>
      </c>
      <c r="E283" s="1083">
        <v>11314</v>
      </c>
      <c r="F283" s="1083">
        <v>11223</v>
      </c>
    </row>
    <row r="284" spans="2:6">
      <c r="B284" s="589"/>
      <c r="C284" s="1079">
        <v>110701</v>
      </c>
      <c r="D284" s="1080" t="s">
        <v>693</v>
      </c>
      <c r="E284" s="1083">
        <v>12477</v>
      </c>
      <c r="F284" s="1083">
        <v>12682</v>
      </c>
    </row>
    <row r="285" spans="2:6">
      <c r="B285" s="589"/>
      <c r="C285" s="1079">
        <v>431401</v>
      </c>
      <c r="D285" s="1080" t="s">
        <v>694</v>
      </c>
      <c r="E285" s="1083">
        <v>13400</v>
      </c>
      <c r="F285" s="1083">
        <v>13440</v>
      </c>
    </row>
    <row r="286" spans="2:6">
      <c r="B286" s="589"/>
      <c r="C286" s="1079">
        <v>260901</v>
      </c>
      <c r="D286" s="1080" t="s">
        <v>695</v>
      </c>
      <c r="E286" s="1083">
        <v>11808</v>
      </c>
      <c r="F286" s="1083">
        <v>11881</v>
      </c>
    </row>
    <row r="287" spans="2:6">
      <c r="B287" s="589"/>
      <c r="C287" s="1079">
        <v>491401</v>
      </c>
      <c r="D287" s="1080" t="s">
        <v>696</v>
      </c>
      <c r="E287" s="1083">
        <v>11477</v>
      </c>
      <c r="F287" s="1083">
        <v>11337</v>
      </c>
    </row>
    <row r="288" spans="2:6">
      <c r="B288" s="589"/>
      <c r="C288" s="1079">
        <v>490501</v>
      </c>
      <c r="D288" s="1080" t="s">
        <v>697</v>
      </c>
      <c r="E288" s="1083">
        <v>13223</v>
      </c>
      <c r="F288" s="1083">
        <v>13349</v>
      </c>
    </row>
    <row r="289" spans="2:6">
      <c r="B289" s="589"/>
      <c r="C289" s="1079">
        <v>571800</v>
      </c>
      <c r="D289" s="1080" t="s">
        <v>698</v>
      </c>
      <c r="E289" s="1083">
        <v>11112</v>
      </c>
      <c r="F289" s="1083">
        <v>11266</v>
      </c>
    </row>
    <row r="290" spans="2:6">
      <c r="B290" s="589"/>
      <c r="C290" s="1079">
        <v>70901</v>
      </c>
      <c r="D290" s="1080" t="s">
        <v>699</v>
      </c>
      <c r="E290" s="1083">
        <v>11726</v>
      </c>
      <c r="F290" s="1083">
        <v>11787</v>
      </c>
    </row>
    <row r="291" spans="2:6">
      <c r="B291" s="589"/>
      <c r="C291" s="1079">
        <v>101300</v>
      </c>
      <c r="D291" s="1080" t="s">
        <v>700</v>
      </c>
      <c r="E291" s="1083">
        <v>14774</v>
      </c>
      <c r="F291" s="1083">
        <v>15315</v>
      </c>
    </row>
    <row r="292" spans="2:6">
      <c r="B292" s="589"/>
      <c r="C292" s="1079">
        <v>641301</v>
      </c>
      <c r="D292" s="1080" t="s">
        <v>701</v>
      </c>
      <c r="E292" s="1083">
        <v>11239</v>
      </c>
      <c r="F292" s="1083">
        <v>11284</v>
      </c>
    </row>
    <row r="293" spans="2:6">
      <c r="B293" s="589"/>
      <c r="C293" s="1079">
        <v>190901</v>
      </c>
      <c r="D293" s="1080" t="s">
        <v>702</v>
      </c>
      <c r="E293" s="1083">
        <v>17655</v>
      </c>
      <c r="F293" s="1083">
        <v>17729</v>
      </c>
    </row>
    <row r="294" spans="2:6">
      <c r="B294" s="589"/>
      <c r="C294" s="1079">
        <v>580403</v>
      </c>
      <c r="D294" s="1080" t="s">
        <v>703</v>
      </c>
      <c r="E294" s="1083">
        <v>18951</v>
      </c>
      <c r="F294" s="1083">
        <v>19264</v>
      </c>
    </row>
    <row r="295" spans="2:6">
      <c r="B295" s="589"/>
      <c r="C295" s="1079">
        <v>130801</v>
      </c>
      <c r="D295" s="1080" t="s">
        <v>704</v>
      </c>
      <c r="E295" s="1083">
        <v>13191</v>
      </c>
      <c r="F295" s="1083">
        <v>13315</v>
      </c>
    </row>
    <row r="296" spans="2:6">
      <c r="B296" s="589"/>
      <c r="C296" s="1079">
        <v>200401</v>
      </c>
      <c r="D296" s="1080" t="s">
        <v>705</v>
      </c>
      <c r="E296" s="1083">
        <v>25084</v>
      </c>
      <c r="F296" s="1083">
        <v>24816</v>
      </c>
    </row>
    <row r="297" spans="2:6">
      <c r="B297" s="589"/>
      <c r="C297" s="1079">
        <v>220301</v>
      </c>
      <c r="D297" s="1080" t="s">
        <v>706</v>
      </c>
      <c r="E297" s="1083">
        <v>8463</v>
      </c>
      <c r="F297" s="1083">
        <v>8252</v>
      </c>
    </row>
    <row r="298" spans="2:6">
      <c r="B298" s="589"/>
      <c r="C298" s="1079">
        <v>200501</v>
      </c>
      <c r="D298" s="1080" t="s">
        <v>707</v>
      </c>
      <c r="E298" s="1083">
        <v>28264</v>
      </c>
      <c r="F298" s="1083">
        <v>28366</v>
      </c>
    </row>
    <row r="299" spans="2:6">
      <c r="B299" s="589"/>
      <c r="C299" s="1079">
        <v>141301</v>
      </c>
      <c r="D299" s="1080" t="s">
        <v>708</v>
      </c>
      <c r="E299" s="1083">
        <v>11124</v>
      </c>
      <c r="F299" s="1083">
        <v>11300</v>
      </c>
    </row>
    <row r="300" spans="2:6">
      <c r="B300" s="589"/>
      <c r="C300" s="1079">
        <v>660402</v>
      </c>
      <c r="D300" s="1080" t="s">
        <v>709</v>
      </c>
      <c r="E300" s="1083">
        <v>21911</v>
      </c>
      <c r="F300" s="1083">
        <v>22321</v>
      </c>
    </row>
    <row r="301" spans="2:6">
      <c r="B301" s="589"/>
      <c r="C301" s="1079">
        <v>280231</v>
      </c>
      <c r="D301" s="1080" t="s">
        <v>710</v>
      </c>
      <c r="E301" s="1083">
        <v>29263</v>
      </c>
      <c r="F301" s="1083">
        <v>29561</v>
      </c>
    </row>
    <row r="302" spans="2:6">
      <c r="B302" s="589"/>
      <c r="C302" s="1079">
        <v>280226</v>
      </c>
      <c r="D302" s="1080" t="s">
        <v>711</v>
      </c>
      <c r="E302" s="1083">
        <v>16784</v>
      </c>
      <c r="F302" s="1083">
        <v>16985</v>
      </c>
    </row>
    <row r="303" spans="2:6">
      <c r="B303" s="589"/>
      <c r="C303" s="1079">
        <v>580502</v>
      </c>
      <c r="D303" s="1080" t="s">
        <v>712</v>
      </c>
      <c r="E303" s="1083">
        <v>15586</v>
      </c>
      <c r="F303" s="1083">
        <v>15915</v>
      </c>
    </row>
    <row r="304" spans="2:6">
      <c r="B304" s="589"/>
      <c r="C304" s="1079">
        <v>610600</v>
      </c>
      <c r="D304" s="1080" t="s">
        <v>713</v>
      </c>
      <c r="E304" s="1083">
        <v>14143</v>
      </c>
      <c r="F304" s="1083">
        <v>14508</v>
      </c>
    </row>
    <row r="305" spans="2:6">
      <c r="B305" s="589"/>
      <c r="C305" s="1079">
        <v>61700</v>
      </c>
      <c r="D305" s="1080" t="s">
        <v>714</v>
      </c>
      <c r="E305" s="1083">
        <v>11412</v>
      </c>
      <c r="F305" s="1083">
        <v>11374</v>
      </c>
    </row>
    <row r="306" spans="2:6">
      <c r="B306" s="589"/>
      <c r="C306" s="1079">
        <v>420411</v>
      </c>
      <c r="D306" s="1080" t="s">
        <v>715</v>
      </c>
      <c r="E306" s="1083">
        <v>12261</v>
      </c>
      <c r="F306" s="1083">
        <v>12496</v>
      </c>
    </row>
    <row r="307" spans="2:6">
      <c r="B307" s="589"/>
      <c r="C307" s="1079">
        <v>572702</v>
      </c>
      <c r="D307" s="1080" t="s">
        <v>716</v>
      </c>
      <c r="E307" s="1083">
        <v>11729</v>
      </c>
      <c r="F307" s="1083">
        <v>11770</v>
      </c>
    </row>
    <row r="308" spans="2:6">
      <c r="B308" s="589"/>
      <c r="C308" s="1079">
        <v>540901</v>
      </c>
      <c r="D308" s="1080" t="s">
        <v>717</v>
      </c>
      <c r="E308" s="1083">
        <v>14018</v>
      </c>
      <c r="F308" s="1083">
        <v>14197</v>
      </c>
    </row>
    <row r="309" spans="2:6">
      <c r="B309" s="589"/>
      <c r="C309" s="1079">
        <v>280515</v>
      </c>
      <c r="D309" s="1080" t="s">
        <v>718</v>
      </c>
      <c r="E309" s="1083">
        <v>25088</v>
      </c>
      <c r="F309" s="1083">
        <v>24970</v>
      </c>
    </row>
    <row r="310" spans="2:6">
      <c r="B310" s="589"/>
      <c r="C310" s="1079">
        <v>630601</v>
      </c>
      <c r="D310" s="1080" t="s">
        <v>719</v>
      </c>
      <c r="E310" s="1083">
        <v>19681</v>
      </c>
      <c r="F310" s="1083">
        <v>19535</v>
      </c>
    </row>
    <row r="311" spans="2:6">
      <c r="B311" s="589"/>
      <c r="C311" s="1079">
        <v>31502</v>
      </c>
      <c r="D311" s="1080" t="s">
        <v>720</v>
      </c>
      <c r="E311" s="1083">
        <v>13564</v>
      </c>
      <c r="F311" s="1083">
        <v>13590</v>
      </c>
    </row>
    <row r="312" spans="2:6">
      <c r="B312" s="589"/>
      <c r="C312" s="1079">
        <v>170600</v>
      </c>
      <c r="D312" s="1080" t="s">
        <v>721</v>
      </c>
      <c r="E312" s="1083">
        <v>11689</v>
      </c>
      <c r="F312" s="1083">
        <v>11827</v>
      </c>
    </row>
    <row r="313" spans="2:6">
      <c r="B313" s="589"/>
      <c r="C313" s="1079">
        <v>420501</v>
      </c>
      <c r="D313" s="1080" t="s">
        <v>722</v>
      </c>
      <c r="E313" s="1083">
        <v>12825</v>
      </c>
      <c r="F313" s="1083">
        <v>12871</v>
      </c>
    </row>
    <row r="314" spans="2:6">
      <c r="B314" s="589"/>
      <c r="C314" s="1079">
        <v>660101</v>
      </c>
      <c r="D314" s="1080" t="s">
        <v>723</v>
      </c>
      <c r="E314" s="1083">
        <v>21522</v>
      </c>
      <c r="F314" s="1083">
        <v>21350</v>
      </c>
    </row>
    <row r="315" spans="2:6">
      <c r="B315" s="589"/>
      <c r="C315" s="1079">
        <v>150601</v>
      </c>
      <c r="D315" s="1080" t="s">
        <v>724</v>
      </c>
      <c r="E315" s="1083">
        <v>21054</v>
      </c>
      <c r="F315" s="1083">
        <v>21182</v>
      </c>
    </row>
    <row r="316" spans="2:6">
      <c r="B316" s="589"/>
      <c r="C316" s="1079">
        <v>450607</v>
      </c>
      <c r="D316" s="1080" t="s">
        <v>725</v>
      </c>
      <c r="E316" s="1083">
        <v>13556</v>
      </c>
      <c r="F316" s="1083">
        <v>13382</v>
      </c>
    </row>
    <row r="317" spans="2:6">
      <c r="B317" s="589"/>
      <c r="C317" s="1079">
        <v>142601</v>
      </c>
      <c r="D317" s="1080" t="s">
        <v>726</v>
      </c>
      <c r="E317" s="1083">
        <v>10607</v>
      </c>
      <c r="F317" s="1083">
        <v>10596</v>
      </c>
    </row>
    <row r="318" spans="2:6">
      <c r="B318" s="589"/>
      <c r="C318" s="1079">
        <v>101401</v>
      </c>
      <c r="D318" s="1080" t="s">
        <v>727</v>
      </c>
      <c r="E318" s="1083">
        <v>12771</v>
      </c>
      <c r="F318" s="1083">
        <v>13152</v>
      </c>
    </row>
    <row r="319" spans="2:6">
      <c r="B319" s="589"/>
      <c r="C319" s="1079">
        <v>580805</v>
      </c>
      <c r="D319" s="1080" t="s">
        <v>728</v>
      </c>
      <c r="E319" s="1083">
        <v>15124</v>
      </c>
      <c r="F319" s="1083">
        <v>15327</v>
      </c>
    </row>
    <row r="320" spans="2:6">
      <c r="B320" s="589"/>
      <c r="C320" s="1079">
        <v>620600</v>
      </c>
      <c r="D320" s="1080" t="s">
        <v>729</v>
      </c>
      <c r="E320" s="1083">
        <v>15861</v>
      </c>
      <c r="F320" s="1083">
        <v>16370</v>
      </c>
    </row>
    <row r="321" spans="2:6">
      <c r="B321" s="589"/>
      <c r="C321" s="1079">
        <v>441202</v>
      </c>
      <c r="D321" s="1080" t="s">
        <v>730</v>
      </c>
      <c r="E321" s="1083">
        <v>38560</v>
      </c>
      <c r="F321" s="1083">
        <v>39674</v>
      </c>
    </row>
    <row r="322" spans="2:6">
      <c r="B322" s="589"/>
      <c r="C322" s="1079">
        <v>221401</v>
      </c>
      <c r="D322" s="1080" t="s">
        <v>731</v>
      </c>
      <c r="E322" s="1083">
        <v>10814</v>
      </c>
      <c r="F322" s="1083">
        <v>10970</v>
      </c>
    </row>
    <row r="323" spans="2:6">
      <c r="B323" s="589"/>
      <c r="C323" s="1079">
        <v>141800</v>
      </c>
      <c r="D323" s="1080" t="s">
        <v>732</v>
      </c>
      <c r="E323" s="1083">
        <v>13274</v>
      </c>
      <c r="F323" s="1083">
        <v>13627</v>
      </c>
    </row>
    <row r="324" spans="2:6">
      <c r="B324" s="589"/>
      <c r="C324" s="1079">
        <v>420807</v>
      </c>
      <c r="D324" s="1080" t="s">
        <v>733</v>
      </c>
      <c r="E324" s="1083">
        <v>17309</v>
      </c>
      <c r="F324" s="1083">
        <v>17688</v>
      </c>
    </row>
    <row r="325" spans="2:6">
      <c r="B325" s="589"/>
      <c r="C325" s="1079">
        <v>630701</v>
      </c>
      <c r="D325" s="1080" t="s">
        <v>734</v>
      </c>
      <c r="E325" s="1083">
        <v>13823</v>
      </c>
      <c r="F325" s="1083">
        <v>13945</v>
      </c>
    </row>
    <row r="326" spans="2:6">
      <c r="B326" s="589"/>
      <c r="C326" s="1079">
        <v>151102</v>
      </c>
      <c r="D326" s="1080" t="s">
        <v>735</v>
      </c>
      <c r="E326" s="1083">
        <v>16414</v>
      </c>
      <c r="F326" s="1083">
        <v>16637</v>
      </c>
    </row>
    <row r="327" spans="2:6">
      <c r="B327" s="589"/>
      <c r="C327" s="1079">
        <v>200601</v>
      </c>
      <c r="D327" s="1080" t="s">
        <v>736</v>
      </c>
      <c r="E327" s="1083">
        <v>26763</v>
      </c>
      <c r="F327" s="1083">
        <v>26964</v>
      </c>
    </row>
    <row r="328" spans="2:6">
      <c r="B328" s="589"/>
      <c r="C328" s="1079">
        <v>662401</v>
      </c>
      <c r="D328" s="1080" t="s">
        <v>737</v>
      </c>
      <c r="E328" s="1083">
        <v>15966</v>
      </c>
      <c r="F328" s="1083">
        <v>15913</v>
      </c>
    </row>
    <row r="329" spans="2:6">
      <c r="B329" s="589"/>
      <c r="C329" s="1079">
        <v>141901</v>
      </c>
      <c r="D329" s="1080" t="s">
        <v>738</v>
      </c>
      <c r="E329" s="1083">
        <v>9789</v>
      </c>
      <c r="F329" s="1083">
        <v>10053</v>
      </c>
    </row>
    <row r="330" spans="2:6">
      <c r="B330" s="589"/>
      <c r="C330" s="1079">
        <v>610801</v>
      </c>
      <c r="D330" s="1080" t="s">
        <v>739</v>
      </c>
      <c r="E330" s="1083">
        <v>12198</v>
      </c>
      <c r="F330" s="1083">
        <v>12562</v>
      </c>
    </row>
    <row r="331" spans="2:6">
      <c r="B331" s="589"/>
      <c r="C331" s="1079">
        <v>490601</v>
      </c>
      <c r="D331" s="1080" t="s">
        <v>740</v>
      </c>
      <c r="E331" s="1083">
        <v>10719</v>
      </c>
      <c r="F331" s="1083">
        <v>10738</v>
      </c>
    </row>
    <row r="332" spans="2:6">
      <c r="B332" s="589"/>
      <c r="C332" s="1079">
        <v>470801</v>
      </c>
      <c r="D332" s="1080" t="s">
        <v>741</v>
      </c>
      <c r="E332" s="1083">
        <v>12014</v>
      </c>
      <c r="F332" s="1083">
        <v>12216</v>
      </c>
    </row>
    <row r="333" spans="2:6">
      <c r="B333" s="589"/>
      <c r="C333" s="1079">
        <v>280215</v>
      </c>
      <c r="D333" s="1080" t="s">
        <v>742</v>
      </c>
      <c r="E333" s="1083">
        <v>23528</v>
      </c>
      <c r="F333" s="1083">
        <v>23196</v>
      </c>
    </row>
    <row r="334" spans="2:6">
      <c r="B334" s="589"/>
      <c r="C334" s="1079">
        <v>181001</v>
      </c>
      <c r="D334" s="1080" t="s">
        <v>743</v>
      </c>
      <c r="E334" s="1083">
        <v>12335</v>
      </c>
      <c r="F334" s="1083">
        <v>12619</v>
      </c>
    </row>
    <row r="335" spans="2:6">
      <c r="B335" s="589"/>
      <c r="C335" s="1079">
        <v>670401</v>
      </c>
      <c r="D335" s="1080" t="s">
        <v>744</v>
      </c>
      <c r="E335" s="1083">
        <v>12369</v>
      </c>
      <c r="F335" s="1083">
        <v>12275</v>
      </c>
    </row>
    <row r="336" spans="2:6">
      <c r="B336" s="589"/>
      <c r="C336" s="1079">
        <v>280205</v>
      </c>
      <c r="D336" s="1080" t="s">
        <v>745</v>
      </c>
      <c r="E336" s="1083">
        <v>18558</v>
      </c>
      <c r="F336" s="1083">
        <v>18738</v>
      </c>
    </row>
    <row r="337" spans="2:6">
      <c r="B337" s="589"/>
      <c r="C337" s="1079">
        <v>400301</v>
      </c>
      <c r="D337" s="1080" t="s">
        <v>746</v>
      </c>
      <c r="E337" s="1083">
        <v>12912</v>
      </c>
      <c r="F337" s="1083">
        <v>13106</v>
      </c>
    </row>
    <row r="338" spans="2:6">
      <c r="B338" s="589"/>
      <c r="C338" s="1079">
        <v>590901</v>
      </c>
      <c r="D338" s="1080" t="s">
        <v>747</v>
      </c>
      <c r="E338" s="1083">
        <v>18477</v>
      </c>
      <c r="F338" s="1083">
        <v>18854</v>
      </c>
    </row>
    <row r="339" spans="2:6">
      <c r="B339" s="589"/>
      <c r="C339" s="1079">
        <v>580104</v>
      </c>
      <c r="D339" s="1080" t="s">
        <v>748</v>
      </c>
      <c r="E339" s="1083">
        <v>15518</v>
      </c>
      <c r="F339" s="1083">
        <v>15706</v>
      </c>
    </row>
    <row r="340" spans="2:6">
      <c r="B340" s="589"/>
      <c r="C340" s="1079">
        <v>511602</v>
      </c>
      <c r="D340" s="1080" t="s">
        <v>749</v>
      </c>
      <c r="E340" s="1083">
        <v>13924</v>
      </c>
      <c r="F340" s="1083">
        <v>14370</v>
      </c>
    </row>
    <row r="341" spans="2:6">
      <c r="B341" s="589"/>
      <c r="C341" s="1079">
        <v>210800</v>
      </c>
      <c r="D341" s="1080" t="s">
        <v>750</v>
      </c>
      <c r="E341" s="1083">
        <v>12792</v>
      </c>
      <c r="F341" s="1083">
        <v>13130</v>
      </c>
    </row>
    <row r="342" spans="2:6">
      <c r="B342" s="589"/>
      <c r="C342" s="1079">
        <v>421501</v>
      </c>
      <c r="D342" s="1080" t="s">
        <v>751</v>
      </c>
      <c r="E342" s="1083">
        <v>13950</v>
      </c>
      <c r="F342" s="1083">
        <v>14222</v>
      </c>
    </row>
    <row r="343" spans="2:6">
      <c r="B343" s="589"/>
      <c r="C343" s="1079">
        <v>591302</v>
      </c>
      <c r="D343" s="1080" t="s">
        <v>752</v>
      </c>
      <c r="E343" s="1083">
        <v>17604</v>
      </c>
      <c r="F343" s="1083">
        <v>17949</v>
      </c>
    </row>
    <row r="344" spans="2:6">
      <c r="B344" s="589"/>
      <c r="C344" s="1079">
        <v>240801</v>
      </c>
      <c r="D344" s="1080" t="s">
        <v>753</v>
      </c>
      <c r="E344" s="1083">
        <v>12771</v>
      </c>
      <c r="F344" s="1083">
        <v>13029</v>
      </c>
    </row>
    <row r="345" spans="2:6">
      <c r="B345" s="589"/>
      <c r="C345" s="1079">
        <v>400400</v>
      </c>
      <c r="D345" s="1080" t="s">
        <v>754</v>
      </c>
      <c r="E345" s="1083">
        <v>11175</v>
      </c>
      <c r="F345" s="1083">
        <v>11292</v>
      </c>
    </row>
    <row r="346" spans="2:6">
      <c r="B346" s="589"/>
      <c r="C346" s="1079">
        <v>280503</v>
      </c>
      <c r="D346" s="1080" t="s">
        <v>755</v>
      </c>
      <c r="E346" s="1083">
        <v>23996</v>
      </c>
      <c r="F346" s="1083">
        <v>24404</v>
      </c>
    </row>
    <row r="347" spans="2:6">
      <c r="B347" s="589"/>
      <c r="C347" s="1079">
        <v>280300</v>
      </c>
      <c r="D347" s="1080" t="s">
        <v>756</v>
      </c>
      <c r="E347" s="1083">
        <v>23654</v>
      </c>
      <c r="F347" s="1083">
        <v>23822</v>
      </c>
    </row>
    <row r="348" spans="2:6">
      <c r="B348" s="589"/>
      <c r="C348" s="1079">
        <v>200701</v>
      </c>
      <c r="D348" s="1080" t="s">
        <v>757</v>
      </c>
      <c r="E348" s="1083">
        <v>43695</v>
      </c>
      <c r="F348" s="1083">
        <v>43455</v>
      </c>
    </row>
    <row r="349" spans="2:6">
      <c r="B349" s="589"/>
      <c r="C349" s="1079">
        <v>580212</v>
      </c>
      <c r="D349" s="1080" t="s">
        <v>758</v>
      </c>
      <c r="E349" s="1083">
        <v>15811</v>
      </c>
      <c r="F349" s="1083">
        <v>16127</v>
      </c>
    </row>
    <row r="350" spans="2:6">
      <c r="B350" s="589"/>
      <c r="C350" s="1079">
        <v>230901</v>
      </c>
      <c r="D350" s="1080" t="s">
        <v>759</v>
      </c>
      <c r="E350" s="1083">
        <v>10968</v>
      </c>
      <c r="F350" s="1083">
        <v>11235</v>
      </c>
    </row>
    <row r="351" spans="2:6">
      <c r="B351" s="589"/>
      <c r="C351" s="1079">
        <v>221301</v>
      </c>
      <c r="D351" s="1080" t="s">
        <v>760</v>
      </c>
      <c r="E351" s="1083">
        <v>14055</v>
      </c>
      <c r="F351" s="1083">
        <v>13725</v>
      </c>
    </row>
    <row r="352" spans="2:6">
      <c r="B352" s="589"/>
      <c r="C352" s="1079">
        <v>280220</v>
      </c>
      <c r="D352" s="1080" t="s">
        <v>761</v>
      </c>
      <c r="E352" s="1083">
        <v>19009</v>
      </c>
      <c r="F352" s="1083">
        <v>19342</v>
      </c>
    </row>
    <row r="353" spans="2:6">
      <c r="B353" s="589"/>
      <c r="C353" s="1079">
        <v>421504</v>
      </c>
      <c r="D353" s="1080" t="s">
        <v>762</v>
      </c>
      <c r="E353" s="1083">
        <v>16860</v>
      </c>
      <c r="F353" s="1083">
        <v>17224</v>
      </c>
    </row>
    <row r="354" spans="2:6">
      <c r="B354" s="589"/>
      <c r="C354" s="1079">
        <v>451001</v>
      </c>
      <c r="D354" s="1080" t="s">
        <v>763</v>
      </c>
      <c r="E354" s="1083">
        <v>11935</v>
      </c>
      <c r="F354" s="1083">
        <v>12288</v>
      </c>
    </row>
    <row r="355" spans="2:6">
      <c r="B355" s="589"/>
      <c r="C355" s="1079">
        <v>650501</v>
      </c>
      <c r="D355" s="1080" t="s">
        <v>764</v>
      </c>
      <c r="E355" s="1083">
        <v>11999</v>
      </c>
      <c r="F355" s="1083">
        <v>12247</v>
      </c>
    </row>
    <row r="356" spans="2:6">
      <c r="B356" s="589"/>
      <c r="C356" s="1079">
        <v>251101</v>
      </c>
      <c r="D356" s="1080" t="s">
        <v>765</v>
      </c>
      <c r="E356" s="1083">
        <v>12199</v>
      </c>
      <c r="F356" s="1083">
        <v>12264</v>
      </c>
    </row>
    <row r="357" spans="2:6">
      <c r="B357" s="589"/>
      <c r="C357" s="1079">
        <v>511901</v>
      </c>
      <c r="D357" s="1080" t="s">
        <v>766</v>
      </c>
      <c r="E357" s="1083">
        <v>11969</v>
      </c>
      <c r="F357" s="1083">
        <v>12180</v>
      </c>
    </row>
    <row r="358" spans="2:6">
      <c r="B358" s="589"/>
      <c r="C358" s="1079">
        <v>480101</v>
      </c>
      <c r="D358" s="1080" t="s">
        <v>767</v>
      </c>
      <c r="E358" s="1083">
        <v>15218</v>
      </c>
      <c r="F358" s="1083">
        <v>15402</v>
      </c>
    </row>
    <row r="359" spans="2:6">
      <c r="B359" s="589"/>
      <c r="C359" s="1079">
        <v>31101</v>
      </c>
      <c r="D359" s="1080" t="s">
        <v>768</v>
      </c>
      <c r="E359" s="1083">
        <v>11618</v>
      </c>
      <c r="F359" s="1083">
        <v>12073</v>
      </c>
    </row>
    <row r="360" spans="2:6">
      <c r="B360" s="589"/>
      <c r="C360" s="1079">
        <v>161501</v>
      </c>
      <c r="D360" s="1080" t="s">
        <v>769</v>
      </c>
      <c r="E360" s="1083">
        <v>11693</v>
      </c>
      <c r="F360" s="1083">
        <v>11617</v>
      </c>
    </row>
    <row r="361" spans="2:6">
      <c r="B361" s="589"/>
      <c r="C361" s="1079">
        <v>280212</v>
      </c>
      <c r="D361" s="1080" t="s">
        <v>770</v>
      </c>
      <c r="E361" s="1083">
        <v>21730</v>
      </c>
      <c r="F361" s="1083">
        <v>22175</v>
      </c>
    </row>
    <row r="362" spans="2:6">
      <c r="B362" s="589"/>
      <c r="C362" s="1079">
        <v>660701</v>
      </c>
      <c r="D362" s="1080" t="s">
        <v>771</v>
      </c>
      <c r="E362" s="1083">
        <v>19618</v>
      </c>
      <c r="F362" s="1083">
        <v>19718</v>
      </c>
    </row>
    <row r="363" spans="2:6">
      <c r="B363" s="589"/>
      <c r="C363" s="1079">
        <v>431101</v>
      </c>
      <c r="D363" s="1080" t="s">
        <v>772</v>
      </c>
      <c r="E363" s="1083">
        <v>11724</v>
      </c>
      <c r="F363" s="1083">
        <v>12205</v>
      </c>
    </row>
    <row r="364" spans="2:6">
      <c r="B364" s="589"/>
      <c r="C364" s="1079">
        <v>280406</v>
      </c>
      <c r="D364" s="1080" t="s">
        <v>773</v>
      </c>
      <c r="E364" s="1083">
        <v>22207</v>
      </c>
      <c r="F364" s="1083">
        <v>22442</v>
      </c>
    </row>
    <row r="365" spans="2:6">
      <c r="B365" s="589"/>
      <c r="C365" s="1079">
        <v>110901</v>
      </c>
      <c r="D365" s="1080" t="s">
        <v>774</v>
      </c>
      <c r="E365" s="1083">
        <v>13639</v>
      </c>
      <c r="F365" s="1083">
        <v>13853</v>
      </c>
    </row>
    <row r="366" spans="2:6">
      <c r="B366" s="589"/>
      <c r="C366" s="1079">
        <v>421101</v>
      </c>
      <c r="D366" s="1080" t="s">
        <v>775</v>
      </c>
      <c r="E366" s="1083">
        <v>11174</v>
      </c>
      <c r="F366" s="1083">
        <v>11480</v>
      </c>
    </row>
    <row r="367" spans="2:6">
      <c r="B367" s="589"/>
      <c r="C367" s="1079">
        <v>121401</v>
      </c>
      <c r="D367" s="1080" t="s">
        <v>776</v>
      </c>
      <c r="E367" s="1083">
        <v>14646</v>
      </c>
      <c r="F367" s="1083">
        <v>14483</v>
      </c>
    </row>
    <row r="368" spans="2:6">
      <c r="B368" s="589"/>
      <c r="C368" s="1079">
        <v>650701</v>
      </c>
      <c r="D368" s="1080" t="s">
        <v>777</v>
      </c>
      <c r="E368" s="1083">
        <v>12609</v>
      </c>
      <c r="F368" s="1083">
        <v>12653</v>
      </c>
    </row>
    <row r="369" spans="2:6">
      <c r="B369" s="589"/>
      <c r="C369" s="1079">
        <v>621001</v>
      </c>
      <c r="D369" s="1080" t="s">
        <v>778</v>
      </c>
      <c r="E369" s="1083">
        <v>16865</v>
      </c>
      <c r="F369" s="1083">
        <v>17177</v>
      </c>
    </row>
    <row r="370" spans="2:6">
      <c r="B370" s="589"/>
      <c r="C370" s="1079">
        <v>280523</v>
      </c>
      <c r="D370" s="1080" t="s">
        <v>779</v>
      </c>
      <c r="E370" s="1083">
        <v>17142</v>
      </c>
      <c r="F370" s="1083">
        <v>17164</v>
      </c>
    </row>
    <row r="371" spans="2:6">
      <c r="B371" s="589"/>
      <c r="C371" s="1079">
        <v>512001</v>
      </c>
      <c r="D371" s="1080" t="s">
        <v>780</v>
      </c>
      <c r="E371" s="1083">
        <v>11625</v>
      </c>
      <c r="F371" s="1083">
        <v>11853</v>
      </c>
    </row>
    <row r="372" spans="2:6">
      <c r="B372" s="589"/>
      <c r="C372" s="1079">
        <v>581012</v>
      </c>
      <c r="D372" s="1080" t="s">
        <v>781</v>
      </c>
      <c r="E372" s="1083">
        <v>17342</v>
      </c>
      <c r="F372" s="1083">
        <v>17462</v>
      </c>
    </row>
    <row r="373" spans="2:6">
      <c r="B373" s="589"/>
      <c r="C373" s="1079">
        <v>170801</v>
      </c>
      <c r="D373" s="1080" t="s">
        <v>782</v>
      </c>
      <c r="E373" s="1083">
        <v>11187</v>
      </c>
      <c r="F373" s="1083">
        <v>11553</v>
      </c>
    </row>
    <row r="374" spans="2:6">
      <c r="B374" s="589"/>
      <c r="C374" s="1079">
        <v>110304</v>
      </c>
      <c r="D374" s="1080" t="s">
        <v>783</v>
      </c>
      <c r="E374" s="1083">
        <v>12604</v>
      </c>
      <c r="F374" s="1083">
        <v>12438</v>
      </c>
    </row>
    <row r="375" spans="2:6">
      <c r="B375" s="589"/>
      <c r="C375" s="1079">
        <v>521200</v>
      </c>
      <c r="D375" s="1080" t="s">
        <v>784</v>
      </c>
      <c r="E375" s="1083">
        <v>11035</v>
      </c>
      <c r="F375" s="1083">
        <v>11428</v>
      </c>
    </row>
    <row r="376" spans="2:6">
      <c r="B376" s="589"/>
      <c r="C376" s="1079">
        <v>450801</v>
      </c>
      <c r="D376" s="1080" t="s">
        <v>785</v>
      </c>
      <c r="E376" s="1083">
        <v>12242</v>
      </c>
      <c r="F376" s="1083">
        <v>12438</v>
      </c>
    </row>
    <row r="377" spans="2:6">
      <c r="B377" s="589"/>
      <c r="C377" s="1079">
        <v>10615</v>
      </c>
      <c r="D377" s="1080" t="s">
        <v>786</v>
      </c>
      <c r="E377" s="1083">
        <v>17548</v>
      </c>
      <c r="F377" s="1083">
        <v>17850</v>
      </c>
    </row>
    <row r="378" spans="2:6">
      <c r="B378" s="589"/>
      <c r="C378" s="1079">
        <v>280225</v>
      </c>
      <c r="D378" s="1080" t="s">
        <v>787</v>
      </c>
      <c r="E378" s="1083">
        <v>19286</v>
      </c>
      <c r="F378" s="1083">
        <v>19620</v>
      </c>
    </row>
    <row r="379" spans="2:6">
      <c r="B379" s="589"/>
      <c r="C379" s="1079">
        <v>460901</v>
      </c>
      <c r="D379" s="1080" t="s">
        <v>788</v>
      </c>
      <c r="E379" s="1083">
        <v>12993</v>
      </c>
      <c r="F379" s="1083">
        <v>12779</v>
      </c>
    </row>
    <row r="380" spans="2:6">
      <c r="B380" s="589"/>
      <c r="C380" s="1079">
        <v>580211</v>
      </c>
      <c r="D380" s="1080" t="s">
        <v>789</v>
      </c>
      <c r="E380" s="1083">
        <v>14389</v>
      </c>
      <c r="F380" s="1083">
        <v>14544</v>
      </c>
    </row>
    <row r="381" spans="2:6">
      <c r="B381" s="589"/>
      <c r="C381" s="1079">
        <v>541001</v>
      </c>
      <c r="D381" s="1080" t="s">
        <v>790</v>
      </c>
      <c r="E381" s="1083">
        <v>13793</v>
      </c>
      <c r="F381" s="1083">
        <v>13884</v>
      </c>
    </row>
    <row r="382" spans="2:6">
      <c r="B382" s="589"/>
      <c r="C382" s="1079">
        <v>441000</v>
      </c>
      <c r="D382" s="1080" t="s">
        <v>791</v>
      </c>
      <c r="E382" s="1083">
        <v>14126</v>
      </c>
      <c r="F382" s="1083">
        <v>14492</v>
      </c>
    </row>
    <row r="383" spans="2:6">
      <c r="B383" s="589"/>
      <c r="C383" s="1079">
        <v>471101</v>
      </c>
      <c r="D383" s="1080" t="s">
        <v>792</v>
      </c>
      <c r="E383" s="1083">
        <v>13505</v>
      </c>
      <c r="F383" s="1083">
        <v>13793</v>
      </c>
    </row>
    <row r="384" spans="2:6">
      <c r="B384" s="589"/>
      <c r="C384" s="1079">
        <v>132201</v>
      </c>
      <c r="D384" s="1080" t="s">
        <v>793</v>
      </c>
      <c r="E384" s="1083">
        <v>14099</v>
      </c>
      <c r="F384" s="1083">
        <v>13749</v>
      </c>
    </row>
    <row r="385" spans="2:6">
      <c r="B385" s="589"/>
      <c r="C385" s="1079">
        <v>580208</v>
      </c>
      <c r="D385" s="1080" t="s">
        <v>794</v>
      </c>
      <c r="E385" s="1083">
        <v>14376</v>
      </c>
      <c r="F385" s="1083">
        <v>14676</v>
      </c>
    </row>
    <row r="386" spans="2:6">
      <c r="B386" s="589"/>
      <c r="C386" s="1079">
        <v>280410</v>
      </c>
      <c r="D386" s="1080" t="s">
        <v>795</v>
      </c>
      <c r="E386" s="1083">
        <v>24959</v>
      </c>
      <c r="F386" s="1083">
        <v>25273</v>
      </c>
    </row>
    <row r="387" spans="2:6">
      <c r="B387" s="589"/>
      <c r="C387" s="1079">
        <v>150801</v>
      </c>
      <c r="D387" s="1080" t="s">
        <v>796</v>
      </c>
      <c r="E387" s="1083">
        <v>26368</v>
      </c>
      <c r="F387" s="1083">
        <v>25930</v>
      </c>
    </row>
    <row r="388" spans="2:6">
      <c r="B388" s="589"/>
      <c r="C388" s="1079">
        <v>441101</v>
      </c>
      <c r="D388" s="1080" t="s">
        <v>797</v>
      </c>
      <c r="E388" s="1083">
        <v>12057</v>
      </c>
      <c r="F388" s="1083">
        <v>12537</v>
      </c>
    </row>
    <row r="389" spans="2:6">
      <c r="B389" s="589"/>
      <c r="C389" s="1079">
        <v>441201</v>
      </c>
      <c r="D389" s="1080" t="s">
        <v>798</v>
      </c>
      <c r="E389" s="1083">
        <v>14584</v>
      </c>
      <c r="F389" s="1083">
        <v>14946</v>
      </c>
    </row>
    <row r="390" spans="2:6">
      <c r="B390" s="589"/>
      <c r="C390" s="1079">
        <v>580306</v>
      </c>
      <c r="D390" s="1080" t="s">
        <v>799</v>
      </c>
      <c r="E390" s="1083">
        <v>33111</v>
      </c>
      <c r="F390" s="1083">
        <v>33005</v>
      </c>
    </row>
    <row r="391" spans="2:6">
      <c r="B391" s="589"/>
      <c r="C391" s="1079">
        <v>591401</v>
      </c>
      <c r="D391" s="1080" t="s">
        <v>800</v>
      </c>
      <c r="E391" s="1083">
        <v>15580</v>
      </c>
      <c r="F391" s="1083">
        <v>15814</v>
      </c>
    </row>
    <row r="392" spans="2:6">
      <c r="B392" s="589"/>
      <c r="C392" s="1079">
        <v>51301</v>
      </c>
      <c r="D392" s="1080" t="s">
        <v>801</v>
      </c>
      <c r="E392" s="1083">
        <v>11572</v>
      </c>
      <c r="F392" s="1083">
        <v>11713</v>
      </c>
    </row>
    <row r="393" spans="2:6">
      <c r="B393" s="589"/>
      <c r="C393" s="1079">
        <v>150901</v>
      </c>
      <c r="D393" s="1080" t="s">
        <v>802</v>
      </c>
      <c r="E393" s="1083">
        <v>13143</v>
      </c>
      <c r="F393" s="1083">
        <v>13341</v>
      </c>
    </row>
    <row r="394" spans="2:6">
      <c r="B394" s="589"/>
      <c r="C394" s="1079">
        <v>471201</v>
      </c>
      <c r="D394" s="1080" t="s">
        <v>803</v>
      </c>
      <c r="E394" s="1083">
        <v>11899</v>
      </c>
      <c r="F394" s="1083">
        <v>12155</v>
      </c>
    </row>
    <row r="395" spans="2:6">
      <c r="B395" s="589"/>
      <c r="C395" s="1079">
        <v>512101</v>
      </c>
      <c r="D395" s="1080" t="s">
        <v>804</v>
      </c>
      <c r="E395" s="1083">
        <v>14783</v>
      </c>
      <c r="F395" s="1083">
        <v>14570</v>
      </c>
    </row>
    <row r="396" spans="2:6">
      <c r="B396" s="589"/>
      <c r="C396" s="1079">
        <v>250401</v>
      </c>
      <c r="D396" s="1080" t="s">
        <v>805</v>
      </c>
      <c r="E396" s="1083">
        <v>13374</v>
      </c>
      <c r="F396" s="1083">
        <v>13513</v>
      </c>
    </row>
    <row r="397" spans="2:6">
      <c r="B397" s="589"/>
      <c r="C397" s="1079">
        <v>212001</v>
      </c>
      <c r="D397" s="1080" t="s">
        <v>806</v>
      </c>
      <c r="E397" s="1083">
        <v>12665</v>
      </c>
      <c r="F397" s="1083">
        <v>12760</v>
      </c>
    </row>
    <row r="398" spans="2:6">
      <c r="B398" s="589"/>
      <c r="C398" s="1079">
        <v>240901</v>
      </c>
      <c r="D398" s="1080" t="s">
        <v>807</v>
      </c>
      <c r="E398" s="1083">
        <v>13970</v>
      </c>
      <c r="F398" s="1083">
        <v>14346</v>
      </c>
    </row>
    <row r="399" spans="2:6">
      <c r="B399" s="589"/>
      <c r="C399" s="1079">
        <v>660801</v>
      </c>
      <c r="D399" s="1080" t="s">
        <v>808</v>
      </c>
      <c r="E399" s="1083">
        <v>20199</v>
      </c>
      <c r="F399" s="1083">
        <v>20379</v>
      </c>
    </row>
    <row r="400" spans="2:6">
      <c r="B400" s="589"/>
      <c r="C400" s="1079">
        <v>580207</v>
      </c>
      <c r="D400" s="1080" t="s">
        <v>809</v>
      </c>
      <c r="E400" s="1083">
        <v>16166</v>
      </c>
      <c r="F400" s="1083">
        <v>16420</v>
      </c>
    </row>
    <row r="401" spans="2:6">
      <c r="B401" s="589"/>
      <c r="C401" s="1079">
        <v>660900</v>
      </c>
      <c r="D401" s="1080" t="s">
        <v>810</v>
      </c>
      <c r="E401" s="1083">
        <v>18548</v>
      </c>
      <c r="F401" s="1083">
        <v>19093</v>
      </c>
    </row>
    <row r="402" spans="2:6">
      <c r="B402" s="589"/>
      <c r="C402" s="1079">
        <v>500108</v>
      </c>
      <c r="D402" s="1080" t="s">
        <v>811</v>
      </c>
      <c r="E402" s="1083">
        <v>19117</v>
      </c>
      <c r="F402" s="1083">
        <v>18444</v>
      </c>
    </row>
    <row r="403" spans="2:6">
      <c r="B403" s="589"/>
      <c r="C403" s="1079">
        <v>431201</v>
      </c>
      <c r="D403" s="1080" t="s">
        <v>812</v>
      </c>
      <c r="E403" s="1083">
        <v>14597</v>
      </c>
      <c r="F403" s="1083">
        <v>14549</v>
      </c>
    </row>
    <row r="404" spans="2:6">
      <c r="B404" s="589"/>
      <c r="C404" s="1079">
        <v>411501</v>
      </c>
      <c r="D404" s="1080" t="s">
        <v>813</v>
      </c>
      <c r="E404" s="1083">
        <v>12953</v>
      </c>
      <c r="F404" s="1083">
        <v>12993</v>
      </c>
    </row>
    <row r="405" spans="2:6">
      <c r="B405" s="589"/>
      <c r="C405" s="1079">
        <v>280405</v>
      </c>
      <c r="D405" s="1080" t="s">
        <v>814</v>
      </c>
      <c r="E405" s="1083">
        <v>16132</v>
      </c>
      <c r="F405" s="1083">
        <v>16319</v>
      </c>
    </row>
    <row r="406" spans="2:6">
      <c r="B406" s="589"/>
      <c r="C406" s="1079">
        <v>101601</v>
      </c>
      <c r="D406" s="1080" t="s">
        <v>815</v>
      </c>
      <c r="E406" s="1083">
        <v>16688</v>
      </c>
      <c r="F406" s="1083">
        <v>16560</v>
      </c>
    </row>
    <row r="407" spans="2:6">
      <c r="B407" s="589"/>
      <c r="C407" s="1079">
        <v>621101</v>
      </c>
      <c r="D407" s="1080" t="s">
        <v>816</v>
      </c>
      <c r="E407" s="1083">
        <v>14718</v>
      </c>
      <c r="F407" s="1083">
        <v>14875</v>
      </c>
    </row>
    <row r="408" spans="2:6">
      <c r="B408" s="589"/>
      <c r="C408" s="1079">
        <v>661100</v>
      </c>
      <c r="D408" s="1080" t="s">
        <v>817</v>
      </c>
      <c r="E408" s="1083">
        <v>17668</v>
      </c>
      <c r="F408" s="1083">
        <v>17884</v>
      </c>
    </row>
    <row r="409" spans="2:6">
      <c r="B409" s="589"/>
      <c r="C409" s="1079">
        <v>581015</v>
      </c>
      <c r="D409" s="1080" t="s">
        <v>818</v>
      </c>
      <c r="E409" s="1083">
        <v>16242</v>
      </c>
      <c r="F409" s="1083">
        <v>16393</v>
      </c>
    </row>
    <row r="410" spans="2:6">
      <c r="B410" s="589"/>
      <c r="C410" s="1079">
        <v>650101</v>
      </c>
      <c r="D410" s="1080" t="s">
        <v>819</v>
      </c>
      <c r="E410" s="1083">
        <v>12367</v>
      </c>
      <c r="F410" s="1083">
        <v>12534</v>
      </c>
    </row>
    <row r="411" spans="2:6">
      <c r="B411" s="589"/>
      <c r="C411" s="1079">
        <v>600402</v>
      </c>
      <c r="D411" s="1080" t="s">
        <v>820</v>
      </c>
      <c r="E411" s="1083">
        <v>11621</v>
      </c>
      <c r="F411" s="1083">
        <v>11685</v>
      </c>
    </row>
    <row r="412" spans="2:6">
      <c r="B412" s="589"/>
      <c r="C412" s="1079">
        <v>441600</v>
      </c>
      <c r="D412" s="1080" t="s">
        <v>821</v>
      </c>
      <c r="E412" s="1083">
        <v>16159</v>
      </c>
      <c r="F412" s="1083">
        <v>16406</v>
      </c>
    </row>
    <row r="413" spans="2:6">
      <c r="B413" s="589"/>
      <c r="C413" s="1079">
        <v>151001</v>
      </c>
      <c r="D413" s="1080" t="s">
        <v>822</v>
      </c>
      <c r="E413" s="1083">
        <v>45001</v>
      </c>
      <c r="F413" s="1083">
        <v>45901</v>
      </c>
    </row>
    <row r="414" spans="2:6">
      <c r="B414" s="589"/>
      <c r="C414" s="1079">
        <v>400601</v>
      </c>
      <c r="D414" s="1080" t="s">
        <v>823</v>
      </c>
      <c r="E414" s="1083">
        <v>11212</v>
      </c>
      <c r="F414" s="1083">
        <v>10984</v>
      </c>
    </row>
    <row r="415" spans="2:6">
      <c r="B415" s="589"/>
      <c r="C415" s="1079">
        <v>610901</v>
      </c>
      <c r="D415" s="1080" t="s">
        <v>824</v>
      </c>
      <c r="E415" s="1083">
        <v>11015</v>
      </c>
      <c r="F415" s="1083">
        <v>11236</v>
      </c>
    </row>
    <row r="416" spans="2:6">
      <c r="B416" s="589"/>
      <c r="C416" s="1079">
        <v>400800</v>
      </c>
      <c r="D416" s="1080" t="s">
        <v>825</v>
      </c>
      <c r="E416" s="1083">
        <v>12164</v>
      </c>
      <c r="F416" s="1083">
        <v>12371</v>
      </c>
    </row>
    <row r="417" spans="2:6">
      <c r="B417" s="589"/>
      <c r="C417" s="1079">
        <v>400701</v>
      </c>
      <c r="D417" s="1080" t="s">
        <v>826</v>
      </c>
      <c r="E417" s="1083">
        <v>11561</v>
      </c>
      <c r="F417" s="1083">
        <v>11700</v>
      </c>
    </row>
    <row r="418" spans="2:6">
      <c r="B418" s="589"/>
      <c r="C418" s="1079">
        <v>530301</v>
      </c>
      <c r="D418" s="1080" t="s">
        <v>827</v>
      </c>
      <c r="E418" s="1083">
        <v>12833</v>
      </c>
      <c r="F418" s="1083">
        <v>12906</v>
      </c>
    </row>
    <row r="419" spans="2:6">
      <c r="B419" s="589"/>
      <c r="C419" s="1079">
        <v>580103</v>
      </c>
      <c r="D419" s="1080" t="s">
        <v>828</v>
      </c>
      <c r="E419" s="1083">
        <v>15799</v>
      </c>
      <c r="F419" s="1083">
        <v>16227</v>
      </c>
    </row>
    <row r="420" spans="2:6">
      <c r="B420" s="589"/>
      <c r="C420" s="1079">
        <v>280204</v>
      </c>
      <c r="D420" s="1080" t="s">
        <v>829</v>
      </c>
      <c r="E420" s="1083">
        <v>18926</v>
      </c>
      <c r="F420" s="1083">
        <v>19284</v>
      </c>
    </row>
    <row r="421" spans="2:6">
      <c r="B421" s="589"/>
      <c r="C421" s="1079">
        <v>142201</v>
      </c>
      <c r="D421" s="1080" t="s">
        <v>830</v>
      </c>
      <c r="E421" s="1083">
        <v>14594</v>
      </c>
      <c r="F421" s="1083">
        <v>15017</v>
      </c>
    </row>
    <row r="422" spans="2:6">
      <c r="B422" s="589"/>
      <c r="C422" s="1079">
        <v>10623</v>
      </c>
      <c r="D422" s="1080" t="s">
        <v>831</v>
      </c>
      <c r="E422" s="1083">
        <v>11957</v>
      </c>
      <c r="F422" s="1083">
        <v>12087</v>
      </c>
    </row>
    <row r="423" spans="2:6">
      <c r="B423" s="589"/>
      <c r="C423" s="1079">
        <v>490801</v>
      </c>
      <c r="D423" s="1080" t="s">
        <v>832</v>
      </c>
      <c r="E423" s="1083">
        <v>12973</v>
      </c>
      <c r="F423" s="1083">
        <v>12100</v>
      </c>
    </row>
    <row r="424" spans="2:6">
      <c r="B424" s="589"/>
      <c r="C424" s="1079">
        <v>280229</v>
      </c>
      <c r="D424" s="1080" t="s">
        <v>833</v>
      </c>
      <c r="E424" s="1083">
        <v>19378</v>
      </c>
      <c r="F424" s="1083">
        <v>19725</v>
      </c>
    </row>
    <row r="425" spans="2:6">
      <c r="B425" s="589"/>
      <c r="C425" s="1079">
        <v>651501</v>
      </c>
      <c r="D425" s="1080" t="s">
        <v>834</v>
      </c>
      <c r="E425" s="1083">
        <v>13545</v>
      </c>
      <c r="F425" s="1083">
        <v>13717</v>
      </c>
    </row>
    <row r="426" spans="2:6">
      <c r="B426" s="589"/>
      <c r="C426" s="1079">
        <v>661301</v>
      </c>
      <c r="D426" s="1080" t="s">
        <v>835</v>
      </c>
      <c r="E426" s="1083">
        <v>21659</v>
      </c>
      <c r="F426" s="1083">
        <v>21962</v>
      </c>
    </row>
    <row r="427" spans="2:6">
      <c r="B427" s="589"/>
      <c r="C427" s="1079">
        <v>280501</v>
      </c>
      <c r="D427" s="1080" t="s">
        <v>836</v>
      </c>
      <c r="E427" s="1083">
        <v>24887</v>
      </c>
      <c r="F427" s="1083">
        <v>25589</v>
      </c>
    </row>
    <row r="428" spans="2:6">
      <c r="B428" s="589"/>
      <c r="C428" s="1079">
        <v>420303</v>
      </c>
      <c r="D428" s="1080" t="s">
        <v>837</v>
      </c>
      <c r="E428" s="1083">
        <v>11997</v>
      </c>
      <c r="F428" s="1083">
        <v>12304</v>
      </c>
    </row>
    <row r="429" spans="2:6">
      <c r="B429" s="589"/>
      <c r="C429" s="1079">
        <v>400900</v>
      </c>
      <c r="D429" s="1080" t="s">
        <v>838</v>
      </c>
      <c r="E429" s="1083">
        <v>11869</v>
      </c>
      <c r="F429" s="1083">
        <v>12003</v>
      </c>
    </row>
    <row r="430" spans="2:6">
      <c r="B430" s="589"/>
      <c r="C430" s="1079">
        <v>630202</v>
      </c>
      <c r="D430" s="1080" t="s">
        <v>839</v>
      </c>
      <c r="E430" s="1083">
        <v>16292</v>
      </c>
      <c r="F430" s="1083">
        <v>16219</v>
      </c>
    </row>
    <row r="431" spans="2:6">
      <c r="B431" s="589"/>
      <c r="C431" s="1079">
        <v>131101</v>
      </c>
      <c r="D431" s="1080" t="s">
        <v>840</v>
      </c>
      <c r="E431" s="1083">
        <v>16460</v>
      </c>
      <c r="F431" s="1083">
        <v>16396</v>
      </c>
    </row>
    <row r="432" spans="2:6">
      <c r="B432" s="589"/>
      <c r="C432" s="1079">
        <v>90501</v>
      </c>
      <c r="D432" s="1080" t="s">
        <v>841</v>
      </c>
      <c r="E432" s="1083">
        <v>12596</v>
      </c>
      <c r="F432" s="1083">
        <v>12566</v>
      </c>
    </row>
    <row r="433" spans="2:6">
      <c r="B433" s="589"/>
      <c r="C433" s="1079">
        <v>90901</v>
      </c>
      <c r="D433" s="1080" t="s">
        <v>842</v>
      </c>
      <c r="E433" s="1083">
        <v>13725</v>
      </c>
      <c r="F433" s="1083">
        <v>13807</v>
      </c>
    </row>
    <row r="434" spans="2:6">
      <c r="B434" s="589"/>
      <c r="C434" s="1079">
        <v>580404</v>
      </c>
      <c r="D434" s="1080" t="s">
        <v>843</v>
      </c>
      <c r="E434" s="1083">
        <v>19284</v>
      </c>
      <c r="F434" s="1083">
        <v>19513</v>
      </c>
    </row>
    <row r="435" spans="2:6">
      <c r="B435" s="589"/>
      <c r="C435" s="1079">
        <v>170901</v>
      </c>
      <c r="D435" s="1080" t="s">
        <v>844</v>
      </c>
      <c r="E435" s="1083">
        <v>14781</v>
      </c>
      <c r="F435" s="1083">
        <v>15295</v>
      </c>
    </row>
    <row r="436" spans="2:6">
      <c r="B436" s="589"/>
      <c r="C436" s="1079">
        <v>81200</v>
      </c>
      <c r="D436" s="1080" t="s">
        <v>845</v>
      </c>
      <c r="E436" s="1083">
        <v>11350</v>
      </c>
      <c r="F436" s="1083">
        <v>11933</v>
      </c>
    </row>
    <row r="437" spans="2:6">
      <c r="B437" s="589"/>
      <c r="C437" s="1079">
        <v>512201</v>
      </c>
      <c r="D437" s="1080" t="s">
        <v>846</v>
      </c>
      <c r="E437" s="1083">
        <v>12063</v>
      </c>
      <c r="F437" s="1083">
        <v>12419</v>
      </c>
    </row>
    <row r="438" spans="2:6">
      <c r="B438" s="589"/>
      <c r="C438" s="1079">
        <v>411504</v>
      </c>
      <c r="D438" s="1080" t="s">
        <v>847</v>
      </c>
      <c r="E438" s="1083">
        <v>13345</v>
      </c>
      <c r="F438" s="1083">
        <v>13572</v>
      </c>
    </row>
    <row r="439" spans="2:6">
      <c r="B439" s="589"/>
      <c r="C439" s="1079">
        <v>500304</v>
      </c>
      <c r="D439" s="1080" t="s">
        <v>848</v>
      </c>
      <c r="E439" s="1083">
        <v>19752</v>
      </c>
      <c r="F439" s="1083">
        <v>20129</v>
      </c>
    </row>
    <row r="440" spans="2:6">
      <c r="B440" s="589"/>
      <c r="C440" s="1079">
        <v>300000</v>
      </c>
      <c r="D440" s="1080" t="s">
        <v>849</v>
      </c>
      <c r="E440" s="1083">
        <v>15307</v>
      </c>
      <c r="F440" s="1083">
        <v>16150</v>
      </c>
    </row>
    <row r="441" spans="2:6">
      <c r="B441" s="589"/>
      <c r="C441" s="1079">
        <v>181101</v>
      </c>
      <c r="D441" s="1080" t="s">
        <v>850</v>
      </c>
      <c r="E441" s="1083">
        <v>11324</v>
      </c>
      <c r="F441" s="1083">
        <v>11358</v>
      </c>
    </row>
    <row r="442" spans="2:6">
      <c r="B442" s="589"/>
      <c r="C442" s="1079">
        <v>280211</v>
      </c>
      <c r="D442" s="1080" t="s">
        <v>851</v>
      </c>
      <c r="E442" s="1083">
        <v>17195</v>
      </c>
      <c r="F442" s="1083">
        <v>17138</v>
      </c>
    </row>
    <row r="443" spans="2:6">
      <c r="B443" s="589"/>
      <c r="C443" s="1079">
        <v>550101</v>
      </c>
      <c r="D443" s="1080" t="s">
        <v>852</v>
      </c>
      <c r="E443" s="1083">
        <v>11806</v>
      </c>
      <c r="F443" s="1083">
        <v>12043</v>
      </c>
    </row>
    <row r="444" spans="2:6">
      <c r="B444" s="589"/>
      <c r="C444" s="1079">
        <v>512300</v>
      </c>
      <c r="D444" s="1080" t="s">
        <v>853</v>
      </c>
      <c r="E444" s="1083">
        <v>15475</v>
      </c>
      <c r="F444" s="1083">
        <v>15783</v>
      </c>
    </row>
    <row r="445" spans="2:6">
      <c r="B445" s="589"/>
      <c r="C445" s="1079">
        <v>42400</v>
      </c>
      <c r="D445" s="1080" t="s">
        <v>854</v>
      </c>
      <c r="E445" s="1083">
        <v>12152</v>
      </c>
      <c r="F445" s="1083">
        <v>12329</v>
      </c>
    </row>
    <row r="446" spans="2:6">
      <c r="B446" s="589"/>
      <c r="C446" s="1079">
        <v>251400</v>
      </c>
      <c r="D446" s="1080" t="s">
        <v>855</v>
      </c>
      <c r="E446" s="1083">
        <v>12368</v>
      </c>
      <c r="F446" s="1083">
        <v>12630</v>
      </c>
    </row>
    <row r="447" spans="2:6">
      <c r="B447" s="589"/>
      <c r="C447" s="1079">
        <v>471400</v>
      </c>
      <c r="D447" s="1080" t="s">
        <v>856</v>
      </c>
      <c r="E447" s="1083">
        <v>13160</v>
      </c>
      <c r="F447" s="1083">
        <v>13444</v>
      </c>
    </row>
    <row r="448" spans="2:6">
      <c r="B448" s="589"/>
      <c r="C448" s="1079">
        <v>421201</v>
      </c>
      <c r="D448" s="1080" t="s">
        <v>857</v>
      </c>
      <c r="E448" s="1083">
        <v>13652</v>
      </c>
      <c r="F448" s="1083">
        <v>13667</v>
      </c>
    </row>
    <row r="449" spans="2:6">
      <c r="B449" s="589"/>
      <c r="C449" s="1079">
        <v>621201</v>
      </c>
      <c r="D449" s="1080" t="s">
        <v>858</v>
      </c>
      <c r="E449" s="1083">
        <v>19861</v>
      </c>
      <c r="F449" s="1083">
        <v>20101</v>
      </c>
    </row>
    <row r="450" spans="2:6">
      <c r="B450" s="589"/>
      <c r="C450" s="1079">
        <v>271201</v>
      </c>
      <c r="D450" s="1080" t="s">
        <v>859</v>
      </c>
      <c r="E450" s="1083">
        <v>13830</v>
      </c>
      <c r="F450" s="1083">
        <v>13328</v>
      </c>
    </row>
    <row r="451" spans="2:6">
      <c r="B451" s="589"/>
      <c r="C451" s="1079">
        <v>142301</v>
      </c>
      <c r="D451" s="1080" t="s">
        <v>860</v>
      </c>
      <c r="E451" s="1083">
        <v>11933</v>
      </c>
      <c r="F451" s="1083">
        <v>12360</v>
      </c>
    </row>
    <row r="452" spans="2:6">
      <c r="B452" s="589"/>
      <c r="C452" s="1079">
        <v>412901</v>
      </c>
      <c r="D452" s="1080" t="s">
        <v>861</v>
      </c>
      <c r="E452" s="1083">
        <v>12496</v>
      </c>
      <c r="F452" s="1083">
        <v>12440</v>
      </c>
    </row>
    <row r="453" spans="2:6">
      <c r="B453" s="589"/>
      <c r="C453" s="1079">
        <v>661401</v>
      </c>
      <c r="D453" s="1080" t="s">
        <v>862</v>
      </c>
      <c r="E453" s="1083">
        <v>19255</v>
      </c>
      <c r="F453" s="1083">
        <v>19629</v>
      </c>
    </row>
    <row r="454" spans="2:6">
      <c r="B454" s="589"/>
      <c r="C454" s="1079">
        <v>461300</v>
      </c>
      <c r="D454" s="1080" t="s">
        <v>863</v>
      </c>
      <c r="E454" s="1083">
        <v>13258</v>
      </c>
      <c r="F454" s="1083">
        <v>12903</v>
      </c>
    </row>
    <row r="455" spans="2:6">
      <c r="B455" s="589"/>
      <c r="C455" s="1079">
        <v>471601</v>
      </c>
      <c r="D455" s="1080" t="s">
        <v>864</v>
      </c>
      <c r="E455" s="1083">
        <v>12617</v>
      </c>
      <c r="F455" s="1083">
        <v>12469</v>
      </c>
    </row>
    <row r="456" spans="2:6">
      <c r="B456" s="589"/>
      <c r="C456" s="1079">
        <v>600601</v>
      </c>
      <c r="D456" s="1080" t="s">
        <v>865</v>
      </c>
      <c r="E456" s="1083">
        <v>12961</v>
      </c>
      <c r="F456" s="1083">
        <v>13149</v>
      </c>
    </row>
    <row r="457" spans="2:6">
      <c r="B457" s="589"/>
      <c r="C457" s="1079">
        <v>81501</v>
      </c>
      <c r="D457" s="1080" t="s">
        <v>866</v>
      </c>
      <c r="E457" s="1083">
        <v>12967</v>
      </c>
      <c r="F457" s="1083">
        <v>12944</v>
      </c>
    </row>
    <row r="458" spans="2:6">
      <c r="B458" s="589"/>
      <c r="C458" s="1079">
        <v>280506</v>
      </c>
      <c r="D458" s="1080" t="s">
        <v>867</v>
      </c>
      <c r="E458" s="1083">
        <v>24117</v>
      </c>
      <c r="F458" s="1083">
        <v>24245</v>
      </c>
    </row>
    <row r="459" spans="2:6">
      <c r="B459" s="589"/>
      <c r="C459" s="1079">
        <v>581002</v>
      </c>
      <c r="D459" s="1080" t="s">
        <v>868</v>
      </c>
      <c r="E459" s="1083">
        <v>32944</v>
      </c>
      <c r="F459" s="1083">
        <v>32064</v>
      </c>
    </row>
    <row r="460" spans="2:6">
      <c r="B460" s="589"/>
      <c r="C460" s="1079">
        <v>650901</v>
      </c>
      <c r="D460" s="1080" t="s">
        <v>869</v>
      </c>
      <c r="E460" s="1083">
        <v>12008</v>
      </c>
      <c r="F460" s="1083">
        <v>12315</v>
      </c>
    </row>
    <row r="461" spans="2:6">
      <c r="B461" s="589"/>
      <c r="C461" s="1079">
        <v>61601</v>
      </c>
      <c r="D461" s="1080" t="s">
        <v>870</v>
      </c>
      <c r="E461" s="1083">
        <v>13148</v>
      </c>
      <c r="F461" s="1083">
        <v>13312</v>
      </c>
    </row>
    <row r="462" spans="2:6">
      <c r="B462" s="589"/>
      <c r="C462" s="1079">
        <v>512501</v>
      </c>
      <c r="D462" s="1080" t="s">
        <v>871</v>
      </c>
      <c r="E462" s="1083">
        <v>12209</v>
      </c>
      <c r="F462" s="1083">
        <v>12627</v>
      </c>
    </row>
    <row r="463" spans="2:6">
      <c r="B463" s="589"/>
      <c r="C463" s="1079">
        <v>580224</v>
      </c>
      <c r="D463" s="1080" t="s">
        <v>872</v>
      </c>
      <c r="E463" s="1083">
        <v>14350</v>
      </c>
      <c r="F463" s="1083">
        <v>14572</v>
      </c>
    </row>
    <row r="464" spans="2:6">
      <c r="B464" s="589"/>
      <c r="C464" s="1079">
        <v>181201</v>
      </c>
      <c r="D464" s="1080" t="s">
        <v>873</v>
      </c>
      <c r="E464" s="1083">
        <v>11971</v>
      </c>
      <c r="F464" s="1083">
        <v>12113</v>
      </c>
    </row>
    <row r="465" spans="2:6">
      <c r="B465" s="589"/>
      <c r="C465" s="1079">
        <v>131201</v>
      </c>
      <c r="D465" s="1080" t="s">
        <v>874</v>
      </c>
      <c r="E465" s="1083">
        <v>16675</v>
      </c>
      <c r="F465" s="1083">
        <v>16588</v>
      </c>
    </row>
    <row r="466" spans="2:6">
      <c r="B466" s="589"/>
      <c r="C466" s="1079">
        <v>500308</v>
      </c>
      <c r="D466" s="1080" t="s">
        <v>875</v>
      </c>
      <c r="E466" s="1083">
        <v>16275</v>
      </c>
      <c r="F466" s="1083">
        <v>16646</v>
      </c>
    </row>
    <row r="467" spans="2:6">
      <c r="B467" s="589"/>
      <c r="C467" s="1079">
        <v>661500</v>
      </c>
      <c r="D467" s="1080" t="s">
        <v>876</v>
      </c>
      <c r="E467" s="1083">
        <v>17697</v>
      </c>
      <c r="F467" s="1083">
        <v>17747</v>
      </c>
    </row>
    <row r="468" spans="2:6">
      <c r="B468" s="589"/>
      <c r="C468" s="1079">
        <v>661601</v>
      </c>
      <c r="D468" s="1080" t="s">
        <v>877</v>
      </c>
      <c r="E468" s="1083">
        <v>17651</v>
      </c>
      <c r="F468" s="1083">
        <v>18015</v>
      </c>
    </row>
    <row r="469" spans="2:6">
      <c r="B469" s="589"/>
      <c r="C469" s="1079">
        <v>181302</v>
      </c>
      <c r="D469" s="1080" t="s">
        <v>878</v>
      </c>
      <c r="E469" s="1083">
        <v>13543</v>
      </c>
      <c r="F469" s="1083">
        <v>13766</v>
      </c>
    </row>
    <row r="470" spans="2:6">
      <c r="B470" s="589"/>
      <c r="C470" s="1079">
        <v>261201</v>
      </c>
      <c r="D470" s="1080" t="s">
        <v>879</v>
      </c>
      <c r="E470" s="1083">
        <v>13586</v>
      </c>
      <c r="F470" s="1083">
        <v>13822</v>
      </c>
    </row>
    <row r="471" spans="2:6">
      <c r="B471" s="589"/>
      <c r="C471" s="1079">
        <v>680601</v>
      </c>
      <c r="D471" s="1080" t="s">
        <v>880</v>
      </c>
      <c r="E471" s="1083">
        <v>12593</v>
      </c>
      <c r="F471" s="1083">
        <v>12645</v>
      </c>
    </row>
    <row r="472" spans="2:6">
      <c r="B472" s="589"/>
      <c r="C472" s="1079">
        <v>671201</v>
      </c>
      <c r="D472" s="1080" t="s">
        <v>881</v>
      </c>
      <c r="E472" s="1083">
        <v>12001</v>
      </c>
      <c r="F472" s="1083">
        <v>11945</v>
      </c>
    </row>
    <row r="473" spans="2:6">
      <c r="B473" s="589"/>
      <c r="C473" s="1079">
        <v>91101</v>
      </c>
      <c r="D473" s="1080" t="s">
        <v>882</v>
      </c>
      <c r="E473" s="1083">
        <v>13207</v>
      </c>
      <c r="F473" s="1083">
        <v>13503</v>
      </c>
    </row>
    <row r="474" spans="2:6">
      <c r="B474" s="589"/>
      <c r="C474" s="1079">
        <v>431301</v>
      </c>
      <c r="D474" s="1080" t="s">
        <v>883</v>
      </c>
      <c r="E474" s="1083">
        <v>12673</v>
      </c>
      <c r="F474" s="1083">
        <v>12976</v>
      </c>
    </row>
    <row r="475" spans="2:6">
      <c r="B475" s="589"/>
      <c r="C475" s="1079">
        <v>462001</v>
      </c>
      <c r="D475" s="1080" t="s">
        <v>884</v>
      </c>
      <c r="E475" s="1083">
        <v>13377</v>
      </c>
      <c r="F475" s="1083">
        <v>13452</v>
      </c>
    </row>
    <row r="476" spans="2:6">
      <c r="B476" s="589"/>
      <c r="C476" s="1079">
        <v>440401</v>
      </c>
      <c r="D476" s="1080" t="s">
        <v>885</v>
      </c>
      <c r="E476" s="1083">
        <v>13126</v>
      </c>
      <c r="F476" s="1083">
        <v>13413</v>
      </c>
    </row>
    <row r="477" spans="2:6">
      <c r="B477" s="589"/>
      <c r="C477" s="1079">
        <v>131301</v>
      </c>
      <c r="D477" s="1080" t="s">
        <v>886</v>
      </c>
      <c r="E477" s="1083">
        <v>16116</v>
      </c>
      <c r="F477" s="1083">
        <v>16598</v>
      </c>
    </row>
    <row r="478" spans="2:6">
      <c r="B478" s="589"/>
      <c r="C478" s="1079">
        <v>60601</v>
      </c>
      <c r="D478" s="1080" t="s">
        <v>887</v>
      </c>
      <c r="E478" s="1083">
        <v>12683</v>
      </c>
      <c r="F478" s="1083">
        <v>12366</v>
      </c>
    </row>
    <row r="479" spans="2:6">
      <c r="B479" s="589"/>
      <c r="C479" s="1079">
        <v>261401</v>
      </c>
      <c r="D479" s="1080" t="s">
        <v>888</v>
      </c>
      <c r="E479" s="1083">
        <v>14069</v>
      </c>
      <c r="F479" s="1083">
        <v>14318</v>
      </c>
    </row>
    <row r="480" spans="2:6">
      <c r="B480" s="589"/>
      <c r="C480" s="1079">
        <v>280518</v>
      </c>
      <c r="D480" s="1080" t="s">
        <v>889</v>
      </c>
      <c r="E480" s="1083">
        <v>17269</v>
      </c>
      <c r="F480" s="1083">
        <v>17488</v>
      </c>
    </row>
    <row r="481" spans="2:6">
      <c r="B481" s="589"/>
      <c r="C481" s="1079">
        <v>280504</v>
      </c>
      <c r="D481" s="1080" t="s">
        <v>890</v>
      </c>
      <c r="E481" s="1083">
        <v>19213</v>
      </c>
      <c r="F481" s="1083">
        <v>19374</v>
      </c>
    </row>
    <row r="482" spans="2:6">
      <c r="B482" s="589"/>
      <c r="C482" s="1079">
        <v>91200</v>
      </c>
      <c r="D482" s="1080" t="s">
        <v>891</v>
      </c>
      <c r="E482" s="1083">
        <v>14714</v>
      </c>
      <c r="F482" s="1083">
        <v>14708</v>
      </c>
    </row>
    <row r="483" spans="2:6">
      <c r="B483" s="589"/>
      <c r="C483" s="1079">
        <v>660809</v>
      </c>
      <c r="D483" s="1080" t="s">
        <v>892</v>
      </c>
      <c r="E483" s="1083">
        <v>17881</v>
      </c>
      <c r="F483" s="1083">
        <v>17970</v>
      </c>
    </row>
    <row r="484" spans="2:6">
      <c r="B484" s="589"/>
      <c r="C484" s="1079">
        <v>660802</v>
      </c>
      <c r="D484" s="1080" t="s">
        <v>893</v>
      </c>
      <c r="E484" s="1083">
        <v>48663</v>
      </c>
      <c r="F484" s="1083">
        <v>47568</v>
      </c>
    </row>
    <row r="485" spans="2:6">
      <c r="B485" s="589"/>
      <c r="C485" s="1079">
        <v>211103</v>
      </c>
      <c r="D485" s="1080" t="s">
        <v>894</v>
      </c>
      <c r="E485" s="1083">
        <v>12858</v>
      </c>
      <c r="F485" s="1083">
        <v>12935</v>
      </c>
    </row>
    <row r="486" spans="2:6">
      <c r="B486" s="589"/>
      <c r="C486" s="1079">
        <v>51101</v>
      </c>
      <c r="D486" s="1080" t="s">
        <v>895</v>
      </c>
      <c r="E486" s="1083">
        <v>12124</v>
      </c>
      <c r="F486" s="1083">
        <v>12057</v>
      </c>
    </row>
    <row r="487" spans="2:6">
      <c r="B487" s="589"/>
      <c r="C487" s="1079">
        <v>661904</v>
      </c>
      <c r="D487" s="1080" t="s">
        <v>896</v>
      </c>
      <c r="E487" s="1083">
        <v>15031</v>
      </c>
      <c r="F487" s="1083">
        <v>15583</v>
      </c>
    </row>
    <row r="488" spans="2:6">
      <c r="B488" s="589"/>
      <c r="C488" s="1079">
        <v>580206</v>
      </c>
      <c r="D488" s="1080" t="s">
        <v>897</v>
      </c>
      <c r="E488" s="1083">
        <v>22792</v>
      </c>
      <c r="F488" s="1083">
        <v>23045</v>
      </c>
    </row>
    <row r="489" spans="2:6">
      <c r="B489" s="589"/>
      <c r="C489" s="1079">
        <v>441800</v>
      </c>
      <c r="D489" s="1080" t="s">
        <v>898</v>
      </c>
      <c r="E489" s="1083">
        <v>13237</v>
      </c>
      <c r="F489" s="1083">
        <v>13426</v>
      </c>
    </row>
    <row r="490" spans="2:6">
      <c r="B490" s="589"/>
      <c r="C490" s="1079">
        <v>280404</v>
      </c>
      <c r="D490" s="1080" t="s">
        <v>899</v>
      </c>
      <c r="E490" s="1083">
        <v>21583</v>
      </c>
      <c r="F490" s="1083">
        <v>21982</v>
      </c>
    </row>
    <row r="491" spans="2:6">
      <c r="B491" s="589"/>
      <c r="C491" s="1079">
        <v>42901</v>
      </c>
      <c r="D491" s="1080" t="s">
        <v>900</v>
      </c>
      <c r="E491" s="1083">
        <v>11453</v>
      </c>
      <c r="F491" s="1083">
        <v>11758</v>
      </c>
    </row>
    <row r="492" spans="2:6">
      <c r="B492" s="589"/>
      <c r="C492" s="1079">
        <v>512902</v>
      </c>
      <c r="D492" s="1080" t="s">
        <v>901</v>
      </c>
      <c r="E492" s="1083">
        <v>12842</v>
      </c>
      <c r="F492" s="1083">
        <v>13273</v>
      </c>
    </row>
    <row r="493" spans="2:6">
      <c r="B493" s="589"/>
      <c r="C493" s="1079">
        <v>131500</v>
      </c>
      <c r="D493" s="1080" t="s">
        <v>902</v>
      </c>
      <c r="E493" s="1083">
        <v>13680</v>
      </c>
      <c r="F493" s="1083">
        <v>13757</v>
      </c>
    </row>
    <row r="494" spans="2:6">
      <c r="B494" s="589"/>
      <c r="C494" s="1079">
        <v>572301</v>
      </c>
      <c r="D494" s="1080" t="s">
        <v>903</v>
      </c>
      <c r="E494" s="1083">
        <v>11569</v>
      </c>
      <c r="F494" s="1083">
        <v>11608</v>
      </c>
    </row>
    <row r="495" spans="2:6">
      <c r="B495" s="589"/>
      <c r="C495" s="1079">
        <v>461801</v>
      </c>
      <c r="D495" s="1080" t="s">
        <v>904</v>
      </c>
      <c r="E495" s="1083">
        <v>13100</v>
      </c>
      <c r="F495" s="1083">
        <v>13435</v>
      </c>
    </row>
    <row r="496" spans="2:6">
      <c r="B496" s="589"/>
      <c r="C496" s="1079">
        <v>641401</v>
      </c>
      <c r="D496" s="1080" t="s">
        <v>905</v>
      </c>
      <c r="E496" s="1083">
        <v>26554</v>
      </c>
      <c r="F496" s="1083">
        <v>26801</v>
      </c>
    </row>
    <row r="497" spans="2:6">
      <c r="B497" s="589"/>
      <c r="C497" s="1079">
        <v>480503</v>
      </c>
      <c r="D497" s="1080" t="s">
        <v>906</v>
      </c>
      <c r="E497" s="1083">
        <v>18253</v>
      </c>
      <c r="F497" s="1083">
        <v>18673</v>
      </c>
    </row>
    <row r="498" spans="2:6">
      <c r="B498" s="589"/>
      <c r="C498" s="1079">
        <v>630902</v>
      </c>
      <c r="D498" s="1080" t="s">
        <v>907</v>
      </c>
      <c r="E498" s="1083">
        <v>10812</v>
      </c>
      <c r="F498" s="1083">
        <v>10974</v>
      </c>
    </row>
    <row r="499" spans="2:6">
      <c r="B499" s="589"/>
      <c r="C499" s="1079">
        <v>580903</v>
      </c>
      <c r="D499" s="1080" t="s">
        <v>908</v>
      </c>
      <c r="E499" s="1083">
        <v>47885</v>
      </c>
      <c r="F499" s="1083">
        <v>48713</v>
      </c>
    </row>
    <row r="500" spans="2:6">
      <c r="B500" s="589"/>
      <c r="C500" s="1079">
        <v>500401</v>
      </c>
      <c r="D500" s="1080" t="s">
        <v>909</v>
      </c>
      <c r="E500" s="1083">
        <v>18270</v>
      </c>
      <c r="F500" s="1083">
        <v>18577</v>
      </c>
    </row>
    <row r="501" spans="2:6">
      <c r="B501" s="589"/>
      <c r="C501" s="1079">
        <v>43001</v>
      </c>
      <c r="D501" s="1080" t="s">
        <v>910</v>
      </c>
      <c r="E501" s="1083">
        <v>11831</v>
      </c>
      <c r="F501" s="1083">
        <v>11769</v>
      </c>
    </row>
    <row r="502" spans="2:6">
      <c r="B502" s="589"/>
      <c r="C502" s="1079">
        <v>10402</v>
      </c>
      <c r="D502" s="1080" t="s">
        <v>911</v>
      </c>
      <c r="E502" s="1083">
        <v>14550</v>
      </c>
      <c r="F502" s="1083">
        <v>14738</v>
      </c>
    </row>
    <row r="503" spans="2:6">
      <c r="B503" s="589"/>
      <c r="C503" s="1079">
        <v>651503</v>
      </c>
      <c r="D503" s="1080" t="s">
        <v>912</v>
      </c>
      <c r="E503" s="1083">
        <v>12381</v>
      </c>
      <c r="F503" s="1083">
        <v>12821</v>
      </c>
    </row>
    <row r="504" spans="2:6">
      <c r="B504" s="589"/>
      <c r="C504" s="1079">
        <v>131701</v>
      </c>
      <c r="D504" s="1080" t="s">
        <v>913</v>
      </c>
      <c r="E504" s="1083">
        <v>14712</v>
      </c>
      <c r="F504" s="1083">
        <v>15114</v>
      </c>
    </row>
    <row r="505" spans="2:6">
      <c r="B505" s="589"/>
      <c r="C505" s="1079">
        <v>411701</v>
      </c>
      <c r="D505" s="1080" t="s">
        <v>914</v>
      </c>
      <c r="E505" s="1083">
        <v>16147</v>
      </c>
      <c r="F505" s="1083">
        <v>16518</v>
      </c>
    </row>
    <row r="506" spans="2:6">
      <c r="B506" s="589"/>
      <c r="C506" s="1079">
        <v>580901</v>
      </c>
      <c r="D506" s="1080" t="s">
        <v>915</v>
      </c>
      <c r="E506" s="1083">
        <v>38521</v>
      </c>
      <c r="F506" s="1083">
        <v>39307</v>
      </c>
    </row>
    <row r="507" spans="2:6">
      <c r="B507" s="589"/>
      <c r="C507" s="1079">
        <v>491200</v>
      </c>
      <c r="D507" s="1080" t="s">
        <v>916</v>
      </c>
      <c r="E507" s="1083">
        <v>10489</v>
      </c>
      <c r="F507" s="1083">
        <v>10316</v>
      </c>
    </row>
    <row r="508" spans="2:6">
      <c r="B508" s="589"/>
      <c r="C508" s="1079">
        <v>131801</v>
      </c>
      <c r="D508" s="1080" t="s">
        <v>917</v>
      </c>
      <c r="E508" s="1083">
        <v>18333</v>
      </c>
      <c r="F508" s="1083">
        <v>18551</v>
      </c>
    </row>
    <row r="509" spans="2:6">
      <c r="B509" s="589"/>
      <c r="C509" s="1079">
        <v>472001</v>
      </c>
      <c r="D509" s="1080" t="s">
        <v>918</v>
      </c>
      <c r="E509" s="1083">
        <v>12222</v>
      </c>
      <c r="F509" s="1083">
        <v>12242</v>
      </c>
    </row>
    <row r="510" spans="2:6">
      <c r="B510" s="589"/>
      <c r="C510" s="1079">
        <v>62401</v>
      </c>
      <c r="D510" s="1080" t="s">
        <v>919</v>
      </c>
      <c r="E510" s="1083">
        <v>16992</v>
      </c>
      <c r="F510" s="1083">
        <v>16994</v>
      </c>
    </row>
    <row r="511" spans="2:6">
      <c r="B511" s="589"/>
      <c r="C511" s="1079">
        <v>580602</v>
      </c>
      <c r="D511" s="1080" t="s">
        <v>920</v>
      </c>
      <c r="E511" s="1083">
        <v>17974</v>
      </c>
      <c r="F511" s="1083">
        <v>18441</v>
      </c>
    </row>
    <row r="512" spans="2:6">
      <c r="B512" s="589"/>
      <c r="C512" s="1079">
        <v>261600</v>
      </c>
      <c r="D512" s="1080" t="s">
        <v>921</v>
      </c>
      <c r="E512" s="1083">
        <v>13684</v>
      </c>
      <c r="F512" s="1083">
        <v>13995</v>
      </c>
    </row>
    <row r="513" spans="2:6">
      <c r="B513" s="589"/>
      <c r="C513" s="1079">
        <v>280221</v>
      </c>
      <c r="D513" s="1080" t="s">
        <v>922</v>
      </c>
      <c r="E513" s="1083">
        <v>20259</v>
      </c>
      <c r="F513" s="1083">
        <v>20551</v>
      </c>
    </row>
    <row r="514" spans="2:6">
      <c r="B514" s="589"/>
      <c r="C514" s="1079">
        <v>580209</v>
      </c>
      <c r="D514" s="1080" t="s">
        <v>923</v>
      </c>
      <c r="E514" s="1083">
        <v>14375</v>
      </c>
      <c r="F514" s="1083">
        <v>14663</v>
      </c>
    </row>
    <row r="515" spans="2:6">
      <c r="B515" s="589"/>
      <c r="C515" s="1079">
        <v>411800</v>
      </c>
      <c r="D515" s="1080" t="s">
        <v>924</v>
      </c>
      <c r="E515" s="1083">
        <v>12989</v>
      </c>
      <c r="F515" s="1083">
        <v>13411</v>
      </c>
    </row>
    <row r="516" spans="2:6">
      <c r="B516" s="589"/>
      <c r="C516" s="1079">
        <v>560603</v>
      </c>
      <c r="D516" s="1080" t="s">
        <v>925</v>
      </c>
      <c r="E516" s="1083">
        <v>16067</v>
      </c>
      <c r="F516" s="1083">
        <v>16517</v>
      </c>
    </row>
    <row r="517" spans="2:6">
      <c r="B517" s="589"/>
      <c r="C517" s="1079">
        <v>620901</v>
      </c>
      <c r="D517" s="1080" t="s">
        <v>926</v>
      </c>
      <c r="E517" s="1083">
        <v>18723</v>
      </c>
      <c r="F517" s="1083">
        <v>18777</v>
      </c>
    </row>
    <row r="518" spans="2:6">
      <c r="B518" s="589"/>
      <c r="C518" s="1079">
        <v>280208</v>
      </c>
      <c r="D518" s="1080" t="s">
        <v>927</v>
      </c>
      <c r="E518" s="1083">
        <v>17883</v>
      </c>
      <c r="F518" s="1083">
        <v>18225</v>
      </c>
    </row>
    <row r="519" spans="2:6">
      <c r="B519" s="589"/>
      <c r="C519" s="1079">
        <v>591301</v>
      </c>
      <c r="D519" s="1080" t="s">
        <v>928</v>
      </c>
      <c r="E519" s="1083">
        <v>19165</v>
      </c>
      <c r="F519" s="1083">
        <v>19108</v>
      </c>
    </row>
    <row r="520" spans="2:6">
      <c r="B520" s="589"/>
      <c r="C520" s="1079">
        <v>280403</v>
      </c>
      <c r="D520" s="1080" t="s">
        <v>929</v>
      </c>
      <c r="E520" s="1083">
        <v>22134</v>
      </c>
      <c r="F520" s="1083">
        <v>22329</v>
      </c>
    </row>
    <row r="521" spans="2:6">
      <c r="B521" s="589"/>
      <c r="C521" s="1079">
        <v>530515</v>
      </c>
      <c r="D521" s="1080" t="s">
        <v>930</v>
      </c>
      <c r="E521" s="1083">
        <v>10370</v>
      </c>
      <c r="F521" s="1083">
        <v>10771</v>
      </c>
    </row>
    <row r="522" spans="2:6">
      <c r="B522" s="589"/>
      <c r="C522" s="1079">
        <v>121502</v>
      </c>
      <c r="D522" s="1080" t="s">
        <v>931</v>
      </c>
      <c r="E522" s="1083">
        <v>18507</v>
      </c>
      <c r="F522" s="1083">
        <v>18625</v>
      </c>
    </row>
    <row r="523" spans="2:6">
      <c r="B523" s="589"/>
      <c r="C523" s="1079">
        <v>401201</v>
      </c>
      <c r="D523" s="1080" t="s">
        <v>932</v>
      </c>
      <c r="E523" s="1083">
        <v>11503</v>
      </c>
      <c r="F523" s="1083">
        <v>11477</v>
      </c>
    </row>
    <row r="524" spans="2:6">
      <c r="B524" s="589"/>
      <c r="C524" s="1079">
        <v>261701</v>
      </c>
      <c r="D524" s="1080" t="s">
        <v>933</v>
      </c>
      <c r="E524" s="1083">
        <v>13739</v>
      </c>
      <c r="F524" s="1083">
        <v>13923</v>
      </c>
    </row>
    <row r="525" spans="2:6">
      <c r="B525" s="589"/>
      <c r="C525" s="1079">
        <v>661800</v>
      </c>
      <c r="D525" s="1080" t="s">
        <v>934</v>
      </c>
      <c r="E525" s="1083">
        <v>20287</v>
      </c>
      <c r="F525" s="1083">
        <v>20664</v>
      </c>
    </row>
    <row r="526" spans="2:6">
      <c r="B526" s="589"/>
      <c r="C526" s="1079">
        <v>661901</v>
      </c>
      <c r="D526" s="1080" t="s">
        <v>935</v>
      </c>
      <c r="E526" s="1083">
        <v>19942</v>
      </c>
      <c r="F526" s="1083">
        <v>19960</v>
      </c>
    </row>
    <row r="527" spans="2:6">
      <c r="B527" s="589"/>
      <c r="C527" s="1079">
        <v>580205</v>
      </c>
      <c r="D527" s="1080" t="s">
        <v>936</v>
      </c>
      <c r="E527" s="1083">
        <v>14488</v>
      </c>
      <c r="F527" s="1083">
        <v>14524</v>
      </c>
    </row>
    <row r="528" spans="2:6">
      <c r="B528" s="589"/>
      <c r="C528" s="1079">
        <v>221001</v>
      </c>
      <c r="D528" s="1080" t="s">
        <v>937</v>
      </c>
      <c r="E528" s="1083">
        <v>11490</v>
      </c>
      <c r="F528" s="1083">
        <v>11760</v>
      </c>
    </row>
    <row r="529" spans="2:6">
      <c r="B529" s="589"/>
      <c r="C529" s="1079">
        <v>580305</v>
      </c>
      <c r="D529" s="1080" t="s">
        <v>938</v>
      </c>
      <c r="E529" s="1083">
        <v>27212</v>
      </c>
      <c r="F529" s="1083">
        <v>28205</v>
      </c>
    </row>
    <row r="530" spans="2:6">
      <c r="B530" s="589"/>
      <c r="C530" s="1079">
        <v>580910</v>
      </c>
      <c r="D530" s="1080" t="s">
        <v>939</v>
      </c>
      <c r="E530" s="1083">
        <v>16753</v>
      </c>
      <c r="F530" s="1083">
        <v>16741</v>
      </c>
    </row>
    <row r="531" spans="2:6">
      <c r="B531" s="589"/>
      <c r="C531" s="1079">
        <v>43200</v>
      </c>
      <c r="D531" s="1080" t="s">
        <v>940</v>
      </c>
      <c r="E531" s="1083">
        <v>12510</v>
      </c>
      <c r="F531" s="1083">
        <v>12255</v>
      </c>
    </row>
    <row r="532" spans="2:6">
      <c r="B532" s="589"/>
      <c r="C532" s="1079">
        <v>641501</v>
      </c>
      <c r="D532" s="1080" t="s">
        <v>941</v>
      </c>
      <c r="E532" s="1083">
        <v>14199</v>
      </c>
      <c r="F532" s="1083">
        <v>14094</v>
      </c>
    </row>
    <row r="533" spans="2:6">
      <c r="B533" s="589"/>
      <c r="C533" s="1079">
        <v>161201</v>
      </c>
      <c r="D533" s="1080" t="s">
        <v>942</v>
      </c>
      <c r="E533" s="1083">
        <v>15057</v>
      </c>
      <c r="F533" s="1083">
        <v>15459</v>
      </c>
    </row>
    <row r="534" spans="2:6">
      <c r="B534" s="589"/>
      <c r="C534" s="1079">
        <v>461901</v>
      </c>
      <c r="D534" s="1080" t="s">
        <v>943</v>
      </c>
      <c r="E534" s="1083">
        <v>14146</v>
      </c>
      <c r="F534" s="1083">
        <v>14171</v>
      </c>
    </row>
    <row r="535" spans="2:6">
      <c r="B535" s="589"/>
      <c r="C535" s="1079">
        <v>91402</v>
      </c>
      <c r="D535" s="1080" t="s">
        <v>944</v>
      </c>
      <c r="E535" s="1083">
        <v>12688</v>
      </c>
      <c r="F535" s="1083">
        <v>12777</v>
      </c>
    </row>
    <row r="536" spans="2:6">
      <c r="B536" s="589"/>
      <c r="C536" s="1079">
        <v>161401</v>
      </c>
      <c r="D536" s="1080" t="s">
        <v>945</v>
      </c>
      <c r="E536" s="1083">
        <v>14951</v>
      </c>
      <c r="F536" s="1083">
        <v>14833</v>
      </c>
    </row>
    <row r="537" spans="2:6">
      <c r="B537" s="589"/>
      <c r="C537" s="1079">
        <v>521800</v>
      </c>
      <c r="D537" s="1080" t="s">
        <v>946</v>
      </c>
      <c r="E537" s="1083">
        <v>11873</v>
      </c>
      <c r="F537" s="1083">
        <v>12119</v>
      </c>
    </row>
    <row r="538" spans="2:6">
      <c r="B538" s="589"/>
      <c r="C538" s="1079">
        <v>621601</v>
      </c>
      <c r="D538" s="1080" t="s">
        <v>947</v>
      </c>
      <c r="E538" s="1083">
        <v>13325</v>
      </c>
      <c r="F538" s="1083">
        <v>13651</v>
      </c>
    </row>
    <row r="539" spans="2:6">
      <c r="B539" s="589"/>
      <c r="C539" s="1079">
        <v>411603</v>
      </c>
      <c r="D539" s="1080" t="s">
        <v>948</v>
      </c>
      <c r="E539" s="1083">
        <v>12446</v>
      </c>
      <c r="F539" s="1083">
        <v>12798</v>
      </c>
    </row>
    <row r="540" spans="2:6">
      <c r="B540" s="589"/>
      <c r="C540" s="1079">
        <v>580504</v>
      </c>
      <c r="D540" s="1080" t="s">
        <v>949</v>
      </c>
      <c r="E540" s="1083">
        <v>17846</v>
      </c>
      <c r="F540" s="1083">
        <v>18169</v>
      </c>
    </row>
    <row r="541" spans="2:6">
      <c r="B541" s="589"/>
      <c r="C541" s="1079">
        <v>662001</v>
      </c>
      <c r="D541" s="1080" t="s">
        <v>950</v>
      </c>
      <c r="E541" s="1083">
        <v>23530</v>
      </c>
      <c r="F541" s="1083">
        <v>23857</v>
      </c>
    </row>
    <row r="542" spans="2:6">
      <c r="B542" s="589"/>
      <c r="C542" s="1079">
        <v>530501</v>
      </c>
      <c r="D542" s="1080" t="s">
        <v>951</v>
      </c>
      <c r="E542" s="1083">
        <v>15517</v>
      </c>
      <c r="F542" s="1083">
        <v>15598</v>
      </c>
    </row>
    <row r="543" spans="2:6">
      <c r="B543" s="589"/>
      <c r="C543" s="1079">
        <v>530600</v>
      </c>
      <c r="D543" s="1080" t="s">
        <v>952</v>
      </c>
      <c r="E543" s="1083">
        <v>12628</v>
      </c>
      <c r="F543" s="1083">
        <v>12802</v>
      </c>
    </row>
    <row r="544" spans="2:6">
      <c r="B544" s="589"/>
      <c r="C544" s="1079">
        <v>470901</v>
      </c>
      <c r="D544" s="1080" t="s">
        <v>953</v>
      </c>
      <c r="E544" s="1083">
        <v>14227</v>
      </c>
      <c r="F544" s="1083">
        <v>14724</v>
      </c>
    </row>
    <row r="545" spans="2:6">
      <c r="B545" s="589"/>
      <c r="C545" s="1079">
        <v>491501</v>
      </c>
      <c r="D545" s="1080" t="s">
        <v>954</v>
      </c>
      <c r="E545" s="1083">
        <v>13477</v>
      </c>
      <c r="F545" s="1083">
        <v>13737</v>
      </c>
    </row>
    <row r="546" spans="2:6">
      <c r="B546" s="589"/>
      <c r="C546" s="1079">
        <v>541201</v>
      </c>
      <c r="D546" s="1080" t="s">
        <v>955</v>
      </c>
      <c r="E546" s="1083">
        <v>13532</v>
      </c>
      <c r="F546" s="1083">
        <v>13846</v>
      </c>
    </row>
    <row r="547" spans="2:6">
      <c r="B547" s="589"/>
      <c r="C547" s="1079">
        <v>151401</v>
      </c>
      <c r="D547" s="1080" t="s">
        <v>956</v>
      </c>
      <c r="E547" s="1083">
        <v>16887</v>
      </c>
      <c r="F547" s="1083">
        <v>17287</v>
      </c>
    </row>
    <row r="548" spans="2:6">
      <c r="B548" s="589"/>
      <c r="C548" s="1079">
        <v>521701</v>
      </c>
      <c r="D548" s="1080" t="s">
        <v>957</v>
      </c>
      <c r="E548" s="1083">
        <v>12731</v>
      </c>
      <c r="F548" s="1083">
        <v>12972</v>
      </c>
    </row>
    <row r="549" spans="2:6">
      <c r="B549" s="589"/>
      <c r="C549" s="1079">
        <v>22401</v>
      </c>
      <c r="D549" s="1080" t="s">
        <v>958</v>
      </c>
      <c r="E549" s="1083">
        <v>13122</v>
      </c>
      <c r="F549" s="1083">
        <v>13115</v>
      </c>
    </row>
    <row r="550" spans="2:6">
      <c r="B550" s="589"/>
      <c r="C550" s="1079">
        <v>530202</v>
      </c>
      <c r="D550" s="1080" t="s">
        <v>959</v>
      </c>
      <c r="E550" s="1083">
        <v>12223</v>
      </c>
      <c r="F550" s="1083">
        <v>12427</v>
      </c>
    </row>
    <row r="551" spans="2:6">
      <c r="B551" s="589"/>
      <c r="C551" s="1079">
        <v>280206</v>
      </c>
      <c r="D551" s="1080" t="s">
        <v>960</v>
      </c>
      <c r="E551" s="1083">
        <v>17070</v>
      </c>
      <c r="F551" s="1083">
        <v>17022</v>
      </c>
    </row>
    <row r="552" spans="2:6">
      <c r="B552" s="589"/>
      <c r="C552" s="1079">
        <v>560701</v>
      </c>
      <c r="D552" s="1080" t="s">
        <v>961</v>
      </c>
      <c r="E552" s="1083">
        <v>12537</v>
      </c>
      <c r="F552" s="1083">
        <v>12812</v>
      </c>
    </row>
    <row r="553" spans="2:6">
      <c r="B553" s="589"/>
      <c r="C553" s="1079">
        <v>280252</v>
      </c>
      <c r="D553" s="1080" t="s">
        <v>962</v>
      </c>
      <c r="E553" s="1083">
        <v>13842</v>
      </c>
      <c r="F553" s="1083">
        <v>14022</v>
      </c>
    </row>
    <row r="554" spans="2:6">
      <c r="B554" s="589"/>
      <c r="C554" s="1079">
        <v>541401</v>
      </c>
      <c r="D554" s="1080" t="s">
        <v>963</v>
      </c>
      <c r="E554" s="1083">
        <v>15184</v>
      </c>
      <c r="F554" s="1083">
        <v>15268</v>
      </c>
    </row>
    <row r="555" spans="2:6">
      <c r="B555" s="589"/>
      <c r="C555" s="1079">
        <v>580701</v>
      </c>
      <c r="D555" s="1080" t="s">
        <v>964</v>
      </c>
      <c r="E555" s="1083">
        <v>29556</v>
      </c>
      <c r="F555" s="1083">
        <v>29606</v>
      </c>
    </row>
    <row r="556" spans="2:6">
      <c r="B556" s="589"/>
      <c r="C556" s="1079">
        <v>520302</v>
      </c>
      <c r="D556" s="1080" t="s">
        <v>965</v>
      </c>
      <c r="E556" s="1083">
        <v>12263</v>
      </c>
      <c r="F556" s="1083">
        <v>12486</v>
      </c>
    </row>
    <row r="557" spans="2:6">
      <c r="B557" s="589"/>
      <c r="C557" s="1079">
        <v>82001</v>
      </c>
      <c r="D557" s="1080" t="s">
        <v>966</v>
      </c>
      <c r="E557" s="1083">
        <v>12094</v>
      </c>
      <c r="F557" s="1083">
        <v>12346</v>
      </c>
    </row>
    <row r="558" spans="2:6">
      <c r="B558" s="589"/>
      <c r="C558" s="1079">
        <v>62601</v>
      </c>
      <c r="D558" s="1080" t="s">
        <v>967</v>
      </c>
      <c r="E558" s="1083">
        <v>11278</v>
      </c>
      <c r="F558" s="1083">
        <v>11466</v>
      </c>
    </row>
    <row r="559" spans="2:6">
      <c r="B559" s="589"/>
      <c r="C559" s="1079">
        <v>412000</v>
      </c>
      <c r="D559" s="1080" t="s">
        <v>968</v>
      </c>
      <c r="E559" s="1083">
        <v>11065</v>
      </c>
      <c r="F559" s="1083">
        <v>11237</v>
      </c>
    </row>
    <row r="560" spans="2:6">
      <c r="B560" s="589"/>
      <c r="C560" s="1079">
        <v>580601</v>
      </c>
      <c r="D560" s="1080" t="s">
        <v>969</v>
      </c>
      <c r="E560" s="1083">
        <v>17231</v>
      </c>
      <c r="F560" s="1083">
        <v>17460</v>
      </c>
    </row>
    <row r="561" spans="2:6">
      <c r="B561" s="589"/>
      <c r="C561" s="1079">
        <v>121601</v>
      </c>
      <c r="D561" s="1080" t="s">
        <v>970</v>
      </c>
      <c r="E561" s="1083">
        <v>13134</v>
      </c>
      <c r="F561" s="1083">
        <v>13227</v>
      </c>
    </row>
    <row r="562" spans="2:6">
      <c r="B562" s="589"/>
      <c r="C562" s="1079">
        <v>61501</v>
      </c>
      <c r="D562" s="1080" t="s">
        <v>971</v>
      </c>
      <c r="E562" s="1083">
        <v>12540</v>
      </c>
      <c r="F562" s="1083">
        <v>12949</v>
      </c>
    </row>
    <row r="563" spans="2:6">
      <c r="B563" s="589"/>
      <c r="C563" s="1079">
        <v>421601</v>
      </c>
      <c r="D563" s="1080" t="s">
        <v>972</v>
      </c>
      <c r="E563" s="1083">
        <v>13456</v>
      </c>
      <c r="F563" s="1083">
        <v>13635</v>
      </c>
    </row>
    <row r="564" spans="2:6">
      <c r="B564" s="589"/>
      <c r="C564" s="1079">
        <v>580801</v>
      </c>
      <c r="D564" s="1080" t="s">
        <v>973</v>
      </c>
      <c r="E564" s="1083">
        <v>15255</v>
      </c>
      <c r="F564" s="1083">
        <v>15420</v>
      </c>
    </row>
    <row r="565" spans="2:6">
      <c r="B565" s="589"/>
      <c r="C565" s="1079">
        <v>651201</v>
      </c>
      <c r="D565" s="1080" t="s">
        <v>974</v>
      </c>
      <c r="E565" s="1083">
        <v>13994</v>
      </c>
      <c r="F565" s="1083">
        <v>14237</v>
      </c>
    </row>
    <row r="566" spans="2:6">
      <c r="B566" s="589"/>
      <c r="C566" s="1079">
        <v>420702</v>
      </c>
      <c r="D566" s="1080" t="s">
        <v>975</v>
      </c>
      <c r="E566" s="1083">
        <v>13019</v>
      </c>
      <c r="F566" s="1083">
        <v>13187</v>
      </c>
    </row>
    <row r="567" spans="2:6">
      <c r="B567" s="589"/>
      <c r="C567" s="1079">
        <v>662101</v>
      </c>
      <c r="D567" s="1080" t="s">
        <v>976</v>
      </c>
      <c r="E567" s="1083">
        <v>18189</v>
      </c>
      <c r="F567" s="1083">
        <v>18375</v>
      </c>
    </row>
    <row r="568" spans="2:6">
      <c r="B568" s="589"/>
      <c r="C568" s="1079">
        <v>10601</v>
      </c>
      <c r="D568" s="1080" t="s">
        <v>977</v>
      </c>
      <c r="E568" s="1083">
        <v>13272</v>
      </c>
      <c r="F568" s="1083">
        <v>13462</v>
      </c>
    </row>
    <row r="569" spans="2:6">
      <c r="B569" s="589"/>
      <c r="C569" s="1079">
        <v>580235</v>
      </c>
      <c r="D569" s="1080" t="s">
        <v>978</v>
      </c>
      <c r="E569" s="1083">
        <v>17426</v>
      </c>
      <c r="F569" s="1083">
        <v>17794</v>
      </c>
    </row>
    <row r="570" spans="2:6">
      <c r="B570" s="589"/>
      <c r="C570" s="1079">
        <v>521401</v>
      </c>
      <c r="D570" s="1080" t="s">
        <v>979</v>
      </c>
      <c r="E570" s="1083">
        <v>11847</v>
      </c>
      <c r="F570" s="1083">
        <v>11968</v>
      </c>
    </row>
    <row r="571" spans="2:6">
      <c r="B571" s="589"/>
      <c r="C571" s="1079">
        <v>580413</v>
      </c>
      <c r="D571" s="1080" t="s">
        <v>980</v>
      </c>
      <c r="E571" s="1083">
        <v>17272</v>
      </c>
      <c r="F571" s="1083">
        <v>17592</v>
      </c>
    </row>
    <row r="572" spans="2:6">
      <c r="B572" s="589"/>
      <c r="C572" s="1079">
        <v>220101</v>
      </c>
      <c r="D572" s="1080" t="s">
        <v>981</v>
      </c>
      <c r="E572" s="1083">
        <v>10516</v>
      </c>
      <c r="F572" s="1083">
        <v>10703</v>
      </c>
    </row>
    <row r="573" spans="2:6">
      <c r="B573" s="589"/>
      <c r="C573" s="1079">
        <v>121702</v>
      </c>
      <c r="D573" s="1080" t="s">
        <v>982</v>
      </c>
      <c r="E573" s="1083">
        <v>14715</v>
      </c>
      <c r="F573" s="1083">
        <v>14856</v>
      </c>
    </row>
    <row r="574" spans="2:6">
      <c r="B574" s="589"/>
      <c r="C574" s="1079">
        <v>231101</v>
      </c>
      <c r="D574" s="1080" t="s">
        <v>983</v>
      </c>
      <c r="E574" s="1083">
        <v>14880</v>
      </c>
      <c r="F574" s="1083">
        <v>14987</v>
      </c>
    </row>
    <row r="575" spans="2:6">
      <c r="B575" s="589"/>
      <c r="C575" s="1079">
        <v>500301</v>
      </c>
      <c r="D575" s="1080" t="s">
        <v>984</v>
      </c>
      <c r="E575" s="1083">
        <v>16762</v>
      </c>
      <c r="F575" s="1083">
        <v>16673</v>
      </c>
    </row>
    <row r="576" spans="2:6">
      <c r="B576" s="589"/>
      <c r="C576" s="1079">
        <v>560501</v>
      </c>
      <c r="D576" s="1080" t="s">
        <v>985</v>
      </c>
      <c r="E576" s="1083">
        <v>14960</v>
      </c>
      <c r="F576" s="1083">
        <v>15096</v>
      </c>
    </row>
    <row r="577" spans="2:6">
      <c r="B577" s="589"/>
      <c r="C577" s="1079">
        <v>580906</v>
      </c>
      <c r="D577" s="1080" t="s">
        <v>986</v>
      </c>
      <c r="E577" s="1083">
        <v>25076</v>
      </c>
      <c r="F577" s="1083">
        <v>25856</v>
      </c>
    </row>
    <row r="578" spans="2:6">
      <c r="B578" s="589"/>
      <c r="C578" s="1079">
        <v>50701</v>
      </c>
      <c r="D578" s="1080" t="s">
        <v>987</v>
      </c>
      <c r="E578" s="1083">
        <v>14879</v>
      </c>
      <c r="F578" s="1083">
        <v>14766</v>
      </c>
    </row>
    <row r="579" spans="2:6">
      <c r="B579" s="589"/>
      <c r="C579" s="1079">
        <v>581005</v>
      </c>
      <c r="D579" s="1080" t="s">
        <v>988</v>
      </c>
      <c r="E579" s="1083">
        <v>18772</v>
      </c>
      <c r="F579" s="1083">
        <v>18973</v>
      </c>
    </row>
    <row r="580" spans="2:6">
      <c r="B580" s="589"/>
      <c r="C580" s="1079">
        <v>60201</v>
      </c>
      <c r="D580" s="1080" t="s">
        <v>989</v>
      </c>
      <c r="E580" s="1083">
        <v>11187</v>
      </c>
      <c r="F580" s="1083">
        <v>11391</v>
      </c>
    </row>
    <row r="581" spans="2:6">
      <c r="B581" s="589"/>
      <c r="C581" s="1079">
        <v>131602</v>
      </c>
      <c r="D581" s="1080" t="s">
        <v>990</v>
      </c>
      <c r="E581" s="1083">
        <v>17443</v>
      </c>
      <c r="F581" s="1083">
        <v>17672</v>
      </c>
    </row>
    <row r="582" spans="2:6">
      <c r="B582" s="589"/>
      <c r="C582" s="1079">
        <v>261001</v>
      </c>
      <c r="D582" s="1080" t="s">
        <v>991</v>
      </c>
      <c r="E582" s="1083">
        <v>11970</v>
      </c>
      <c r="F582" s="1083">
        <v>12318</v>
      </c>
    </row>
    <row r="583" spans="2:6">
      <c r="B583" s="589"/>
      <c r="C583" s="1079">
        <v>600801</v>
      </c>
      <c r="D583" s="1080" t="s">
        <v>992</v>
      </c>
      <c r="E583" s="1083">
        <v>12222</v>
      </c>
      <c r="F583" s="1083">
        <v>12661</v>
      </c>
    </row>
    <row r="584" spans="2:6">
      <c r="B584" s="589"/>
      <c r="C584" s="1079">
        <v>580304</v>
      </c>
      <c r="D584" s="1080" t="s">
        <v>993</v>
      </c>
      <c r="E584" s="1083">
        <v>23162</v>
      </c>
      <c r="F584" s="1083">
        <v>23723</v>
      </c>
    </row>
    <row r="585" spans="2:6">
      <c r="B585" s="589"/>
      <c r="C585" s="1079">
        <v>141101</v>
      </c>
      <c r="D585" s="1080" t="s">
        <v>994</v>
      </c>
      <c r="E585" s="1083">
        <v>12493</v>
      </c>
      <c r="F585" s="1083">
        <v>12668</v>
      </c>
    </row>
    <row r="586" spans="2:6">
      <c r="B586" s="589"/>
      <c r="C586" s="1079">
        <v>161801</v>
      </c>
      <c r="D586" s="1080" t="s">
        <v>995</v>
      </c>
      <c r="E586" s="1083">
        <v>15422</v>
      </c>
      <c r="F586" s="1083">
        <v>15704</v>
      </c>
    </row>
    <row r="587" spans="2:6">
      <c r="B587" s="589"/>
      <c r="C587" s="1079">
        <v>121701</v>
      </c>
      <c r="D587" s="1080" t="s">
        <v>996</v>
      </c>
      <c r="E587" s="1083">
        <v>14999</v>
      </c>
      <c r="F587" s="1083">
        <v>15122</v>
      </c>
    </row>
    <row r="588" spans="2:6">
      <c r="B588" s="589"/>
      <c r="C588" s="1079">
        <v>401001</v>
      </c>
      <c r="D588" s="1080" t="s">
        <v>997</v>
      </c>
      <c r="E588" s="1083">
        <v>11141</v>
      </c>
      <c r="F588" s="1083">
        <v>11395</v>
      </c>
    </row>
    <row r="589" spans="2:6">
      <c r="B589" s="589"/>
      <c r="C589" s="1079">
        <v>522001</v>
      </c>
      <c r="D589" s="1080" t="s">
        <v>998</v>
      </c>
      <c r="E589" s="1083">
        <v>10520</v>
      </c>
      <c r="F589" s="1083">
        <v>10750</v>
      </c>
    </row>
    <row r="590" spans="2:6">
      <c r="B590" s="589"/>
      <c r="C590" s="1079">
        <v>251501</v>
      </c>
      <c r="D590" s="1080" t="s">
        <v>999</v>
      </c>
      <c r="E590" s="1083">
        <v>12028</v>
      </c>
      <c r="F590" s="1083">
        <v>12261</v>
      </c>
    </row>
    <row r="591" spans="2:6">
      <c r="B591" s="589"/>
      <c r="C591" s="1079">
        <v>591502</v>
      </c>
      <c r="D591" s="1080" t="s">
        <v>1000</v>
      </c>
      <c r="E591" s="1083">
        <v>16203</v>
      </c>
      <c r="F591" s="1083">
        <v>16418</v>
      </c>
    </row>
    <row r="592" spans="2:6">
      <c r="B592" s="589"/>
      <c r="C592" s="1079">
        <v>30601</v>
      </c>
      <c r="D592" s="1080" t="s">
        <v>1001</v>
      </c>
      <c r="E592" s="1083">
        <v>13473</v>
      </c>
      <c r="F592" s="1083">
        <v>13509</v>
      </c>
    </row>
    <row r="593" spans="2:6">
      <c r="B593" s="589"/>
      <c r="C593" s="1079">
        <v>140207</v>
      </c>
      <c r="D593" s="1080" t="s">
        <v>1002</v>
      </c>
      <c r="E593" s="1083">
        <v>13335</v>
      </c>
      <c r="F593" s="1083">
        <v>13620</v>
      </c>
    </row>
    <row r="594" spans="2:6">
      <c r="B594" s="589"/>
      <c r="C594" s="1079">
        <v>280502</v>
      </c>
      <c r="D594" s="1080" t="s">
        <v>1003</v>
      </c>
      <c r="E594" s="1083">
        <v>21684</v>
      </c>
      <c r="F594" s="1083">
        <v>21769</v>
      </c>
    </row>
    <row r="595" spans="2:6">
      <c r="B595" s="589"/>
      <c r="C595" s="1079">
        <v>421800</v>
      </c>
      <c r="D595" s="1080" t="s">
        <v>1004</v>
      </c>
      <c r="E595" s="1083">
        <v>13257</v>
      </c>
      <c r="F595" s="1083">
        <v>13518</v>
      </c>
    </row>
    <row r="596" spans="2:6">
      <c r="B596" s="589"/>
      <c r="C596" s="1079">
        <v>100501</v>
      </c>
      <c r="D596" s="1080" t="s">
        <v>1005</v>
      </c>
      <c r="E596" s="1083">
        <v>15138</v>
      </c>
      <c r="F596" s="1083">
        <v>15441</v>
      </c>
    </row>
    <row r="597" spans="2:6">
      <c r="B597" s="589"/>
      <c r="C597" s="1079">
        <v>220701</v>
      </c>
      <c r="D597" s="1080" t="s">
        <v>1006</v>
      </c>
      <c r="E597" s="1083">
        <v>13387</v>
      </c>
      <c r="F597" s="1083">
        <v>13415</v>
      </c>
    </row>
    <row r="598" spans="2:6">
      <c r="B598" s="589"/>
      <c r="C598" s="1079">
        <v>580201</v>
      </c>
      <c r="D598" s="1080" t="s">
        <v>1007</v>
      </c>
      <c r="E598" s="1083">
        <v>17345</v>
      </c>
      <c r="F598" s="1083">
        <v>17602</v>
      </c>
    </row>
    <row r="599" spans="2:6">
      <c r="B599" s="589"/>
      <c r="C599" s="1079">
        <v>151501</v>
      </c>
      <c r="D599" s="1080" t="s">
        <v>1008</v>
      </c>
      <c r="E599" s="1083">
        <v>14829</v>
      </c>
      <c r="F599" s="1083">
        <v>15170</v>
      </c>
    </row>
    <row r="600" spans="2:6">
      <c r="B600" s="589"/>
      <c r="C600" s="1079">
        <v>600903</v>
      </c>
      <c r="D600" s="1080" t="s">
        <v>1009</v>
      </c>
      <c r="E600" s="1083">
        <v>10802</v>
      </c>
      <c r="F600" s="1083">
        <v>10887</v>
      </c>
    </row>
    <row r="601" spans="2:6">
      <c r="B601" s="589"/>
      <c r="C601" s="1079">
        <v>142500</v>
      </c>
      <c r="D601" s="1080" t="s">
        <v>1010</v>
      </c>
      <c r="E601" s="1083">
        <v>11198</v>
      </c>
      <c r="F601" s="1083">
        <v>11357</v>
      </c>
    </row>
    <row r="602" spans="2:6">
      <c r="B602" s="589"/>
      <c r="C602" s="1079">
        <v>211901</v>
      </c>
      <c r="D602" s="1080" t="s">
        <v>1011</v>
      </c>
      <c r="E602" s="1083">
        <v>21215</v>
      </c>
      <c r="F602" s="1083">
        <v>21092</v>
      </c>
    </row>
    <row r="603" spans="2:6">
      <c r="B603" s="589"/>
      <c r="C603" s="1079">
        <v>591201</v>
      </c>
      <c r="D603" s="1080" t="s">
        <v>1012</v>
      </c>
      <c r="E603" s="1083">
        <v>19736</v>
      </c>
      <c r="F603" s="1083">
        <v>19959</v>
      </c>
    </row>
    <row r="604" spans="2:6">
      <c r="B604" s="589"/>
      <c r="C604" s="1079">
        <v>491700</v>
      </c>
      <c r="D604" s="1080" t="s">
        <v>1013</v>
      </c>
      <c r="E604" s="1083">
        <v>17048</v>
      </c>
      <c r="F604" s="1083">
        <v>16883</v>
      </c>
    </row>
    <row r="605" spans="2:6">
      <c r="B605" s="589"/>
      <c r="C605" s="1079">
        <v>611001</v>
      </c>
      <c r="D605" s="1080" t="s">
        <v>1014</v>
      </c>
      <c r="E605" s="1083">
        <v>11514</v>
      </c>
      <c r="F605" s="1083">
        <v>12013</v>
      </c>
    </row>
    <row r="606" spans="2:6">
      <c r="B606" s="589"/>
      <c r="C606" s="1079">
        <v>580913</v>
      </c>
      <c r="D606" s="1080" t="s">
        <v>1015</v>
      </c>
      <c r="E606" s="1083">
        <v>30114</v>
      </c>
      <c r="F606" s="1083">
        <v>30963</v>
      </c>
    </row>
    <row r="607" spans="2:6">
      <c r="B607" s="589"/>
      <c r="C607" s="1079">
        <v>660302</v>
      </c>
      <c r="D607" s="1080" t="s">
        <v>1016</v>
      </c>
      <c r="E607" s="1083">
        <v>21257</v>
      </c>
      <c r="F607" s="1083">
        <v>21474</v>
      </c>
    </row>
    <row r="608" spans="2:6">
      <c r="B608" s="589"/>
      <c r="C608" s="1079">
        <v>421902</v>
      </c>
      <c r="D608" s="1080" t="s">
        <v>1017</v>
      </c>
      <c r="E608" s="1083">
        <v>11388</v>
      </c>
      <c r="F608" s="1083">
        <v>11575</v>
      </c>
    </row>
    <row r="609" spans="2:6">
      <c r="B609" s="589"/>
      <c r="C609" s="1079">
        <v>160101</v>
      </c>
      <c r="D609" s="1080" t="s">
        <v>1018</v>
      </c>
      <c r="E609" s="1083">
        <v>12877</v>
      </c>
      <c r="F609" s="1083">
        <v>13258</v>
      </c>
    </row>
    <row r="610" spans="2:6">
      <c r="B610" s="589"/>
      <c r="C610" s="1079">
        <v>441903</v>
      </c>
      <c r="D610" s="1080" t="s">
        <v>1019</v>
      </c>
      <c r="E610" s="1083">
        <v>18139</v>
      </c>
      <c r="F610" s="1083">
        <v>16728</v>
      </c>
    </row>
    <row r="611" spans="2:6">
      <c r="B611" s="589"/>
      <c r="C611" s="1079">
        <v>660401</v>
      </c>
      <c r="D611" s="1080" t="s">
        <v>1020</v>
      </c>
      <c r="E611" s="1083">
        <v>18170</v>
      </c>
      <c r="F611" s="1083">
        <v>18343</v>
      </c>
    </row>
    <row r="612" spans="2:6">
      <c r="B612" s="589"/>
      <c r="C612" s="1079">
        <v>81003</v>
      </c>
      <c r="D612" s="1080" t="s">
        <v>1021</v>
      </c>
      <c r="E612" s="1083">
        <v>12785</v>
      </c>
      <c r="F612" s="1083">
        <v>13091</v>
      </c>
    </row>
    <row r="613" spans="2:6">
      <c r="B613" s="589"/>
      <c r="C613" s="1079">
        <v>51901</v>
      </c>
      <c r="D613" s="1080" t="s">
        <v>1022</v>
      </c>
      <c r="E613" s="1083">
        <v>13703</v>
      </c>
      <c r="F613" s="1083">
        <v>13876</v>
      </c>
    </row>
    <row r="614" spans="2:6">
      <c r="B614" s="589"/>
      <c r="C614" s="1079">
        <v>280202</v>
      </c>
      <c r="D614" s="1080" t="s">
        <v>1023</v>
      </c>
      <c r="E614" s="1083">
        <v>21461</v>
      </c>
      <c r="F614" s="1083">
        <v>21983</v>
      </c>
    </row>
    <row r="615" spans="2:6">
      <c r="B615" s="589"/>
      <c r="C615" s="1079">
        <v>31501</v>
      </c>
      <c r="D615" s="1080" t="s">
        <v>1024</v>
      </c>
      <c r="E615" s="1083">
        <v>12454</v>
      </c>
      <c r="F615" s="1083">
        <v>12778</v>
      </c>
    </row>
    <row r="616" spans="2:6">
      <c r="B616" s="589"/>
      <c r="C616" s="1079">
        <v>412300</v>
      </c>
      <c r="D616" s="1080" t="s">
        <v>1025</v>
      </c>
      <c r="E616" s="1083">
        <v>10023</v>
      </c>
      <c r="F616" s="1083">
        <v>10291</v>
      </c>
    </row>
    <row r="617" spans="2:6">
      <c r="B617" s="589"/>
      <c r="C617" s="1079">
        <v>660805</v>
      </c>
      <c r="D617" s="1080" t="s">
        <v>1026</v>
      </c>
      <c r="E617" s="1083">
        <v>22440</v>
      </c>
      <c r="F617" s="1083">
        <v>22839</v>
      </c>
    </row>
    <row r="618" spans="2:6">
      <c r="B618" s="589"/>
      <c r="C618" s="1079">
        <v>441301</v>
      </c>
      <c r="D618" s="1080" t="s">
        <v>1027</v>
      </c>
      <c r="E618" s="1083">
        <v>12667</v>
      </c>
      <c r="F618" s="1083">
        <v>13132</v>
      </c>
    </row>
    <row r="619" spans="2:6">
      <c r="B619" s="589"/>
      <c r="C619" s="1079">
        <v>280213</v>
      </c>
      <c r="D619" s="1080" t="s">
        <v>1028</v>
      </c>
      <c r="E619" s="1083">
        <v>16771</v>
      </c>
      <c r="F619" s="1083">
        <v>16972</v>
      </c>
    </row>
    <row r="620" spans="2:6">
      <c r="B620" s="589"/>
      <c r="C620" s="1079">
        <v>280224</v>
      </c>
      <c r="D620" s="1080" t="s">
        <v>1029</v>
      </c>
      <c r="E620" s="1083">
        <v>21164</v>
      </c>
      <c r="F620" s="1083">
        <v>20747</v>
      </c>
    </row>
    <row r="621" spans="2:6">
      <c r="B621" s="589"/>
      <c r="C621" s="1079">
        <v>280230</v>
      </c>
      <c r="D621" s="1080" t="s">
        <v>1030</v>
      </c>
      <c r="E621" s="1083">
        <v>20089</v>
      </c>
      <c r="F621" s="1083">
        <v>20065</v>
      </c>
    </row>
    <row r="622" spans="2:6">
      <c r="B622" s="589"/>
      <c r="C622" s="1079">
        <v>280251</v>
      </c>
      <c r="D622" s="1080" t="s">
        <v>1031</v>
      </c>
      <c r="E622" s="1083">
        <v>16053</v>
      </c>
      <c r="F622" s="1083">
        <v>16040</v>
      </c>
    </row>
    <row r="623" spans="2:6">
      <c r="B623" s="589"/>
      <c r="C623" s="1079">
        <v>211701</v>
      </c>
      <c r="D623" s="1080" t="s">
        <v>1032</v>
      </c>
      <c r="E623" s="1083">
        <v>13735</v>
      </c>
      <c r="F623" s="1083">
        <v>13452</v>
      </c>
    </row>
    <row r="624" spans="2:6">
      <c r="B624" s="589"/>
      <c r="C624" s="1079">
        <v>31601</v>
      </c>
      <c r="D624" s="1080" t="s">
        <v>1033</v>
      </c>
      <c r="E624" s="1083">
        <v>13415</v>
      </c>
      <c r="F624" s="1083">
        <v>13628</v>
      </c>
    </row>
    <row r="625" spans="2:6">
      <c r="B625" s="589"/>
      <c r="C625" s="1079">
        <v>431701</v>
      </c>
      <c r="D625" s="1080" t="s">
        <v>1034</v>
      </c>
      <c r="E625" s="1083">
        <v>10941</v>
      </c>
      <c r="F625" s="1083">
        <v>11326</v>
      </c>
    </row>
    <row r="626" spans="2:6">
      <c r="B626" s="589"/>
      <c r="C626" s="1079">
        <v>11003</v>
      </c>
      <c r="D626" s="1080" t="s">
        <v>1035</v>
      </c>
      <c r="E626" s="1083">
        <v>14189</v>
      </c>
      <c r="F626" s="1083">
        <v>14619</v>
      </c>
    </row>
    <row r="627" spans="2:6">
      <c r="B627" s="589"/>
      <c r="C627" s="1079">
        <v>580302</v>
      </c>
      <c r="D627" s="1080" t="s">
        <v>1036</v>
      </c>
      <c r="E627" s="1083">
        <v>18412</v>
      </c>
      <c r="F627" s="1083">
        <v>17922</v>
      </c>
    </row>
    <row r="628" spans="2:6">
      <c r="B628" s="589"/>
      <c r="C628" s="1079">
        <v>621801</v>
      </c>
      <c r="D628" s="1080" t="s">
        <v>1037</v>
      </c>
      <c r="E628" s="1083">
        <v>12287</v>
      </c>
      <c r="F628" s="1083">
        <v>12561</v>
      </c>
    </row>
    <row r="629" spans="2:6">
      <c r="B629" s="589"/>
      <c r="C629" s="1079">
        <v>121901</v>
      </c>
      <c r="D629" s="1080" t="s">
        <v>1038</v>
      </c>
      <c r="E629" s="1083">
        <v>11931</v>
      </c>
      <c r="F629" s="1083">
        <v>12067</v>
      </c>
    </row>
    <row r="630" spans="2:6">
      <c r="B630" s="589"/>
      <c r="C630" s="1079">
        <v>280223</v>
      </c>
      <c r="D630" s="1080" t="s">
        <v>1039</v>
      </c>
      <c r="E630" s="1083">
        <v>15005</v>
      </c>
      <c r="F630" s="1083">
        <v>15286</v>
      </c>
    </row>
    <row r="631" spans="2:6">
      <c r="B631" s="589"/>
      <c r="C631" s="1079">
        <v>132101</v>
      </c>
      <c r="D631" s="1080" t="s">
        <v>1040</v>
      </c>
      <c r="E631" s="1083">
        <v>12269</v>
      </c>
      <c r="F631" s="1083">
        <v>12577</v>
      </c>
    </row>
    <row r="632" spans="2:6">
      <c r="B632" s="589"/>
      <c r="C632" s="1079">
        <v>631201</v>
      </c>
      <c r="D632" s="1080" t="s">
        <v>1041</v>
      </c>
      <c r="E632" s="1083">
        <v>15994</v>
      </c>
      <c r="F632" s="1083">
        <v>15789</v>
      </c>
    </row>
    <row r="633" spans="2:6">
      <c r="B633" s="589"/>
      <c r="C633" s="1079">
        <v>671501</v>
      </c>
      <c r="D633" s="1080" t="s">
        <v>1042</v>
      </c>
      <c r="E633" s="1083">
        <v>13421</v>
      </c>
      <c r="F633" s="1083">
        <v>13363</v>
      </c>
    </row>
    <row r="634" spans="2:6">
      <c r="B634" s="589"/>
      <c r="C634" s="1079">
        <v>442101</v>
      </c>
      <c r="D634" s="1080" t="s">
        <v>1043</v>
      </c>
      <c r="E634" s="1083">
        <v>13509</v>
      </c>
      <c r="F634" s="1083">
        <v>13733</v>
      </c>
    </row>
    <row r="635" spans="2:6">
      <c r="B635" s="589"/>
      <c r="C635" s="1079">
        <v>440102</v>
      </c>
      <c r="D635" s="1080" t="s">
        <v>1044</v>
      </c>
      <c r="E635" s="1083">
        <v>13156</v>
      </c>
      <c r="F635" s="1083">
        <v>13324</v>
      </c>
    </row>
    <row r="636" spans="2:6">
      <c r="B636" s="589"/>
      <c r="C636" s="1079">
        <v>522101</v>
      </c>
      <c r="D636" s="1080" t="s">
        <v>1045</v>
      </c>
      <c r="E636" s="1083">
        <v>14291</v>
      </c>
      <c r="F636" s="1083">
        <v>14434</v>
      </c>
    </row>
    <row r="637" spans="2:6">
      <c r="B637" s="589"/>
      <c r="C637" s="1079">
        <v>561006</v>
      </c>
      <c r="D637" s="1080" t="s">
        <v>1046</v>
      </c>
      <c r="E637" s="1083">
        <v>11593</v>
      </c>
      <c r="F637" s="1083">
        <v>11679</v>
      </c>
    </row>
    <row r="638" spans="2:6">
      <c r="B638" s="589"/>
      <c r="C638" s="1079">
        <v>222000</v>
      </c>
      <c r="D638" s="1080" t="s">
        <v>1047</v>
      </c>
      <c r="E638" s="1083">
        <v>10360</v>
      </c>
      <c r="F638" s="1083">
        <v>10445</v>
      </c>
    </row>
    <row r="639" spans="2:6">
      <c r="B639" s="589"/>
      <c r="C639" s="1079">
        <v>411902</v>
      </c>
      <c r="D639" s="1080" t="s">
        <v>1048</v>
      </c>
      <c r="E639" s="1083">
        <v>12149</v>
      </c>
      <c r="F639" s="1083">
        <v>12283</v>
      </c>
    </row>
    <row r="640" spans="2:6">
      <c r="B640" s="589"/>
      <c r="C640" s="1079">
        <v>11200</v>
      </c>
      <c r="D640" s="1080" t="s">
        <v>1049</v>
      </c>
      <c r="E640" s="1083">
        <v>10529</v>
      </c>
      <c r="F640" s="1083">
        <v>10809</v>
      </c>
    </row>
    <row r="641" spans="2:6">
      <c r="B641" s="589"/>
      <c r="C641" s="1079">
        <v>550301</v>
      </c>
      <c r="D641" s="1080" t="s">
        <v>1050</v>
      </c>
      <c r="E641" s="1083">
        <v>11561</v>
      </c>
      <c r="F641" s="1083">
        <v>11833</v>
      </c>
    </row>
    <row r="642" spans="2:6">
      <c r="B642" s="589"/>
      <c r="C642" s="1079">
        <v>600101</v>
      </c>
      <c r="D642" s="1080" t="s">
        <v>1051</v>
      </c>
      <c r="E642" s="1083">
        <v>10172</v>
      </c>
      <c r="F642" s="1083">
        <v>10237</v>
      </c>
    </row>
    <row r="643" spans="2:6">
      <c r="B643" s="589"/>
      <c r="C643" s="1079">
        <v>573002</v>
      </c>
      <c r="D643" s="1080" t="s">
        <v>1052</v>
      </c>
      <c r="E643" s="1083">
        <v>11938</v>
      </c>
      <c r="F643" s="1083">
        <v>11956</v>
      </c>
    </row>
    <row r="644" spans="2:6">
      <c r="B644" s="589"/>
      <c r="C644" s="1079">
        <v>650801</v>
      </c>
      <c r="D644" s="1080" t="s">
        <v>1053</v>
      </c>
      <c r="E644" s="1083">
        <v>12478</v>
      </c>
      <c r="F644" s="1083">
        <v>12493</v>
      </c>
    </row>
    <row r="645" spans="2:6">
      <c r="B645" s="589"/>
      <c r="C645" s="1079">
        <v>261901</v>
      </c>
      <c r="D645" s="1080" t="s">
        <v>1054</v>
      </c>
      <c r="E645" s="1083">
        <v>12379</v>
      </c>
      <c r="F645" s="1083">
        <v>12695</v>
      </c>
    </row>
    <row r="646" spans="2:6">
      <c r="B646" s="589"/>
      <c r="C646" s="1079">
        <v>50301</v>
      </c>
      <c r="D646" s="1080" t="s">
        <v>1055</v>
      </c>
      <c r="E646" s="1083">
        <v>13308</v>
      </c>
      <c r="F646" s="1083">
        <v>13586</v>
      </c>
    </row>
    <row r="647" spans="2:6">
      <c r="B647" s="589"/>
      <c r="C647" s="1079">
        <v>200901</v>
      </c>
      <c r="D647" s="1080" t="s">
        <v>1056</v>
      </c>
      <c r="E647" s="1083">
        <v>23341</v>
      </c>
      <c r="F647" s="1083">
        <v>23570</v>
      </c>
    </row>
    <row r="648" spans="2:6">
      <c r="B648" s="589"/>
      <c r="C648" s="1079">
        <v>22601</v>
      </c>
      <c r="D648" s="1080" t="s">
        <v>1057</v>
      </c>
      <c r="E648" s="1083">
        <v>12998</v>
      </c>
      <c r="F648" s="1083">
        <v>13255</v>
      </c>
    </row>
    <row r="649" spans="2:6">
      <c r="B649" s="589"/>
      <c r="C649" s="1079">
        <v>580102</v>
      </c>
      <c r="D649" s="1080" t="s">
        <v>1058</v>
      </c>
      <c r="E649" s="1083">
        <v>16226</v>
      </c>
      <c r="F649" s="1083">
        <v>16591</v>
      </c>
    </row>
    <row r="650" spans="2:6">
      <c r="B650" s="589"/>
      <c r="C650" s="1079">
        <v>210302</v>
      </c>
      <c r="D650" s="1080" t="s">
        <v>1059</v>
      </c>
      <c r="E650" s="1083">
        <v>13252</v>
      </c>
      <c r="F650" s="1083">
        <v>13598</v>
      </c>
    </row>
    <row r="651" spans="2:6">
      <c r="B651" s="589"/>
      <c r="C651" s="1079">
        <v>420101</v>
      </c>
      <c r="D651" s="1080" t="s">
        <v>1060</v>
      </c>
      <c r="E651" s="1083">
        <v>11361</v>
      </c>
      <c r="F651" s="1083">
        <v>11525</v>
      </c>
    </row>
    <row r="652" spans="2:6">
      <c r="B652" s="589"/>
      <c r="C652" s="1079">
        <v>280227</v>
      </c>
      <c r="D652" s="1080" t="s">
        <v>1061</v>
      </c>
      <c r="E652" s="1083">
        <v>17850</v>
      </c>
      <c r="F652" s="1083">
        <v>17513</v>
      </c>
    </row>
    <row r="653" spans="2:6">
      <c r="B653" s="589"/>
      <c r="C653" s="1079">
        <v>260803</v>
      </c>
      <c r="D653" s="1080" t="s">
        <v>1062</v>
      </c>
      <c r="E653" s="1083">
        <v>11516</v>
      </c>
      <c r="F653" s="1083">
        <v>11867</v>
      </c>
    </row>
    <row r="654" spans="2:6">
      <c r="B654" s="589"/>
      <c r="C654" s="1079">
        <v>580509</v>
      </c>
      <c r="D654" s="1080" t="s">
        <v>1063</v>
      </c>
      <c r="E654" s="1083">
        <v>15117</v>
      </c>
      <c r="F654" s="1083">
        <v>15354</v>
      </c>
    </row>
    <row r="655" spans="2:6">
      <c r="B655" s="589"/>
      <c r="C655" s="1079">
        <v>142801</v>
      </c>
      <c r="D655" s="1080" t="s">
        <v>1064</v>
      </c>
      <c r="E655" s="1083">
        <v>11286</v>
      </c>
      <c r="F655" s="1083">
        <v>11267</v>
      </c>
    </row>
    <row r="656" spans="2:6">
      <c r="B656" s="589"/>
      <c r="C656" s="1079">
        <v>40204</v>
      </c>
      <c r="D656" s="1080" t="s">
        <v>1065</v>
      </c>
      <c r="E656" s="1083">
        <v>14800</v>
      </c>
      <c r="F656" s="1083">
        <v>14939</v>
      </c>
    </row>
    <row r="657" spans="2:6">
      <c r="B657" s="589"/>
      <c r="C657" s="1079">
        <v>280401</v>
      </c>
      <c r="D657" s="1080" t="s">
        <v>1066</v>
      </c>
      <c r="E657" s="1083">
        <v>20226</v>
      </c>
      <c r="F657" s="1083">
        <v>20991</v>
      </c>
    </row>
    <row r="658" spans="2:6">
      <c r="B658" s="589"/>
      <c r="C658" s="1079">
        <v>62901</v>
      </c>
      <c r="D658" s="1080" t="s">
        <v>1067</v>
      </c>
      <c r="E658" s="1083">
        <v>13055</v>
      </c>
      <c r="F658" s="1083">
        <v>13281</v>
      </c>
    </row>
    <row r="659" spans="2:6">
      <c r="B659" s="589"/>
      <c r="C659" s="1079">
        <v>580902</v>
      </c>
      <c r="D659" s="1080" t="s">
        <v>1068</v>
      </c>
      <c r="E659" s="1083">
        <v>19873</v>
      </c>
      <c r="F659" s="1083">
        <v>20139</v>
      </c>
    </row>
    <row r="660" spans="2:6">
      <c r="B660" s="589"/>
      <c r="C660" s="1079">
        <v>420701</v>
      </c>
      <c r="D660" s="1080" t="s">
        <v>1069</v>
      </c>
      <c r="E660" s="1083">
        <v>11727</v>
      </c>
      <c r="F660" s="1083">
        <v>11787</v>
      </c>
    </row>
    <row r="661" spans="2:6">
      <c r="B661" s="589"/>
      <c r="C661" s="1079">
        <v>412801</v>
      </c>
      <c r="D661" s="1080" t="s">
        <v>1070</v>
      </c>
      <c r="E661" s="1083">
        <v>13823</v>
      </c>
      <c r="F661" s="1083">
        <v>14227</v>
      </c>
    </row>
    <row r="662" spans="2:6">
      <c r="B662" s="589"/>
      <c r="C662" s="1079">
        <v>151601</v>
      </c>
      <c r="D662" s="1080" t="s">
        <v>1071</v>
      </c>
      <c r="E662" s="1083">
        <v>14820</v>
      </c>
      <c r="F662" s="1083">
        <v>14736</v>
      </c>
    </row>
    <row r="663" spans="2:6">
      <c r="B663" s="589"/>
      <c r="C663" s="1079">
        <v>262001</v>
      </c>
      <c r="D663" s="1080" t="s">
        <v>1072</v>
      </c>
      <c r="E663" s="1083">
        <v>16148</v>
      </c>
      <c r="F663" s="1083">
        <v>16179</v>
      </c>
    </row>
    <row r="664" spans="2:6">
      <c r="B664" s="589"/>
      <c r="C664" s="1079">
        <v>170301</v>
      </c>
      <c r="D664" s="1080" t="s">
        <v>1073</v>
      </c>
      <c r="E664" s="1083">
        <v>19870</v>
      </c>
      <c r="F664" s="1083">
        <v>19391</v>
      </c>
    </row>
    <row r="665" spans="2:6">
      <c r="B665" s="589"/>
      <c r="C665" s="1079">
        <v>662200</v>
      </c>
      <c r="D665" s="1080" t="s">
        <v>1074</v>
      </c>
      <c r="E665" s="1083">
        <v>20840</v>
      </c>
      <c r="F665" s="1083">
        <v>21165</v>
      </c>
    </row>
    <row r="666" spans="2:6">
      <c r="B666" s="589"/>
      <c r="C666" s="1079">
        <v>641701</v>
      </c>
      <c r="D666" s="1080" t="s">
        <v>1075</v>
      </c>
      <c r="E666" s="1083">
        <v>13529</v>
      </c>
      <c r="F666" s="1083">
        <v>13612</v>
      </c>
    </row>
    <row r="667" spans="2:6">
      <c r="B667" s="589"/>
      <c r="C667" s="1079">
        <v>412902</v>
      </c>
      <c r="D667" s="1080" t="s">
        <v>1076</v>
      </c>
      <c r="E667" s="1083">
        <v>11417</v>
      </c>
      <c r="F667" s="1083">
        <v>11720</v>
      </c>
    </row>
    <row r="668" spans="2:6">
      <c r="B668" s="589"/>
      <c r="C668" s="1079">
        <v>22101</v>
      </c>
      <c r="D668" s="1080" t="s">
        <v>1077</v>
      </c>
      <c r="E668" s="1083">
        <v>12012</v>
      </c>
      <c r="F668" s="1083">
        <v>11880</v>
      </c>
    </row>
    <row r="669" spans="2:6">
      <c r="B669" s="589"/>
      <c r="C669" s="1079">
        <v>31401</v>
      </c>
      <c r="D669" s="1080" t="s">
        <v>1078</v>
      </c>
      <c r="E669" s="1083">
        <v>12694</v>
      </c>
      <c r="F669" s="1083">
        <v>13060</v>
      </c>
    </row>
    <row r="670" spans="2:6">
      <c r="B670" s="589"/>
      <c r="C670" s="1079">
        <v>580232</v>
      </c>
      <c r="D670" s="1080" t="s">
        <v>1079</v>
      </c>
      <c r="E670" s="1083">
        <v>15645</v>
      </c>
      <c r="F670" s="1083">
        <v>15805</v>
      </c>
    </row>
    <row r="671" spans="2:6">
      <c r="B671" s="589"/>
      <c r="C671" s="1079">
        <v>651402</v>
      </c>
      <c r="D671" s="1080" t="s">
        <v>1080</v>
      </c>
      <c r="E671" s="1083">
        <v>13244</v>
      </c>
      <c r="F671" s="1083">
        <v>13444</v>
      </c>
    </row>
    <row r="672" spans="2:6">
      <c r="B672" s="589"/>
      <c r="C672" s="1079">
        <v>140203</v>
      </c>
      <c r="D672" s="1080" t="s">
        <v>1081</v>
      </c>
      <c r="E672" s="1083">
        <v>12143</v>
      </c>
      <c r="F672" s="1083">
        <v>12379</v>
      </c>
    </row>
    <row r="673" spans="2:6">
      <c r="B673" s="589"/>
      <c r="C673" s="1079">
        <v>151701</v>
      </c>
      <c r="D673" s="1080" t="s">
        <v>1082</v>
      </c>
      <c r="E673" s="1083">
        <v>16604</v>
      </c>
      <c r="F673" s="1083">
        <v>16780</v>
      </c>
    </row>
    <row r="674" spans="2:6">
      <c r="B674" s="589"/>
      <c r="C674" s="1079">
        <v>401501</v>
      </c>
      <c r="D674" s="1080" t="s">
        <v>1083</v>
      </c>
      <c r="E674" s="1083">
        <v>11692</v>
      </c>
      <c r="F674" s="1083">
        <v>12007</v>
      </c>
    </row>
    <row r="675" spans="2:6">
      <c r="B675" s="589"/>
      <c r="C675" s="1079">
        <v>191401</v>
      </c>
      <c r="D675" s="1080" t="s">
        <v>1084</v>
      </c>
      <c r="E675" s="1083">
        <v>20191</v>
      </c>
      <c r="F675" s="1083">
        <v>20560</v>
      </c>
    </row>
    <row r="676" spans="2:6">
      <c r="B676" s="589"/>
      <c r="C676" s="1079">
        <v>31701</v>
      </c>
      <c r="D676" s="1080" t="s">
        <v>1085</v>
      </c>
      <c r="E676" s="1083">
        <v>11505</v>
      </c>
      <c r="F676" s="1083">
        <v>11839</v>
      </c>
    </row>
    <row r="677" spans="2:6">
      <c r="B677" s="589"/>
      <c r="C677" s="1079">
        <v>472506</v>
      </c>
      <c r="D677" s="1080" t="s">
        <v>1086</v>
      </c>
      <c r="E677" s="1083">
        <v>13790</v>
      </c>
      <c r="F677" s="1083">
        <v>14194</v>
      </c>
    </row>
    <row r="678" spans="2:6">
      <c r="B678" s="589"/>
      <c r="C678" s="1079">
        <v>580109</v>
      </c>
      <c r="D678" s="1080" t="s">
        <v>1087</v>
      </c>
      <c r="E678" s="1083">
        <v>18039</v>
      </c>
      <c r="F678" s="1083">
        <v>18331</v>
      </c>
    </row>
    <row r="679" spans="2:6">
      <c r="B679" s="589"/>
      <c r="C679" s="1079">
        <v>490804</v>
      </c>
      <c r="D679" s="1080" t="s">
        <v>1088</v>
      </c>
      <c r="E679" s="1083">
        <v>12967</v>
      </c>
      <c r="F679" s="1083">
        <v>13410</v>
      </c>
    </row>
    <row r="680" spans="2:6">
      <c r="B680" s="589"/>
      <c r="C680" s="1079">
        <v>671002</v>
      </c>
      <c r="D680" s="1080" t="s">
        <v>1089</v>
      </c>
      <c r="E680" s="1083">
        <v>16286</v>
      </c>
      <c r="F680" s="1083">
        <v>15307</v>
      </c>
    </row>
    <row r="681" spans="2:6">
      <c r="B681" s="589"/>
      <c r="C681" s="1079">
        <v>662300</v>
      </c>
      <c r="D681" s="1080" t="s">
        <v>1090</v>
      </c>
      <c r="E681" s="1083">
        <v>15607</v>
      </c>
      <c r="F681" s="1083">
        <v>16159</v>
      </c>
    </row>
    <row r="682" spans="2:6">
      <c r="B682" s="589"/>
      <c r="C682" s="1079">
        <v>241701</v>
      </c>
      <c r="D682" s="1080" t="s">
        <v>1091</v>
      </c>
      <c r="E682" s="1083">
        <v>11968</v>
      </c>
      <c r="F682" s="1083">
        <v>12234</v>
      </c>
    </row>
    <row r="683" spans="2:6">
      <c r="B683" s="589"/>
      <c r="C683" s="1079">
        <v>43501</v>
      </c>
      <c r="D683" s="1080" t="s">
        <v>1092</v>
      </c>
      <c r="E683" s="1083">
        <v>12710</v>
      </c>
      <c r="F683" s="1083">
        <v>12837</v>
      </c>
    </row>
    <row r="684" spans="2:6">
      <c r="B684" s="589"/>
      <c r="C684" s="1079">
        <v>662402</v>
      </c>
      <c r="D684" s="1080" t="s">
        <v>1093</v>
      </c>
      <c r="E684" s="1083">
        <v>17837</v>
      </c>
      <c r="F684" s="1083">
        <v>17841</v>
      </c>
    </row>
    <row r="685" spans="2:6">
      <c r="B685" s="589"/>
      <c r="C685" s="589"/>
      <c r="D685" s="589"/>
      <c r="E685" s="589"/>
      <c r="F685" s="589"/>
    </row>
    <row r="686" spans="2:6">
      <c r="D686" s="1060"/>
    </row>
  </sheetData>
  <sheetProtection algorithmName="SHA-512" hashValue="mc4Jp+nv4zOZCM0AEAzGe+DvD/yWP2HNNFiaLVYZIzpx1rjELBJ7BRW6yFYQrlpqVprWbtlrmxDncGBMd7G+lg==" saltValue="p9TN/GlfDOH2dpQqrTccuQ==" spinCount="100000" sheet="1" objects="1" scenarios="1"/>
  <printOptions horizontalCentered="1"/>
  <pageMargins left="0.75" right="0.75" top="0.51" bottom="0.78" header="0" footer="0.5"/>
  <pageSetup scale="65" fitToHeight="12" orientation="portrait" r:id="rId1"/>
  <headerFooter alignWithMargins="0">
    <oddFooter>&amp;C&amp;"Calibri,Regular"&amp;11Page &amp;P of &amp;N</oddFooter>
  </headerFooter>
  <rowBreaks count="13" manualBreakCount="13">
    <brk id="55" min="1" max="9" man="1"/>
    <brk id="105" min="1" max="9" man="1"/>
    <brk id="155" min="1" max="9" man="1"/>
    <brk id="205" min="1" max="9" man="1"/>
    <brk id="255" min="1" max="9" man="1"/>
    <brk id="305" min="1" max="9" man="1"/>
    <brk id="355" min="1" max="9" man="1"/>
    <brk id="405" min="1" max="9" man="1"/>
    <brk id="455" min="1" max="9" man="1"/>
    <brk id="505" min="1" max="9" man="1"/>
    <brk id="555" min="1" max="9" man="1"/>
    <brk id="605" min="1" max="9" man="1"/>
    <brk id="655" min="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6"/>
    <pageSetUpPr fitToPage="1"/>
  </sheetPr>
  <dimension ref="B1:E24"/>
  <sheetViews>
    <sheetView zoomScale="90" zoomScaleNormal="90" zoomScaleSheetLayoutView="100" workbookViewId="0">
      <selection activeCell="B11" sqref="B11:E11"/>
    </sheetView>
  </sheetViews>
  <sheetFormatPr defaultColWidth="8.88671875" defaultRowHeight="15"/>
  <cols>
    <col min="1" max="1" width="8.88671875" style="590"/>
    <col min="2" max="2" width="23.6640625" style="590" bestFit="1" customWidth="1"/>
    <col min="3" max="3" width="2.6640625" style="590" customWidth="1"/>
    <col min="4" max="4" width="26.5546875" style="590" customWidth="1"/>
    <col min="5" max="5" width="34.88671875" style="590" customWidth="1"/>
    <col min="6" max="16384" width="8.88671875" style="590"/>
  </cols>
  <sheetData>
    <row r="1" spans="2:5" ht="15.6" thickBot="1"/>
    <row r="2" spans="2:5">
      <c r="B2" s="593"/>
      <c r="C2" s="955"/>
      <c r="D2" s="955"/>
      <c r="E2" s="956"/>
    </row>
    <row r="3" spans="2:5">
      <c r="B3" s="594"/>
      <c r="C3" s="595"/>
      <c r="D3" s="595"/>
      <c r="E3" s="52"/>
    </row>
    <row r="4" spans="2:5">
      <c r="B4" s="594"/>
      <c r="C4" s="595"/>
      <c r="D4" s="595"/>
      <c r="E4" s="52"/>
    </row>
    <row r="5" spans="2:5">
      <c r="B5" s="594"/>
      <c r="C5" s="595"/>
      <c r="D5" s="595"/>
      <c r="E5" s="52"/>
    </row>
    <row r="6" spans="2:5">
      <c r="B6" s="594"/>
      <c r="C6" s="595"/>
      <c r="D6" s="595"/>
      <c r="E6" s="52"/>
    </row>
    <row r="7" spans="2:5" ht="18" customHeight="1">
      <c r="B7" s="594"/>
      <c r="C7" s="595"/>
      <c r="D7" s="595"/>
      <c r="E7" s="52"/>
    </row>
    <row r="8" spans="2:5" ht="36.75" customHeight="1">
      <c r="B8" s="1100" t="s">
        <v>1150</v>
      </c>
      <c r="C8" s="1101"/>
      <c r="D8" s="1101"/>
      <c r="E8" s="1102"/>
    </row>
    <row r="9" spans="2:5" ht="15.6">
      <c r="B9" s="1095"/>
      <c r="C9" s="1096"/>
      <c r="D9" s="1096"/>
      <c r="E9" s="52"/>
    </row>
    <row r="10" spans="2:5">
      <c r="B10" s="594"/>
      <c r="C10" s="596"/>
      <c r="D10" s="596"/>
      <c r="E10" s="52"/>
    </row>
    <row r="11" spans="2:5" ht="60" customHeight="1">
      <c r="B11" s="1097" t="s">
        <v>1138</v>
      </c>
      <c r="C11" s="1098"/>
      <c r="D11" s="1098"/>
      <c r="E11" s="1099"/>
    </row>
    <row r="12" spans="2:5">
      <c r="B12" s="597"/>
      <c r="C12" s="598"/>
      <c r="D12" s="598"/>
      <c r="E12" s="52"/>
    </row>
    <row r="13" spans="2:5">
      <c r="B13" s="952" t="s">
        <v>139</v>
      </c>
      <c r="C13" s="600"/>
      <c r="D13" s="725" t="s">
        <v>1139</v>
      </c>
      <c r="E13" s="772"/>
    </row>
    <row r="14" spans="2:5">
      <c r="B14" s="952" t="s">
        <v>149</v>
      </c>
      <c r="C14" s="600"/>
      <c r="D14" s="725" t="s">
        <v>1140</v>
      </c>
      <c r="E14" s="772"/>
    </row>
    <row r="15" spans="2:5">
      <c r="B15" s="952" t="s">
        <v>140</v>
      </c>
      <c r="C15" s="600"/>
      <c r="D15" s="725" t="s">
        <v>1141</v>
      </c>
      <c r="E15" s="772"/>
    </row>
    <row r="16" spans="2:5">
      <c r="B16" s="952" t="s">
        <v>141</v>
      </c>
      <c r="C16" s="600"/>
      <c r="D16" s="726" t="s">
        <v>1142</v>
      </c>
      <c r="E16" s="773"/>
    </row>
    <row r="17" spans="2:5">
      <c r="B17" s="599"/>
      <c r="C17" s="50"/>
      <c r="D17" s="596"/>
      <c r="E17" s="52"/>
    </row>
    <row r="18" spans="2:5">
      <c r="B18" s="954" t="s">
        <v>164</v>
      </c>
      <c r="C18" s="50"/>
      <c r="D18" s="727" t="s">
        <v>1143</v>
      </c>
      <c r="E18" s="52"/>
    </row>
    <row r="19" spans="2:5">
      <c r="B19" s="599"/>
      <c r="C19" s="50"/>
      <c r="D19" s="596"/>
      <c r="E19" s="52"/>
    </row>
    <row r="20" spans="2:5">
      <c r="B20" s="953" t="s">
        <v>1101</v>
      </c>
      <c r="C20" s="51"/>
      <c r="D20" s="727" t="s">
        <v>1143</v>
      </c>
      <c r="E20" s="52"/>
    </row>
    <row r="21" spans="2:5" ht="27.75" customHeight="1">
      <c r="B21" s="977" t="s">
        <v>1111</v>
      </c>
      <c r="C21" s="50"/>
      <c r="D21" s="595"/>
      <c r="E21" s="52"/>
    </row>
    <row r="22" spans="2:5">
      <c r="B22" s="957" t="s">
        <v>1099</v>
      </c>
      <c r="C22" s="50"/>
      <c r="D22" s="595"/>
      <c r="E22" s="52"/>
    </row>
    <row r="23" spans="2:5">
      <c r="B23" s="957" t="s">
        <v>1100</v>
      </c>
      <c r="C23" s="50"/>
      <c r="D23" s="595"/>
      <c r="E23" s="52"/>
    </row>
    <row r="24" spans="2:5" ht="15.6" thickBot="1">
      <c r="B24" s="958"/>
      <c r="C24" s="959"/>
      <c r="D24" s="959"/>
      <c r="E24" s="724"/>
    </row>
  </sheetData>
  <sheetProtection algorithmName="SHA-512" hashValue="1QIZp57vXPu1NxnJ+lLXyShQ6KiCw9H7ZjCjeibQ+9duljzy7PeMR6d7VfuEyDCzX/YQXe/Q8SIAT/nxGP441Q==" saltValue="SV+DdxJEfJR73AhUam3GcQ==" spinCount="100000" sheet="1" objects="1" scenarios="1"/>
  <sortState ref="D27:D31">
    <sortCondition ref="D27"/>
  </sortState>
  <customSheetViews>
    <customSheetView guid="{5E4DC421-887D-9843-8B54-CF861F76B668}" scale="150">
      <selection activeCell="D21" sqref="D21"/>
      <pageMargins left="0.7" right="0.7" top="0.75" bottom="0.75" header="0.3" footer="0.3"/>
      <printOptions horizontalCentered="1"/>
      <pageSetup scale="110" orientation="portrait"/>
      <headerFooter alignWithMargins="0">
        <oddHeader>&amp;CAttachment 31(a) - Budget</oddHeader>
        <oddFooter>&amp;LAttachment 31(a) - &amp;P</oddFooter>
      </headerFooter>
    </customSheetView>
    <customSheetView guid="{7E5415B2-297C-4CDE-9A5E-CCA4F5662440}" scale="150" showPageBreaks="1" printArea="1" view="pageBreakPreview">
      <selection activeCell="D21" sqref="D21"/>
      <pageMargins left="0.7" right="0.7" top="0.75" bottom="0.75" header="0.3" footer="0.3"/>
      <printOptions horizontalCentered="1"/>
      <pageSetup scale="110" orientation="portrait"/>
      <headerFooter alignWithMargins="0">
        <oddHeader>&amp;CAttachment 31(a) - Budget</oddHeader>
        <oddFooter>&amp;LAttachment 31(a) - &amp;P</oddFooter>
      </headerFooter>
    </customSheetView>
  </customSheetViews>
  <mergeCells count="3">
    <mergeCell ref="B9:D9"/>
    <mergeCell ref="B11:E11"/>
    <mergeCell ref="B8:E8"/>
  </mergeCells>
  <phoneticPr fontId="5" type="noConversion"/>
  <conditionalFormatting sqref="B11">
    <cfRule type="expression" dxfId="49" priority="44">
      <formula>$B$11="Enter School Name Here"</formula>
    </cfRule>
  </conditionalFormatting>
  <conditionalFormatting sqref="D14:E14">
    <cfRule type="expression" dxfId="48" priority="40">
      <formula>$D$14="enter title"</formula>
    </cfRule>
  </conditionalFormatting>
  <conditionalFormatting sqref="D15:E15">
    <cfRule type="expression" dxfId="47" priority="39">
      <formula>$D$15="enter email address"</formula>
    </cfRule>
  </conditionalFormatting>
  <conditionalFormatting sqref="D16:E16">
    <cfRule type="expression" dxfId="46" priority="38">
      <formula>$D$16="enter phone number"</formula>
    </cfRule>
  </conditionalFormatting>
  <conditionalFormatting sqref="D20 D18">
    <cfRule type="cellIs" dxfId="45" priority="37" operator="equal">
      <formula>"Select from dropdown list →"</formula>
    </cfRule>
  </conditionalFormatting>
  <conditionalFormatting sqref="D13:E13">
    <cfRule type="expression" dxfId="44" priority="11">
      <formula>$D$13="enter name"</formula>
    </cfRule>
  </conditionalFormatting>
  <conditionalFormatting sqref="E14">
    <cfRule type="cellIs" dxfId="43" priority="10" operator="equal">
      <formula>"enter title"</formula>
    </cfRule>
  </conditionalFormatting>
  <conditionalFormatting sqref="E15">
    <cfRule type="cellIs" dxfId="42" priority="9" operator="equal">
      <formula>"enter email address"</formula>
    </cfRule>
  </conditionalFormatting>
  <conditionalFormatting sqref="E16">
    <cfRule type="cellIs" dxfId="41" priority="8" operator="equal">
      <formula>"enter phone number"</formula>
    </cfRule>
  </conditionalFormatting>
  <conditionalFormatting sqref="E13">
    <cfRule type="cellIs" dxfId="40" priority="7" operator="equal">
      <formula>"enter name"</formula>
    </cfRule>
  </conditionalFormatting>
  <dataValidations xWindow="365" yWindow="651" count="3">
    <dataValidation type="list" showInputMessage="1" showErrorMessage="1" promptTitle="First Academic Year" prompt="Select the first year the school will open under a 5-year charter." sqref="D18">
      <formula1>DVList_AcadYr</formula1>
    </dataValidation>
    <dataValidation type="custom" showInputMessage="1" showErrorMessage="1" errorTitle="Invalid Email Address" error="Email address missing necessary element(s) (e.g. &quot;@&quot; or &quot;.com&quot;)_x000a__x000a_Please re-enter!" sqref="D15">
      <formula1>AND( FIND(".",D15),FIND("@",D15))</formula1>
    </dataValidation>
    <dataValidation operator="notEqual" showInputMessage="1" showErrorMessage="1" sqref="B11"/>
  </dataValidations>
  <printOptions horizontalCentered="1"/>
  <pageMargins left="1" right="1" top="1.32" bottom="1" header="0.5" footer="0.5"/>
  <pageSetup scale="96" orientation="portrait" r:id="rId1"/>
  <headerFooter alignWithMargins="0">
    <oddHeader>&amp;CAttachment 31(a) - Budget</oddHeader>
    <oddFooter>&amp;LAttachment 31(a) -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xWindow="365" yWindow="651" count="2">
        <x14:dataValidation type="list" allowBlank="1" showInputMessage="1" showErrorMessage="1">
          <x14:formula1>
            <xm:f>CONTROL!B32:B34</xm:f>
          </x14:formula1>
          <xm:sqref>D20</xm:sqref>
        </x14:dataValidation>
        <x14:dataValidation type="list" allowBlank="1" showErrorMessage="1" promptTitle="Pre-Opening Period">
          <x14:formula1>
            <xm:f>CONTROL!B32:B34</xm:f>
          </x14:formula1>
          <xm:sqref>D20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theme="3"/>
  </sheetPr>
  <dimension ref="A1:L136"/>
  <sheetViews>
    <sheetView showGridLines="0" zoomScale="90" zoomScaleNormal="90" zoomScalePageLayoutView="60" workbookViewId="0">
      <selection activeCell="C12" sqref="C12"/>
    </sheetView>
  </sheetViews>
  <sheetFormatPr defaultColWidth="11.88671875" defaultRowHeight="15"/>
  <cols>
    <col min="1" max="1" width="2" style="43" customWidth="1"/>
    <col min="2" max="2" width="20.88671875" style="43" customWidth="1"/>
    <col min="3" max="3" width="40.88671875" style="43" bestFit="1" customWidth="1"/>
    <col min="4" max="8" width="18.33203125" style="43" customWidth="1"/>
    <col min="9" max="9" width="11.88671875" bestFit="1" customWidth="1"/>
    <col min="10" max="10" width="15.6640625" customWidth="1"/>
    <col min="11" max="12" width="17.5546875" customWidth="1"/>
    <col min="13" max="17" width="17.5546875" bestFit="1" customWidth="1"/>
    <col min="18" max="21" width="15.6640625" customWidth="1"/>
  </cols>
  <sheetData>
    <row r="1" spans="1:12">
      <c r="A1" s="100"/>
      <c r="B1" s="100"/>
      <c r="C1" s="100"/>
      <c r="D1" s="100"/>
      <c r="E1" s="100"/>
      <c r="F1" s="100"/>
      <c r="G1" s="100"/>
      <c r="H1" s="100"/>
      <c r="I1" s="41"/>
    </row>
    <row r="2" spans="1:12">
      <c r="A2" s="100"/>
      <c r="B2" s="101" t="str">
        <f>UPPER('4) Pre-Opening Period Budget'!B2)</f>
        <v>PLEASE ENTER SCHOOL NAME ON TAB - "1) SCHOOL INFORMATION"</v>
      </c>
      <c r="C2" s="102"/>
      <c r="D2" s="101"/>
      <c r="E2" s="103"/>
      <c r="F2" s="104"/>
      <c r="G2" s="104"/>
      <c r="H2" s="104"/>
      <c r="I2" s="41"/>
    </row>
    <row r="3" spans="1:12">
      <c r="A3" s="100"/>
      <c r="B3" s="101" t="str">
        <f>CharterPeriod</f>
        <v>PLEASE ENTER "FIRST ACADEMIC YEAR" ON TAB "1.) SCHOOL INFORMATION."</v>
      </c>
      <c r="C3" s="105"/>
      <c r="D3" s="105"/>
      <c r="E3" s="105"/>
      <c r="F3" s="105"/>
      <c r="G3" s="105"/>
      <c r="H3" s="105"/>
      <c r="I3" s="41"/>
    </row>
    <row r="4" spans="1:12">
      <c r="A4" s="100"/>
      <c r="B4" s="106"/>
      <c r="C4" s="106"/>
      <c r="D4" s="106"/>
      <c r="E4" s="106"/>
      <c r="F4" s="106"/>
      <c r="G4" s="106"/>
      <c r="H4" s="106"/>
      <c r="I4" s="41"/>
    </row>
    <row r="5" spans="1:12">
      <c r="A5" s="110"/>
      <c r="B5" s="578" t="s">
        <v>277</v>
      </c>
      <c r="C5" s="578"/>
      <c r="D5" s="578"/>
      <c r="E5" s="578"/>
      <c r="F5" s="578"/>
      <c r="G5" s="578"/>
      <c r="H5" s="578"/>
      <c r="I5" s="578"/>
    </row>
    <row r="6" spans="1:12">
      <c r="A6" s="100"/>
      <c r="B6" s="49" t="s">
        <v>147</v>
      </c>
      <c r="C6" s="49" t="s">
        <v>200</v>
      </c>
      <c r="D6" s="27" t="str">
        <f>CONTROL!$G$19</f>
        <v/>
      </c>
      <c r="E6" s="27" t="str">
        <f ca="1">CONTROL!$G$20</f>
        <v/>
      </c>
      <c r="F6" s="27" t="str">
        <f ca="1">CONTROL!$G$21</f>
        <v/>
      </c>
      <c r="G6" s="27" t="str">
        <f ca="1">CONTROL!$G$22</f>
        <v/>
      </c>
      <c r="H6" s="1077" t="str">
        <f ca="1">CONTROL!$G$23</f>
        <v/>
      </c>
      <c r="I6" s="1074" t="s">
        <v>1148</v>
      </c>
    </row>
    <row r="7" spans="1:12">
      <c r="A7" s="100"/>
      <c r="B7" s="107" t="s">
        <v>178</v>
      </c>
      <c r="C7" s="107" t="s">
        <v>202</v>
      </c>
      <c r="D7" s="1069"/>
      <c r="E7" s="1069"/>
      <c r="F7" s="1069"/>
      <c r="G7" s="1069"/>
      <c r="H7" s="1076"/>
      <c r="I7" s="1073"/>
      <c r="L7" s="943"/>
    </row>
    <row r="8" spans="1:12">
      <c r="A8" s="100"/>
      <c r="B8" s="107" t="s">
        <v>179</v>
      </c>
      <c r="C8" s="107" t="s">
        <v>202</v>
      </c>
      <c r="D8" s="1069"/>
      <c r="E8" s="1069"/>
      <c r="F8" s="1069"/>
      <c r="G8" s="1069"/>
      <c r="H8" s="1076"/>
      <c r="I8" s="1073"/>
    </row>
    <row r="9" spans="1:12">
      <c r="A9" s="100"/>
      <c r="B9" s="107" t="s">
        <v>180</v>
      </c>
      <c r="C9" s="107" t="s">
        <v>202</v>
      </c>
      <c r="D9" s="1069"/>
      <c r="E9" s="1069"/>
      <c r="F9" s="1069"/>
      <c r="G9" s="1069"/>
      <c r="H9" s="1076"/>
      <c r="I9" s="1073"/>
    </row>
    <row r="10" spans="1:12">
      <c r="A10" s="100"/>
      <c r="B10" s="107" t="s">
        <v>181</v>
      </c>
      <c r="C10" s="107" t="s">
        <v>202</v>
      </c>
      <c r="D10" s="1069"/>
      <c r="E10" s="1069"/>
      <c r="F10" s="1069"/>
      <c r="G10" s="1069"/>
      <c r="H10" s="1076"/>
      <c r="I10" s="1073"/>
    </row>
    <row r="11" spans="1:12">
      <c r="A11" s="100"/>
      <c r="B11" s="107" t="s">
        <v>182</v>
      </c>
      <c r="C11" s="107" t="s">
        <v>202</v>
      </c>
      <c r="D11" s="1069"/>
      <c r="E11" s="1069"/>
      <c r="F11" s="1069"/>
      <c r="G11" s="1069"/>
      <c r="H11" s="1076"/>
      <c r="I11" s="1073"/>
    </row>
    <row r="12" spans="1:12">
      <c r="A12" s="100"/>
      <c r="B12" s="107" t="s">
        <v>183</v>
      </c>
      <c r="C12" s="579" t="s">
        <v>1144</v>
      </c>
      <c r="D12" s="1069"/>
      <c r="E12" s="1069"/>
      <c r="F12" s="1069"/>
      <c r="G12" s="1069"/>
      <c r="H12" s="1076"/>
      <c r="I12" s="1073"/>
    </row>
    <row r="13" spans="1:12">
      <c r="A13" s="100"/>
      <c r="B13" s="107" t="s">
        <v>184</v>
      </c>
      <c r="C13" s="107" t="s">
        <v>203</v>
      </c>
      <c r="D13" s="1069"/>
      <c r="E13" s="1069"/>
      <c r="F13" s="1069"/>
      <c r="G13" s="1069"/>
      <c r="H13" s="1076"/>
      <c r="I13" s="1073"/>
    </row>
    <row r="14" spans="1:12">
      <c r="A14" s="100"/>
      <c r="B14" s="107" t="s">
        <v>185</v>
      </c>
      <c r="C14" s="107" t="s">
        <v>203</v>
      </c>
      <c r="D14" s="1069"/>
      <c r="E14" s="1069"/>
      <c r="F14" s="1069"/>
      <c r="G14" s="1069"/>
      <c r="H14" s="1076"/>
      <c r="I14" s="1073"/>
    </row>
    <row r="15" spans="1:12">
      <c r="A15" s="100"/>
      <c r="B15" s="107" t="s">
        <v>186</v>
      </c>
      <c r="C15" s="107" t="s">
        <v>203</v>
      </c>
      <c r="D15" s="1069"/>
      <c r="E15" s="1069"/>
      <c r="F15" s="1069"/>
      <c r="G15" s="1069"/>
      <c r="H15" s="1076"/>
      <c r="I15" s="1073"/>
    </row>
    <row r="16" spans="1:12">
      <c r="A16" s="100"/>
      <c r="B16" s="107" t="s">
        <v>187</v>
      </c>
      <c r="C16" s="107" t="s">
        <v>204</v>
      </c>
      <c r="D16" s="1069"/>
      <c r="E16" s="1069"/>
      <c r="F16" s="1069"/>
      <c r="G16" s="1069"/>
      <c r="H16" s="1076"/>
      <c r="I16" s="1073"/>
    </row>
    <row r="17" spans="1:9">
      <c r="A17" s="100"/>
      <c r="B17" s="107" t="s">
        <v>188</v>
      </c>
      <c r="C17" s="107" t="s">
        <v>204</v>
      </c>
      <c r="D17" s="1069"/>
      <c r="E17" s="1069"/>
      <c r="F17" s="1069"/>
      <c r="G17" s="1069"/>
      <c r="H17" s="1076"/>
      <c r="I17" s="1073"/>
    </row>
    <row r="18" spans="1:9">
      <c r="A18" s="100"/>
      <c r="B18" s="107" t="s">
        <v>189</v>
      </c>
      <c r="C18" s="107" t="s">
        <v>204</v>
      </c>
      <c r="D18" s="1069"/>
      <c r="E18" s="1069"/>
      <c r="F18" s="1069"/>
      <c r="G18" s="1069"/>
      <c r="H18" s="1076"/>
      <c r="I18" s="1073"/>
    </row>
    <row r="19" spans="1:9">
      <c r="A19" s="100"/>
      <c r="B19" s="107" t="s">
        <v>190</v>
      </c>
      <c r="C19" s="107" t="s">
        <v>204</v>
      </c>
      <c r="D19" s="1069"/>
      <c r="E19" s="1069"/>
      <c r="F19" s="1069"/>
      <c r="G19" s="1069"/>
      <c r="H19" s="1076"/>
      <c r="I19" s="1073"/>
    </row>
    <row r="20" spans="1:9">
      <c r="A20" s="100"/>
      <c r="B20" s="1117" t="s">
        <v>1145</v>
      </c>
      <c r="C20" s="1118"/>
      <c r="D20" s="1069"/>
      <c r="E20" s="1069"/>
      <c r="F20" s="1069"/>
      <c r="G20" s="1069"/>
      <c r="H20" s="1076"/>
      <c r="I20" s="1073"/>
    </row>
    <row r="21" spans="1:9">
      <c r="A21" s="100"/>
      <c r="B21" s="1117" t="s">
        <v>99</v>
      </c>
      <c r="C21" s="1118"/>
      <c r="D21" s="1070">
        <f>SUM(D7:D20)</f>
        <v>0</v>
      </c>
      <c r="E21" s="1070">
        <f>SUM(E7:E20)</f>
        <v>0</v>
      </c>
      <c r="F21" s="1070">
        <f>SUM(F7:F20)</f>
        <v>0</v>
      </c>
      <c r="G21" s="1070">
        <f>SUM(G7:G20)</f>
        <v>0</v>
      </c>
      <c r="H21" s="1075">
        <f>SUM(H7:H20)</f>
        <v>0</v>
      </c>
      <c r="I21" s="1072"/>
    </row>
    <row r="22" spans="1:9">
      <c r="A22" s="100"/>
      <c r="B22" s="108"/>
      <c r="C22" s="108"/>
      <c r="D22" s="109"/>
      <c r="E22" s="109"/>
      <c r="F22" s="109"/>
      <c r="G22" s="109"/>
      <c r="H22" s="109"/>
      <c r="I22" s="41"/>
    </row>
    <row r="23" spans="1:9">
      <c r="A23" s="111"/>
      <c r="B23" s="578" t="s">
        <v>310</v>
      </c>
      <c r="C23" s="578"/>
      <c r="D23" s="578"/>
      <c r="E23" s="578"/>
      <c r="F23" s="578"/>
      <c r="G23" s="578"/>
      <c r="H23" s="578"/>
      <c r="I23" s="41"/>
    </row>
    <row r="24" spans="1:9">
      <c r="A24" s="111"/>
      <c r="B24" s="49" t="s">
        <v>147</v>
      </c>
      <c r="C24" s="49" t="s">
        <v>200</v>
      </c>
      <c r="D24" s="27" t="str">
        <f>CONTROL!$G$19</f>
        <v/>
      </c>
      <c r="E24" s="27" t="str">
        <f ca="1">CONTROL!$G$20</f>
        <v/>
      </c>
      <c r="F24" s="27" t="str">
        <f ca="1">CONTROL!$G$21</f>
        <v/>
      </c>
      <c r="G24" s="27" t="str">
        <f ca="1">CONTROL!$G$22</f>
        <v/>
      </c>
      <c r="H24" s="27" t="str">
        <f ca="1">CONTROL!$G$23</f>
        <v/>
      </c>
      <c r="I24" s="41"/>
    </row>
    <row r="25" spans="1:9">
      <c r="A25" s="111"/>
      <c r="B25" s="107" t="s">
        <v>178</v>
      </c>
      <c r="C25" s="107" t="s">
        <v>202</v>
      </c>
      <c r="D25" s="1069"/>
      <c r="E25" s="1069"/>
      <c r="F25" s="1069"/>
      <c r="G25" s="1069"/>
      <c r="H25" s="1069"/>
      <c r="I25" s="41"/>
    </row>
    <row r="26" spans="1:9">
      <c r="A26" s="111"/>
      <c r="B26" s="107" t="s">
        <v>179</v>
      </c>
      <c r="C26" s="107" t="s">
        <v>202</v>
      </c>
      <c r="D26" s="1069"/>
      <c r="E26" s="1069"/>
      <c r="F26" s="1069"/>
      <c r="G26" s="1069"/>
      <c r="H26" s="1069"/>
      <c r="I26" s="41"/>
    </row>
    <row r="27" spans="1:9">
      <c r="A27" s="111"/>
      <c r="B27" s="107" t="s">
        <v>180</v>
      </c>
      <c r="C27" s="107" t="s">
        <v>202</v>
      </c>
      <c r="D27" s="1069"/>
      <c r="E27" s="1069"/>
      <c r="F27" s="1069"/>
      <c r="G27" s="1069"/>
      <c r="H27" s="1069"/>
      <c r="I27" s="41"/>
    </row>
    <row r="28" spans="1:9">
      <c r="A28" s="111"/>
      <c r="B28" s="107" t="s">
        <v>181</v>
      </c>
      <c r="C28" s="107" t="s">
        <v>202</v>
      </c>
      <c r="D28" s="1069"/>
      <c r="E28" s="1069"/>
      <c r="F28" s="1069"/>
      <c r="G28" s="1069"/>
      <c r="H28" s="1069"/>
      <c r="I28" s="41"/>
    </row>
    <row r="29" spans="1:9">
      <c r="A29" s="111"/>
      <c r="B29" s="107" t="s">
        <v>182</v>
      </c>
      <c r="C29" s="107" t="s">
        <v>202</v>
      </c>
      <c r="D29" s="1069"/>
      <c r="E29" s="1069"/>
      <c r="F29" s="1069"/>
      <c r="G29" s="1069"/>
      <c r="H29" s="1069"/>
      <c r="I29" s="41"/>
    </row>
    <row r="30" spans="1:9">
      <c r="A30" s="111"/>
      <c r="B30" s="107" t="s">
        <v>183</v>
      </c>
      <c r="C30" s="774" t="str">
        <f>IF(AND(SUM(D12:H12)=0,$C$12=CONTROL!$B$45),"Elementary/Middle School",IF($C$12&lt;&gt;CONTROL!$B$45,$C$12,"Complete Cell C12 Above"))</f>
        <v>Elementary/Middle School</v>
      </c>
      <c r="D30" s="1069"/>
      <c r="E30" s="1069"/>
      <c r="F30" s="1069"/>
      <c r="G30" s="1069"/>
      <c r="H30" s="1069"/>
      <c r="I30" s="41"/>
    </row>
    <row r="31" spans="1:9">
      <c r="B31" s="107" t="s">
        <v>184</v>
      </c>
      <c r="C31" s="107" t="s">
        <v>203</v>
      </c>
      <c r="D31" s="1069"/>
      <c r="E31" s="1069"/>
      <c r="F31" s="1069"/>
      <c r="G31" s="1069"/>
      <c r="H31" s="1069"/>
      <c r="I31" s="41"/>
    </row>
    <row r="32" spans="1:9">
      <c r="B32" s="107" t="s">
        <v>185</v>
      </c>
      <c r="C32" s="107" t="s">
        <v>203</v>
      </c>
      <c r="D32" s="1069"/>
      <c r="E32" s="1069"/>
      <c r="F32" s="1069"/>
      <c r="G32" s="1069"/>
      <c r="H32" s="1069"/>
      <c r="I32" s="41"/>
    </row>
    <row r="33" spans="2:9">
      <c r="B33" s="107" t="s">
        <v>186</v>
      </c>
      <c r="C33" s="107" t="s">
        <v>203</v>
      </c>
      <c r="D33" s="1069"/>
      <c r="E33" s="1069"/>
      <c r="F33" s="1069"/>
      <c r="G33" s="1069"/>
      <c r="H33" s="1069"/>
      <c r="I33" s="41"/>
    </row>
    <row r="34" spans="2:9">
      <c r="B34" s="107" t="s">
        <v>187</v>
      </c>
      <c r="C34" s="107" t="s">
        <v>204</v>
      </c>
      <c r="D34" s="1069"/>
      <c r="E34" s="1069"/>
      <c r="F34" s="1069"/>
      <c r="G34" s="1069"/>
      <c r="H34" s="1069"/>
      <c r="I34" s="41"/>
    </row>
    <row r="35" spans="2:9">
      <c r="B35" s="107" t="s">
        <v>188</v>
      </c>
      <c r="C35" s="107" t="s">
        <v>204</v>
      </c>
      <c r="D35" s="1069"/>
      <c r="E35" s="1069"/>
      <c r="F35" s="1069"/>
      <c r="G35" s="1069"/>
      <c r="H35" s="1069"/>
      <c r="I35" s="41"/>
    </row>
    <row r="36" spans="2:9">
      <c r="B36" s="107" t="s">
        <v>189</v>
      </c>
      <c r="C36" s="107" t="s">
        <v>204</v>
      </c>
      <c r="D36" s="1069"/>
      <c r="E36" s="1069"/>
      <c r="F36" s="1069"/>
      <c r="G36" s="1069"/>
      <c r="H36" s="1069"/>
      <c r="I36" s="41"/>
    </row>
    <row r="37" spans="2:9">
      <c r="B37" s="107" t="s">
        <v>190</v>
      </c>
      <c r="C37" s="107" t="s">
        <v>204</v>
      </c>
      <c r="D37" s="1069"/>
      <c r="E37" s="1069"/>
      <c r="F37" s="1069"/>
      <c r="G37" s="1069"/>
      <c r="H37" s="1069"/>
      <c r="I37" s="41"/>
    </row>
    <row r="38" spans="2:9">
      <c r="B38" s="1117" t="s">
        <v>1145</v>
      </c>
      <c r="C38" s="1118"/>
      <c r="D38" s="1069"/>
      <c r="E38" s="1069"/>
      <c r="F38" s="1069"/>
      <c r="G38" s="1069"/>
      <c r="H38" s="1069"/>
      <c r="I38" s="41"/>
    </row>
    <row r="39" spans="2:9">
      <c r="B39" s="1117" t="s">
        <v>99</v>
      </c>
      <c r="C39" s="1118"/>
      <c r="D39" s="1070">
        <f>SUM(D25:D38)</f>
        <v>0</v>
      </c>
      <c r="E39" s="1070">
        <f>SUM(E25:E38)</f>
        <v>0</v>
      </c>
      <c r="F39" s="1070">
        <f>SUM(F25:F38)</f>
        <v>0</v>
      </c>
      <c r="G39" s="1070">
        <f>SUM(G25:G38)</f>
        <v>0</v>
      </c>
      <c r="H39" s="1070">
        <f>SUM(H25:H38)</f>
        <v>0</v>
      </c>
      <c r="I39" s="41"/>
    </row>
    <row r="40" spans="2:9">
      <c r="I40" s="41"/>
    </row>
    <row r="41" spans="2:9">
      <c r="B41" s="578" t="s">
        <v>311</v>
      </c>
      <c r="C41" s="578"/>
      <c r="D41" s="578"/>
      <c r="E41" s="578"/>
      <c r="F41" s="578"/>
      <c r="G41" s="578"/>
      <c r="H41" s="578"/>
      <c r="I41" s="41"/>
    </row>
    <row r="42" spans="2:9">
      <c r="B42" s="49" t="s">
        <v>147</v>
      </c>
      <c r="C42" s="49" t="s">
        <v>200</v>
      </c>
      <c r="D42" s="27" t="str">
        <f>CONTROL!$G$19</f>
        <v/>
      </c>
      <c r="E42" s="27" t="str">
        <f ca="1">CONTROL!$G$20</f>
        <v/>
      </c>
      <c r="F42" s="27" t="str">
        <f ca="1">CONTROL!$G$21</f>
        <v/>
      </c>
      <c r="G42" s="27" t="str">
        <f ca="1">CONTROL!$G$22</f>
        <v/>
      </c>
      <c r="H42" s="27" t="str">
        <f ca="1">CONTROL!$G$23</f>
        <v/>
      </c>
      <c r="I42" s="41"/>
    </row>
    <row r="43" spans="2:9">
      <c r="B43" s="107" t="s">
        <v>178</v>
      </c>
      <c r="C43" s="107" t="s">
        <v>202</v>
      </c>
      <c r="D43" s="1071">
        <f t="shared" ref="D43:H55" si="0">IFERROR(ROUND(D7/D25,0),0)</f>
        <v>0</v>
      </c>
      <c r="E43" s="1071">
        <f t="shared" si="0"/>
        <v>0</v>
      </c>
      <c r="F43" s="1071">
        <f t="shared" si="0"/>
        <v>0</v>
      </c>
      <c r="G43" s="1071">
        <f t="shared" si="0"/>
        <v>0</v>
      </c>
      <c r="H43" s="1071">
        <f t="shared" si="0"/>
        <v>0</v>
      </c>
      <c r="I43" s="41"/>
    </row>
    <row r="44" spans="2:9">
      <c r="B44" s="107" t="s">
        <v>179</v>
      </c>
      <c r="C44" s="107" t="s">
        <v>202</v>
      </c>
      <c r="D44" s="1071">
        <f t="shared" si="0"/>
        <v>0</v>
      </c>
      <c r="E44" s="1071">
        <f t="shared" si="0"/>
        <v>0</v>
      </c>
      <c r="F44" s="1071">
        <f t="shared" si="0"/>
        <v>0</v>
      </c>
      <c r="G44" s="1071">
        <f t="shared" si="0"/>
        <v>0</v>
      </c>
      <c r="H44" s="1071">
        <f t="shared" si="0"/>
        <v>0</v>
      </c>
      <c r="I44" s="41"/>
    </row>
    <row r="45" spans="2:9">
      <c r="B45" s="107" t="s">
        <v>180</v>
      </c>
      <c r="C45" s="107" t="s">
        <v>202</v>
      </c>
      <c r="D45" s="1071">
        <f t="shared" si="0"/>
        <v>0</v>
      </c>
      <c r="E45" s="1071">
        <f t="shared" si="0"/>
        <v>0</v>
      </c>
      <c r="F45" s="1071">
        <f t="shared" si="0"/>
        <v>0</v>
      </c>
      <c r="G45" s="1071">
        <f t="shared" si="0"/>
        <v>0</v>
      </c>
      <c r="H45" s="1071">
        <f t="shared" si="0"/>
        <v>0</v>
      </c>
      <c r="I45" s="41"/>
    </row>
    <row r="46" spans="2:9">
      <c r="B46" s="107" t="s">
        <v>181</v>
      </c>
      <c r="C46" s="107" t="s">
        <v>202</v>
      </c>
      <c r="D46" s="1071">
        <f t="shared" si="0"/>
        <v>0</v>
      </c>
      <c r="E46" s="1071">
        <f t="shared" si="0"/>
        <v>0</v>
      </c>
      <c r="F46" s="1071">
        <f t="shared" si="0"/>
        <v>0</v>
      </c>
      <c r="G46" s="1071">
        <f t="shared" si="0"/>
        <v>0</v>
      </c>
      <c r="H46" s="1071">
        <f t="shared" si="0"/>
        <v>0</v>
      </c>
      <c r="I46" s="41"/>
    </row>
    <row r="47" spans="2:9">
      <c r="B47" s="107" t="s">
        <v>182</v>
      </c>
      <c r="C47" s="107" t="s">
        <v>202</v>
      </c>
      <c r="D47" s="1071">
        <f t="shared" si="0"/>
        <v>0</v>
      </c>
      <c r="E47" s="1071">
        <f t="shared" si="0"/>
        <v>0</v>
      </c>
      <c r="F47" s="1071">
        <f t="shared" si="0"/>
        <v>0</v>
      </c>
      <c r="G47" s="1071">
        <f t="shared" si="0"/>
        <v>0</v>
      </c>
      <c r="H47" s="1071">
        <f t="shared" si="0"/>
        <v>0</v>
      </c>
      <c r="I47" s="41"/>
    </row>
    <row r="48" spans="2:9">
      <c r="B48" s="107" t="s">
        <v>183</v>
      </c>
      <c r="C48" s="774" t="str">
        <f>C30</f>
        <v>Elementary/Middle School</v>
      </c>
      <c r="D48" s="1071">
        <f t="shared" si="0"/>
        <v>0</v>
      </c>
      <c r="E48" s="1071">
        <f t="shared" si="0"/>
        <v>0</v>
      </c>
      <c r="F48" s="1071">
        <f t="shared" si="0"/>
        <v>0</v>
      </c>
      <c r="G48" s="1071">
        <f t="shared" si="0"/>
        <v>0</v>
      </c>
      <c r="H48" s="1071">
        <f t="shared" si="0"/>
        <v>0</v>
      </c>
      <c r="I48" s="41"/>
    </row>
    <row r="49" spans="2:9">
      <c r="B49" s="107" t="s">
        <v>184</v>
      </c>
      <c r="C49" s="107" t="s">
        <v>203</v>
      </c>
      <c r="D49" s="1071">
        <f t="shared" si="0"/>
        <v>0</v>
      </c>
      <c r="E49" s="1071">
        <f t="shared" si="0"/>
        <v>0</v>
      </c>
      <c r="F49" s="1071">
        <f t="shared" si="0"/>
        <v>0</v>
      </c>
      <c r="G49" s="1071">
        <f t="shared" si="0"/>
        <v>0</v>
      </c>
      <c r="H49" s="1071">
        <f t="shared" si="0"/>
        <v>0</v>
      </c>
      <c r="I49" s="41"/>
    </row>
    <row r="50" spans="2:9">
      <c r="B50" s="107" t="s">
        <v>185</v>
      </c>
      <c r="C50" s="107" t="s">
        <v>203</v>
      </c>
      <c r="D50" s="1071">
        <f t="shared" si="0"/>
        <v>0</v>
      </c>
      <c r="E50" s="1071">
        <f t="shared" si="0"/>
        <v>0</v>
      </c>
      <c r="F50" s="1071">
        <f t="shared" si="0"/>
        <v>0</v>
      </c>
      <c r="G50" s="1071">
        <f t="shared" si="0"/>
        <v>0</v>
      </c>
      <c r="H50" s="1071">
        <f t="shared" si="0"/>
        <v>0</v>
      </c>
      <c r="I50" s="41"/>
    </row>
    <row r="51" spans="2:9">
      <c r="B51" s="107" t="s">
        <v>186</v>
      </c>
      <c r="C51" s="107" t="s">
        <v>203</v>
      </c>
      <c r="D51" s="1071">
        <f t="shared" si="0"/>
        <v>0</v>
      </c>
      <c r="E51" s="1071">
        <f t="shared" si="0"/>
        <v>0</v>
      </c>
      <c r="F51" s="1071">
        <f t="shared" si="0"/>
        <v>0</v>
      </c>
      <c r="G51" s="1071">
        <f t="shared" si="0"/>
        <v>0</v>
      </c>
      <c r="H51" s="1071">
        <f t="shared" si="0"/>
        <v>0</v>
      </c>
      <c r="I51" s="41"/>
    </row>
    <row r="52" spans="2:9">
      <c r="B52" s="107" t="s">
        <v>187</v>
      </c>
      <c r="C52" s="107" t="s">
        <v>204</v>
      </c>
      <c r="D52" s="1071">
        <f t="shared" si="0"/>
        <v>0</v>
      </c>
      <c r="E52" s="1071">
        <f t="shared" si="0"/>
        <v>0</v>
      </c>
      <c r="F52" s="1071">
        <f t="shared" si="0"/>
        <v>0</v>
      </c>
      <c r="G52" s="1071">
        <f t="shared" si="0"/>
        <v>0</v>
      </c>
      <c r="H52" s="1071">
        <f t="shared" si="0"/>
        <v>0</v>
      </c>
      <c r="I52" s="41"/>
    </row>
    <row r="53" spans="2:9">
      <c r="B53" s="107" t="s">
        <v>188</v>
      </c>
      <c r="C53" s="107" t="s">
        <v>204</v>
      </c>
      <c r="D53" s="1071">
        <f t="shared" si="0"/>
        <v>0</v>
      </c>
      <c r="E53" s="1071">
        <f t="shared" si="0"/>
        <v>0</v>
      </c>
      <c r="F53" s="1071">
        <f t="shared" si="0"/>
        <v>0</v>
      </c>
      <c r="G53" s="1071">
        <f t="shared" si="0"/>
        <v>0</v>
      </c>
      <c r="H53" s="1071">
        <f t="shared" si="0"/>
        <v>0</v>
      </c>
      <c r="I53" s="41"/>
    </row>
    <row r="54" spans="2:9">
      <c r="B54" s="107" t="s">
        <v>189</v>
      </c>
      <c r="C54" s="107" t="s">
        <v>204</v>
      </c>
      <c r="D54" s="1071">
        <f t="shared" si="0"/>
        <v>0</v>
      </c>
      <c r="E54" s="1071">
        <f t="shared" si="0"/>
        <v>0</v>
      </c>
      <c r="F54" s="1071">
        <f t="shared" si="0"/>
        <v>0</v>
      </c>
      <c r="G54" s="1071">
        <f t="shared" si="0"/>
        <v>0</v>
      </c>
      <c r="H54" s="1071">
        <f t="shared" si="0"/>
        <v>0</v>
      </c>
      <c r="I54" s="41"/>
    </row>
    <row r="55" spans="2:9">
      <c r="B55" s="107" t="s">
        <v>190</v>
      </c>
      <c r="C55" s="107" t="s">
        <v>204</v>
      </c>
      <c r="D55" s="1071">
        <f t="shared" si="0"/>
        <v>0</v>
      </c>
      <c r="E55" s="1071">
        <f t="shared" si="0"/>
        <v>0</v>
      </c>
      <c r="F55" s="1071">
        <f t="shared" si="0"/>
        <v>0</v>
      </c>
      <c r="G55" s="1071">
        <f t="shared" si="0"/>
        <v>0</v>
      </c>
      <c r="H55" s="1071">
        <f t="shared" si="0"/>
        <v>0</v>
      </c>
      <c r="I55" s="41"/>
    </row>
    <row r="56" spans="2:9">
      <c r="B56" s="1117" t="s">
        <v>1145</v>
      </c>
      <c r="C56" s="1118"/>
      <c r="D56" s="1070">
        <v>0</v>
      </c>
      <c r="E56" s="1070">
        <f>IFERROR(ROUND(E20/E38,0),0)</f>
        <v>0</v>
      </c>
      <c r="F56" s="1070">
        <f>IFERROR(ROUND(F20/F38,0),0)</f>
        <v>0</v>
      </c>
      <c r="G56" s="1070">
        <f>IFERROR(ROUND(G20/G38,0),0)</f>
        <v>0</v>
      </c>
      <c r="H56" s="1070">
        <f>IFERROR(ROUND(H20/H38,0),0)</f>
        <v>0</v>
      </c>
      <c r="I56" s="41"/>
    </row>
    <row r="57" spans="2:9">
      <c r="I57" s="41"/>
    </row>
    <row r="58" spans="2:9">
      <c r="B58" s="578" t="s">
        <v>312</v>
      </c>
      <c r="C58" s="578"/>
      <c r="D58" s="578"/>
      <c r="E58" s="578"/>
      <c r="F58" s="578"/>
      <c r="G58" s="578"/>
      <c r="H58" s="578"/>
      <c r="I58" s="41"/>
    </row>
    <row r="59" spans="2:9">
      <c r="B59" s="1119" t="s">
        <v>191</v>
      </c>
      <c r="C59" s="1120"/>
      <c r="D59" s="1066">
        <f ca="1">IF(AND(D$12&gt;0,$C$12="Select grade 5 level from dropdown list →"),"See Cell C13",SUMIF($C$7:$C$19,$C$7,D7:D12))</f>
        <v>0</v>
      </c>
      <c r="E59" s="1066">
        <f ca="1">IF(AND(E$12&gt;0,$C$12="Select grade 5 level from dropdown list →"),"See Cell C13",SUMIF($C$7:$C$19,$C$7,E7:E12))</f>
        <v>0</v>
      </c>
      <c r="F59" s="1066">
        <f ca="1">IF(AND(F$12&gt;0,$C$12="Select grade 5 level from dropdown list →"),"See Cell C13",SUMIF($C$7:$C$19,$C$7,F7:F12))</f>
        <v>0</v>
      </c>
      <c r="G59" s="1066">
        <f ca="1">IF(AND(G$12&gt;0,$C$12="Select grade 5 level from dropdown list →"),"See Cell C13",SUMIF($C$7:$C$19,$C$7,G7:G12))</f>
        <v>0</v>
      </c>
      <c r="H59" s="1066">
        <f ca="1">IF(AND(H$12&gt;0,$C$12="Select grade 5 level from dropdown list →"),"See Cell C13",SUMIF($C$7:$C$19,$C$7,H7:H12))</f>
        <v>0</v>
      </c>
      <c r="I59" s="41"/>
    </row>
    <row r="60" spans="2:9">
      <c r="B60" s="1121" t="s">
        <v>192</v>
      </c>
      <c r="C60" s="1122"/>
      <c r="D60" s="1066">
        <f>IF(AND(D$12&gt;0,$C$12="Select grade 5 level from dropdown list →"),"See Cell C13",SUMIF($C$12:$C$15,$C$15,D12:D15))</f>
        <v>0</v>
      </c>
      <c r="E60" s="1066">
        <f>IF(AND(E$12&gt;0,$C$12="Select grade 5 level from dropdown list →"),"See Cell C13",SUMIF($C$12:$C$15,$C$15,E12:E15))</f>
        <v>0</v>
      </c>
      <c r="F60" s="1066">
        <f>IF(AND(F$12&gt;0,$C$12="Select grade 5 level from dropdown list →"),"See Cell C13",SUMIF($C$12:$C$15,$C$15,F12:F15))</f>
        <v>0</v>
      </c>
      <c r="G60" s="1066">
        <f>IF(AND(G$12&gt;0,$C$12="Select grade 5 level from dropdown list →"),"See Cell C13",SUMIF($C$12:$C$15,$C$15,G12:G15))</f>
        <v>0</v>
      </c>
      <c r="H60" s="1066">
        <f>IF(AND(H$12&gt;0,$C$12="Select grade 5 level from dropdown list →"),"See Cell C13",SUMIF($C$12:$C$15,$C$15,H12:H15))</f>
        <v>0</v>
      </c>
      <c r="I60" s="41"/>
    </row>
    <row r="61" spans="2:9">
      <c r="B61" s="1121" t="s">
        <v>193</v>
      </c>
      <c r="C61" s="1122"/>
      <c r="D61" s="1066">
        <f>SUM(D16:D19)</f>
        <v>0</v>
      </c>
      <c r="E61" s="1066">
        <f>SUM(E16:E19)</f>
        <v>0</v>
      </c>
      <c r="F61" s="1066">
        <f>SUM(F16:F19)</f>
        <v>0</v>
      </c>
      <c r="G61" s="1066">
        <f>SUM(G16:G19)</f>
        <v>0</v>
      </c>
      <c r="H61" s="1066">
        <f>SUM(H16:H19)</f>
        <v>0</v>
      </c>
      <c r="I61" s="41"/>
    </row>
    <row r="62" spans="2:9">
      <c r="B62" s="1103" t="s">
        <v>1146</v>
      </c>
      <c r="C62" s="1104"/>
      <c r="D62" s="1066">
        <f>D20</f>
        <v>0</v>
      </c>
      <c r="E62" s="1066">
        <f>E20</f>
        <v>0</v>
      </c>
      <c r="F62" s="1066">
        <f>F20</f>
        <v>0</v>
      </c>
      <c r="G62" s="1066">
        <f>G20</f>
        <v>0</v>
      </c>
      <c r="H62" s="1066">
        <f>H20</f>
        <v>0</v>
      </c>
      <c r="I62" s="41"/>
    </row>
    <row r="63" spans="2:9" ht="15.6" thickBot="1">
      <c r="B63" s="1123" t="s">
        <v>194</v>
      </c>
      <c r="C63" s="1124"/>
      <c r="D63" s="1067">
        <f ca="1">SUM(D59:D62)</f>
        <v>0</v>
      </c>
      <c r="E63" s="1067">
        <f ca="1">SUM(E59:E62)</f>
        <v>0</v>
      </c>
      <c r="F63" s="1067">
        <f ca="1">SUM(F59:F62)</f>
        <v>0</v>
      </c>
      <c r="G63" s="1067">
        <f ca="1">SUM(G59:G62)</f>
        <v>0</v>
      </c>
      <c r="H63" s="1067">
        <f ca="1">SUM(H59:H62)</f>
        <v>0</v>
      </c>
      <c r="I63" s="41"/>
    </row>
    <row r="64" spans="2:9" ht="15.6" thickTop="1">
      <c r="B64" s="1125" t="s">
        <v>307</v>
      </c>
      <c r="C64" s="1126"/>
      <c r="D64" s="1066">
        <f ca="1">D63</f>
        <v>0</v>
      </c>
      <c r="E64" s="1066">
        <f ca="1">E63-D63</f>
        <v>0</v>
      </c>
      <c r="F64" s="1066">
        <f ca="1">F63-E63</f>
        <v>0</v>
      </c>
      <c r="G64" s="1066">
        <f ca="1">G63-F63</f>
        <v>0</v>
      </c>
      <c r="H64" s="1066">
        <f ca="1">H63-G63</f>
        <v>0</v>
      </c>
      <c r="I64" s="41"/>
    </row>
    <row r="65" spans="1:10">
      <c r="B65" s="1121" t="s">
        <v>308</v>
      </c>
      <c r="C65" s="1122"/>
      <c r="D65" s="962">
        <f ca="1">IFERROR(D64/D63,0)</f>
        <v>0</v>
      </c>
      <c r="E65" s="962">
        <f ca="1">IFERROR(E64/D63,0)</f>
        <v>0</v>
      </c>
      <c r="F65" s="962">
        <f ca="1">IFERROR(F64/E63,0)</f>
        <v>0</v>
      </c>
      <c r="G65" s="962">
        <f ca="1">IFERROR(G64/F63,0)</f>
        <v>0</v>
      </c>
      <c r="H65" s="962">
        <f ca="1">IFERROR(H64/G63,0)</f>
        <v>0</v>
      </c>
      <c r="I65" s="41"/>
    </row>
    <row r="66" spans="1:10">
      <c r="B66" s="1103" t="s">
        <v>309</v>
      </c>
      <c r="C66" s="1104"/>
      <c r="D66" s="963">
        <v>0</v>
      </c>
      <c r="E66" s="963">
        <v>0</v>
      </c>
      <c r="F66" s="963">
        <v>0</v>
      </c>
      <c r="G66" s="963">
        <v>0</v>
      </c>
      <c r="H66" s="963">
        <v>0</v>
      </c>
      <c r="I66" s="41"/>
    </row>
    <row r="67" spans="1:10">
      <c r="B67" s="776"/>
      <c r="C67" s="776"/>
      <c r="D67" s="1061"/>
      <c r="E67" s="1061"/>
      <c r="F67" s="1061"/>
      <c r="G67" s="1061"/>
      <c r="H67" s="1061"/>
      <c r="I67" s="41"/>
    </row>
    <row r="68" spans="1:10">
      <c r="A68" s="777"/>
      <c r="B68" s="578" t="s">
        <v>313</v>
      </c>
      <c r="C68" s="578"/>
      <c r="D68" s="578"/>
      <c r="E68" s="578"/>
      <c r="F68" s="578"/>
      <c r="G68" s="578"/>
      <c r="H68" s="578"/>
      <c r="I68" s="41"/>
    </row>
    <row r="69" spans="1:10" ht="95.1" customHeight="1">
      <c r="A69" s="777"/>
      <c r="B69" s="1110"/>
      <c r="C69" s="1111"/>
      <c r="D69" s="1111"/>
      <c r="E69" s="1111"/>
      <c r="F69" s="1111"/>
      <c r="G69" s="1111"/>
      <c r="H69" s="1112"/>
      <c r="I69" s="41"/>
    </row>
    <row r="70" spans="1:10">
      <c r="A70" s="111"/>
      <c r="B70" s="111"/>
      <c r="C70" s="111"/>
      <c r="D70" s="111"/>
      <c r="E70" s="111"/>
      <c r="F70" s="111"/>
      <c r="G70" s="111"/>
      <c r="H70" s="111"/>
      <c r="I70" s="41"/>
    </row>
    <row r="71" spans="1:10">
      <c r="B71" s="578" t="s">
        <v>278</v>
      </c>
      <c r="C71" s="578"/>
      <c r="D71" s="578"/>
      <c r="E71" s="578"/>
      <c r="F71" s="578"/>
      <c r="G71" s="578"/>
      <c r="H71" s="578"/>
      <c r="I71" s="41"/>
    </row>
    <row r="72" spans="1:10">
      <c r="B72" s="45" t="s">
        <v>282</v>
      </c>
      <c r="C72" s="46"/>
      <c r="D72" s="1064">
        <f>D79+D84+SUM(D88:D135)</f>
        <v>0</v>
      </c>
      <c r="E72" s="1064">
        <f t="shared" ref="E72:H72" si="1">E79+E84+SUM(E88:E135)</f>
        <v>0</v>
      </c>
      <c r="F72" s="1064">
        <f t="shared" si="1"/>
        <v>0</v>
      </c>
      <c r="G72" s="1064">
        <f t="shared" si="1"/>
        <v>0</v>
      </c>
      <c r="H72" s="1064">
        <f t="shared" si="1"/>
        <v>0</v>
      </c>
      <c r="I72" s="41"/>
    </row>
    <row r="73" spans="1:10">
      <c r="B73" s="602" t="s">
        <v>283</v>
      </c>
      <c r="C73" s="580"/>
      <c r="D73" s="1065">
        <f ca="1">D63-D72</f>
        <v>0</v>
      </c>
      <c r="E73" s="1065">
        <f ca="1">E63-E72</f>
        <v>0</v>
      </c>
      <c r="F73" s="1065">
        <f ca="1">F63-F72</f>
        <v>0</v>
      </c>
      <c r="G73" s="1065">
        <f ca="1">G63-G72</f>
        <v>0</v>
      </c>
      <c r="H73" s="1065">
        <f ca="1">H63-H72</f>
        <v>0</v>
      </c>
      <c r="I73" s="41"/>
    </row>
    <row r="74" spans="1:10">
      <c r="B74"/>
      <c r="C74"/>
      <c r="D74"/>
      <c r="E74"/>
      <c r="F74"/>
      <c r="G74"/>
      <c r="H74"/>
      <c r="I74" s="41"/>
    </row>
    <row r="75" spans="1:10">
      <c r="B75" s="741" t="s">
        <v>1103</v>
      </c>
      <c r="C75" s="742"/>
      <c r="D75" s="743">
        <v>1</v>
      </c>
      <c r="E75" s="1062" t="str">
        <f>IF(COUNTIF(C88:C135,"&lt;&gt;Select from drop-down list →")+COUNTIF(C82,"&lt;&gt;Select from drop-down list →")+COUNTIF(C77,"&lt;&gt;Select from drop-down list →")-COUNTBLANK(C88:C135)=0,"",IF(COUNTIF(C88:C135,"&lt;&gt;Select from drop-down list →")+COUNTIF(C82,"&lt;&gt;Select from drop-down list →")+COUNTIF(C77,"&lt;&gt;Select from drop-down list →")-COUNTBLANK(C88:C135)=D75,"","Number entered does not equal the count of district names entered."))</f>
        <v/>
      </c>
      <c r="F75"/>
      <c r="G75"/>
      <c r="H75"/>
      <c r="I75" s="41"/>
      <c r="J75" s="943"/>
    </row>
    <row r="76" spans="1:10">
      <c r="B76"/>
      <c r="C76"/>
      <c r="D76"/>
      <c r="E76"/>
      <c r="F76"/>
      <c r="G76"/>
      <c r="H76"/>
      <c r="I76" s="41"/>
    </row>
    <row r="77" spans="1:10" ht="30">
      <c r="B77" s="94" t="s">
        <v>1104</v>
      </c>
      <c r="C77" s="96" t="s">
        <v>1127</v>
      </c>
      <c r="D77" s="95" t="str">
        <f>CONTROL!$G$19</f>
        <v/>
      </c>
      <c r="E77" s="95" t="str">
        <f ca="1">CONTROL!$G$20</f>
        <v/>
      </c>
      <c r="F77" s="95" t="str">
        <f ca="1">CONTROL!$G$21</f>
        <v/>
      </c>
      <c r="G77" s="95" t="str">
        <f ca="1">CONTROL!$G$22</f>
        <v/>
      </c>
      <c r="H77" s="95" t="str">
        <f ca="1">CONTROL!$G$23</f>
        <v/>
      </c>
      <c r="I77" s="41"/>
    </row>
    <row r="78" spans="1:10">
      <c r="B78" s="93" t="s">
        <v>1105</v>
      </c>
      <c r="C78" s="92"/>
      <c r="D78" s="577"/>
      <c r="E78" s="1063">
        <f>$D$78</f>
        <v>0</v>
      </c>
      <c r="F78" s="1063">
        <f t="shared" ref="F78:H78" si="2">$D$78</f>
        <v>0</v>
      </c>
      <c r="G78" s="1063">
        <f t="shared" si="2"/>
        <v>0</v>
      </c>
      <c r="H78" s="1063">
        <f t="shared" si="2"/>
        <v>0</v>
      </c>
      <c r="I78" s="41"/>
    </row>
    <row r="79" spans="1:10">
      <c r="B79" s="93" t="s">
        <v>1095</v>
      </c>
      <c r="C79" s="92"/>
      <c r="D79" s="775"/>
      <c r="E79" s="775"/>
      <c r="F79" s="775"/>
      <c r="G79" s="775"/>
      <c r="H79" s="775"/>
      <c r="I79" s="41"/>
    </row>
    <row r="80" spans="1:10" ht="45" customHeight="1">
      <c r="B80" s="1108" t="s">
        <v>1107</v>
      </c>
      <c r="C80" s="1109"/>
      <c r="D80" s="1105"/>
      <c r="E80" s="1106"/>
      <c r="F80" s="1106"/>
      <c r="G80" s="1106"/>
      <c r="H80" s="1107"/>
      <c r="I80" s="41"/>
    </row>
    <row r="81" spans="1:9">
      <c r="B81" s="745"/>
      <c r="C81" s="745"/>
      <c r="D81"/>
      <c r="E81"/>
      <c r="F81"/>
      <c r="G81"/>
      <c r="H81"/>
      <c r="I81" s="41"/>
    </row>
    <row r="82" spans="1:9" ht="30" customHeight="1">
      <c r="B82" s="94" t="s">
        <v>1106</v>
      </c>
      <c r="C82" s="96" t="s">
        <v>1127</v>
      </c>
      <c r="D82" s="95" t="str">
        <f>CONTROL!$G$19</f>
        <v/>
      </c>
      <c r="E82" s="95" t="str">
        <f ca="1">CONTROL!$G$20</f>
        <v/>
      </c>
      <c r="F82" s="95" t="str">
        <f ca="1">CONTROL!$G$21</f>
        <v/>
      </c>
      <c r="G82" s="95" t="str">
        <f ca="1">CONTROL!$G$22</f>
        <v/>
      </c>
      <c r="H82" s="95" t="str">
        <f ca="1">CONTROL!$G$23</f>
        <v/>
      </c>
      <c r="I82" s="41"/>
    </row>
    <row r="83" spans="1:9">
      <c r="B83" s="93" t="s">
        <v>1105</v>
      </c>
      <c r="C83" s="92"/>
      <c r="D83" s="577">
        <v>0</v>
      </c>
      <c r="E83" s="1063">
        <f>$D$83</f>
        <v>0</v>
      </c>
      <c r="F83" s="1063">
        <f t="shared" ref="F83:H83" si="3">$D$83</f>
        <v>0</v>
      </c>
      <c r="G83" s="1063">
        <f t="shared" si="3"/>
        <v>0</v>
      </c>
      <c r="H83" s="1063">
        <f t="shared" si="3"/>
        <v>0</v>
      </c>
      <c r="I83" s="41"/>
    </row>
    <row r="84" spans="1:9">
      <c r="B84" s="93" t="s">
        <v>1095</v>
      </c>
      <c r="C84" s="92"/>
      <c r="D84" s="965"/>
      <c r="E84" s="965"/>
      <c r="F84" s="965"/>
      <c r="G84" s="965"/>
      <c r="H84" s="965"/>
      <c r="I84" s="41"/>
    </row>
    <row r="85" spans="1:9" ht="45" customHeight="1">
      <c r="B85" s="1113" t="s">
        <v>1107</v>
      </c>
      <c r="C85" s="1113"/>
      <c r="D85" s="1114"/>
      <c r="E85" s="1115"/>
      <c r="F85" s="1115"/>
      <c r="G85" s="1115"/>
      <c r="H85" s="1116"/>
      <c r="I85" s="41"/>
    </row>
    <row r="86" spans="1:9">
      <c r="I86" s="41"/>
    </row>
    <row r="87" spans="1:9">
      <c r="B87" s="47" t="s">
        <v>292</v>
      </c>
      <c r="C87" s="48" t="s">
        <v>291</v>
      </c>
      <c r="D87" s="27" t="str">
        <f>CONTROL!$G$19</f>
        <v/>
      </c>
      <c r="E87" s="27" t="str">
        <f ca="1">CONTROL!$G$20</f>
        <v/>
      </c>
      <c r="F87" s="27" t="str">
        <f ca="1">CONTROL!$G$21</f>
        <v/>
      </c>
      <c r="G87" s="27" t="str">
        <f ca="1">CONTROL!$G$22</f>
        <v/>
      </c>
      <c r="H87" s="27" t="str">
        <f ca="1">CONTROL!$G$23</f>
        <v/>
      </c>
      <c r="I87" s="41"/>
    </row>
    <row r="88" spans="1:9">
      <c r="A88" s="4"/>
      <c r="B88" s="42" t="s">
        <v>361</v>
      </c>
      <c r="C88" s="44" t="s">
        <v>1127</v>
      </c>
      <c r="D88" s="965"/>
      <c r="E88" s="965"/>
      <c r="F88" s="965"/>
      <c r="G88" s="965"/>
      <c r="H88" s="965"/>
      <c r="I88" s="41"/>
    </row>
    <row r="89" spans="1:9">
      <c r="A89" s="4"/>
      <c r="B89" s="42" t="s">
        <v>362</v>
      </c>
      <c r="C89" s="44" t="s">
        <v>1127</v>
      </c>
      <c r="D89" s="965"/>
      <c r="E89" s="965"/>
      <c r="F89" s="965"/>
      <c r="G89" s="965"/>
      <c r="H89" s="965"/>
      <c r="I89" s="41"/>
    </row>
    <row r="90" spans="1:9">
      <c r="A90" s="4"/>
      <c r="B90" s="42" t="s">
        <v>363</v>
      </c>
      <c r="C90" s="44" t="s">
        <v>1127</v>
      </c>
      <c r="D90" s="965"/>
      <c r="E90" s="965"/>
      <c r="F90" s="965"/>
      <c r="G90" s="965"/>
      <c r="H90" s="965"/>
      <c r="I90" s="41"/>
    </row>
    <row r="91" spans="1:9">
      <c r="A91" s="4"/>
      <c r="B91" s="42" t="s">
        <v>364</v>
      </c>
      <c r="C91" s="44" t="s">
        <v>1127</v>
      </c>
      <c r="D91" s="965"/>
      <c r="E91" s="965"/>
      <c r="F91" s="965"/>
      <c r="G91" s="965"/>
      <c r="H91" s="965"/>
      <c r="I91" s="41"/>
    </row>
    <row r="92" spans="1:9">
      <c r="A92" s="4"/>
      <c r="B92" s="42" t="s">
        <v>365</v>
      </c>
      <c r="C92" s="44" t="s">
        <v>1127</v>
      </c>
      <c r="D92" s="965"/>
      <c r="E92" s="965"/>
      <c r="F92" s="965"/>
      <c r="G92" s="965"/>
      <c r="H92" s="965"/>
      <c r="I92" s="41"/>
    </row>
    <row r="93" spans="1:9">
      <c r="A93" s="4"/>
      <c r="B93" s="42" t="s">
        <v>366</v>
      </c>
      <c r="C93" s="44" t="s">
        <v>1127</v>
      </c>
      <c r="D93" s="965"/>
      <c r="E93" s="965"/>
      <c r="F93" s="965"/>
      <c r="G93" s="965"/>
      <c r="H93" s="965"/>
      <c r="I93" s="41"/>
    </row>
    <row r="94" spans="1:9">
      <c r="A94" s="4"/>
      <c r="B94" s="42" t="s">
        <v>367</v>
      </c>
      <c r="C94" s="44" t="s">
        <v>1127</v>
      </c>
      <c r="D94" s="965"/>
      <c r="E94" s="965"/>
      <c r="F94" s="965"/>
      <c r="G94" s="965"/>
      <c r="H94" s="965"/>
      <c r="I94" s="41"/>
    </row>
    <row r="95" spans="1:9">
      <c r="A95" s="4"/>
      <c r="B95" s="42" t="s">
        <v>368</v>
      </c>
      <c r="C95" s="44" t="s">
        <v>1127</v>
      </c>
      <c r="D95" s="965"/>
      <c r="E95" s="965"/>
      <c r="F95" s="965"/>
      <c r="G95" s="965"/>
      <c r="H95" s="965"/>
      <c r="I95" s="41"/>
    </row>
    <row r="96" spans="1:9">
      <c r="A96" s="4"/>
      <c r="B96" s="42" t="s">
        <v>369</v>
      </c>
      <c r="C96" s="44" t="s">
        <v>1127</v>
      </c>
      <c r="D96" s="965"/>
      <c r="E96" s="965"/>
      <c r="F96" s="965"/>
      <c r="G96" s="965"/>
      <c r="H96" s="965"/>
      <c r="I96" s="41"/>
    </row>
    <row r="97" spans="1:9">
      <c r="A97" s="4"/>
      <c r="B97" s="42" t="s">
        <v>370</v>
      </c>
      <c r="C97" s="44" t="s">
        <v>1127</v>
      </c>
      <c r="D97" s="965"/>
      <c r="E97" s="965"/>
      <c r="F97" s="965"/>
      <c r="G97" s="965"/>
      <c r="H97" s="965"/>
      <c r="I97" s="41"/>
    </row>
    <row r="98" spans="1:9">
      <c r="A98" s="4"/>
      <c r="B98" s="42" t="s">
        <v>371</v>
      </c>
      <c r="C98" s="44" t="s">
        <v>1127</v>
      </c>
      <c r="D98" s="965"/>
      <c r="E98" s="965"/>
      <c r="F98" s="965"/>
      <c r="G98" s="965"/>
      <c r="H98" s="965"/>
      <c r="I98" s="41"/>
    </row>
    <row r="99" spans="1:9">
      <c r="A99" s="4"/>
      <c r="B99" s="42" t="s">
        <v>372</v>
      </c>
      <c r="C99" s="44" t="s">
        <v>1127</v>
      </c>
      <c r="D99" s="965"/>
      <c r="E99" s="965"/>
      <c r="F99" s="965"/>
      <c r="G99" s="965"/>
      <c r="H99" s="965"/>
      <c r="I99" s="41"/>
    </row>
    <row r="100" spans="1:9">
      <c r="A100" s="4"/>
      <c r="B100" s="42" t="s">
        <v>373</v>
      </c>
      <c r="C100" s="44" t="s">
        <v>1127</v>
      </c>
      <c r="D100" s="965"/>
      <c r="E100" s="965"/>
      <c r="F100" s="965"/>
      <c r="G100" s="965"/>
      <c r="H100" s="965"/>
      <c r="I100" s="41"/>
    </row>
    <row r="101" spans="1:9">
      <c r="A101" s="4"/>
      <c r="B101" s="42" t="s">
        <v>374</v>
      </c>
      <c r="C101" s="44" t="s">
        <v>1127</v>
      </c>
      <c r="D101" s="965"/>
      <c r="E101" s="965"/>
      <c r="F101" s="965"/>
      <c r="G101" s="965"/>
      <c r="H101" s="965"/>
      <c r="I101" s="41"/>
    </row>
    <row r="102" spans="1:9">
      <c r="A102" s="4"/>
      <c r="B102" s="42" t="s">
        <v>375</v>
      </c>
      <c r="C102" s="44" t="s">
        <v>1127</v>
      </c>
      <c r="D102" s="965"/>
      <c r="E102" s="965"/>
      <c r="F102" s="965"/>
      <c r="G102" s="965"/>
      <c r="H102" s="965"/>
      <c r="I102" s="41"/>
    </row>
    <row r="103" spans="1:9">
      <c r="A103" s="4"/>
      <c r="B103" s="42" t="s">
        <v>376</v>
      </c>
      <c r="C103" s="44" t="s">
        <v>1127</v>
      </c>
      <c r="D103" s="965"/>
      <c r="E103" s="965"/>
      <c r="F103" s="965"/>
      <c r="G103" s="965"/>
      <c r="H103" s="965"/>
      <c r="I103" s="41"/>
    </row>
    <row r="104" spans="1:9">
      <c r="A104" s="4"/>
      <c r="B104" s="42" t="s">
        <v>377</v>
      </c>
      <c r="C104" s="44" t="s">
        <v>1127</v>
      </c>
      <c r="D104" s="965"/>
      <c r="E104" s="965"/>
      <c r="F104" s="965"/>
      <c r="G104" s="965"/>
      <c r="H104" s="965"/>
      <c r="I104" s="41"/>
    </row>
    <row r="105" spans="1:9">
      <c r="A105" s="4"/>
      <c r="B105" s="42" t="s">
        <v>378</v>
      </c>
      <c r="C105" s="44" t="s">
        <v>1127</v>
      </c>
      <c r="D105" s="965"/>
      <c r="E105" s="965"/>
      <c r="F105" s="965"/>
      <c r="G105" s="965"/>
      <c r="H105" s="965"/>
      <c r="I105" s="41"/>
    </row>
    <row r="106" spans="1:9">
      <c r="A106" s="4"/>
      <c r="B106" s="42" t="s">
        <v>379</v>
      </c>
      <c r="C106" s="44" t="s">
        <v>1127</v>
      </c>
      <c r="D106" s="965"/>
      <c r="E106" s="965"/>
      <c r="F106" s="965"/>
      <c r="G106" s="965"/>
      <c r="H106" s="965"/>
      <c r="I106" s="41"/>
    </row>
    <row r="107" spans="1:9">
      <c r="A107" s="4"/>
      <c r="B107" s="42" t="s">
        <v>380</v>
      </c>
      <c r="C107" s="44" t="s">
        <v>1127</v>
      </c>
      <c r="D107" s="965"/>
      <c r="E107" s="965"/>
      <c r="F107" s="965"/>
      <c r="G107" s="965"/>
      <c r="H107" s="965"/>
      <c r="I107" s="41"/>
    </row>
    <row r="108" spans="1:9">
      <c r="A108" s="4"/>
      <c r="B108" s="42" t="s">
        <v>381</v>
      </c>
      <c r="C108" s="44" t="s">
        <v>1127</v>
      </c>
      <c r="D108" s="965"/>
      <c r="E108" s="965"/>
      <c r="F108" s="965"/>
      <c r="G108" s="965"/>
      <c r="H108" s="965"/>
      <c r="I108" s="41"/>
    </row>
    <row r="109" spans="1:9">
      <c r="A109" s="4"/>
      <c r="B109" s="42" t="s">
        <v>382</v>
      </c>
      <c r="C109" s="44" t="s">
        <v>1127</v>
      </c>
      <c r="D109" s="965"/>
      <c r="E109" s="965"/>
      <c r="F109" s="965"/>
      <c r="G109" s="965"/>
      <c r="H109" s="965"/>
      <c r="I109" s="41"/>
    </row>
    <row r="110" spans="1:9">
      <c r="A110" s="4"/>
      <c r="B110" s="42" t="s">
        <v>383</v>
      </c>
      <c r="C110" s="44" t="s">
        <v>1127</v>
      </c>
      <c r="D110" s="965"/>
      <c r="E110" s="965"/>
      <c r="F110" s="965"/>
      <c r="G110" s="965"/>
      <c r="H110" s="965"/>
      <c r="I110" s="41"/>
    </row>
    <row r="111" spans="1:9">
      <c r="A111" s="4"/>
      <c r="B111" s="42" t="s">
        <v>384</v>
      </c>
      <c r="C111" s="44" t="s">
        <v>1127</v>
      </c>
      <c r="D111" s="965"/>
      <c r="E111" s="965"/>
      <c r="F111" s="965"/>
      <c r="G111" s="965"/>
      <c r="H111" s="965"/>
      <c r="I111" s="41"/>
    </row>
    <row r="112" spans="1:9">
      <c r="A112" s="4"/>
      <c r="B112" s="42" t="s">
        <v>385</v>
      </c>
      <c r="C112" s="44" t="s">
        <v>1127</v>
      </c>
      <c r="D112" s="965"/>
      <c r="E112" s="965"/>
      <c r="F112" s="965"/>
      <c r="G112" s="965"/>
      <c r="H112" s="965"/>
      <c r="I112" s="41"/>
    </row>
    <row r="113" spans="1:9">
      <c r="A113" s="4"/>
      <c r="B113" s="42" t="s">
        <v>386</v>
      </c>
      <c r="C113" s="44" t="s">
        <v>1127</v>
      </c>
      <c r="D113" s="965"/>
      <c r="E113" s="965"/>
      <c r="F113" s="965"/>
      <c r="G113" s="965"/>
      <c r="H113" s="965"/>
      <c r="I113" s="41"/>
    </row>
    <row r="114" spans="1:9">
      <c r="A114" s="4"/>
      <c r="B114" s="42" t="s">
        <v>387</v>
      </c>
      <c r="C114" s="44" t="s">
        <v>1127</v>
      </c>
      <c r="D114" s="965"/>
      <c r="E114" s="965"/>
      <c r="F114" s="965"/>
      <c r="G114" s="965"/>
      <c r="H114" s="965"/>
      <c r="I114" s="41"/>
    </row>
    <row r="115" spans="1:9">
      <c r="A115" s="4"/>
      <c r="B115" s="42" t="s">
        <v>388</v>
      </c>
      <c r="C115" s="44" t="s">
        <v>1127</v>
      </c>
      <c r="D115" s="965"/>
      <c r="E115" s="965"/>
      <c r="F115" s="965"/>
      <c r="G115" s="965"/>
      <c r="H115" s="965"/>
      <c r="I115" s="41"/>
    </row>
    <row r="116" spans="1:9">
      <c r="A116" s="4"/>
      <c r="B116" s="42" t="s">
        <v>389</v>
      </c>
      <c r="C116" s="44" t="s">
        <v>1127</v>
      </c>
      <c r="D116" s="965"/>
      <c r="E116" s="965"/>
      <c r="F116" s="965"/>
      <c r="G116" s="965"/>
      <c r="H116" s="965"/>
      <c r="I116" s="41"/>
    </row>
    <row r="117" spans="1:9">
      <c r="A117" s="4"/>
      <c r="B117" s="42" t="s">
        <v>390</v>
      </c>
      <c r="C117" s="44" t="s">
        <v>1127</v>
      </c>
      <c r="D117" s="965"/>
      <c r="E117" s="965"/>
      <c r="F117" s="965"/>
      <c r="G117" s="965"/>
      <c r="H117" s="965"/>
      <c r="I117" s="41"/>
    </row>
    <row r="118" spans="1:9">
      <c r="A118" s="4"/>
      <c r="B118" s="42" t="s">
        <v>391</v>
      </c>
      <c r="C118" s="44" t="s">
        <v>1127</v>
      </c>
      <c r="D118" s="965"/>
      <c r="E118" s="965"/>
      <c r="F118" s="965"/>
      <c r="G118" s="965"/>
      <c r="H118" s="965"/>
      <c r="I118" s="41"/>
    </row>
    <row r="119" spans="1:9">
      <c r="A119" s="4"/>
      <c r="B119" s="42" t="s">
        <v>392</v>
      </c>
      <c r="C119" s="44" t="s">
        <v>1127</v>
      </c>
      <c r="D119" s="965"/>
      <c r="E119" s="965"/>
      <c r="F119" s="965"/>
      <c r="G119" s="965"/>
      <c r="H119" s="965"/>
      <c r="I119" s="41"/>
    </row>
    <row r="120" spans="1:9">
      <c r="A120" s="4"/>
      <c r="B120" s="42" t="s">
        <v>393</v>
      </c>
      <c r="C120" s="44" t="s">
        <v>1127</v>
      </c>
      <c r="D120" s="965"/>
      <c r="E120" s="965"/>
      <c r="F120" s="965"/>
      <c r="G120" s="965"/>
      <c r="H120" s="965"/>
      <c r="I120" s="41"/>
    </row>
    <row r="121" spans="1:9">
      <c r="A121" s="4"/>
      <c r="B121" s="42" t="s">
        <v>394</v>
      </c>
      <c r="C121" s="44" t="s">
        <v>1127</v>
      </c>
      <c r="D121" s="965"/>
      <c r="E121" s="965"/>
      <c r="F121" s="965"/>
      <c r="G121" s="965"/>
      <c r="H121" s="965"/>
      <c r="I121" s="41"/>
    </row>
    <row r="122" spans="1:9">
      <c r="A122" s="4"/>
      <c r="B122" s="42" t="s">
        <v>395</v>
      </c>
      <c r="C122" s="44" t="s">
        <v>1127</v>
      </c>
      <c r="D122" s="965"/>
      <c r="E122" s="965"/>
      <c r="F122" s="965"/>
      <c r="G122" s="965"/>
      <c r="H122" s="965"/>
      <c r="I122" s="41"/>
    </row>
    <row r="123" spans="1:9">
      <c r="A123" s="4"/>
      <c r="B123" s="42" t="s">
        <v>396</v>
      </c>
      <c r="C123" s="44" t="s">
        <v>1127</v>
      </c>
      <c r="D123" s="965"/>
      <c r="E123" s="965"/>
      <c r="F123" s="965"/>
      <c r="G123" s="965"/>
      <c r="H123" s="965"/>
      <c r="I123" s="41"/>
    </row>
    <row r="124" spans="1:9">
      <c r="A124" s="4"/>
      <c r="B124" s="42" t="s">
        <v>397</v>
      </c>
      <c r="C124" s="44" t="s">
        <v>1127</v>
      </c>
      <c r="D124" s="965"/>
      <c r="E124" s="965"/>
      <c r="F124" s="965"/>
      <c r="G124" s="965"/>
      <c r="H124" s="965"/>
      <c r="I124" s="41"/>
    </row>
    <row r="125" spans="1:9">
      <c r="A125" s="4"/>
      <c r="B125" s="42" t="s">
        <v>398</v>
      </c>
      <c r="C125" s="44" t="s">
        <v>1127</v>
      </c>
      <c r="D125" s="965"/>
      <c r="E125" s="965"/>
      <c r="F125" s="965"/>
      <c r="G125" s="965"/>
      <c r="H125" s="965"/>
      <c r="I125" s="41"/>
    </row>
    <row r="126" spans="1:9">
      <c r="A126" s="4"/>
      <c r="B126" s="42" t="s">
        <v>399</v>
      </c>
      <c r="C126" s="44" t="s">
        <v>1127</v>
      </c>
      <c r="D126" s="965"/>
      <c r="E126" s="965"/>
      <c r="F126" s="965"/>
      <c r="G126" s="965"/>
      <c r="H126" s="965"/>
      <c r="I126" s="41"/>
    </row>
    <row r="127" spans="1:9">
      <c r="A127" s="4"/>
      <c r="B127" s="42" t="s">
        <v>400</v>
      </c>
      <c r="C127" s="44" t="s">
        <v>1127</v>
      </c>
      <c r="D127" s="965"/>
      <c r="E127" s="965"/>
      <c r="F127" s="965"/>
      <c r="G127" s="965"/>
      <c r="H127" s="965"/>
      <c r="I127" s="41"/>
    </row>
    <row r="128" spans="1:9">
      <c r="A128" s="4"/>
      <c r="B128" s="42" t="s">
        <v>401</v>
      </c>
      <c r="C128" s="44" t="s">
        <v>1127</v>
      </c>
      <c r="D128" s="965"/>
      <c r="E128" s="965"/>
      <c r="F128" s="965"/>
      <c r="G128" s="965"/>
      <c r="H128" s="965"/>
      <c r="I128" s="41"/>
    </row>
    <row r="129" spans="1:9">
      <c r="A129" s="4"/>
      <c r="B129" s="42" t="s">
        <v>402</v>
      </c>
      <c r="C129" s="44" t="s">
        <v>1127</v>
      </c>
      <c r="D129" s="965"/>
      <c r="E129" s="965"/>
      <c r="F129" s="965"/>
      <c r="G129" s="965"/>
      <c r="H129" s="965"/>
      <c r="I129" s="41"/>
    </row>
    <row r="130" spans="1:9">
      <c r="A130" s="4"/>
      <c r="B130" s="42" t="s">
        <v>403</v>
      </c>
      <c r="C130" s="44" t="s">
        <v>1127</v>
      </c>
      <c r="D130" s="965"/>
      <c r="E130" s="965"/>
      <c r="F130" s="965"/>
      <c r="G130" s="965"/>
      <c r="H130" s="965"/>
      <c r="I130" s="41"/>
    </row>
    <row r="131" spans="1:9">
      <c r="A131" s="4"/>
      <c r="B131" s="42" t="s">
        <v>404</v>
      </c>
      <c r="C131" s="44" t="s">
        <v>1127</v>
      </c>
      <c r="D131" s="965"/>
      <c r="E131" s="965"/>
      <c r="F131" s="965"/>
      <c r="G131" s="965"/>
      <c r="H131" s="965"/>
      <c r="I131" s="41"/>
    </row>
    <row r="132" spans="1:9">
      <c r="A132" s="4"/>
      <c r="B132" s="42" t="s">
        <v>405</v>
      </c>
      <c r="C132" s="44" t="s">
        <v>1127</v>
      </c>
      <c r="D132" s="965"/>
      <c r="E132" s="965"/>
      <c r="F132" s="965"/>
      <c r="G132" s="965"/>
      <c r="H132" s="965"/>
      <c r="I132" s="41"/>
    </row>
    <row r="133" spans="1:9">
      <c r="A133" s="4"/>
      <c r="B133" s="42" t="s">
        <v>406</v>
      </c>
      <c r="C133" s="44" t="s">
        <v>1127</v>
      </c>
      <c r="D133" s="965"/>
      <c r="E133" s="965"/>
      <c r="F133" s="965"/>
      <c r="G133" s="965"/>
      <c r="H133" s="965"/>
      <c r="I133" s="41"/>
    </row>
    <row r="134" spans="1:9">
      <c r="A134" s="4"/>
      <c r="B134" s="42" t="s">
        <v>407</v>
      </c>
      <c r="C134" s="44" t="s">
        <v>1127</v>
      </c>
      <c r="D134" s="965"/>
      <c r="E134" s="965"/>
      <c r="F134" s="965"/>
      <c r="G134" s="965"/>
      <c r="H134" s="965"/>
      <c r="I134" s="41"/>
    </row>
    <row r="135" spans="1:9">
      <c r="A135" s="4"/>
      <c r="B135" s="42" t="s">
        <v>408</v>
      </c>
      <c r="C135" s="44" t="s">
        <v>1127</v>
      </c>
      <c r="D135" s="965"/>
      <c r="E135" s="965"/>
      <c r="F135" s="965"/>
      <c r="G135" s="965"/>
      <c r="H135" s="965"/>
      <c r="I135" s="41"/>
    </row>
    <row r="136" spans="1:9">
      <c r="I136" s="41"/>
    </row>
  </sheetData>
  <sheetProtection algorithmName="SHA-512" hashValue="AABF4EsKmFZAoSaqWXdjS3FFoGxAzkHC3Yy2Hd1jj60NoN57OhFTmID0+72SejHgSJHi1BFKvz0DhGOgo5ueIA==" saltValue="zyMlMiju3mI26Os9biyZbg==" spinCount="100000" sheet="1" objects="1" scenarios="1"/>
  <customSheetViews>
    <customSheetView guid="{5E4DC421-887D-9843-8B54-CF861F76B668}" scale="90" fitToPage="1">
      <pane xSplit="1" ySplit="3.0909090909090908" topLeftCell="B4" activePane="bottomRight" state="frozenSplit"/>
      <selection pane="bottomRight" activeCell="D39" sqref="D39"/>
      <pageMargins left="0.7" right="0.7" top="0.75" bottom="0.75" header="0.3" footer="0.3"/>
      <printOptions horizontalCentered="1"/>
      <pageSetup scale="68" orientation="portrait"/>
    </customSheetView>
    <customSheetView guid="{7E5415B2-297C-4CDE-9A5E-CCA4F5662440}" scale="90" showPageBreaks="1" fitToPage="1" printArea="1" view="pageBreakPreview">
      <pane xSplit="1" ySplit="3" topLeftCell="B4" activePane="bottomRight" state="frozenSplit"/>
      <selection pane="bottomRight" activeCell="D39" sqref="D39"/>
      <pageMargins left="0.7" right="0.7" top="0.75" bottom="0.75" header="0.3" footer="0.3"/>
      <printOptions horizontalCentered="1"/>
      <pageSetup scale="68" orientation="portrait"/>
    </customSheetView>
  </customSheetViews>
  <mergeCells count="18">
    <mergeCell ref="B20:C20"/>
    <mergeCell ref="B38:C38"/>
    <mergeCell ref="B56:C56"/>
    <mergeCell ref="B59:C59"/>
    <mergeCell ref="B65:C65"/>
    <mergeCell ref="B21:C21"/>
    <mergeCell ref="B39:C39"/>
    <mergeCell ref="B60:C60"/>
    <mergeCell ref="B61:C61"/>
    <mergeCell ref="B62:C62"/>
    <mergeCell ref="B63:C63"/>
    <mergeCell ref="B64:C64"/>
    <mergeCell ref="B66:C66"/>
    <mergeCell ref="D80:H80"/>
    <mergeCell ref="B80:C80"/>
    <mergeCell ref="B69:H69"/>
    <mergeCell ref="B85:C85"/>
    <mergeCell ref="D85:H85"/>
  </mergeCells>
  <conditionalFormatting sqref="C12">
    <cfRule type="cellIs" dxfId="39" priority="5" operator="notEqual">
      <formula>"Select grade 5 level from dropdown list →"</formula>
    </cfRule>
    <cfRule type="expression" dxfId="38" priority="6">
      <formula>SUM($D$12:$H$12)&gt;0</formula>
    </cfRule>
  </conditionalFormatting>
  <conditionalFormatting sqref="B2:H2">
    <cfRule type="expression" dxfId="37" priority="3">
      <formula>$B$2&lt;&gt;School</formula>
    </cfRule>
  </conditionalFormatting>
  <conditionalFormatting sqref="B3:H3">
    <cfRule type="expression" dxfId="36" priority="4">
      <formula>Year1=""</formula>
    </cfRule>
  </conditionalFormatting>
  <conditionalFormatting sqref="B75:C75">
    <cfRule type="expression" dxfId="35" priority="12">
      <formula>AND(ISBLANK($D$75)=TRUE,SUM($D$72:$H$72)&lt;&gt;0)</formula>
    </cfRule>
  </conditionalFormatting>
  <conditionalFormatting sqref="C88:C135">
    <cfRule type="expression" dxfId="34" priority="22">
      <formula>AND(ROW()-85&gt;$D$75,C88&lt;&gt;"",C88&lt;&gt;"Select from drop-down list →")</formula>
    </cfRule>
  </conditionalFormatting>
  <conditionalFormatting sqref="C77 C82">
    <cfRule type="cellIs" dxfId="33" priority="15" operator="equal">
      <formula>"Select from drop-down list →"</formula>
    </cfRule>
  </conditionalFormatting>
  <conditionalFormatting sqref="B87:H87">
    <cfRule type="expression" dxfId="32" priority="35">
      <formula>$D$75&lt;=2</formula>
    </cfRule>
  </conditionalFormatting>
  <conditionalFormatting sqref="C30 C48">
    <cfRule type="expression" dxfId="31" priority="8">
      <formula>$C$30="Complete Cell C12 above"</formula>
    </cfRule>
  </conditionalFormatting>
  <conditionalFormatting sqref="E75:H75">
    <cfRule type="expression" dxfId="30" priority="13">
      <formula>($E$75)&lt;&gt;""</formula>
    </cfRule>
  </conditionalFormatting>
  <conditionalFormatting sqref="D73:H73">
    <cfRule type="cellIs" dxfId="29" priority="10" operator="notEqual">
      <formula>0</formula>
    </cfRule>
  </conditionalFormatting>
  <conditionalFormatting sqref="B73:C73">
    <cfRule type="expression" dxfId="28" priority="9">
      <formula>COUNTIF(D73:H73,0)&lt;&gt;5</formula>
    </cfRule>
  </conditionalFormatting>
  <conditionalFormatting sqref="D88:H135">
    <cfRule type="expression" dxfId="27" priority="29">
      <formula>AND(ROW()-85&gt;$D$75,D88&lt;&gt;0)</formula>
    </cfRule>
  </conditionalFormatting>
  <conditionalFormatting sqref="B88:H135">
    <cfRule type="expression" dxfId="26" priority="30">
      <formula>ROW()-$D$75=85</formula>
    </cfRule>
    <cfRule type="expression" dxfId="25" priority="86">
      <formula>ROW()-85&gt;$D$75</formula>
    </cfRule>
  </conditionalFormatting>
  <dataValidations xWindow="328" yWindow="536" count="9">
    <dataValidation type="custom" showInputMessage="1" showErrorMessage="1" sqref="D84:H84 D88:H135">
      <formula1>D84&gt;=0</formula1>
    </dataValidation>
    <dataValidation type="list" allowBlank="1" showInputMessage="1" showErrorMessage="1" sqref="C82 C77 C88:C135">
      <formula1>UnusedDistrictList</formula1>
    </dataValidation>
    <dataValidation type="whole" showInputMessage="1" showErrorMessage="1" promptTitle="Number of School Districts" prompt="Please input the total number of school districts from which students will be enrolled." sqref="D75">
      <formula1>1</formula1>
      <formula2>50</formula2>
    </dataValidation>
    <dataValidation showInputMessage="1" showErrorMessage="1" sqref="D73:H73 C43:C56 C7:C11 C25:C39 C13:C19"/>
    <dataValidation type="whole" showInputMessage="1" showErrorMessage="1" sqref="D72:H72">
      <formula1>0</formula1>
      <formula2>50</formula2>
    </dataValidation>
    <dataValidation type="whole" allowBlank="1" showInputMessage="1" showErrorMessage="1" errorTitle="Number of Classes by Grade" error="Must enter a whole number" sqref="D34:H38">
      <formula1>0</formula1>
      <formula2>99</formula2>
    </dataValidation>
    <dataValidation type="list" showInputMessage="1" showErrorMessage="1" promptTitle="Grade 5 Level" prompt="Please select the grade level (Elementary or Middle) from the dropdown." sqref="C12">
      <formula1>List_Grade5Levels</formula1>
    </dataValidation>
    <dataValidation type="whole" allowBlank="1" showInputMessage="1" showErrorMessage="1" errorTitle="Charter Enrollment by Grade" error="Must enter whole number (0-1,000)." sqref="D39:H39 D7:H21 D25:H33">
      <formula1>0</formula1>
      <formula2>1000</formula2>
    </dataValidation>
    <dataValidation type="whole" allowBlank="1" showInputMessage="1" showErrorMessage="1" errorTitle="Charter Enrollment by Grade" error="Must enter whole number (0-10,000)." sqref="D79:H79">
      <formula1>0</formula1>
      <formula2>10000</formula2>
    </dataValidation>
  </dataValidations>
  <printOptions horizontalCentered="1"/>
  <pageMargins left="0.5" right="0.5" top="0.25" bottom="0.25" header="0.3" footer="0.3"/>
  <pageSetup scale="54" fitToHeight="2" orientation="portrait" r:id="rId1"/>
  <rowBreaks count="1" manualBreakCount="1">
    <brk id="69" max="8" man="1"/>
  </rowBreaks>
  <ignoredErrors>
    <ignoredError sqref="D61:H61" formulaRange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tabColor theme="3"/>
  </sheetPr>
  <dimension ref="A1:L79"/>
  <sheetViews>
    <sheetView showGridLines="0" zoomScale="90" zoomScaleNormal="90" zoomScaleSheetLayoutView="100" workbookViewId="0">
      <pane ySplit="7" topLeftCell="A8" activePane="bottomLeft" state="frozen"/>
      <selection activeCell="F7" sqref="F7"/>
      <selection pane="bottomLeft" activeCell="D12" sqref="D12"/>
    </sheetView>
  </sheetViews>
  <sheetFormatPr defaultColWidth="8.88671875" defaultRowHeight="13.2"/>
  <cols>
    <col min="1" max="1" width="1.6640625" style="41" customWidth="1"/>
    <col min="2" max="2" width="34.6640625" style="41" customWidth="1"/>
    <col min="3" max="3" width="13" style="41" customWidth="1"/>
    <col min="4" max="8" width="15.6640625" style="41" customWidth="1"/>
    <col min="9" max="9" width="1.6640625" style="41" customWidth="1"/>
    <col min="10" max="10" width="63.109375" style="41" customWidth="1"/>
    <col min="11" max="11" width="1.6640625" style="41" customWidth="1"/>
    <col min="12" max="16" width="15.6640625" style="41" customWidth="1"/>
    <col min="17" max="17" width="2.6640625" style="41" customWidth="1"/>
    <col min="18" max="18" width="15.44140625" style="41" bestFit="1" customWidth="1"/>
    <col min="19" max="22" width="14.44140625" style="41" customWidth="1"/>
    <col min="23" max="16384" width="8.88671875" style="41"/>
  </cols>
  <sheetData>
    <row r="1" spans="1:12" ht="15">
      <c r="A1" s="419"/>
      <c r="B1" s="24"/>
      <c r="C1" s="24"/>
      <c r="D1" s="24"/>
      <c r="E1" s="24"/>
      <c r="F1" s="24"/>
      <c r="G1" s="24"/>
      <c r="H1" s="24"/>
      <c r="I1" s="419"/>
      <c r="J1" s="25"/>
    </row>
    <row r="2" spans="1:12" ht="33" customHeight="1">
      <c r="A2" s="419"/>
      <c r="B2" s="416" t="str">
        <f>IF(CONTROL!$J$5=0,Mssg1,School)</f>
        <v>Please enter school name on tab - "1) School Information"</v>
      </c>
      <c r="C2" s="417"/>
      <c r="D2" s="417"/>
      <c r="E2" s="417"/>
      <c r="F2" s="417"/>
      <c r="G2" s="417"/>
      <c r="H2" s="417"/>
      <c r="I2" s="603"/>
      <c r="J2" s="418"/>
    </row>
    <row r="3" spans="1:12" ht="15" customHeight="1">
      <c r="A3" s="420"/>
      <c r="B3" s="617"/>
      <c r="C3" s="101"/>
      <c r="D3" s="101"/>
      <c r="E3" s="101"/>
      <c r="F3" s="101"/>
      <c r="G3" s="101"/>
      <c r="H3" s="101"/>
      <c r="I3" s="101"/>
      <c r="J3" s="604"/>
      <c r="K3" s="431"/>
    </row>
    <row r="4" spans="1:12" ht="15" customHeight="1">
      <c r="A4" s="420"/>
      <c r="B4" s="935"/>
      <c r="C4" s="410"/>
      <c r="D4" s="616" t="s">
        <v>111</v>
      </c>
      <c r="E4" s="616" t="s">
        <v>112</v>
      </c>
      <c r="F4" s="616" t="s">
        <v>113</v>
      </c>
      <c r="G4" s="616" t="s">
        <v>114</v>
      </c>
      <c r="H4" s="616" t="s">
        <v>115</v>
      </c>
      <c r="I4" s="620"/>
      <c r="J4" s="431"/>
    </row>
    <row r="5" spans="1:12" ht="18">
      <c r="A5" s="420"/>
      <c r="B5" s="936"/>
      <c r="C5" s="409" t="s">
        <v>237</v>
      </c>
      <c r="D5" s="960" t="str">
        <f>CONTROL!$G$19</f>
        <v/>
      </c>
      <c r="E5" s="960" t="str">
        <f ca="1">CONTROL!$G$20</f>
        <v/>
      </c>
      <c r="F5" s="960" t="str">
        <f ca="1">CONTROL!$G$21</f>
        <v/>
      </c>
      <c r="G5" s="960" t="str">
        <f ca="1">CONTROL!$G$22</f>
        <v/>
      </c>
      <c r="H5" s="960" t="str">
        <f ca="1">CONTROL!$G$23</f>
        <v/>
      </c>
      <c r="I5" s="620"/>
      <c r="J5" s="431"/>
      <c r="L5" s="612"/>
    </row>
    <row r="6" spans="1:12" ht="18">
      <c r="A6" s="420"/>
      <c r="B6" s="936"/>
      <c r="C6" s="409" t="s">
        <v>195</v>
      </c>
      <c r="D6" s="964" t="str">
        <f>CONTROL!E91</f>
        <v/>
      </c>
      <c r="E6" s="964" t="str">
        <f>CONTROL!F91</f>
        <v/>
      </c>
      <c r="F6" s="964" t="str">
        <f>CONTROL!G91</f>
        <v/>
      </c>
      <c r="G6" s="964" t="str">
        <f>CONTROL!H91</f>
        <v/>
      </c>
      <c r="H6" s="964" t="str">
        <f>CONTROL!I91</f>
        <v/>
      </c>
      <c r="I6" s="620"/>
      <c r="J6" s="942"/>
    </row>
    <row r="7" spans="1:12" ht="18">
      <c r="A7" s="420"/>
      <c r="B7" s="937"/>
      <c r="C7" s="409" t="s">
        <v>196</v>
      </c>
      <c r="D7" s="1049" t="str">
        <f ca="1">CONTROL!E57</f>
        <v>Complete Tab 2</v>
      </c>
      <c r="E7" s="1049" t="str">
        <f ca="1">CONTROL!F57</f>
        <v>Complete Tab 2</v>
      </c>
      <c r="F7" s="1049" t="str">
        <f ca="1">CONTROL!G57</f>
        <v>Complete Tab 2</v>
      </c>
      <c r="G7" s="1049" t="str">
        <f ca="1">CONTROL!H57</f>
        <v>Complete Tab 2</v>
      </c>
      <c r="H7" s="1049" t="str">
        <f ca="1">CONTROL!I57</f>
        <v>Complete Tab 2</v>
      </c>
      <c r="I7" s="620"/>
      <c r="J7" s="944" t="str">
        <f ca="1">IFERROR(INDEX(CONTROL!$N$53:$N$55,MATCH(CONTROL!$L$55,CONTROL!$M$53:$M$55,0)),"")</f>
        <v xml:space="preserve">Please enter enrollment data for ALL years on Tab 2.  </v>
      </c>
    </row>
    <row r="8" spans="1:12" ht="15.75" customHeight="1">
      <c r="A8" s="420"/>
      <c r="B8" s="619"/>
      <c r="C8" s="614"/>
      <c r="D8" s="615"/>
      <c r="E8" s="615"/>
      <c r="F8" s="615"/>
      <c r="G8" s="615"/>
      <c r="H8" s="615"/>
      <c r="I8" s="420"/>
    </row>
    <row r="9" spans="1:12" ht="33.75" customHeight="1">
      <c r="A9" s="420"/>
      <c r="B9" s="619"/>
      <c r="C9" s="614"/>
      <c r="D9" s="1133" t="s">
        <v>287</v>
      </c>
      <c r="E9" s="1134"/>
      <c r="F9" s="1134"/>
      <c r="G9" s="1134"/>
      <c r="H9" s="1135"/>
      <c r="I9" s="420"/>
      <c r="J9" s="624" t="s">
        <v>297</v>
      </c>
    </row>
    <row r="10" spans="1:12" ht="15">
      <c r="A10" s="419"/>
      <c r="B10" s="425"/>
      <c r="C10" s="425"/>
      <c r="D10" s="425"/>
      <c r="E10" s="425"/>
      <c r="F10" s="425"/>
      <c r="G10" s="425"/>
      <c r="H10" s="425"/>
      <c r="I10" s="420"/>
      <c r="J10" s="28"/>
    </row>
    <row r="11" spans="1:12" ht="15" customHeight="1">
      <c r="A11" s="419"/>
      <c r="B11" s="29" t="s">
        <v>246</v>
      </c>
      <c r="D11" s="422" t="s">
        <v>236</v>
      </c>
      <c r="E11" s="423"/>
      <c r="F11" s="423"/>
      <c r="G11" s="423"/>
      <c r="H11" s="424"/>
      <c r="I11" s="420"/>
      <c r="J11" s="618" t="s">
        <v>285</v>
      </c>
    </row>
    <row r="12" spans="1:12" ht="15">
      <c r="A12" s="419"/>
      <c r="B12" s="412" t="s">
        <v>135</v>
      </c>
      <c r="C12" s="413"/>
      <c r="D12" s="97">
        <v>0</v>
      </c>
      <c r="E12" s="97">
        <v>0</v>
      </c>
      <c r="F12" s="97">
        <v>0</v>
      </c>
      <c r="G12" s="97">
        <v>0</v>
      </c>
      <c r="H12" s="97">
        <v>0</v>
      </c>
      <c r="I12" s="426"/>
      <c r="J12" s="601"/>
    </row>
    <row r="13" spans="1:12" ht="15">
      <c r="A13" s="419"/>
      <c r="B13" s="412" t="s">
        <v>136</v>
      </c>
      <c r="C13" s="413"/>
      <c r="D13" s="97">
        <v>0</v>
      </c>
      <c r="E13" s="97">
        <v>0</v>
      </c>
      <c r="F13" s="97">
        <v>0</v>
      </c>
      <c r="G13" s="97">
        <v>0</v>
      </c>
      <c r="H13" s="97">
        <v>0</v>
      </c>
      <c r="I13" s="426"/>
      <c r="J13" s="601"/>
    </row>
    <row r="14" spans="1:12" ht="15">
      <c r="A14" s="419"/>
      <c r="B14" s="412" t="s">
        <v>137</v>
      </c>
      <c r="C14" s="413"/>
      <c r="D14" s="97">
        <v>0</v>
      </c>
      <c r="E14" s="97">
        <v>0</v>
      </c>
      <c r="F14" s="97">
        <v>0</v>
      </c>
      <c r="G14" s="97">
        <v>0</v>
      </c>
      <c r="H14" s="97">
        <v>0</v>
      </c>
      <c r="I14" s="426"/>
      <c r="J14" s="601"/>
    </row>
    <row r="15" spans="1:12" ht="15">
      <c r="A15" s="419"/>
      <c r="B15" s="412" t="s">
        <v>106</v>
      </c>
      <c r="C15" s="413"/>
      <c r="D15" s="97">
        <v>0</v>
      </c>
      <c r="E15" s="97">
        <v>0</v>
      </c>
      <c r="F15" s="97">
        <v>0</v>
      </c>
      <c r="G15" s="97">
        <v>0</v>
      </c>
      <c r="H15" s="97">
        <v>0</v>
      </c>
      <c r="I15" s="426"/>
      <c r="J15" s="601"/>
    </row>
    <row r="16" spans="1:12" ht="15">
      <c r="A16" s="419"/>
      <c r="B16" s="412" t="s">
        <v>107</v>
      </c>
      <c r="C16" s="413"/>
      <c r="D16" s="97">
        <v>0</v>
      </c>
      <c r="E16" s="97">
        <v>0</v>
      </c>
      <c r="F16" s="97">
        <v>0</v>
      </c>
      <c r="G16" s="97">
        <v>0</v>
      </c>
      <c r="H16" s="97">
        <v>0</v>
      </c>
      <c r="I16" s="426"/>
      <c r="J16" s="601"/>
    </row>
    <row r="17" spans="1:10" ht="15">
      <c r="A17" s="419"/>
      <c r="B17" s="412" t="s">
        <v>138</v>
      </c>
      <c r="C17" s="413"/>
      <c r="D17" s="97">
        <v>0</v>
      </c>
      <c r="E17" s="97">
        <v>0</v>
      </c>
      <c r="F17" s="97">
        <v>0</v>
      </c>
      <c r="G17" s="97">
        <v>0</v>
      </c>
      <c r="H17" s="97">
        <v>0</v>
      </c>
      <c r="I17" s="426"/>
      <c r="J17" s="601"/>
    </row>
    <row r="18" spans="1:10" ht="15">
      <c r="A18" s="419"/>
      <c r="B18" s="414" t="s">
        <v>77</v>
      </c>
      <c r="C18" s="413"/>
      <c r="D18" s="34">
        <f t="shared" ref="D18:H18" si="0">SUM(D12:D17)</f>
        <v>0</v>
      </c>
      <c r="E18" s="34">
        <f t="shared" si="0"/>
        <v>0</v>
      </c>
      <c r="F18" s="34">
        <f t="shared" si="0"/>
        <v>0</v>
      </c>
      <c r="G18" s="34">
        <f t="shared" si="0"/>
        <v>0</v>
      </c>
      <c r="H18" s="34">
        <f t="shared" si="0"/>
        <v>0</v>
      </c>
      <c r="I18" s="427"/>
      <c r="J18" s="609"/>
    </row>
    <row r="19" spans="1:10" ht="15" customHeight="1">
      <c r="A19" s="419"/>
      <c r="B19" s="24"/>
      <c r="D19" s="24"/>
      <c r="E19" s="24"/>
      <c r="F19" s="24"/>
      <c r="G19" s="24"/>
      <c r="H19" s="24"/>
      <c r="I19" s="419"/>
      <c r="J19" s="25"/>
    </row>
    <row r="20" spans="1:10" ht="15" customHeight="1">
      <c r="A20" s="419"/>
      <c r="B20" s="29" t="s">
        <v>247</v>
      </c>
      <c r="D20" s="26"/>
      <c r="E20" s="26"/>
      <c r="F20" s="26"/>
      <c r="G20" s="26"/>
      <c r="H20" s="26"/>
      <c r="I20" s="419"/>
      <c r="J20" s="91"/>
    </row>
    <row r="21" spans="1:10" ht="15" customHeight="1">
      <c r="A21" s="419"/>
      <c r="B21" s="412" t="s">
        <v>52</v>
      </c>
      <c r="C21" s="413"/>
      <c r="D21" s="97">
        <v>0</v>
      </c>
      <c r="E21" s="97">
        <v>0</v>
      </c>
      <c r="F21" s="97">
        <v>0</v>
      </c>
      <c r="G21" s="97">
        <v>0</v>
      </c>
      <c r="H21" s="97">
        <v>0</v>
      </c>
      <c r="I21" s="426"/>
      <c r="J21" s="601"/>
    </row>
    <row r="22" spans="1:10" ht="15" customHeight="1">
      <c r="A22" s="419"/>
      <c r="B22" s="412" t="s">
        <v>53</v>
      </c>
      <c r="C22" s="413"/>
      <c r="D22" s="97">
        <v>0</v>
      </c>
      <c r="E22" s="97">
        <v>0</v>
      </c>
      <c r="F22" s="97">
        <v>0</v>
      </c>
      <c r="G22" s="97">
        <v>0</v>
      </c>
      <c r="H22" s="97">
        <v>0</v>
      </c>
      <c r="I22" s="426"/>
      <c r="J22" s="601"/>
    </row>
    <row r="23" spans="1:10" ht="15" customHeight="1">
      <c r="A23" s="419"/>
      <c r="B23" s="412" t="s">
        <v>10</v>
      </c>
      <c r="C23" s="413"/>
      <c r="D23" s="97">
        <v>0</v>
      </c>
      <c r="E23" s="97">
        <v>0</v>
      </c>
      <c r="F23" s="97">
        <v>0</v>
      </c>
      <c r="G23" s="97">
        <v>0</v>
      </c>
      <c r="H23" s="97">
        <v>0</v>
      </c>
      <c r="I23" s="426"/>
      <c r="J23" s="601"/>
    </row>
    <row r="24" spans="1:10" ht="15" customHeight="1">
      <c r="A24" s="419"/>
      <c r="B24" s="412" t="s">
        <v>11</v>
      </c>
      <c r="C24" s="413"/>
      <c r="D24" s="97">
        <v>0</v>
      </c>
      <c r="E24" s="97">
        <v>0</v>
      </c>
      <c r="F24" s="97">
        <v>0</v>
      </c>
      <c r="G24" s="97">
        <v>0</v>
      </c>
      <c r="H24" s="97">
        <v>0</v>
      </c>
      <c r="I24" s="426"/>
      <c r="J24" s="601"/>
    </row>
    <row r="25" spans="1:10" ht="15" customHeight="1">
      <c r="A25" s="419"/>
      <c r="B25" s="412" t="s">
        <v>12</v>
      </c>
      <c r="C25" s="413"/>
      <c r="D25" s="97">
        <v>0</v>
      </c>
      <c r="E25" s="97">
        <v>0</v>
      </c>
      <c r="F25" s="97">
        <v>0</v>
      </c>
      <c r="G25" s="97">
        <v>0</v>
      </c>
      <c r="H25" s="97">
        <v>0</v>
      </c>
      <c r="I25" s="426"/>
      <c r="J25" s="601"/>
    </row>
    <row r="26" spans="1:10" ht="15">
      <c r="A26" s="419"/>
      <c r="B26" s="412" t="s">
        <v>13</v>
      </c>
      <c r="C26" s="413"/>
      <c r="D26" s="97">
        <v>0</v>
      </c>
      <c r="E26" s="97">
        <v>0</v>
      </c>
      <c r="F26" s="97">
        <v>0</v>
      </c>
      <c r="G26" s="97">
        <v>0</v>
      </c>
      <c r="H26" s="97">
        <v>0</v>
      </c>
      <c r="I26" s="426"/>
      <c r="J26" s="601"/>
    </row>
    <row r="27" spans="1:10" ht="15" customHeight="1">
      <c r="A27" s="419"/>
      <c r="B27" s="412" t="s">
        <v>75</v>
      </c>
      <c r="C27" s="413"/>
      <c r="D27" s="97">
        <v>0</v>
      </c>
      <c r="E27" s="97">
        <v>0</v>
      </c>
      <c r="F27" s="97">
        <v>0</v>
      </c>
      <c r="G27" s="97">
        <v>0</v>
      </c>
      <c r="H27" s="97">
        <v>0</v>
      </c>
      <c r="I27" s="426"/>
      <c r="J27" s="601"/>
    </row>
    <row r="28" spans="1:10" ht="15" customHeight="1">
      <c r="A28" s="419"/>
      <c r="B28" s="412" t="s">
        <v>30</v>
      </c>
      <c r="C28" s="413"/>
      <c r="D28" s="97">
        <v>0</v>
      </c>
      <c r="E28" s="97">
        <v>0</v>
      </c>
      <c r="F28" s="97">
        <v>0</v>
      </c>
      <c r="G28" s="97">
        <v>0</v>
      </c>
      <c r="H28" s="97">
        <v>0</v>
      </c>
      <c r="I28" s="426"/>
      <c r="J28" s="601"/>
    </row>
    <row r="29" spans="1:10" ht="20.100000000000001" customHeight="1">
      <c r="A29" s="419"/>
      <c r="B29" s="412" t="s">
        <v>80</v>
      </c>
      <c r="C29" s="413"/>
      <c r="D29" s="411">
        <f t="shared" ref="D29:H29" si="1">SUM(D21:D28)</f>
        <v>0</v>
      </c>
      <c r="E29" s="38">
        <f t="shared" si="1"/>
        <v>0</v>
      </c>
      <c r="F29" s="38">
        <f t="shared" si="1"/>
        <v>0</v>
      </c>
      <c r="G29" s="38">
        <f t="shared" si="1"/>
        <v>0</v>
      </c>
      <c r="H29" s="38">
        <f t="shared" si="1"/>
        <v>0</v>
      </c>
      <c r="I29" s="426"/>
      <c r="J29" s="601"/>
    </row>
    <row r="30" spans="1:10" ht="15">
      <c r="A30" s="419"/>
      <c r="B30" s="24"/>
      <c r="D30" s="24"/>
      <c r="E30" s="24"/>
      <c r="F30" s="24"/>
      <c r="G30" s="24"/>
      <c r="H30" s="24"/>
      <c r="I30" s="419"/>
      <c r="J30" s="25"/>
    </row>
    <row r="31" spans="1:10" ht="15" customHeight="1">
      <c r="A31" s="419"/>
      <c r="B31" s="29" t="s">
        <v>248</v>
      </c>
      <c r="D31" s="26"/>
      <c r="E31" s="26"/>
      <c r="F31" s="26"/>
      <c r="G31" s="26"/>
      <c r="H31" s="26"/>
      <c r="I31" s="420"/>
      <c r="J31" s="91"/>
    </row>
    <row r="32" spans="1:10" ht="15">
      <c r="A32" s="419"/>
      <c r="B32" s="412" t="s">
        <v>108</v>
      </c>
      <c r="C32" s="413"/>
      <c r="D32" s="97">
        <v>0</v>
      </c>
      <c r="E32" s="97">
        <v>0</v>
      </c>
      <c r="F32" s="97">
        <v>0</v>
      </c>
      <c r="G32" s="97">
        <v>0</v>
      </c>
      <c r="H32" s="97">
        <v>0</v>
      </c>
      <c r="I32" s="428"/>
      <c r="J32" s="601"/>
    </row>
    <row r="33" spans="1:10" ht="15" customHeight="1">
      <c r="A33" s="419"/>
      <c r="B33" s="412" t="s">
        <v>109</v>
      </c>
      <c r="C33" s="413"/>
      <c r="D33" s="97">
        <v>0</v>
      </c>
      <c r="E33" s="97">
        <v>0</v>
      </c>
      <c r="F33" s="97">
        <v>0</v>
      </c>
      <c r="G33" s="97">
        <v>0</v>
      </c>
      <c r="H33" s="97">
        <v>0</v>
      </c>
      <c r="I33" s="428"/>
      <c r="J33" s="601"/>
    </row>
    <row r="34" spans="1:10" ht="15" customHeight="1">
      <c r="A34" s="419"/>
      <c r="B34" s="412" t="s">
        <v>110</v>
      </c>
      <c r="C34" s="413"/>
      <c r="D34" s="97">
        <v>0</v>
      </c>
      <c r="E34" s="97">
        <v>0</v>
      </c>
      <c r="F34" s="97">
        <v>0</v>
      </c>
      <c r="G34" s="97">
        <v>0</v>
      </c>
      <c r="H34" s="97">
        <v>0</v>
      </c>
      <c r="I34" s="428"/>
      <c r="J34" s="601"/>
    </row>
    <row r="35" spans="1:10" ht="15" customHeight="1">
      <c r="A35" s="419"/>
      <c r="B35" s="412" t="s">
        <v>7</v>
      </c>
      <c r="C35" s="413"/>
      <c r="D35" s="97">
        <v>0</v>
      </c>
      <c r="E35" s="97">
        <v>0</v>
      </c>
      <c r="F35" s="97">
        <v>0</v>
      </c>
      <c r="G35" s="97">
        <v>0</v>
      </c>
      <c r="H35" s="97">
        <v>0</v>
      </c>
      <c r="I35" s="428"/>
      <c r="J35" s="601"/>
    </row>
    <row r="36" spans="1:10" ht="15">
      <c r="A36" s="419"/>
      <c r="B36" s="412" t="s">
        <v>30</v>
      </c>
      <c r="C36" s="413"/>
      <c r="D36" s="97">
        <v>0</v>
      </c>
      <c r="E36" s="97">
        <v>0</v>
      </c>
      <c r="F36" s="97">
        <v>0</v>
      </c>
      <c r="G36" s="97">
        <v>0</v>
      </c>
      <c r="H36" s="97">
        <v>0</v>
      </c>
      <c r="I36" s="428"/>
      <c r="J36" s="601"/>
    </row>
    <row r="37" spans="1:10" ht="20.100000000000001" customHeight="1">
      <c r="A37" s="419"/>
      <c r="B37" s="414" t="s">
        <v>82</v>
      </c>
      <c r="C37" s="413"/>
      <c r="D37" s="34">
        <f t="shared" ref="D37:H37" si="2">SUM(D32:D36)</f>
        <v>0</v>
      </c>
      <c r="E37" s="34">
        <f t="shared" si="2"/>
        <v>0</v>
      </c>
      <c r="F37" s="34">
        <f t="shared" si="2"/>
        <v>0</v>
      </c>
      <c r="G37" s="34">
        <f t="shared" si="2"/>
        <v>0</v>
      </c>
      <c r="H37" s="34">
        <f t="shared" si="2"/>
        <v>0</v>
      </c>
      <c r="I37" s="429"/>
      <c r="J37" s="601"/>
    </row>
    <row r="38" spans="1:10" ht="15">
      <c r="A38" s="419"/>
      <c r="B38" s="24"/>
      <c r="D38" s="24"/>
      <c r="E38" s="24"/>
      <c r="F38" s="24"/>
      <c r="G38" s="24"/>
      <c r="H38" s="24"/>
      <c r="I38" s="419"/>
      <c r="J38" s="25"/>
    </row>
    <row r="39" spans="1:10" ht="20.100000000000001" customHeight="1">
      <c r="A39" s="421"/>
      <c r="B39" s="415" t="s">
        <v>244</v>
      </c>
      <c r="C39" s="413"/>
      <c r="D39" s="34">
        <f t="shared" ref="D39:H39" si="3">+D18+D29+D37</f>
        <v>0</v>
      </c>
      <c r="E39" s="34">
        <f t="shared" si="3"/>
        <v>0</v>
      </c>
      <c r="F39" s="34">
        <f t="shared" si="3"/>
        <v>0</v>
      </c>
      <c r="G39" s="34">
        <f t="shared" si="3"/>
        <v>0</v>
      </c>
      <c r="H39" s="34">
        <f t="shared" si="3"/>
        <v>0</v>
      </c>
      <c r="I39" s="430"/>
      <c r="J39" s="601"/>
    </row>
    <row r="40" spans="1:10" ht="20.100000000000001" customHeight="1">
      <c r="A40" s="421"/>
      <c r="B40" s="606"/>
      <c r="C40" s="431"/>
      <c r="D40" s="607"/>
      <c r="E40" s="607"/>
      <c r="F40" s="607"/>
      <c r="G40" s="607"/>
      <c r="H40" s="607"/>
      <c r="I40" s="608"/>
      <c r="J40" s="607"/>
    </row>
    <row r="41" spans="1:10" ht="15.75" customHeight="1">
      <c r="A41"/>
    </row>
    <row r="42" spans="1:10" ht="15" customHeight="1">
      <c r="B42" s="1130" t="s">
        <v>286</v>
      </c>
      <c r="C42" s="410"/>
      <c r="D42" s="616" t="s">
        <v>111</v>
      </c>
      <c r="E42" s="616" t="s">
        <v>112</v>
      </c>
      <c r="F42" s="616" t="s">
        <v>113</v>
      </c>
      <c r="G42" s="616" t="s">
        <v>114</v>
      </c>
      <c r="H42" s="616" t="s">
        <v>115</v>
      </c>
    </row>
    <row r="43" spans="1:10" ht="15" customHeight="1">
      <c r="B43" s="1131"/>
      <c r="C43" s="409" t="s">
        <v>237</v>
      </c>
      <c r="D43" s="960" t="str">
        <f>CONTROL!$G$19</f>
        <v/>
      </c>
      <c r="E43" s="960" t="str">
        <f ca="1">CONTROL!$G$20</f>
        <v/>
      </c>
      <c r="F43" s="960" t="str">
        <f ca="1">CONTROL!$G$21</f>
        <v/>
      </c>
      <c r="G43" s="960" t="str">
        <f ca="1">CONTROL!$G$22</f>
        <v/>
      </c>
      <c r="H43" s="960" t="str">
        <f ca="1">CONTROL!$G$23</f>
        <v/>
      </c>
      <c r="J43"/>
    </row>
    <row r="44" spans="1:10" ht="15" customHeight="1">
      <c r="B44" s="1131"/>
      <c r="C44" s="409" t="s">
        <v>195</v>
      </c>
      <c r="D44" s="960" t="str">
        <f>CONTROL!$E$91</f>
        <v/>
      </c>
      <c r="E44" s="960" t="str">
        <f>CONTROL!$F$91</f>
        <v/>
      </c>
      <c r="F44" s="960" t="str">
        <f>CONTROL!$G$91</f>
        <v/>
      </c>
      <c r="G44" s="960" t="str">
        <f>CONTROL!$H$91</f>
        <v/>
      </c>
      <c r="H44" s="960" t="str">
        <f>CONTROL!$I$91</f>
        <v/>
      </c>
    </row>
    <row r="45" spans="1:10" ht="15" customHeight="1">
      <c r="B45" s="1132"/>
      <c r="C45" s="409" t="s">
        <v>196</v>
      </c>
      <c r="D45" s="605" t="str">
        <f ca="1">CONTROL!$E$57</f>
        <v>Complete Tab 2</v>
      </c>
      <c r="E45" s="605" t="str">
        <f ca="1">CONTROL!$F$57</f>
        <v>Complete Tab 2</v>
      </c>
      <c r="F45" s="605" t="str">
        <f ca="1">CONTROL!$G$57</f>
        <v>Complete Tab 2</v>
      </c>
      <c r="G45" s="605" t="str">
        <f ca="1">CONTROL!$H$57</f>
        <v>Complete Tab 2</v>
      </c>
      <c r="H45" s="605" t="str">
        <f ca="1">CONTROL!$I$57</f>
        <v>Complete Tab 2</v>
      </c>
    </row>
    <row r="46" spans="1:10" ht="15" customHeight="1">
      <c r="B46" s="613"/>
      <c r="C46" s="614"/>
      <c r="D46" s="615"/>
      <c r="E46" s="615"/>
      <c r="F46" s="615"/>
      <c r="G46" s="615"/>
      <c r="H46" s="615"/>
      <c r="J46"/>
    </row>
    <row r="47" spans="1:10" ht="33.75" customHeight="1">
      <c r="B47" s="621"/>
      <c r="C47" s="1127" t="s">
        <v>288</v>
      </c>
      <c r="D47" s="1128"/>
      <c r="E47" s="1128"/>
      <c r="F47" s="1128"/>
      <c r="G47" s="1128"/>
      <c r="H47" s="1129"/>
      <c r="J47" s="624" t="s">
        <v>289</v>
      </c>
    </row>
    <row r="48" spans="1:10" ht="15" customHeight="1">
      <c r="B48" s="613"/>
      <c r="C48" s="614"/>
      <c r="D48" s="615"/>
      <c r="E48" s="615"/>
      <c r="F48" s="615"/>
      <c r="G48" s="615"/>
      <c r="H48" s="615"/>
      <c r="J48" s="615"/>
    </row>
    <row r="49" spans="2:10" ht="15">
      <c r="C49" s="422" t="s">
        <v>243</v>
      </c>
      <c r="D49" s="422"/>
      <c r="E49" s="423"/>
      <c r="F49" s="423"/>
      <c r="G49" s="423"/>
      <c r="H49" s="424"/>
      <c r="J49" s="618" t="s">
        <v>285</v>
      </c>
    </row>
    <row r="50" spans="2:10" ht="15">
      <c r="B50" s="29" t="s">
        <v>199</v>
      </c>
      <c r="C50" s="99" t="s">
        <v>284</v>
      </c>
      <c r="D50" s="611">
        <v>0</v>
      </c>
      <c r="E50" s="611">
        <v>0</v>
      </c>
      <c r="F50" s="611">
        <v>0</v>
      </c>
      <c r="G50" s="611">
        <v>0</v>
      </c>
      <c r="H50" s="611">
        <v>0</v>
      </c>
      <c r="I50" s="431"/>
      <c r="J50" s="601"/>
    </row>
    <row r="51" spans="2:10" ht="15">
      <c r="B51" s="31" t="s">
        <v>135</v>
      </c>
      <c r="C51" s="98">
        <v>0</v>
      </c>
      <c r="D51" s="610">
        <f t="shared" ref="D51:D56" si="4">C51*D12</f>
        <v>0</v>
      </c>
      <c r="E51" s="610">
        <f t="shared" ref="E51:H56" si="5">IF(E12=0,0,IF(E12&lt;D12,(D51+(D51/D12)*(E12-D12))*(1+E$50),($C51*(E12-D12))+(D51*(1+E$50))))</f>
        <v>0</v>
      </c>
      <c r="F51" s="610">
        <f t="shared" si="5"/>
        <v>0</v>
      </c>
      <c r="G51" s="610">
        <f t="shared" si="5"/>
        <v>0</v>
      </c>
      <c r="H51" s="610">
        <f t="shared" si="5"/>
        <v>0</v>
      </c>
      <c r="J51" s="601"/>
    </row>
    <row r="52" spans="2:10" ht="15">
      <c r="B52" s="31" t="s">
        <v>136</v>
      </c>
      <c r="C52" s="98">
        <v>0</v>
      </c>
      <c r="D52" s="32">
        <f t="shared" si="4"/>
        <v>0</v>
      </c>
      <c r="E52" s="32">
        <f t="shared" si="5"/>
        <v>0</v>
      </c>
      <c r="F52" s="32">
        <f t="shared" si="5"/>
        <v>0</v>
      </c>
      <c r="G52" s="32">
        <f t="shared" si="5"/>
        <v>0</v>
      </c>
      <c r="H52" s="32">
        <f t="shared" si="5"/>
        <v>0</v>
      </c>
      <c r="J52" s="601"/>
    </row>
    <row r="53" spans="2:10" ht="15">
      <c r="B53" s="31" t="s">
        <v>137</v>
      </c>
      <c r="C53" s="98">
        <v>0</v>
      </c>
      <c r="D53" s="32">
        <f t="shared" si="4"/>
        <v>0</v>
      </c>
      <c r="E53" s="32">
        <f t="shared" si="5"/>
        <v>0</v>
      </c>
      <c r="F53" s="32">
        <f t="shared" si="5"/>
        <v>0</v>
      </c>
      <c r="G53" s="32">
        <f t="shared" si="5"/>
        <v>0</v>
      </c>
      <c r="H53" s="32">
        <f t="shared" si="5"/>
        <v>0</v>
      </c>
      <c r="J53" s="601"/>
    </row>
    <row r="54" spans="2:10" ht="15">
      <c r="B54" s="31" t="s">
        <v>106</v>
      </c>
      <c r="C54" s="98">
        <v>0</v>
      </c>
      <c r="D54" s="32">
        <f t="shared" si="4"/>
        <v>0</v>
      </c>
      <c r="E54" s="32">
        <f t="shared" si="5"/>
        <v>0</v>
      </c>
      <c r="F54" s="32">
        <f t="shared" si="5"/>
        <v>0</v>
      </c>
      <c r="G54" s="32">
        <f t="shared" si="5"/>
        <v>0</v>
      </c>
      <c r="H54" s="32">
        <f t="shared" si="5"/>
        <v>0</v>
      </c>
      <c r="J54" s="601"/>
    </row>
    <row r="55" spans="2:10" ht="15">
      <c r="B55" s="31" t="s">
        <v>107</v>
      </c>
      <c r="C55" s="98">
        <v>0</v>
      </c>
      <c r="D55" s="32">
        <f t="shared" si="4"/>
        <v>0</v>
      </c>
      <c r="E55" s="32">
        <f t="shared" si="5"/>
        <v>0</v>
      </c>
      <c r="F55" s="32">
        <f t="shared" si="5"/>
        <v>0</v>
      </c>
      <c r="G55" s="32">
        <f t="shared" si="5"/>
        <v>0</v>
      </c>
      <c r="H55" s="32">
        <f t="shared" si="5"/>
        <v>0</v>
      </c>
      <c r="J55" s="601"/>
    </row>
    <row r="56" spans="2:10" ht="15">
      <c r="B56" s="31" t="s">
        <v>138</v>
      </c>
      <c r="C56" s="98">
        <v>0</v>
      </c>
      <c r="D56" s="32">
        <f t="shared" si="4"/>
        <v>0</v>
      </c>
      <c r="E56" s="32">
        <f t="shared" si="5"/>
        <v>0</v>
      </c>
      <c r="F56" s="32">
        <f t="shared" si="5"/>
        <v>0</v>
      </c>
      <c r="G56" s="32">
        <f t="shared" si="5"/>
        <v>0</v>
      </c>
      <c r="H56" s="32">
        <f t="shared" si="5"/>
        <v>0</v>
      </c>
      <c r="J56" s="601"/>
    </row>
    <row r="57" spans="2:10" ht="15">
      <c r="B57" s="33" t="s">
        <v>77</v>
      </c>
      <c r="C57" s="33"/>
      <c r="D57" s="35">
        <f t="shared" ref="D57:H57" si="6">SUM(D51:D56)</f>
        <v>0</v>
      </c>
      <c r="E57" s="35">
        <f t="shared" si="6"/>
        <v>0</v>
      </c>
      <c r="F57" s="35">
        <f t="shared" si="6"/>
        <v>0</v>
      </c>
      <c r="G57" s="35">
        <f t="shared" si="6"/>
        <v>0</v>
      </c>
      <c r="H57" s="35">
        <f t="shared" si="6"/>
        <v>0</v>
      </c>
      <c r="J57" s="601"/>
    </row>
    <row r="58" spans="2:10" ht="15">
      <c r="B58" s="24"/>
      <c r="C58" s="24"/>
      <c r="D58" s="24"/>
      <c r="E58" s="24"/>
      <c r="F58" s="24"/>
      <c r="G58" s="24"/>
      <c r="H58" s="24"/>
      <c r="J58" s="25"/>
    </row>
    <row r="59" spans="2:10" ht="15">
      <c r="B59" s="29" t="s">
        <v>197</v>
      </c>
      <c r="C59" s="29"/>
      <c r="D59" s="30"/>
      <c r="E59" s="30"/>
      <c r="F59" s="30"/>
      <c r="G59" s="30"/>
      <c r="H59" s="30"/>
      <c r="J59" s="91"/>
    </row>
    <row r="60" spans="2:10" ht="15">
      <c r="B60" s="31" t="s">
        <v>52</v>
      </c>
      <c r="C60" s="98">
        <v>0</v>
      </c>
      <c r="D60" s="32">
        <f t="shared" ref="D60:D67" si="7">C60*D21</f>
        <v>0</v>
      </c>
      <c r="E60" s="32">
        <f t="shared" ref="E60:H67" si="8">IF(E21=0,0,IF(E21&lt;D21,(D60+(D60/D21)*(E21-D21))*(1+E$50),($C60*(E21-D21))+(D60*(1+E$50))))</f>
        <v>0</v>
      </c>
      <c r="F60" s="32">
        <f t="shared" si="8"/>
        <v>0</v>
      </c>
      <c r="G60" s="32">
        <f t="shared" si="8"/>
        <v>0</v>
      </c>
      <c r="H60" s="32">
        <f t="shared" si="8"/>
        <v>0</v>
      </c>
      <c r="J60" s="601"/>
    </row>
    <row r="61" spans="2:10" ht="15">
      <c r="B61" s="31" t="s">
        <v>53</v>
      </c>
      <c r="C61" s="98">
        <v>0</v>
      </c>
      <c r="D61" s="32">
        <f t="shared" si="7"/>
        <v>0</v>
      </c>
      <c r="E61" s="32">
        <f t="shared" si="8"/>
        <v>0</v>
      </c>
      <c r="F61" s="32">
        <f t="shared" si="8"/>
        <v>0</v>
      </c>
      <c r="G61" s="32">
        <f t="shared" si="8"/>
        <v>0</v>
      </c>
      <c r="H61" s="32">
        <f t="shared" si="8"/>
        <v>0</v>
      </c>
      <c r="J61" s="601"/>
    </row>
    <row r="62" spans="2:10" ht="15">
      <c r="B62" s="31" t="s">
        <v>10</v>
      </c>
      <c r="C62" s="98">
        <v>0</v>
      </c>
      <c r="D62" s="32">
        <f t="shared" si="7"/>
        <v>0</v>
      </c>
      <c r="E62" s="32">
        <f t="shared" si="8"/>
        <v>0</v>
      </c>
      <c r="F62" s="32">
        <f t="shared" si="8"/>
        <v>0</v>
      </c>
      <c r="G62" s="32">
        <f t="shared" si="8"/>
        <v>0</v>
      </c>
      <c r="H62" s="32">
        <f t="shared" si="8"/>
        <v>0</v>
      </c>
      <c r="J62" s="601"/>
    </row>
    <row r="63" spans="2:10" ht="15">
      <c r="B63" s="31" t="s">
        <v>11</v>
      </c>
      <c r="C63" s="98">
        <v>0</v>
      </c>
      <c r="D63" s="32">
        <f t="shared" si="7"/>
        <v>0</v>
      </c>
      <c r="E63" s="32">
        <f t="shared" si="8"/>
        <v>0</v>
      </c>
      <c r="F63" s="32">
        <f t="shared" si="8"/>
        <v>0</v>
      </c>
      <c r="G63" s="32">
        <f t="shared" si="8"/>
        <v>0</v>
      </c>
      <c r="H63" s="32">
        <f t="shared" si="8"/>
        <v>0</v>
      </c>
      <c r="J63" s="601"/>
    </row>
    <row r="64" spans="2:10" ht="15">
      <c r="B64" s="31" t="s">
        <v>12</v>
      </c>
      <c r="C64" s="98">
        <v>0</v>
      </c>
      <c r="D64" s="32">
        <f t="shared" si="7"/>
        <v>0</v>
      </c>
      <c r="E64" s="32">
        <f t="shared" si="8"/>
        <v>0</v>
      </c>
      <c r="F64" s="32">
        <f t="shared" si="8"/>
        <v>0</v>
      </c>
      <c r="G64" s="32">
        <f t="shared" si="8"/>
        <v>0</v>
      </c>
      <c r="H64" s="32">
        <f t="shared" si="8"/>
        <v>0</v>
      </c>
      <c r="J64" s="601"/>
    </row>
    <row r="65" spans="2:10" ht="15">
      <c r="B65" s="31" t="s">
        <v>13</v>
      </c>
      <c r="C65" s="98">
        <v>0</v>
      </c>
      <c r="D65" s="32">
        <f t="shared" si="7"/>
        <v>0</v>
      </c>
      <c r="E65" s="32">
        <f t="shared" si="8"/>
        <v>0</v>
      </c>
      <c r="F65" s="32">
        <f t="shared" si="8"/>
        <v>0</v>
      </c>
      <c r="G65" s="32">
        <f t="shared" si="8"/>
        <v>0</v>
      </c>
      <c r="H65" s="32">
        <f t="shared" si="8"/>
        <v>0</v>
      </c>
      <c r="J65" s="601"/>
    </row>
    <row r="66" spans="2:10" ht="15">
      <c r="B66" s="31" t="s">
        <v>75</v>
      </c>
      <c r="C66" s="98">
        <v>0</v>
      </c>
      <c r="D66" s="32">
        <f t="shared" si="7"/>
        <v>0</v>
      </c>
      <c r="E66" s="32">
        <f t="shared" si="8"/>
        <v>0</v>
      </c>
      <c r="F66" s="32">
        <f t="shared" si="8"/>
        <v>0</v>
      </c>
      <c r="G66" s="32">
        <f t="shared" si="8"/>
        <v>0</v>
      </c>
      <c r="H66" s="32">
        <f t="shared" si="8"/>
        <v>0</v>
      </c>
      <c r="J66" s="601"/>
    </row>
    <row r="67" spans="2:10" ht="15">
      <c r="B67" s="31" t="s">
        <v>30</v>
      </c>
      <c r="C67" s="98">
        <v>0</v>
      </c>
      <c r="D67" s="32">
        <f t="shared" si="7"/>
        <v>0</v>
      </c>
      <c r="E67" s="32">
        <f t="shared" si="8"/>
        <v>0</v>
      </c>
      <c r="F67" s="32">
        <f t="shared" si="8"/>
        <v>0</v>
      </c>
      <c r="G67" s="32">
        <f t="shared" si="8"/>
        <v>0</v>
      </c>
      <c r="H67" s="32">
        <f t="shared" si="8"/>
        <v>0</v>
      </c>
      <c r="J67" s="601"/>
    </row>
    <row r="68" spans="2:10" ht="15">
      <c r="B68" s="36" t="s">
        <v>80</v>
      </c>
      <c r="C68" s="37"/>
      <c r="D68" s="32">
        <f t="shared" ref="D68:H68" si="9">SUM(D60:D67)</f>
        <v>0</v>
      </c>
      <c r="E68" s="32">
        <f t="shared" si="9"/>
        <v>0</v>
      </c>
      <c r="F68" s="32">
        <f t="shared" si="9"/>
        <v>0</v>
      </c>
      <c r="G68" s="32">
        <f t="shared" si="9"/>
        <v>0</v>
      </c>
      <c r="H68" s="32">
        <f t="shared" si="9"/>
        <v>0</v>
      </c>
      <c r="J68" s="601"/>
    </row>
    <row r="69" spans="2:10" ht="15">
      <c r="B69" s="24"/>
      <c r="C69" s="24"/>
      <c r="D69" s="24"/>
      <c r="E69" s="24"/>
      <c r="F69" s="24"/>
      <c r="G69" s="24"/>
      <c r="H69" s="24"/>
      <c r="J69" s="25"/>
    </row>
    <row r="70" spans="2:10" ht="15">
      <c r="B70" s="29" t="s">
        <v>198</v>
      </c>
      <c r="C70" s="29"/>
      <c r="D70" s="30"/>
      <c r="E70" s="30"/>
      <c r="F70" s="30"/>
      <c r="G70" s="30"/>
      <c r="H70" s="30"/>
      <c r="J70" s="91"/>
    </row>
    <row r="71" spans="2:10" ht="15">
      <c r="B71" s="31" t="s">
        <v>108</v>
      </c>
      <c r="C71" s="98">
        <v>0</v>
      </c>
      <c r="D71" s="32">
        <f>C71*D32</f>
        <v>0</v>
      </c>
      <c r="E71" s="32">
        <f t="shared" ref="E71:H75" si="10">IF(E32=0,0,IF(E32&lt;D32,(D71+(D71/D32)*(E32-D32))*(1+E$50),($C71*(E32-D32))+(D71*(1+E$50))))</f>
        <v>0</v>
      </c>
      <c r="F71" s="32">
        <f t="shared" si="10"/>
        <v>0</v>
      </c>
      <c r="G71" s="32">
        <f t="shared" si="10"/>
        <v>0</v>
      </c>
      <c r="H71" s="32">
        <f t="shared" si="10"/>
        <v>0</v>
      </c>
      <c r="J71" s="601"/>
    </row>
    <row r="72" spans="2:10" ht="15">
      <c r="B72" s="31" t="s">
        <v>109</v>
      </c>
      <c r="C72" s="98">
        <v>0</v>
      </c>
      <c r="D72" s="32">
        <f>C72*D33</f>
        <v>0</v>
      </c>
      <c r="E72" s="32">
        <f t="shared" si="10"/>
        <v>0</v>
      </c>
      <c r="F72" s="32">
        <f t="shared" si="10"/>
        <v>0</v>
      </c>
      <c r="G72" s="32">
        <f t="shared" si="10"/>
        <v>0</v>
      </c>
      <c r="H72" s="32">
        <f t="shared" si="10"/>
        <v>0</v>
      </c>
      <c r="J72" s="601"/>
    </row>
    <row r="73" spans="2:10" ht="15">
      <c r="B73" s="31" t="s">
        <v>110</v>
      </c>
      <c r="C73" s="98">
        <v>0</v>
      </c>
      <c r="D73" s="32">
        <f>C73*D34</f>
        <v>0</v>
      </c>
      <c r="E73" s="32">
        <f t="shared" si="10"/>
        <v>0</v>
      </c>
      <c r="F73" s="32">
        <f t="shared" si="10"/>
        <v>0</v>
      </c>
      <c r="G73" s="32">
        <f t="shared" si="10"/>
        <v>0</v>
      </c>
      <c r="H73" s="32">
        <f t="shared" si="10"/>
        <v>0</v>
      </c>
      <c r="J73" s="601"/>
    </row>
    <row r="74" spans="2:10" ht="15">
      <c r="B74" s="31" t="s">
        <v>7</v>
      </c>
      <c r="C74" s="98">
        <v>0</v>
      </c>
      <c r="D74" s="32">
        <f>C74*D35</f>
        <v>0</v>
      </c>
      <c r="E74" s="32">
        <f t="shared" si="10"/>
        <v>0</v>
      </c>
      <c r="F74" s="32">
        <f t="shared" si="10"/>
        <v>0</v>
      </c>
      <c r="G74" s="32">
        <f t="shared" si="10"/>
        <v>0</v>
      </c>
      <c r="H74" s="32">
        <f t="shared" si="10"/>
        <v>0</v>
      </c>
      <c r="J74" s="601"/>
    </row>
    <row r="75" spans="2:10" ht="15">
      <c r="B75" s="31" t="s">
        <v>30</v>
      </c>
      <c r="C75" s="98">
        <v>0</v>
      </c>
      <c r="D75" s="32">
        <f>C75*D36</f>
        <v>0</v>
      </c>
      <c r="E75" s="32">
        <f t="shared" si="10"/>
        <v>0</v>
      </c>
      <c r="F75" s="32">
        <f t="shared" si="10"/>
        <v>0</v>
      </c>
      <c r="G75" s="32">
        <f t="shared" si="10"/>
        <v>0</v>
      </c>
      <c r="H75" s="32">
        <f t="shared" si="10"/>
        <v>0</v>
      </c>
      <c r="J75" s="601"/>
    </row>
    <row r="76" spans="2:10" ht="15">
      <c r="B76" s="33" t="s">
        <v>82</v>
      </c>
      <c r="C76" s="33"/>
      <c r="D76" s="35">
        <f t="shared" ref="D76:H76" si="11">SUM(D71:D75)</f>
        <v>0</v>
      </c>
      <c r="E76" s="35">
        <f t="shared" si="11"/>
        <v>0</v>
      </c>
      <c r="F76" s="35">
        <f t="shared" si="11"/>
        <v>0</v>
      </c>
      <c r="G76" s="35">
        <f t="shared" si="11"/>
        <v>0</v>
      </c>
      <c r="H76" s="35">
        <f t="shared" si="11"/>
        <v>0</v>
      </c>
      <c r="J76" s="601"/>
    </row>
    <row r="77" spans="2:10" ht="15">
      <c r="B77" s="24"/>
      <c r="C77" s="24"/>
      <c r="D77" s="24"/>
      <c r="E77" s="24"/>
      <c r="F77" s="24"/>
      <c r="G77" s="24"/>
      <c r="H77" s="24"/>
      <c r="J77" s="25"/>
    </row>
    <row r="78" spans="2:10" ht="15">
      <c r="B78" s="39" t="s">
        <v>245</v>
      </c>
      <c r="C78" s="39"/>
      <c r="D78" s="35">
        <f t="shared" ref="D78:H78" si="12">+D57+D68+D76</f>
        <v>0</v>
      </c>
      <c r="E78" s="35">
        <f t="shared" si="12"/>
        <v>0</v>
      </c>
      <c r="F78" s="35">
        <f t="shared" si="12"/>
        <v>0</v>
      </c>
      <c r="G78" s="35">
        <f t="shared" si="12"/>
        <v>0</v>
      </c>
      <c r="H78" s="35">
        <f t="shared" si="12"/>
        <v>0</v>
      </c>
      <c r="J78" s="601"/>
    </row>
    <row r="79" spans="2:10">
      <c r="B79"/>
      <c r="C79"/>
      <c r="D79"/>
      <c r="E79"/>
      <c r="F79"/>
      <c r="G79"/>
      <c r="H79"/>
      <c r="J79"/>
    </row>
  </sheetData>
  <sheetProtection algorithmName="SHA-512" hashValue="m9ObS3CPCf3PELEmnN6YS9dYxLhF+3lyEso1a3/A0/kORpvf7EGqFrIijEEMc++Qt2EGwFpbIq9HCiY0jFZ65A==" saltValue="WSfDjifS+YDNqRemheCaOQ==" spinCount="100000" sheet="1" objects="1" scenarios="1"/>
  <mergeCells count="3">
    <mergeCell ref="C47:H47"/>
    <mergeCell ref="B42:B45"/>
    <mergeCell ref="D9:H9"/>
  </mergeCells>
  <conditionalFormatting sqref="B2:J2">
    <cfRule type="expression" dxfId="24" priority="3">
      <formula>School="Enter School Name Here"</formula>
    </cfRule>
  </conditionalFormatting>
  <conditionalFormatting sqref="J7">
    <cfRule type="notContainsBlanks" dxfId="23" priority="4">
      <formula>LEN(TRIM(J7))&gt;0</formula>
    </cfRule>
  </conditionalFormatting>
  <dataValidations count="3">
    <dataValidation type="custom" showInputMessage="1" showErrorMessage="1" errorTitle="FTE REQUIRED" error="There must be a corresponding FTE entered above for each salary entered." sqref="C71:C75 C60:C67 C52:C56">
      <formula1>SUM(D13:H13)&gt;0</formula1>
    </dataValidation>
    <dataValidation allowBlank="1" showInputMessage="1" sqref="C76"/>
    <dataValidation type="custom" showInputMessage="1" showErrorMessage="1" errorTitle="FTE REQUIRED" error="There must be a corresponding FTE entered above for each salary entered." sqref="C51">
      <formula1>SUM(D12:H12)&gt;0</formula1>
    </dataValidation>
  </dataValidations>
  <printOptions horizontalCentered="1"/>
  <pageMargins left="0.35" right="0.35" top="0.5" bottom="0.25" header="0.5" footer="0.3"/>
  <pageSetup scale="70" orientation="landscape" r:id="rId1"/>
  <rowBreaks count="1" manualBreakCount="1">
    <brk id="40" max="10" man="1"/>
  </rowBreaks>
  <colBreaks count="1" manualBreakCount="1">
    <brk id="17" min="1" max="41" man="1"/>
  </colBreak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4">
    <tabColor rgb="FF003366"/>
  </sheetPr>
  <dimension ref="A1:L157"/>
  <sheetViews>
    <sheetView showGridLines="0" zoomScale="90" zoomScaleNormal="90" zoomScaleSheetLayoutView="100" workbookViewId="0">
      <selection activeCell="J7" sqref="J7"/>
    </sheetView>
  </sheetViews>
  <sheetFormatPr defaultColWidth="8.88671875" defaultRowHeight="15"/>
  <cols>
    <col min="1" max="1" width="3.6640625" style="230" customWidth="1"/>
    <col min="2" max="4" width="2.33203125" style="230" customWidth="1"/>
    <col min="5" max="5" width="51.109375" style="231" customWidth="1"/>
    <col min="6" max="6" width="2.6640625" style="232" customWidth="1"/>
    <col min="7" max="7" width="16.5546875" style="232" customWidth="1"/>
    <col min="8" max="8" width="2.6640625" style="233" customWidth="1"/>
    <col min="9" max="9" width="16.5546875" style="233" customWidth="1"/>
    <col min="10" max="10" width="49.109375" style="230" customWidth="1"/>
    <col min="11" max="16384" width="8.88671875" style="230"/>
  </cols>
  <sheetData>
    <row r="1" spans="2:12" ht="15.6" thickBot="1"/>
    <row r="2" spans="2:12" s="1" customFormat="1" ht="15.6" thickTop="1">
      <c r="B2" s="432" t="str">
        <f>IF(CONTROL!J5=0,Mssg1,UPPER(School))</f>
        <v>Please enter school name on tab - "1) School Information"</v>
      </c>
      <c r="C2" s="117"/>
      <c r="D2" s="117"/>
      <c r="E2" s="117"/>
      <c r="F2" s="117"/>
      <c r="G2" s="117"/>
      <c r="H2" s="117"/>
      <c r="I2" s="117"/>
      <c r="J2" s="118"/>
      <c r="K2" s="247"/>
    </row>
    <row r="3" spans="2:12" s="1" customFormat="1">
      <c r="B3" s="433" t="s">
        <v>145</v>
      </c>
      <c r="C3" s="434"/>
      <c r="D3" s="434"/>
      <c r="E3" s="434"/>
      <c r="F3" s="434"/>
      <c r="G3" s="434"/>
      <c r="H3" s="434"/>
      <c r="I3" s="434"/>
      <c r="J3" s="435"/>
      <c r="K3" s="247"/>
    </row>
    <row r="4" spans="2:12" s="1" customFormat="1">
      <c r="B4" s="433" t="str">
        <f>IF(PreOpenPd="",Mssg2,PreOpenPd)</f>
        <v>Select from dropdown list →</v>
      </c>
      <c r="C4" s="434"/>
      <c r="D4" s="434"/>
      <c r="E4" s="434"/>
      <c r="F4" s="434"/>
      <c r="G4" s="434"/>
      <c r="H4" s="434"/>
      <c r="I4" s="434"/>
      <c r="J4" s="435"/>
      <c r="K4" s="247"/>
    </row>
    <row r="5" spans="2:12" s="1" customFormat="1" ht="34.5" customHeight="1">
      <c r="B5" s="625" t="s">
        <v>1102</v>
      </c>
      <c r="C5" s="484"/>
      <c r="D5" s="484"/>
      <c r="E5" s="484"/>
      <c r="F5" s="484"/>
      <c r="G5" s="484"/>
      <c r="H5" s="484"/>
      <c r="I5" s="484"/>
      <c r="J5" s="485"/>
      <c r="K5" s="247"/>
    </row>
    <row r="6" spans="2:12" s="1" customFormat="1" ht="29.25" customHeight="1">
      <c r="B6" s="482"/>
      <c r="C6" s="483"/>
      <c r="D6" s="483"/>
      <c r="E6" s="483"/>
      <c r="F6" s="237"/>
      <c r="G6" s="237"/>
      <c r="H6" s="262"/>
      <c r="I6" s="262"/>
      <c r="J6" s="436" t="s">
        <v>105</v>
      </c>
      <c r="K6" s="247"/>
      <c r="L6" s="437"/>
    </row>
    <row r="7" spans="2:12" s="1" customFormat="1">
      <c r="B7" s="238" t="s">
        <v>23</v>
      </c>
      <c r="C7" s="239"/>
      <c r="D7" s="239"/>
      <c r="E7" s="240"/>
      <c r="F7" s="241"/>
      <c r="G7" s="241"/>
      <c r="H7" s="582"/>
      <c r="I7" s="244">
        <f>I41</f>
        <v>0</v>
      </c>
      <c r="J7" s="626"/>
      <c r="K7" s="247"/>
    </row>
    <row r="8" spans="2:12" s="1" customFormat="1">
      <c r="B8" s="234" t="s">
        <v>0</v>
      </c>
      <c r="C8" s="235"/>
      <c r="D8" s="235"/>
      <c r="E8" s="247"/>
      <c r="F8" s="193"/>
      <c r="G8" s="193"/>
      <c r="H8" s="249"/>
      <c r="I8" s="250">
        <f>I130</f>
        <v>0</v>
      </c>
      <c r="J8" s="626"/>
      <c r="K8" s="247"/>
    </row>
    <row r="9" spans="2:12" s="1" customFormat="1">
      <c r="B9" s="234" t="s">
        <v>22</v>
      </c>
      <c r="C9" s="261"/>
      <c r="D9" s="261"/>
      <c r="E9" s="247"/>
      <c r="F9" s="344"/>
      <c r="G9" s="344"/>
      <c r="H9" s="262"/>
      <c r="I9" s="438">
        <f>I7-I8</f>
        <v>0</v>
      </c>
      <c r="J9" s="626"/>
      <c r="K9" s="247"/>
    </row>
    <row r="10" spans="2:12" s="1" customFormat="1" ht="6" customHeight="1">
      <c r="B10" s="238"/>
      <c r="C10" s="239"/>
      <c r="D10" s="239"/>
      <c r="E10" s="240"/>
      <c r="F10" s="241"/>
      <c r="G10" s="241"/>
      <c r="H10" s="582"/>
      <c r="I10" s="249"/>
      <c r="J10" s="439"/>
      <c r="K10" s="247"/>
    </row>
    <row r="11" spans="2:12" s="1" customFormat="1" ht="15" customHeight="1">
      <c r="B11" s="628"/>
      <c r="C11" s="240"/>
      <c r="D11" s="240"/>
      <c r="E11" s="629"/>
      <c r="F11" s="629"/>
      <c r="G11" s="241"/>
      <c r="H11" s="583"/>
      <c r="I11" s="1136" t="s">
        <v>142</v>
      </c>
      <c r="J11" s="439"/>
      <c r="K11" s="247"/>
    </row>
    <row r="12" spans="2:12" s="268" customFormat="1">
      <c r="B12" s="630"/>
      <c r="C12" s="254"/>
      <c r="D12" s="254"/>
      <c r="E12" s="631"/>
      <c r="F12" s="631"/>
      <c r="G12" s="255"/>
      <c r="H12" s="256"/>
      <c r="I12" s="1136"/>
      <c r="J12" s="439"/>
      <c r="K12" s="440"/>
    </row>
    <row r="13" spans="2:12" s="268" customFormat="1" ht="6.75" customHeight="1">
      <c r="B13" s="260"/>
      <c r="C13" s="261"/>
      <c r="D13" s="261"/>
      <c r="E13" s="486"/>
      <c r="F13" s="487"/>
      <c r="G13" s="344"/>
      <c r="H13" s="262"/>
      <c r="I13" s="488"/>
      <c r="J13" s="439"/>
      <c r="K13" s="440"/>
    </row>
    <row r="14" spans="2:12" s="246" customFormat="1">
      <c r="B14" s="275" t="s">
        <v>24</v>
      </c>
      <c r="C14" s="276"/>
      <c r="D14" s="276"/>
      <c r="E14" s="277"/>
      <c r="F14" s="190"/>
      <c r="G14" s="190"/>
      <c r="H14" s="278"/>
      <c r="I14" s="278"/>
      <c r="J14" s="439"/>
      <c r="K14" s="277"/>
    </row>
    <row r="15" spans="2:12" s="246" customFormat="1">
      <c r="B15" s="275"/>
      <c r="C15" s="276" t="s">
        <v>25</v>
      </c>
      <c r="D15" s="276"/>
      <c r="E15" s="277"/>
      <c r="F15" s="190"/>
      <c r="G15" s="190"/>
      <c r="H15" s="278"/>
      <c r="I15" s="278"/>
      <c r="J15" s="439"/>
      <c r="K15" s="277"/>
    </row>
    <row r="16" spans="2:12" s="246" customFormat="1">
      <c r="B16" s="279"/>
      <c r="C16" s="152"/>
      <c r="D16" s="276" t="s">
        <v>27</v>
      </c>
      <c r="E16" s="277"/>
      <c r="F16" s="441"/>
      <c r="G16" s="441"/>
      <c r="H16" s="442"/>
      <c r="I16" s="443"/>
      <c r="J16" s="439"/>
      <c r="K16" s="277"/>
    </row>
    <row r="17" spans="2:11" s="246" customFormat="1">
      <c r="B17" s="279"/>
      <c r="C17" s="152"/>
      <c r="D17" s="152"/>
      <c r="E17" s="313" t="s">
        <v>28</v>
      </c>
      <c r="F17" s="444"/>
      <c r="G17" s="444"/>
      <c r="H17" s="442"/>
      <c r="I17" s="445">
        <f>'5) Pre-OP Cash Flow 6-Month'!O17+'6) Pre-OP Cash Flow 1-Year'!U17</f>
        <v>0</v>
      </c>
      <c r="J17" s="626"/>
      <c r="K17" s="277"/>
    </row>
    <row r="18" spans="2:11" s="246" customFormat="1">
      <c r="B18" s="279"/>
      <c r="C18" s="152"/>
      <c r="D18" s="152"/>
      <c r="E18" s="313" t="s">
        <v>29</v>
      </c>
      <c r="F18" s="444"/>
      <c r="G18" s="444"/>
      <c r="H18" s="442"/>
      <c r="I18" s="445">
        <f>'5) Pre-OP Cash Flow 6-Month'!O18+'6) Pre-OP Cash Flow 1-Year'!U18</f>
        <v>0</v>
      </c>
      <c r="J18" s="626"/>
      <c r="K18" s="277"/>
    </row>
    <row r="19" spans="2:11" s="246" customFormat="1">
      <c r="B19" s="279"/>
      <c r="C19" s="152"/>
      <c r="D19" s="152"/>
      <c r="E19" s="313" t="s">
        <v>30</v>
      </c>
      <c r="F19" s="444"/>
      <c r="G19" s="444"/>
      <c r="H19" s="442"/>
      <c r="I19" s="445">
        <f>'5) Pre-OP Cash Flow 6-Month'!O19+'6) Pre-OP Cash Flow 1-Year'!U19</f>
        <v>0</v>
      </c>
      <c r="J19" s="626"/>
      <c r="K19" s="277"/>
    </row>
    <row r="20" spans="2:11" s="246" customFormat="1" ht="16.8">
      <c r="B20" s="279"/>
      <c r="C20" s="152"/>
      <c r="D20" s="293" t="s">
        <v>30</v>
      </c>
      <c r="E20" s="277"/>
      <c r="F20" s="441"/>
      <c r="G20" s="441"/>
      <c r="H20" s="442"/>
      <c r="I20" s="737">
        <f>'5) Pre-OP Cash Flow 6-Month'!O20+'6) Pre-OP Cash Flow 1-Year'!U20</f>
        <v>0</v>
      </c>
      <c r="J20" s="626"/>
      <c r="K20" s="277"/>
    </row>
    <row r="21" spans="2:11" s="246" customFormat="1">
      <c r="B21" s="279"/>
      <c r="C21" s="152" t="s">
        <v>31</v>
      </c>
      <c r="D21" s="280"/>
      <c r="E21" s="277"/>
      <c r="F21" s="441"/>
      <c r="G21" s="441"/>
      <c r="H21" s="442"/>
      <c r="I21" s="445">
        <f>SUM(I16:I20)</f>
        <v>0</v>
      </c>
      <c r="J21" s="626"/>
      <c r="K21" s="277"/>
    </row>
    <row r="22" spans="2:11" s="277" customFormat="1">
      <c r="B22" s="279"/>
      <c r="C22" s="152"/>
      <c r="D22" s="152"/>
      <c r="E22" s="159"/>
      <c r="F22" s="154"/>
      <c r="G22" s="154"/>
      <c r="H22" s="278"/>
      <c r="I22" s="446"/>
      <c r="J22" s="439"/>
    </row>
    <row r="23" spans="2:11" s="246" customFormat="1">
      <c r="B23" s="275"/>
      <c r="C23" s="235" t="s">
        <v>32</v>
      </c>
      <c r="D23" s="276"/>
      <c r="E23" s="159"/>
      <c r="F23" s="154"/>
      <c r="G23" s="154"/>
      <c r="H23" s="278"/>
      <c r="I23" s="447"/>
      <c r="J23" s="439"/>
      <c r="K23" s="277"/>
    </row>
    <row r="24" spans="2:11" s="246" customFormat="1">
      <c r="B24" s="279"/>
      <c r="C24" s="152"/>
      <c r="D24" s="276" t="s">
        <v>27</v>
      </c>
      <c r="E24" s="277"/>
      <c r="F24" s="190"/>
      <c r="G24" s="190"/>
      <c r="H24" s="278"/>
      <c r="I24" s="448"/>
      <c r="J24" s="439"/>
      <c r="K24" s="277"/>
    </row>
    <row r="25" spans="2:11" s="246" customFormat="1">
      <c r="B25" s="279"/>
      <c r="C25" s="152"/>
      <c r="D25" s="152"/>
      <c r="E25" s="313" t="s">
        <v>37</v>
      </c>
      <c r="F25" s="189"/>
      <c r="G25" s="189"/>
      <c r="H25" s="278"/>
      <c r="I25" s="445">
        <f>'5) Pre-OP Cash Flow 6-Month'!O25+'6) Pre-OP Cash Flow 1-Year'!U25</f>
        <v>0</v>
      </c>
      <c r="J25" s="626"/>
      <c r="K25" s="277"/>
    </row>
    <row r="26" spans="2:11" s="246" customFormat="1">
      <c r="B26" s="279"/>
      <c r="C26" s="152"/>
      <c r="D26" s="152"/>
      <c r="E26" s="313" t="s">
        <v>30</v>
      </c>
      <c r="F26" s="189"/>
      <c r="G26" s="189"/>
      <c r="H26" s="278"/>
      <c r="I26" s="445">
        <f>'5) Pre-OP Cash Flow 6-Month'!O26+'6) Pre-OP Cash Flow 1-Year'!U26</f>
        <v>0</v>
      </c>
      <c r="J26" s="626"/>
      <c r="K26" s="277"/>
    </row>
    <row r="27" spans="2:11" s="246" customFormat="1" ht="16.8">
      <c r="B27" s="279"/>
      <c r="C27" s="152"/>
      <c r="D27" s="293" t="s">
        <v>38</v>
      </c>
      <c r="E27" s="277"/>
      <c r="F27" s="190"/>
      <c r="G27" s="190"/>
      <c r="H27" s="278"/>
      <c r="I27" s="737">
        <f>'5) Pre-OP Cash Flow 6-Month'!O27+'6) Pre-OP Cash Flow 1-Year'!U27</f>
        <v>0</v>
      </c>
      <c r="J27" s="626"/>
      <c r="K27" s="277"/>
    </row>
    <row r="28" spans="2:11" s="246" customFormat="1">
      <c r="B28" s="279"/>
      <c r="C28" s="152" t="s">
        <v>39</v>
      </c>
      <c r="D28" s="280"/>
      <c r="E28" s="277"/>
      <c r="F28" s="190"/>
      <c r="G28" s="190"/>
      <c r="H28" s="278"/>
      <c r="I28" s="738">
        <f>SUM(I24:I27)</f>
        <v>0</v>
      </c>
      <c r="J28" s="626"/>
      <c r="K28" s="277"/>
    </row>
    <row r="29" spans="2:11" s="277" customFormat="1">
      <c r="B29" s="279"/>
      <c r="C29" s="152"/>
      <c r="D29" s="152"/>
      <c r="E29" s="159"/>
      <c r="F29" s="154"/>
      <c r="G29" s="154"/>
      <c r="H29" s="278"/>
      <c r="I29" s="446"/>
      <c r="J29" s="439"/>
    </row>
    <row r="30" spans="2:11" s="246" customFormat="1">
      <c r="B30" s="275"/>
      <c r="C30" s="276" t="s">
        <v>40</v>
      </c>
      <c r="D30" s="276"/>
      <c r="E30" s="159"/>
      <c r="F30" s="154"/>
      <c r="G30" s="154"/>
      <c r="H30" s="278"/>
      <c r="I30" s="448"/>
      <c r="J30" s="439"/>
      <c r="K30" s="277"/>
    </row>
    <row r="31" spans="2:11" s="246" customFormat="1">
      <c r="B31" s="279"/>
      <c r="C31" s="152"/>
      <c r="D31" s="280" t="s">
        <v>41</v>
      </c>
      <c r="E31" s="277"/>
      <c r="F31" s="190"/>
      <c r="G31" s="190"/>
      <c r="H31" s="278"/>
      <c r="I31" s="445">
        <f>'5) Pre-OP Cash Flow 6-Month'!O31+'6) Pre-OP Cash Flow 1-Year'!U31</f>
        <v>0</v>
      </c>
      <c r="J31" s="626"/>
      <c r="K31" s="277"/>
    </row>
    <row r="32" spans="2:11" s="246" customFormat="1">
      <c r="B32" s="279"/>
      <c r="C32" s="152"/>
      <c r="D32" s="280" t="s">
        <v>42</v>
      </c>
      <c r="E32" s="277"/>
      <c r="F32" s="190"/>
      <c r="G32" s="190"/>
      <c r="H32" s="278"/>
      <c r="I32" s="445">
        <f>'5) Pre-OP Cash Flow 6-Month'!O32+'6) Pre-OP Cash Flow 1-Year'!U32</f>
        <v>0</v>
      </c>
      <c r="J32" s="626"/>
      <c r="K32" s="277"/>
    </row>
    <row r="33" spans="2:11" s="246" customFormat="1">
      <c r="B33" s="279"/>
      <c r="C33" s="152"/>
      <c r="D33" s="280" t="s">
        <v>43</v>
      </c>
      <c r="E33" s="277"/>
      <c r="F33" s="190"/>
      <c r="G33" s="190"/>
      <c r="H33" s="278"/>
      <c r="I33" s="445">
        <f>'5) Pre-OP Cash Flow 6-Month'!O33+'6) Pre-OP Cash Flow 1-Year'!U33</f>
        <v>0</v>
      </c>
      <c r="J33" s="626"/>
      <c r="K33" s="277"/>
    </row>
    <row r="34" spans="2:11" s="246" customFormat="1">
      <c r="B34" s="279"/>
      <c r="C34" s="152"/>
      <c r="D34" s="280" t="s">
        <v>44</v>
      </c>
      <c r="E34" s="277"/>
      <c r="F34" s="190"/>
      <c r="G34" s="190"/>
      <c r="H34" s="278"/>
      <c r="I34" s="445">
        <f>'5) Pre-OP Cash Flow 6-Month'!O34+'6) Pre-OP Cash Flow 1-Year'!U34</f>
        <v>0</v>
      </c>
      <c r="J34" s="626"/>
      <c r="K34" s="277"/>
    </row>
    <row r="35" spans="2:11" s="246" customFormat="1">
      <c r="B35" s="279"/>
      <c r="C35" s="152"/>
      <c r="D35" s="280" t="s">
        <v>45</v>
      </c>
      <c r="E35" s="277"/>
      <c r="F35" s="190"/>
      <c r="G35" s="190"/>
      <c r="H35" s="278"/>
      <c r="I35" s="445">
        <f>'5) Pre-OP Cash Flow 6-Month'!O35+'6) Pre-OP Cash Flow 1-Year'!U35</f>
        <v>0</v>
      </c>
      <c r="J35" s="626"/>
      <c r="K35" s="277"/>
    </row>
    <row r="36" spans="2:11" s="246" customFormat="1">
      <c r="B36" s="279"/>
      <c r="C36" s="152"/>
      <c r="D36" s="280" t="s">
        <v>46</v>
      </c>
      <c r="E36" s="277"/>
      <c r="F36" s="190"/>
      <c r="G36" s="190"/>
      <c r="H36" s="278"/>
      <c r="I36" s="445">
        <f>'5) Pre-OP Cash Flow 6-Month'!O36+'6) Pre-OP Cash Flow 1-Year'!U36</f>
        <v>0</v>
      </c>
      <c r="J36" s="626"/>
      <c r="K36" s="277"/>
    </row>
    <row r="37" spans="2:11" s="246" customFormat="1">
      <c r="B37" s="279"/>
      <c r="C37" s="152"/>
      <c r="D37" s="280" t="s">
        <v>47</v>
      </c>
      <c r="E37" s="277"/>
      <c r="F37" s="190"/>
      <c r="G37" s="190"/>
      <c r="H37" s="278"/>
      <c r="I37" s="445">
        <f>'5) Pre-OP Cash Flow 6-Month'!O37+'6) Pre-OP Cash Flow 1-Year'!U37</f>
        <v>0</v>
      </c>
      <c r="J37" s="626"/>
      <c r="K37" s="277"/>
    </row>
    <row r="38" spans="2:11" s="246" customFormat="1" ht="16.8">
      <c r="B38" s="279"/>
      <c r="C38" s="152"/>
      <c r="D38" s="280" t="s">
        <v>48</v>
      </c>
      <c r="E38" s="277"/>
      <c r="F38" s="190"/>
      <c r="G38" s="190"/>
      <c r="H38" s="278"/>
      <c r="I38" s="737">
        <f>'5) Pre-OP Cash Flow 6-Month'!O38+'6) Pre-OP Cash Flow 1-Year'!U38</f>
        <v>0</v>
      </c>
      <c r="J38" s="626"/>
      <c r="K38" s="277"/>
    </row>
    <row r="39" spans="2:11" s="246" customFormat="1">
      <c r="B39" s="279"/>
      <c r="C39" s="152" t="s">
        <v>49</v>
      </c>
      <c r="D39" s="280"/>
      <c r="E39" s="277"/>
      <c r="F39" s="190"/>
      <c r="G39" s="190"/>
      <c r="H39" s="278"/>
      <c r="I39" s="738">
        <f>SUM(I31:I38)</f>
        <v>0</v>
      </c>
      <c r="J39" s="626"/>
      <c r="K39" s="277"/>
    </row>
    <row r="40" spans="2:11" s="277" customFormat="1">
      <c r="B40" s="279"/>
      <c r="C40" s="152"/>
      <c r="D40" s="280"/>
      <c r="F40" s="190"/>
      <c r="G40" s="190"/>
      <c r="H40" s="278"/>
      <c r="I40" s="448"/>
      <c r="J40" s="439"/>
    </row>
    <row r="41" spans="2:11" s="246" customFormat="1" ht="17.399999999999999" thickBot="1">
      <c r="B41" s="298" t="s">
        <v>50</v>
      </c>
      <c r="C41" s="299"/>
      <c r="D41" s="299"/>
      <c r="E41" s="300"/>
      <c r="F41" s="301"/>
      <c r="G41" s="301"/>
      <c r="H41" s="370"/>
      <c r="I41" s="449">
        <f>I39+I28+I21</f>
        <v>0</v>
      </c>
      <c r="J41" s="632"/>
      <c r="K41" s="277"/>
    </row>
    <row r="42" spans="2:11" s="246" customFormat="1" ht="15" customHeight="1" thickTop="1">
      <c r="B42" s="450"/>
      <c r="C42" s="306"/>
      <c r="D42" s="306"/>
      <c r="E42" s="307"/>
      <c r="F42" s="308"/>
      <c r="G42" s="308"/>
      <c r="H42" s="309"/>
      <c r="I42" s="451"/>
      <c r="J42" s="633"/>
      <c r="K42" s="277"/>
    </row>
    <row r="43" spans="2:11" s="246" customFormat="1">
      <c r="B43" s="275" t="s">
        <v>51</v>
      </c>
      <c r="C43" s="276"/>
      <c r="D43" s="276"/>
      <c r="E43" s="277"/>
      <c r="F43" s="190"/>
      <c r="G43" s="190"/>
      <c r="H43" s="278"/>
      <c r="I43" s="447"/>
      <c r="J43" s="439"/>
      <c r="K43" s="277"/>
    </row>
    <row r="44" spans="2:11" s="246" customFormat="1" ht="30" customHeight="1">
      <c r="B44" s="279"/>
      <c r="C44" s="744" t="s">
        <v>78</v>
      </c>
      <c r="D44" s="152"/>
      <c r="E44" s="277"/>
      <c r="F44" s="277"/>
      <c r="G44" s="146" t="s">
        <v>293</v>
      </c>
      <c r="H44" s="278"/>
      <c r="I44" s="447"/>
      <c r="J44" s="439"/>
      <c r="K44" s="277"/>
    </row>
    <row r="45" spans="2:11" s="246" customFormat="1">
      <c r="B45" s="279"/>
      <c r="C45" s="277"/>
      <c r="D45" s="184" t="s">
        <v>135</v>
      </c>
      <c r="E45" s="313"/>
      <c r="F45" s="313"/>
      <c r="G45" s="452">
        <f>'5) Pre-OP Cash Flow 6-Month'!G45+'6) Pre-OP Cash Flow 1-Year'!G45</f>
        <v>0</v>
      </c>
      <c r="H45" s="278"/>
      <c r="I45" s="445">
        <f>'5) Pre-OP Cash Flow 6-Month'!O45+'6) Pre-OP Cash Flow 1-Year'!U45</f>
        <v>0</v>
      </c>
      <c r="J45" s="626"/>
      <c r="K45" s="277"/>
    </row>
    <row r="46" spans="2:11" s="246" customFormat="1">
      <c r="B46" s="279"/>
      <c r="C46" s="277"/>
      <c r="D46" s="184" t="s">
        <v>136</v>
      </c>
      <c r="E46" s="313"/>
      <c r="F46" s="313"/>
      <c r="G46" s="452">
        <f>'5) Pre-OP Cash Flow 6-Month'!G46+'6) Pre-OP Cash Flow 1-Year'!G46</f>
        <v>0</v>
      </c>
      <c r="H46" s="278"/>
      <c r="I46" s="445">
        <f>'5) Pre-OP Cash Flow 6-Month'!O46+'6) Pre-OP Cash Flow 1-Year'!U46</f>
        <v>0</v>
      </c>
      <c r="J46" s="626"/>
      <c r="K46" s="277"/>
    </row>
    <row r="47" spans="2:11" s="246" customFormat="1">
      <c r="B47" s="279"/>
      <c r="C47" s="277"/>
      <c r="D47" s="184" t="s">
        <v>137</v>
      </c>
      <c r="E47" s="313"/>
      <c r="F47" s="313"/>
      <c r="G47" s="452">
        <f>'5) Pre-OP Cash Flow 6-Month'!G47+'6) Pre-OP Cash Flow 1-Year'!G47</f>
        <v>0</v>
      </c>
      <c r="H47" s="278"/>
      <c r="I47" s="445">
        <f>'5) Pre-OP Cash Flow 6-Month'!O47+'6) Pre-OP Cash Flow 1-Year'!U47</f>
        <v>0</v>
      </c>
      <c r="J47" s="626"/>
      <c r="K47" s="277"/>
    </row>
    <row r="48" spans="2:11" s="246" customFormat="1">
      <c r="B48" s="279"/>
      <c r="C48" s="277"/>
      <c r="D48" s="184" t="s">
        <v>106</v>
      </c>
      <c r="E48" s="313"/>
      <c r="F48" s="313"/>
      <c r="G48" s="452">
        <f>'5) Pre-OP Cash Flow 6-Month'!G48+'6) Pre-OP Cash Flow 1-Year'!G48</f>
        <v>0</v>
      </c>
      <c r="H48" s="278"/>
      <c r="I48" s="445">
        <f>'5) Pre-OP Cash Flow 6-Month'!O48+'6) Pre-OP Cash Flow 1-Year'!U48</f>
        <v>0</v>
      </c>
      <c r="J48" s="626"/>
      <c r="K48" s="277"/>
    </row>
    <row r="49" spans="2:11" s="246" customFormat="1">
      <c r="B49" s="279"/>
      <c r="C49" s="277"/>
      <c r="D49" s="184" t="s">
        <v>107</v>
      </c>
      <c r="E49" s="313"/>
      <c r="F49" s="313"/>
      <c r="G49" s="452">
        <f>'5) Pre-OP Cash Flow 6-Month'!G49+'6) Pre-OP Cash Flow 1-Year'!G49</f>
        <v>0</v>
      </c>
      <c r="H49" s="278"/>
      <c r="I49" s="445">
        <f>'5) Pre-OP Cash Flow 6-Month'!O49+'6) Pre-OP Cash Flow 1-Year'!U49</f>
        <v>0</v>
      </c>
      <c r="J49" s="626"/>
      <c r="K49" s="277"/>
    </row>
    <row r="50" spans="2:11" s="246" customFormat="1" ht="16.8">
      <c r="B50" s="279"/>
      <c r="C50" s="277"/>
      <c r="D50" s="184" t="s">
        <v>138</v>
      </c>
      <c r="E50" s="313"/>
      <c r="F50" s="313"/>
      <c r="G50" s="739">
        <f>'5) Pre-OP Cash Flow 6-Month'!G50+'6) Pre-OP Cash Flow 1-Year'!G50</f>
        <v>0</v>
      </c>
      <c r="H50" s="278"/>
      <c r="I50" s="737">
        <f>'5) Pre-OP Cash Flow 6-Month'!O50+'6) Pre-OP Cash Flow 1-Year'!U50</f>
        <v>0</v>
      </c>
      <c r="J50" s="626"/>
      <c r="K50" s="277"/>
    </row>
    <row r="51" spans="2:11" s="246" customFormat="1">
      <c r="B51" s="279"/>
      <c r="C51" s="187" t="s">
        <v>77</v>
      </c>
      <c r="D51" s="277"/>
      <c r="E51" s="313"/>
      <c r="F51" s="313"/>
      <c r="G51" s="1052">
        <f>SUM(G45:G50)</f>
        <v>0</v>
      </c>
      <c r="H51" s="278"/>
      <c r="I51" s="445">
        <f>SUM(I45:I50)</f>
        <v>0</v>
      </c>
      <c r="J51" s="626"/>
      <c r="K51" s="277"/>
    </row>
    <row r="52" spans="2:11" s="246" customFormat="1">
      <c r="B52" s="279"/>
      <c r="C52" s="277"/>
      <c r="D52" s="313"/>
      <c r="E52" s="313"/>
      <c r="F52" s="313"/>
      <c r="G52" s="373"/>
      <c r="H52" s="278"/>
      <c r="I52" s="447"/>
      <c r="J52" s="439"/>
      <c r="K52" s="277"/>
    </row>
    <row r="53" spans="2:11" s="246" customFormat="1">
      <c r="B53" s="279"/>
      <c r="C53" s="312" t="s">
        <v>79</v>
      </c>
      <c r="D53" s="152"/>
      <c r="E53" s="277"/>
      <c r="F53" s="277"/>
      <c r="G53" s="374"/>
      <c r="H53" s="278"/>
      <c r="I53" s="447"/>
      <c r="J53" s="439"/>
      <c r="K53" s="277"/>
    </row>
    <row r="54" spans="2:11" s="246" customFormat="1">
      <c r="B54" s="279"/>
      <c r="C54" s="277"/>
      <c r="D54" s="184" t="s">
        <v>52</v>
      </c>
      <c r="E54" s="313"/>
      <c r="F54" s="313"/>
      <c r="G54" s="452">
        <f>'5) Pre-OP Cash Flow 6-Month'!G54+'6) Pre-OP Cash Flow 1-Year'!G54</f>
        <v>0</v>
      </c>
      <c r="H54" s="453"/>
      <c r="I54" s="445">
        <f>'5) Pre-OP Cash Flow 6-Month'!O54+'6) Pre-OP Cash Flow 1-Year'!U54</f>
        <v>0</v>
      </c>
      <c r="J54" s="626"/>
      <c r="K54" s="277"/>
    </row>
    <row r="55" spans="2:11" s="246" customFormat="1">
      <c r="B55" s="279"/>
      <c r="C55" s="277"/>
      <c r="D55" s="184" t="s">
        <v>53</v>
      </c>
      <c r="E55" s="313"/>
      <c r="F55" s="313"/>
      <c r="G55" s="452">
        <f>'5) Pre-OP Cash Flow 6-Month'!G55+'6) Pre-OP Cash Flow 1-Year'!G55</f>
        <v>0</v>
      </c>
      <c r="H55" s="453"/>
      <c r="I55" s="445">
        <f>'5) Pre-OP Cash Flow 6-Month'!O55+'6) Pre-OP Cash Flow 1-Year'!U55</f>
        <v>0</v>
      </c>
      <c r="J55" s="626"/>
      <c r="K55" s="277"/>
    </row>
    <row r="56" spans="2:11" s="246" customFormat="1">
      <c r="B56" s="279"/>
      <c r="C56" s="277"/>
      <c r="D56" s="184" t="s">
        <v>10</v>
      </c>
      <c r="E56" s="313"/>
      <c r="F56" s="313"/>
      <c r="G56" s="452">
        <f>'5) Pre-OP Cash Flow 6-Month'!G56+'6) Pre-OP Cash Flow 1-Year'!G56</f>
        <v>0</v>
      </c>
      <c r="H56" s="453"/>
      <c r="I56" s="445">
        <f>'5) Pre-OP Cash Flow 6-Month'!O56+'6) Pre-OP Cash Flow 1-Year'!U56</f>
        <v>0</v>
      </c>
      <c r="J56" s="626"/>
      <c r="K56" s="277"/>
    </row>
    <row r="57" spans="2:11" s="246" customFormat="1">
      <c r="B57" s="279"/>
      <c r="C57" s="277"/>
      <c r="D57" s="184" t="s">
        <v>11</v>
      </c>
      <c r="E57" s="313"/>
      <c r="F57" s="313"/>
      <c r="G57" s="452">
        <f>'5) Pre-OP Cash Flow 6-Month'!G57+'6) Pre-OP Cash Flow 1-Year'!G57</f>
        <v>0</v>
      </c>
      <c r="H57" s="453"/>
      <c r="I57" s="445">
        <f>'5) Pre-OP Cash Flow 6-Month'!O57+'6) Pre-OP Cash Flow 1-Year'!U57</f>
        <v>0</v>
      </c>
      <c r="J57" s="626"/>
      <c r="K57" s="277"/>
    </row>
    <row r="58" spans="2:11" s="246" customFormat="1">
      <c r="B58" s="279"/>
      <c r="C58" s="277"/>
      <c r="D58" s="184" t="s">
        <v>12</v>
      </c>
      <c r="E58" s="313"/>
      <c r="F58" s="313"/>
      <c r="G58" s="452">
        <f>'5) Pre-OP Cash Flow 6-Month'!G58+'6) Pre-OP Cash Flow 1-Year'!G58</f>
        <v>0</v>
      </c>
      <c r="H58" s="453"/>
      <c r="I58" s="445">
        <f>'5) Pre-OP Cash Flow 6-Month'!O58+'6) Pre-OP Cash Flow 1-Year'!U58</f>
        <v>0</v>
      </c>
      <c r="J58" s="626"/>
      <c r="K58" s="277"/>
    </row>
    <row r="59" spans="2:11" s="246" customFormat="1">
      <c r="B59" s="279"/>
      <c r="C59" s="277"/>
      <c r="D59" s="184" t="s">
        <v>13</v>
      </c>
      <c r="E59" s="313"/>
      <c r="F59" s="313"/>
      <c r="G59" s="452">
        <f>'5) Pre-OP Cash Flow 6-Month'!G59+'6) Pre-OP Cash Flow 1-Year'!G59</f>
        <v>0</v>
      </c>
      <c r="H59" s="453"/>
      <c r="I59" s="445">
        <f>'5) Pre-OP Cash Flow 6-Month'!O59+'6) Pre-OP Cash Flow 1-Year'!U59</f>
        <v>0</v>
      </c>
      <c r="J59" s="626"/>
      <c r="K59" s="277"/>
    </row>
    <row r="60" spans="2:11" s="246" customFormat="1">
      <c r="B60" s="279"/>
      <c r="C60" s="277"/>
      <c r="D60" s="184" t="s">
        <v>75</v>
      </c>
      <c r="E60" s="313"/>
      <c r="F60" s="313"/>
      <c r="G60" s="452">
        <f>'5) Pre-OP Cash Flow 6-Month'!G60+'6) Pre-OP Cash Flow 1-Year'!G60</f>
        <v>0</v>
      </c>
      <c r="H60" s="453"/>
      <c r="I60" s="445">
        <f>'5) Pre-OP Cash Flow 6-Month'!O60+'6) Pre-OP Cash Flow 1-Year'!U60</f>
        <v>0</v>
      </c>
      <c r="J60" s="626"/>
      <c r="K60" s="277"/>
    </row>
    <row r="61" spans="2:11" s="246" customFormat="1" ht="16.8">
      <c r="B61" s="279"/>
      <c r="C61" s="277"/>
      <c r="D61" s="192" t="s">
        <v>30</v>
      </c>
      <c r="E61" s="313"/>
      <c r="F61" s="313"/>
      <c r="G61" s="739">
        <f>'5) Pre-OP Cash Flow 6-Month'!G61+'6) Pre-OP Cash Flow 1-Year'!G61</f>
        <v>0</v>
      </c>
      <c r="H61" s="453"/>
      <c r="I61" s="737">
        <f>'5) Pre-OP Cash Flow 6-Month'!O61+'6) Pre-OP Cash Flow 1-Year'!U61</f>
        <v>0</v>
      </c>
      <c r="J61" s="626"/>
      <c r="K61" s="277"/>
    </row>
    <row r="62" spans="2:11" s="246" customFormat="1">
      <c r="B62" s="279"/>
      <c r="C62" s="187" t="s">
        <v>80</v>
      </c>
      <c r="D62" s="277"/>
      <c r="E62" s="313"/>
      <c r="F62" s="313"/>
      <c r="G62" s="1052">
        <f>SUM(G54:G61)</f>
        <v>0</v>
      </c>
      <c r="H62" s="453"/>
      <c r="I62" s="738">
        <f>SUM(I54:I61)</f>
        <v>0</v>
      </c>
      <c r="J62" s="626"/>
      <c r="K62" s="277"/>
    </row>
    <row r="63" spans="2:11" s="246" customFormat="1">
      <c r="B63" s="279"/>
      <c r="C63" s="277"/>
      <c r="D63" s="313"/>
      <c r="E63" s="313"/>
      <c r="F63" s="313"/>
      <c r="G63" s="373"/>
      <c r="H63" s="278"/>
      <c r="I63" s="447"/>
      <c r="J63" s="439"/>
      <c r="K63" s="277"/>
    </row>
    <row r="64" spans="2:11" s="246" customFormat="1">
      <c r="B64" s="279"/>
      <c r="C64" s="312" t="s">
        <v>81</v>
      </c>
      <c r="D64" s="152"/>
      <c r="E64" s="277"/>
      <c r="F64" s="277"/>
      <c r="G64" s="376"/>
      <c r="H64" s="278"/>
      <c r="I64" s="447"/>
      <c r="J64" s="439"/>
      <c r="K64" s="277"/>
    </row>
    <row r="65" spans="2:11" s="246" customFormat="1">
      <c r="B65" s="279"/>
      <c r="C65" s="277"/>
      <c r="D65" s="184" t="s">
        <v>108</v>
      </c>
      <c r="E65" s="313"/>
      <c r="F65" s="313"/>
      <c r="G65" s="452">
        <f>'5) Pre-OP Cash Flow 6-Month'!G65+'6) Pre-OP Cash Flow 1-Year'!G65</f>
        <v>0</v>
      </c>
      <c r="H65" s="278"/>
      <c r="I65" s="445">
        <f>'5) Pre-OP Cash Flow 6-Month'!O65+'6) Pre-OP Cash Flow 1-Year'!U65</f>
        <v>0</v>
      </c>
      <c r="J65" s="626"/>
      <c r="K65" s="277"/>
    </row>
    <row r="66" spans="2:11" s="246" customFormat="1">
      <c r="B66" s="279"/>
      <c r="C66" s="277"/>
      <c r="D66" s="184" t="s">
        <v>109</v>
      </c>
      <c r="E66" s="313"/>
      <c r="F66" s="313"/>
      <c r="G66" s="452">
        <f>'5) Pre-OP Cash Flow 6-Month'!G66+'6) Pre-OP Cash Flow 1-Year'!G66</f>
        <v>0</v>
      </c>
      <c r="H66" s="278"/>
      <c r="I66" s="445">
        <f>'5) Pre-OP Cash Flow 6-Month'!O66+'6) Pre-OP Cash Flow 1-Year'!U66</f>
        <v>0</v>
      </c>
      <c r="J66" s="626"/>
      <c r="K66" s="277"/>
    </row>
    <row r="67" spans="2:11" s="246" customFormat="1">
      <c r="B67" s="279"/>
      <c r="C67" s="277"/>
      <c r="D67" s="184" t="s">
        <v>110</v>
      </c>
      <c r="E67" s="313"/>
      <c r="F67" s="313"/>
      <c r="G67" s="452">
        <f>'5) Pre-OP Cash Flow 6-Month'!G67+'6) Pre-OP Cash Flow 1-Year'!G67</f>
        <v>0</v>
      </c>
      <c r="H67" s="278"/>
      <c r="I67" s="445">
        <f>'5) Pre-OP Cash Flow 6-Month'!O67+'6) Pre-OP Cash Flow 1-Year'!U67</f>
        <v>0</v>
      </c>
      <c r="J67" s="626"/>
      <c r="K67" s="277"/>
    </row>
    <row r="68" spans="2:11" s="246" customFormat="1">
      <c r="B68" s="279"/>
      <c r="C68" s="277"/>
      <c r="D68" s="184" t="s">
        <v>7</v>
      </c>
      <c r="E68" s="313"/>
      <c r="F68" s="313"/>
      <c r="G68" s="452">
        <f>'5) Pre-OP Cash Flow 6-Month'!G68+'6) Pre-OP Cash Flow 1-Year'!G68</f>
        <v>0</v>
      </c>
      <c r="H68" s="278"/>
      <c r="I68" s="445">
        <f>'5) Pre-OP Cash Flow 6-Month'!O68+'6) Pre-OP Cash Flow 1-Year'!U68</f>
        <v>0</v>
      </c>
      <c r="J68" s="626"/>
      <c r="K68" s="277"/>
    </row>
    <row r="69" spans="2:11" s="246" customFormat="1" ht="16.8">
      <c r="B69" s="279"/>
      <c r="C69" s="277"/>
      <c r="D69" s="184" t="s">
        <v>30</v>
      </c>
      <c r="E69" s="313"/>
      <c r="F69" s="313"/>
      <c r="G69" s="739">
        <f>'5) Pre-OP Cash Flow 6-Month'!G69+'6) Pre-OP Cash Flow 1-Year'!G69</f>
        <v>0</v>
      </c>
      <c r="H69" s="278"/>
      <c r="I69" s="737">
        <f>'5) Pre-OP Cash Flow 6-Month'!O69+'6) Pre-OP Cash Flow 1-Year'!U69</f>
        <v>0</v>
      </c>
      <c r="J69" s="626"/>
      <c r="K69" s="277"/>
    </row>
    <row r="70" spans="2:11" s="246" customFormat="1">
      <c r="B70" s="279"/>
      <c r="C70" s="187" t="s">
        <v>82</v>
      </c>
      <c r="D70" s="277"/>
      <c r="E70" s="313"/>
      <c r="F70" s="313"/>
      <c r="G70" s="185">
        <f>SUM(G65:G69)</f>
        <v>0</v>
      </c>
      <c r="H70" s="278"/>
      <c r="I70" s="738">
        <f>SUM(I65:I69)</f>
        <v>0</v>
      </c>
      <c r="J70" s="626"/>
      <c r="K70" s="277"/>
    </row>
    <row r="71" spans="2:11" s="246" customFormat="1">
      <c r="B71" s="279"/>
      <c r="C71" s="277"/>
      <c r="D71" s="313"/>
      <c r="E71" s="313"/>
      <c r="F71" s="313"/>
      <c r="G71" s="189"/>
      <c r="H71" s="278"/>
      <c r="I71" s="447"/>
      <c r="J71" s="439"/>
      <c r="K71" s="277"/>
    </row>
    <row r="72" spans="2:11" s="246" customFormat="1" ht="16.8">
      <c r="B72" s="279"/>
      <c r="C72" s="194" t="s">
        <v>83</v>
      </c>
      <c r="D72" s="152"/>
      <c r="E72" s="152"/>
      <c r="F72" s="152"/>
      <c r="G72" s="1053">
        <f>G51+G62+G70</f>
        <v>0</v>
      </c>
      <c r="H72" s="278"/>
      <c r="I72" s="463">
        <f>I51+I62+I70</f>
        <v>0</v>
      </c>
      <c r="J72" s="626"/>
      <c r="K72" s="277"/>
    </row>
    <row r="73" spans="2:11" s="246" customFormat="1">
      <c r="B73" s="279"/>
      <c r="C73" s="277"/>
      <c r="D73" s="313"/>
      <c r="E73" s="313"/>
      <c r="F73" s="313"/>
      <c r="G73" s="189"/>
      <c r="H73" s="278"/>
      <c r="I73" s="447"/>
      <c r="J73" s="439"/>
      <c r="K73" s="277"/>
    </row>
    <row r="74" spans="2:11" s="246" customFormat="1">
      <c r="B74" s="279"/>
      <c r="C74" s="312" t="s">
        <v>84</v>
      </c>
      <c r="D74" s="152"/>
      <c r="E74" s="152"/>
      <c r="F74" s="152"/>
      <c r="G74" s="193"/>
      <c r="H74" s="278"/>
      <c r="I74" s="447"/>
      <c r="J74" s="439"/>
      <c r="K74" s="277"/>
    </row>
    <row r="75" spans="2:11" s="246" customFormat="1">
      <c r="B75" s="279"/>
      <c r="C75" s="277"/>
      <c r="D75" s="184" t="s">
        <v>14</v>
      </c>
      <c r="E75" s="152"/>
      <c r="F75" s="152"/>
      <c r="G75" s="193"/>
      <c r="H75" s="278"/>
      <c r="I75" s="445">
        <f>'5) Pre-OP Cash Flow 6-Month'!O75+'6) Pre-OP Cash Flow 1-Year'!U75</f>
        <v>0</v>
      </c>
      <c r="J75" s="626"/>
      <c r="K75" s="277"/>
    </row>
    <row r="76" spans="2:11" s="246" customFormat="1">
      <c r="B76" s="279"/>
      <c r="C76" s="277"/>
      <c r="D76" s="313" t="s">
        <v>71</v>
      </c>
      <c r="E76" s="152"/>
      <c r="F76" s="152"/>
      <c r="G76" s="193"/>
      <c r="H76" s="278"/>
      <c r="I76" s="445">
        <f>'5) Pre-OP Cash Flow 6-Month'!O76+'6) Pre-OP Cash Flow 1-Year'!U76</f>
        <v>0</v>
      </c>
      <c r="J76" s="626"/>
      <c r="K76" s="277"/>
    </row>
    <row r="77" spans="2:11" s="246" customFormat="1" ht="16.8">
      <c r="B77" s="279"/>
      <c r="C77" s="277"/>
      <c r="D77" s="184" t="s">
        <v>60</v>
      </c>
      <c r="E77" s="152"/>
      <c r="F77" s="152"/>
      <c r="G77" s="193"/>
      <c r="H77" s="278"/>
      <c r="I77" s="737">
        <f>'5) Pre-OP Cash Flow 6-Month'!O77+'6) Pre-OP Cash Flow 1-Year'!U77</f>
        <v>0</v>
      </c>
      <c r="J77" s="626"/>
      <c r="K77" s="277"/>
    </row>
    <row r="78" spans="2:11" s="246" customFormat="1">
      <c r="B78" s="279"/>
      <c r="C78" s="187" t="s">
        <v>85</v>
      </c>
      <c r="D78" s="152"/>
      <c r="E78" s="152"/>
      <c r="F78" s="152"/>
      <c r="G78" s="193"/>
      <c r="H78" s="278"/>
      <c r="I78" s="738">
        <f>SUM(I75:I77)</f>
        <v>0</v>
      </c>
      <c r="J78" s="626"/>
      <c r="K78" s="277"/>
    </row>
    <row r="79" spans="2:11" s="246" customFormat="1">
      <c r="B79" s="279"/>
      <c r="C79" s="277"/>
      <c r="D79" s="313"/>
      <c r="E79" s="313"/>
      <c r="F79" s="313"/>
      <c r="G79" s="189"/>
      <c r="H79" s="278"/>
      <c r="I79" s="447"/>
      <c r="J79" s="439"/>
      <c r="K79" s="277"/>
    </row>
    <row r="80" spans="2:11" s="246" customFormat="1" ht="16.8">
      <c r="B80" s="279"/>
      <c r="C80" s="194" t="s">
        <v>86</v>
      </c>
      <c r="D80" s="152"/>
      <c r="E80" s="152"/>
      <c r="F80" s="152"/>
      <c r="G80" s="1053">
        <f>G72</f>
        <v>0</v>
      </c>
      <c r="H80" s="278"/>
      <c r="I80" s="463">
        <f>I72+I78</f>
        <v>0</v>
      </c>
      <c r="J80" s="626"/>
      <c r="K80" s="277"/>
    </row>
    <row r="81" spans="2:11" s="277" customFormat="1">
      <c r="B81" s="279"/>
      <c r="E81" s="313"/>
      <c r="F81" s="313"/>
      <c r="G81" s="189"/>
      <c r="H81" s="278"/>
      <c r="I81" s="447"/>
      <c r="J81" s="439"/>
    </row>
    <row r="82" spans="2:11" s="246" customFormat="1">
      <c r="B82" s="279"/>
      <c r="C82" s="312" t="s">
        <v>87</v>
      </c>
      <c r="D82" s="277"/>
      <c r="E82" s="313"/>
      <c r="F82" s="313"/>
      <c r="G82" s="189"/>
      <c r="H82" s="278"/>
      <c r="I82" s="447"/>
      <c r="J82" s="439"/>
      <c r="K82" s="277"/>
    </row>
    <row r="83" spans="2:11" s="246" customFormat="1">
      <c r="B83" s="279"/>
      <c r="C83" s="277"/>
      <c r="D83" s="152" t="s">
        <v>67</v>
      </c>
      <c r="E83" s="313"/>
      <c r="F83" s="313"/>
      <c r="G83" s="189"/>
      <c r="H83" s="278"/>
      <c r="I83" s="445">
        <f>'5) Pre-OP Cash Flow 6-Month'!O83+'6) Pre-OP Cash Flow 1-Year'!U83</f>
        <v>0</v>
      </c>
      <c r="J83" s="626"/>
      <c r="K83" s="277"/>
    </row>
    <row r="84" spans="2:11" s="246" customFormat="1">
      <c r="B84" s="279"/>
      <c r="C84" s="277"/>
      <c r="D84" s="184" t="s">
        <v>5</v>
      </c>
      <c r="E84" s="313"/>
      <c r="F84" s="313"/>
      <c r="G84" s="189"/>
      <c r="H84" s="278"/>
      <c r="I84" s="445">
        <f>'5) Pre-OP Cash Flow 6-Month'!O84+'6) Pre-OP Cash Flow 1-Year'!U84</f>
        <v>0</v>
      </c>
      <c r="J84" s="626"/>
      <c r="K84" s="277"/>
    </row>
    <row r="85" spans="2:11" s="246" customFormat="1">
      <c r="B85" s="279"/>
      <c r="C85" s="277"/>
      <c r="D85" s="184" t="s">
        <v>68</v>
      </c>
      <c r="E85" s="313"/>
      <c r="F85" s="313"/>
      <c r="G85" s="189"/>
      <c r="H85" s="278"/>
      <c r="I85" s="445">
        <f>'5) Pre-OP Cash Flow 6-Month'!O85+'6) Pre-OP Cash Flow 1-Year'!U85</f>
        <v>0</v>
      </c>
      <c r="J85" s="626"/>
      <c r="K85" s="277"/>
    </row>
    <row r="86" spans="2:11" s="246" customFormat="1">
      <c r="B86" s="279"/>
      <c r="C86" s="277"/>
      <c r="D86" s="184" t="s">
        <v>15</v>
      </c>
      <c r="E86" s="313"/>
      <c r="F86" s="313"/>
      <c r="G86" s="189"/>
      <c r="H86" s="278"/>
      <c r="I86" s="445">
        <f>'5) Pre-OP Cash Flow 6-Month'!O86+'6) Pre-OP Cash Flow 1-Year'!U86</f>
        <v>0</v>
      </c>
      <c r="J86" s="626"/>
      <c r="K86" s="277"/>
    </row>
    <row r="87" spans="2:11" s="246" customFormat="1">
      <c r="B87" s="279"/>
      <c r="C87" s="277"/>
      <c r="D87" s="184" t="s">
        <v>59</v>
      </c>
      <c r="E87" s="313"/>
      <c r="F87" s="313"/>
      <c r="G87" s="189"/>
      <c r="H87" s="278"/>
      <c r="I87" s="445">
        <f>'5) Pre-OP Cash Flow 6-Month'!O87+'6) Pre-OP Cash Flow 1-Year'!U87</f>
        <v>0</v>
      </c>
      <c r="J87" s="626"/>
      <c r="K87" s="277"/>
    </row>
    <row r="88" spans="2:11" s="246" customFormat="1">
      <c r="B88" s="279"/>
      <c r="C88" s="277"/>
      <c r="D88" s="184" t="s">
        <v>16</v>
      </c>
      <c r="E88" s="313"/>
      <c r="F88" s="313"/>
      <c r="G88" s="189"/>
      <c r="H88" s="278"/>
      <c r="I88" s="445">
        <f>'5) Pre-OP Cash Flow 6-Month'!O88+'6) Pre-OP Cash Flow 1-Year'!U88</f>
        <v>0</v>
      </c>
      <c r="J88" s="626"/>
      <c r="K88" s="277"/>
    </row>
    <row r="89" spans="2:11" s="246" customFormat="1">
      <c r="B89" s="279"/>
      <c r="C89" s="277"/>
      <c r="D89" s="184" t="s">
        <v>17</v>
      </c>
      <c r="E89" s="313"/>
      <c r="F89" s="313"/>
      <c r="G89" s="189"/>
      <c r="H89" s="278"/>
      <c r="I89" s="445">
        <f>'5) Pre-OP Cash Flow 6-Month'!O89+'6) Pre-OP Cash Flow 1-Year'!U89</f>
        <v>0</v>
      </c>
      <c r="J89" s="626"/>
      <c r="K89" s="277"/>
    </row>
    <row r="90" spans="2:11" s="246" customFormat="1">
      <c r="B90" s="279"/>
      <c r="C90" s="277"/>
      <c r="D90" s="184" t="s">
        <v>70</v>
      </c>
      <c r="E90" s="313"/>
      <c r="F90" s="313"/>
      <c r="G90" s="189"/>
      <c r="H90" s="278"/>
      <c r="I90" s="445">
        <f>'5) Pre-OP Cash Flow 6-Month'!O90+'6) Pre-OP Cash Flow 1-Year'!U90</f>
        <v>0</v>
      </c>
      <c r="J90" s="626"/>
      <c r="K90" s="277"/>
    </row>
    <row r="91" spans="2:11" s="246" customFormat="1" ht="16.8">
      <c r="B91" s="279"/>
      <c r="C91" s="277"/>
      <c r="D91" s="149" t="s">
        <v>69</v>
      </c>
      <c r="E91" s="313"/>
      <c r="F91" s="313"/>
      <c r="G91" s="189"/>
      <c r="H91" s="278"/>
      <c r="I91" s="737">
        <f>'5) Pre-OP Cash Flow 6-Month'!O91+'6) Pre-OP Cash Flow 1-Year'!U91</f>
        <v>0</v>
      </c>
      <c r="J91" s="626"/>
      <c r="K91" s="277"/>
    </row>
    <row r="92" spans="2:11" s="246" customFormat="1" ht="15.6" thickBot="1">
      <c r="B92" s="455"/>
      <c r="C92" s="456" t="s">
        <v>88</v>
      </c>
      <c r="D92" s="326"/>
      <c r="E92" s="457"/>
      <c r="F92" s="457"/>
      <c r="G92" s="458"/>
      <c r="H92" s="370"/>
      <c r="I92" s="740">
        <f>SUM(I83:I91)</f>
        <v>0</v>
      </c>
      <c r="J92" s="632"/>
      <c r="K92" s="277"/>
    </row>
    <row r="93" spans="2:11" s="246" customFormat="1" ht="15.6" thickTop="1">
      <c r="B93" s="459"/>
      <c r="C93" s="307"/>
      <c r="D93" s="460"/>
      <c r="E93" s="460"/>
      <c r="F93" s="460"/>
      <c r="G93" s="461"/>
      <c r="H93" s="309"/>
      <c r="I93" s="462"/>
      <c r="J93" s="633"/>
      <c r="K93" s="277"/>
    </row>
    <row r="94" spans="2:11" s="246" customFormat="1">
      <c r="B94" s="279"/>
      <c r="C94" s="312" t="s">
        <v>89</v>
      </c>
      <c r="D94" s="313"/>
      <c r="E94" s="313"/>
      <c r="F94" s="313"/>
      <c r="G94" s="189"/>
      <c r="H94" s="278"/>
      <c r="I94" s="447"/>
      <c r="J94" s="439"/>
      <c r="K94" s="277"/>
    </row>
    <row r="95" spans="2:11" s="246" customFormat="1">
      <c r="B95" s="279"/>
      <c r="C95" s="277"/>
      <c r="D95" s="184" t="s">
        <v>1</v>
      </c>
      <c r="E95" s="152"/>
      <c r="F95" s="152"/>
      <c r="G95" s="193"/>
      <c r="H95" s="278"/>
      <c r="I95" s="445">
        <f>'5) Pre-OP Cash Flow 6-Month'!O95+'6) Pre-OP Cash Flow 1-Year'!U95</f>
        <v>0</v>
      </c>
      <c r="J95" s="626"/>
      <c r="K95" s="277"/>
    </row>
    <row r="96" spans="2:11" s="246" customFormat="1">
      <c r="B96" s="279"/>
      <c r="C96" s="277"/>
      <c r="D96" s="184" t="s">
        <v>73</v>
      </c>
      <c r="E96" s="152"/>
      <c r="F96" s="152"/>
      <c r="G96" s="193"/>
      <c r="H96" s="278"/>
      <c r="I96" s="445">
        <f>'5) Pre-OP Cash Flow 6-Month'!O96+'6) Pre-OP Cash Flow 1-Year'!U96</f>
        <v>0</v>
      </c>
      <c r="J96" s="626"/>
      <c r="K96" s="277"/>
    </row>
    <row r="97" spans="2:11" s="246" customFormat="1">
      <c r="B97" s="279"/>
      <c r="C97" s="277"/>
      <c r="D97" s="184" t="s">
        <v>66</v>
      </c>
      <c r="E97" s="152"/>
      <c r="F97" s="152"/>
      <c r="G97" s="193"/>
      <c r="H97" s="278"/>
      <c r="I97" s="445">
        <f>'5) Pre-OP Cash Flow 6-Month'!O97+'6) Pre-OP Cash Flow 1-Year'!U97</f>
        <v>0</v>
      </c>
      <c r="J97" s="626"/>
      <c r="K97" s="277"/>
    </row>
    <row r="98" spans="2:11" s="246" customFormat="1">
      <c r="B98" s="279"/>
      <c r="C98" s="277"/>
      <c r="D98" s="184" t="s">
        <v>72</v>
      </c>
      <c r="E98" s="152"/>
      <c r="F98" s="152"/>
      <c r="G98" s="193"/>
      <c r="H98" s="278"/>
      <c r="I98" s="445">
        <f>'5) Pre-OP Cash Flow 6-Month'!O98+'6) Pre-OP Cash Flow 1-Year'!U98</f>
        <v>0</v>
      </c>
      <c r="J98" s="626"/>
      <c r="K98" s="277"/>
    </row>
    <row r="99" spans="2:11" s="246" customFormat="1">
      <c r="B99" s="279"/>
      <c r="C99" s="277"/>
      <c r="D99" s="152" t="s">
        <v>74</v>
      </c>
      <c r="E99" s="152"/>
      <c r="F99" s="152"/>
      <c r="G99" s="193"/>
      <c r="H99" s="278"/>
      <c r="I99" s="445">
        <f>'5) Pre-OP Cash Flow 6-Month'!O99+'6) Pre-OP Cash Flow 1-Year'!U99</f>
        <v>0</v>
      </c>
      <c r="J99" s="626"/>
      <c r="K99" s="277"/>
    </row>
    <row r="100" spans="2:11" s="246" customFormat="1">
      <c r="B100" s="279"/>
      <c r="C100" s="277"/>
      <c r="D100" s="152" t="s">
        <v>58</v>
      </c>
      <c r="E100" s="152"/>
      <c r="F100" s="152"/>
      <c r="G100" s="193"/>
      <c r="H100" s="278"/>
      <c r="I100" s="445">
        <f>'5) Pre-OP Cash Flow 6-Month'!O100+'6) Pre-OP Cash Flow 1-Year'!U100</f>
        <v>0</v>
      </c>
      <c r="J100" s="626"/>
      <c r="K100" s="277"/>
    </row>
    <row r="101" spans="2:11" s="246" customFormat="1">
      <c r="B101" s="279"/>
      <c r="C101" s="277"/>
      <c r="D101" s="184" t="s">
        <v>64</v>
      </c>
      <c r="E101" s="152"/>
      <c r="F101" s="152"/>
      <c r="G101" s="193"/>
      <c r="H101" s="278"/>
      <c r="I101" s="445">
        <f>'5) Pre-OP Cash Flow 6-Month'!O101+'6) Pre-OP Cash Flow 1-Year'!U101</f>
        <v>0</v>
      </c>
      <c r="J101" s="626"/>
      <c r="K101" s="277"/>
    </row>
    <row r="102" spans="2:11" s="246" customFormat="1">
      <c r="B102" s="279"/>
      <c r="C102" s="277"/>
      <c r="D102" s="152" t="s">
        <v>54</v>
      </c>
      <c r="E102" s="152"/>
      <c r="F102" s="152"/>
      <c r="G102" s="193"/>
      <c r="H102" s="278"/>
      <c r="I102" s="445">
        <f>'5) Pre-OP Cash Flow 6-Month'!O102+'6) Pre-OP Cash Flow 1-Year'!U102</f>
        <v>0</v>
      </c>
      <c r="J102" s="626"/>
      <c r="K102" s="277"/>
    </row>
    <row r="103" spans="2:11" s="246" customFormat="1">
      <c r="B103" s="279"/>
      <c r="C103" s="277"/>
      <c r="D103" s="184" t="s">
        <v>62</v>
      </c>
      <c r="E103" s="152"/>
      <c r="F103" s="152"/>
      <c r="G103" s="193"/>
      <c r="H103" s="278"/>
      <c r="I103" s="445">
        <f>'5) Pre-OP Cash Flow 6-Month'!O103+'6) Pre-OP Cash Flow 1-Year'!U103</f>
        <v>0</v>
      </c>
      <c r="J103" s="626"/>
      <c r="K103" s="277"/>
    </row>
    <row r="104" spans="2:11" s="246" customFormat="1">
      <c r="B104" s="279"/>
      <c r="C104" s="277"/>
      <c r="D104" s="184" t="s">
        <v>2</v>
      </c>
      <c r="E104" s="152"/>
      <c r="F104" s="152"/>
      <c r="G104" s="193"/>
      <c r="H104" s="278"/>
      <c r="I104" s="445">
        <f>'5) Pre-OP Cash Flow 6-Month'!O104+'6) Pre-OP Cash Flow 1-Year'!U104</f>
        <v>0</v>
      </c>
      <c r="J104" s="626"/>
      <c r="K104" s="277"/>
    </row>
    <row r="105" spans="2:11" s="246" customFormat="1">
      <c r="B105" s="279"/>
      <c r="C105" s="277"/>
      <c r="D105" s="184" t="s">
        <v>19</v>
      </c>
      <c r="E105" s="152"/>
      <c r="F105" s="152"/>
      <c r="G105" s="193"/>
      <c r="H105" s="278"/>
      <c r="I105" s="445">
        <f>'5) Pre-OP Cash Flow 6-Month'!O105+'6) Pre-OP Cash Flow 1-Year'!U105</f>
        <v>0</v>
      </c>
      <c r="J105" s="626"/>
      <c r="K105" s="277"/>
    </row>
    <row r="106" spans="2:11" s="246" customFormat="1">
      <c r="B106" s="279"/>
      <c r="C106" s="277"/>
      <c r="D106" s="184" t="s">
        <v>65</v>
      </c>
      <c r="E106" s="152"/>
      <c r="F106" s="152"/>
      <c r="G106" s="193"/>
      <c r="H106" s="278"/>
      <c r="I106" s="445">
        <f>'5) Pre-OP Cash Flow 6-Month'!O106+'6) Pre-OP Cash Flow 1-Year'!U106</f>
        <v>0</v>
      </c>
      <c r="J106" s="626"/>
      <c r="K106" s="277"/>
    </row>
    <row r="107" spans="2:11" s="246" customFormat="1">
      <c r="B107" s="279"/>
      <c r="C107" s="277"/>
      <c r="D107" s="152" t="s">
        <v>6</v>
      </c>
      <c r="E107" s="152"/>
      <c r="F107" s="152"/>
      <c r="G107" s="193"/>
      <c r="H107" s="278"/>
      <c r="I107" s="445">
        <f>'5) Pre-OP Cash Flow 6-Month'!O107+'6) Pre-OP Cash Flow 1-Year'!U107</f>
        <v>0</v>
      </c>
      <c r="J107" s="626"/>
      <c r="K107" s="277"/>
    </row>
    <row r="108" spans="2:11" s="246" customFormat="1">
      <c r="B108" s="279"/>
      <c r="C108" s="277"/>
      <c r="D108" s="152" t="s">
        <v>18</v>
      </c>
      <c r="E108" s="152"/>
      <c r="F108" s="152"/>
      <c r="G108" s="193"/>
      <c r="H108" s="278"/>
      <c r="I108" s="445">
        <f>'5) Pre-OP Cash Flow 6-Month'!O108+'6) Pre-OP Cash Flow 1-Year'!U108</f>
        <v>0</v>
      </c>
      <c r="J108" s="626"/>
      <c r="K108" s="277"/>
    </row>
    <row r="109" spans="2:11" s="246" customFormat="1">
      <c r="B109" s="279"/>
      <c r="C109" s="277"/>
      <c r="D109" s="184" t="s">
        <v>8</v>
      </c>
      <c r="E109" s="152"/>
      <c r="F109" s="152"/>
      <c r="G109" s="193"/>
      <c r="H109" s="278"/>
      <c r="I109" s="445">
        <f>'5) Pre-OP Cash Flow 6-Month'!O109+'6) Pre-OP Cash Flow 1-Year'!U109</f>
        <v>0</v>
      </c>
      <c r="J109" s="626"/>
      <c r="K109" s="277"/>
    </row>
    <row r="110" spans="2:11" s="246" customFormat="1">
      <c r="B110" s="279"/>
      <c r="C110" s="277"/>
      <c r="D110" s="184" t="s">
        <v>61</v>
      </c>
      <c r="E110" s="152"/>
      <c r="F110" s="152"/>
      <c r="G110" s="193"/>
      <c r="H110" s="278"/>
      <c r="I110" s="445">
        <f>'5) Pre-OP Cash Flow 6-Month'!O110+'6) Pre-OP Cash Flow 1-Year'!U110</f>
        <v>0</v>
      </c>
      <c r="J110" s="626"/>
      <c r="K110" s="277"/>
    </row>
    <row r="111" spans="2:11" s="246" customFormat="1">
      <c r="B111" s="279"/>
      <c r="C111" s="277"/>
      <c r="D111" s="184" t="s">
        <v>76</v>
      </c>
      <c r="E111" s="152"/>
      <c r="F111" s="152"/>
      <c r="G111" s="193"/>
      <c r="H111" s="278"/>
      <c r="I111" s="445">
        <f>'5) Pre-OP Cash Flow 6-Month'!O111+'6) Pre-OP Cash Flow 1-Year'!U111</f>
        <v>0</v>
      </c>
      <c r="J111" s="626"/>
      <c r="K111" s="277"/>
    </row>
    <row r="112" spans="2:11" s="246" customFormat="1">
      <c r="B112" s="279"/>
      <c r="C112" s="277"/>
      <c r="D112" s="184" t="s">
        <v>63</v>
      </c>
      <c r="E112" s="152"/>
      <c r="F112" s="152"/>
      <c r="G112" s="193"/>
      <c r="H112" s="278"/>
      <c r="I112" s="445">
        <f>'5) Pre-OP Cash Flow 6-Month'!O112+'6) Pre-OP Cash Flow 1-Year'!U112</f>
        <v>0</v>
      </c>
      <c r="J112" s="626"/>
      <c r="K112" s="277"/>
    </row>
    <row r="113" spans="2:11" s="246" customFormat="1">
      <c r="B113" s="279"/>
      <c r="C113" s="277"/>
      <c r="D113" s="184" t="s">
        <v>42</v>
      </c>
      <c r="E113" s="152"/>
      <c r="F113" s="152"/>
      <c r="G113" s="193"/>
      <c r="H113" s="278"/>
      <c r="I113" s="445">
        <f>'5) Pre-OP Cash Flow 6-Month'!O113+'6) Pre-OP Cash Flow 1-Year'!U113</f>
        <v>0</v>
      </c>
      <c r="J113" s="626"/>
      <c r="K113" s="277"/>
    </row>
    <row r="114" spans="2:11" s="246" customFormat="1" ht="16.8">
      <c r="B114" s="279"/>
      <c r="C114" s="277"/>
      <c r="D114" s="152" t="s">
        <v>30</v>
      </c>
      <c r="E114" s="152"/>
      <c r="F114" s="152"/>
      <c r="G114" s="193"/>
      <c r="H114" s="278"/>
      <c r="I114" s="737">
        <f>'5) Pre-OP Cash Flow 6-Month'!O114+'6) Pre-OP Cash Flow 1-Year'!U114</f>
        <v>0</v>
      </c>
      <c r="J114" s="626"/>
      <c r="K114" s="277"/>
    </row>
    <row r="115" spans="2:11" s="246" customFormat="1">
      <c r="B115" s="279"/>
      <c r="C115" s="187" t="s">
        <v>90</v>
      </c>
      <c r="D115" s="152"/>
      <c r="E115" s="152"/>
      <c r="F115" s="152"/>
      <c r="G115" s="193"/>
      <c r="H115" s="278"/>
      <c r="I115" s="738">
        <f>SUM(I95:I114)</f>
        <v>0</v>
      </c>
      <c r="J115" s="626"/>
      <c r="K115" s="277"/>
    </row>
    <row r="116" spans="2:11" s="246" customFormat="1">
      <c r="B116" s="279"/>
      <c r="C116" s="277"/>
      <c r="D116" s="313"/>
      <c r="E116" s="313"/>
      <c r="F116" s="313"/>
      <c r="G116" s="189"/>
      <c r="H116" s="278"/>
      <c r="I116" s="447"/>
      <c r="J116" s="439"/>
      <c r="K116" s="277"/>
    </row>
    <row r="117" spans="2:11" s="277" customFormat="1">
      <c r="B117" s="279"/>
      <c r="C117" s="312" t="s">
        <v>91</v>
      </c>
      <c r="D117" s="152"/>
      <c r="E117" s="320"/>
      <c r="F117" s="320"/>
      <c r="G117" s="321"/>
      <c r="H117" s="278"/>
      <c r="I117" s="448"/>
      <c r="J117" s="439"/>
    </row>
    <row r="118" spans="2:11" s="277" customFormat="1">
      <c r="B118" s="279"/>
      <c r="C118" s="152"/>
      <c r="D118" s="184" t="s">
        <v>3</v>
      </c>
      <c r="E118" s="159"/>
      <c r="F118" s="159"/>
      <c r="G118" s="321"/>
      <c r="H118" s="278"/>
      <c r="I118" s="445">
        <f>'5) Pre-OP Cash Flow 6-Month'!O118+'6) Pre-OP Cash Flow 1-Year'!U118</f>
        <v>0</v>
      </c>
      <c r="J118" s="626"/>
    </row>
    <row r="119" spans="2:11" s="277" customFormat="1">
      <c r="B119" s="279"/>
      <c r="C119" s="152"/>
      <c r="D119" s="184" t="s">
        <v>4</v>
      </c>
      <c r="E119" s="159"/>
      <c r="F119" s="159"/>
      <c r="G119" s="321"/>
      <c r="H119" s="278"/>
      <c r="I119" s="445">
        <f>'5) Pre-OP Cash Flow 6-Month'!O119+'6) Pre-OP Cash Flow 1-Year'!U119</f>
        <v>0</v>
      </c>
      <c r="J119" s="626"/>
    </row>
    <row r="120" spans="2:11" s="277" customFormat="1">
      <c r="B120" s="279"/>
      <c r="C120" s="152"/>
      <c r="D120" s="152" t="s">
        <v>1110</v>
      </c>
      <c r="E120" s="159"/>
      <c r="F120" s="159"/>
      <c r="G120" s="321"/>
      <c r="H120" s="278"/>
      <c r="I120" s="445">
        <f>'5) Pre-OP Cash Flow 6-Month'!O120+'6) Pre-OP Cash Flow 1-Year'!U120</f>
        <v>0</v>
      </c>
      <c r="J120" s="626"/>
    </row>
    <row r="121" spans="2:11" s="277" customFormat="1">
      <c r="B121" s="279"/>
      <c r="C121" s="152"/>
      <c r="D121" s="152" t="s">
        <v>55</v>
      </c>
      <c r="E121" s="159"/>
      <c r="F121" s="159"/>
      <c r="G121" s="321"/>
      <c r="H121" s="278"/>
      <c r="I121" s="445">
        <f>'5) Pre-OP Cash Flow 6-Month'!O121+'6) Pre-OP Cash Flow 1-Year'!U121</f>
        <v>0</v>
      </c>
      <c r="J121" s="626"/>
    </row>
    <row r="122" spans="2:11" s="277" customFormat="1">
      <c r="B122" s="279"/>
      <c r="C122" s="152"/>
      <c r="D122" s="152" t="s">
        <v>58</v>
      </c>
      <c r="E122" s="159"/>
      <c r="F122" s="159"/>
      <c r="G122" s="321"/>
      <c r="H122" s="278"/>
      <c r="I122" s="445">
        <f>'5) Pre-OP Cash Flow 6-Month'!O122+'6) Pre-OP Cash Flow 1-Year'!U122</f>
        <v>0</v>
      </c>
      <c r="J122" s="626"/>
    </row>
    <row r="123" spans="2:11" s="277" customFormat="1">
      <c r="B123" s="279"/>
      <c r="C123" s="152"/>
      <c r="D123" s="184" t="s">
        <v>7</v>
      </c>
      <c r="E123" s="159"/>
      <c r="F123" s="159"/>
      <c r="G123" s="321"/>
      <c r="H123" s="278"/>
      <c r="I123" s="445">
        <f>'5) Pre-OP Cash Flow 6-Month'!O123+'6) Pre-OP Cash Flow 1-Year'!U123</f>
        <v>0</v>
      </c>
      <c r="J123" s="626"/>
    </row>
    <row r="124" spans="2:11" s="277" customFormat="1" ht="16.8">
      <c r="B124" s="279"/>
      <c r="C124" s="152"/>
      <c r="D124" s="152" t="s">
        <v>9</v>
      </c>
      <c r="E124" s="159"/>
      <c r="F124" s="159"/>
      <c r="G124" s="321"/>
      <c r="H124" s="278"/>
      <c r="I124" s="737">
        <f>'5) Pre-OP Cash Flow 6-Month'!O124+'6) Pre-OP Cash Flow 1-Year'!U124</f>
        <v>0</v>
      </c>
      <c r="J124" s="626"/>
    </row>
    <row r="125" spans="2:11" s="246" customFormat="1">
      <c r="B125" s="279"/>
      <c r="C125" s="313" t="s">
        <v>92</v>
      </c>
      <c r="D125" s="152"/>
      <c r="E125" s="320"/>
      <c r="F125" s="320"/>
      <c r="G125" s="321"/>
      <c r="H125" s="278"/>
      <c r="I125" s="738">
        <f>SUM(I118:I124)</f>
        <v>0</v>
      </c>
      <c r="J125" s="626"/>
      <c r="K125" s="277"/>
    </row>
    <row r="126" spans="2:11" s="246" customFormat="1">
      <c r="B126" s="279"/>
      <c r="C126" s="312"/>
      <c r="D126" s="152"/>
      <c r="E126" s="320"/>
      <c r="F126" s="320"/>
      <c r="G126" s="321"/>
      <c r="H126" s="278"/>
      <c r="I126" s="448"/>
      <c r="J126" s="439"/>
      <c r="K126" s="277"/>
    </row>
    <row r="127" spans="2:11" s="246" customFormat="1">
      <c r="B127" s="279"/>
      <c r="C127" s="312" t="s">
        <v>93</v>
      </c>
      <c r="D127" s="152"/>
      <c r="E127" s="320"/>
      <c r="F127" s="320"/>
      <c r="G127" s="321"/>
      <c r="H127" s="278"/>
      <c r="I127" s="445">
        <f>'5) Pre-OP Cash Flow 6-Month'!O127+'6) Pre-OP Cash Flow 1-Year'!U127</f>
        <v>0</v>
      </c>
      <c r="J127" s="626"/>
      <c r="K127" s="277"/>
    </row>
    <row r="128" spans="2:11" s="277" customFormat="1">
      <c r="B128" s="279"/>
      <c r="C128" s="312" t="s">
        <v>118</v>
      </c>
      <c r="D128" s="152"/>
      <c r="E128" s="320"/>
      <c r="F128" s="320"/>
      <c r="G128" s="321"/>
      <c r="H128" s="278"/>
      <c r="I128" s="445">
        <f>'5) Pre-OP Cash Flow 6-Month'!O128+'6) Pre-OP Cash Flow 1-Year'!U128</f>
        <v>0</v>
      </c>
      <c r="J128" s="626"/>
    </row>
    <row r="129" spans="1:11" s="277" customFormat="1">
      <c r="B129" s="279"/>
      <c r="C129" s="312"/>
      <c r="D129" s="152"/>
      <c r="E129" s="320"/>
      <c r="F129" s="320"/>
      <c r="G129" s="321"/>
      <c r="H129" s="278"/>
      <c r="I129" s="281"/>
      <c r="J129" s="439"/>
    </row>
    <row r="130" spans="1:11" s="277" customFormat="1" ht="16.8">
      <c r="B130" s="275" t="s">
        <v>57</v>
      </c>
      <c r="C130" s="276"/>
      <c r="D130" s="276"/>
      <c r="G130" s="190"/>
      <c r="H130" s="378"/>
      <c r="I130" s="463">
        <f>I80+I92+I115+I125+I127+I128</f>
        <v>0</v>
      </c>
      <c r="J130" s="626"/>
    </row>
    <row r="131" spans="1:11" s="277" customFormat="1">
      <c r="B131" s="279"/>
      <c r="C131" s="152"/>
      <c r="D131" s="152"/>
      <c r="E131" s="159"/>
      <c r="F131" s="159"/>
      <c r="G131" s="154"/>
      <c r="H131" s="278"/>
      <c r="I131" s="281"/>
      <c r="J131" s="439"/>
    </row>
    <row r="132" spans="1:11" s="277" customFormat="1" ht="17.399999999999999" thickBot="1">
      <c r="B132" s="324" t="s">
        <v>98</v>
      </c>
      <c r="C132" s="325"/>
      <c r="D132" s="325"/>
      <c r="E132" s="326"/>
      <c r="F132" s="326"/>
      <c r="G132" s="301"/>
      <c r="H132" s="380"/>
      <c r="I132" s="464">
        <f>I41-I130</f>
        <v>0</v>
      </c>
      <c r="J132" s="632"/>
    </row>
    <row r="133" spans="1:11" s="246" customFormat="1" ht="7.5" hidden="1" customHeight="1" thickTop="1">
      <c r="B133" s="276"/>
      <c r="C133" s="276"/>
      <c r="D133" s="276"/>
      <c r="E133" s="277"/>
      <c r="F133" s="190"/>
      <c r="G133" s="190"/>
      <c r="H133" s="378"/>
      <c r="I133" s="378"/>
      <c r="J133" s="465"/>
    </row>
    <row r="134" spans="1:11" s="277" customFormat="1" ht="5.0999999999999996" customHeight="1" thickTop="1">
      <c r="B134" s="261"/>
      <c r="C134" s="261"/>
      <c r="D134" s="261"/>
      <c r="F134" s="190"/>
      <c r="G134" s="190"/>
      <c r="H134" s="332"/>
      <c r="I134" s="332"/>
      <c r="J134" s="406"/>
    </row>
    <row r="135" spans="1:11" hidden="1">
      <c r="A135" s="152"/>
      <c r="B135" s="466" t="s">
        <v>94</v>
      </c>
      <c r="C135" s="466"/>
      <c r="D135" s="466"/>
      <c r="E135" s="467"/>
      <c r="F135" s="193"/>
      <c r="G135" s="193"/>
      <c r="H135" s="334"/>
      <c r="I135" s="336"/>
      <c r="J135" s="481" t="s">
        <v>169</v>
      </c>
      <c r="K135" s="152"/>
    </row>
    <row r="136" spans="1:11" hidden="1">
      <c r="A136" s="152"/>
      <c r="B136" s="468"/>
      <c r="C136" s="468"/>
      <c r="D136" s="468"/>
      <c r="E136" s="467" t="e">
        <f>#REF!</f>
        <v>#REF!</v>
      </c>
      <c r="F136" s="193"/>
      <c r="G136" s="193"/>
      <c r="H136" s="334"/>
      <c r="I136" s="469">
        <v>0</v>
      </c>
      <c r="J136" s="481" t="s">
        <v>169</v>
      </c>
      <c r="K136" s="152"/>
    </row>
    <row r="137" spans="1:11" hidden="1">
      <c r="A137" s="152"/>
      <c r="B137" s="468"/>
      <c r="C137" s="468"/>
      <c r="D137" s="468"/>
      <c r="E137" s="467" t="e">
        <f>#REF!</f>
        <v>#REF!</v>
      </c>
      <c r="F137" s="193"/>
      <c r="G137" s="193"/>
      <c r="H137" s="334"/>
      <c r="I137" s="469">
        <v>0</v>
      </c>
      <c r="J137" s="481" t="s">
        <v>169</v>
      </c>
      <c r="K137" s="152"/>
    </row>
    <row r="138" spans="1:11" hidden="1">
      <c r="A138" s="152"/>
      <c r="B138" s="468"/>
      <c r="C138" s="468"/>
      <c r="D138" s="468"/>
      <c r="E138" s="467" t="e">
        <f>#REF!</f>
        <v>#REF!</v>
      </c>
      <c r="F138" s="193"/>
      <c r="G138" s="193"/>
      <c r="H138" s="334"/>
      <c r="I138" s="469">
        <v>0</v>
      </c>
      <c r="J138" s="481" t="s">
        <v>169</v>
      </c>
      <c r="K138" s="152"/>
    </row>
    <row r="139" spans="1:11" hidden="1">
      <c r="A139" s="152"/>
      <c r="B139" s="468"/>
      <c r="C139" s="468"/>
      <c r="D139" s="468"/>
      <c r="E139" s="467" t="e">
        <f>#REF!</f>
        <v>#REF!</v>
      </c>
      <c r="F139" s="193"/>
      <c r="G139" s="193"/>
      <c r="H139" s="334"/>
      <c r="I139" s="469">
        <v>0</v>
      </c>
      <c r="J139" s="481" t="s">
        <v>169</v>
      </c>
      <c r="K139" s="152"/>
    </row>
    <row r="140" spans="1:11" hidden="1">
      <c r="A140" s="152"/>
      <c r="B140" s="468"/>
      <c r="C140" s="468"/>
      <c r="D140" s="468"/>
      <c r="E140" s="467" t="e">
        <f>#REF!</f>
        <v>#REF!</v>
      </c>
      <c r="F140" s="193"/>
      <c r="G140" s="193"/>
      <c r="H140" s="334"/>
      <c r="I140" s="469">
        <v>0</v>
      </c>
      <c r="J140" s="481" t="s">
        <v>169</v>
      </c>
      <c r="K140" s="152"/>
    </row>
    <row r="141" spans="1:11" hidden="1">
      <c r="A141" s="152"/>
      <c r="B141" s="468"/>
      <c r="C141" s="468"/>
      <c r="D141" s="468"/>
      <c r="E141" s="467" t="e">
        <f>#REF!</f>
        <v>#REF!</v>
      </c>
      <c r="F141" s="193"/>
      <c r="G141" s="193"/>
      <c r="H141" s="334"/>
      <c r="I141" s="469">
        <v>0</v>
      </c>
      <c r="J141" s="481" t="s">
        <v>169</v>
      </c>
      <c r="K141" s="152"/>
    </row>
    <row r="142" spans="1:11" hidden="1">
      <c r="A142" s="152"/>
      <c r="B142" s="468"/>
      <c r="C142" s="468"/>
      <c r="D142" s="468"/>
      <c r="E142" s="467" t="e">
        <f>#REF!</f>
        <v>#REF!</v>
      </c>
      <c r="F142" s="193"/>
      <c r="G142" s="193"/>
      <c r="H142" s="334"/>
      <c r="I142" s="469">
        <v>0</v>
      </c>
      <c r="J142" s="481" t="s">
        <v>169</v>
      </c>
      <c r="K142" s="152"/>
    </row>
    <row r="143" spans="1:11" hidden="1">
      <c r="A143" s="152"/>
      <c r="B143" s="468"/>
      <c r="C143" s="468"/>
      <c r="D143" s="468"/>
      <c r="E143" s="467" t="e">
        <f>#REF!</f>
        <v>#REF!</v>
      </c>
      <c r="F143" s="193"/>
      <c r="G143" s="193"/>
      <c r="H143" s="334"/>
      <c r="I143" s="469">
        <v>0</v>
      </c>
      <c r="J143" s="481" t="s">
        <v>169</v>
      </c>
      <c r="K143" s="152"/>
    </row>
    <row r="144" spans="1:11" hidden="1">
      <c r="A144" s="152"/>
      <c r="B144" s="468"/>
      <c r="C144" s="468"/>
      <c r="D144" s="468"/>
      <c r="E144" s="467" t="e">
        <f>#REF!</f>
        <v>#REF!</v>
      </c>
      <c r="F144" s="193"/>
      <c r="G144" s="193"/>
      <c r="H144" s="334"/>
      <c r="I144" s="469">
        <v>0</v>
      </c>
      <c r="J144" s="481" t="s">
        <v>169</v>
      </c>
      <c r="K144" s="152"/>
    </row>
    <row r="145" spans="1:11" hidden="1">
      <c r="A145" s="152"/>
      <c r="B145" s="468"/>
      <c r="C145" s="468"/>
      <c r="D145" s="468"/>
      <c r="E145" s="467" t="e">
        <f>#REF!</f>
        <v>#REF!</v>
      </c>
      <c r="F145" s="193"/>
      <c r="G145" s="193"/>
      <c r="H145" s="334"/>
      <c r="I145" s="469">
        <v>0</v>
      </c>
      <c r="J145" s="481" t="s">
        <v>169</v>
      </c>
      <c r="K145" s="152"/>
    </row>
    <row r="146" spans="1:11" hidden="1">
      <c r="A146" s="152"/>
      <c r="B146" s="468"/>
      <c r="C146" s="468"/>
      <c r="D146" s="468"/>
      <c r="E146" s="467" t="e">
        <f>#REF!</f>
        <v>#REF!</v>
      </c>
      <c r="F146" s="193"/>
      <c r="G146" s="193"/>
      <c r="H146" s="334"/>
      <c r="I146" s="469">
        <v>0</v>
      </c>
      <c r="J146" s="481" t="s">
        <v>169</v>
      </c>
      <c r="K146" s="152"/>
    </row>
    <row r="147" spans="1:11" hidden="1">
      <c r="A147" s="152"/>
      <c r="B147" s="468"/>
      <c r="C147" s="468"/>
      <c r="D147" s="468"/>
      <c r="E147" s="467" t="e">
        <f>#REF!</f>
        <v>#REF!</v>
      </c>
      <c r="F147" s="193"/>
      <c r="G147" s="193"/>
      <c r="H147" s="334"/>
      <c r="I147" s="469">
        <v>0</v>
      </c>
      <c r="J147" s="481" t="s">
        <v>169</v>
      </c>
      <c r="K147" s="152"/>
    </row>
    <row r="148" spans="1:11" hidden="1">
      <c r="A148" s="152"/>
      <c r="B148" s="468"/>
      <c r="C148" s="468"/>
      <c r="D148" s="468"/>
      <c r="E148" s="467" t="e">
        <f>#REF!</f>
        <v>#REF!</v>
      </c>
      <c r="F148" s="193"/>
      <c r="G148" s="193"/>
      <c r="H148" s="334"/>
      <c r="I148" s="469">
        <v>0</v>
      </c>
      <c r="J148" s="481" t="s">
        <v>169</v>
      </c>
      <c r="K148" s="152"/>
    </row>
    <row r="149" spans="1:11" hidden="1">
      <c r="A149" s="152"/>
      <c r="B149" s="468"/>
      <c r="C149" s="468"/>
      <c r="D149" s="468"/>
      <c r="E149" s="467" t="e">
        <f>#REF!</f>
        <v>#REF!</v>
      </c>
      <c r="F149" s="193"/>
      <c r="G149" s="193"/>
      <c r="H149" s="334"/>
      <c r="I149" s="469">
        <v>0</v>
      </c>
      <c r="J149" s="481" t="s">
        <v>169</v>
      </c>
      <c r="K149" s="152"/>
    </row>
    <row r="150" spans="1:11" hidden="1">
      <c r="A150" s="152"/>
      <c r="B150" s="468"/>
      <c r="C150" s="468"/>
      <c r="D150" s="468"/>
      <c r="E150" s="467" t="e">
        <f>#REF!</f>
        <v>#REF!</v>
      </c>
      <c r="F150" s="193"/>
      <c r="G150" s="193"/>
      <c r="H150" s="334"/>
      <c r="I150" s="469">
        <v>0</v>
      </c>
      <c r="J150" s="481" t="s">
        <v>169</v>
      </c>
      <c r="K150" s="152"/>
    </row>
    <row r="151" spans="1:11" ht="16.8" hidden="1">
      <c r="A151" s="152"/>
      <c r="B151" s="468"/>
      <c r="C151" s="468"/>
      <c r="D151" s="468"/>
      <c r="E151" s="467" t="e">
        <f>#REF!</f>
        <v>#REF!</v>
      </c>
      <c r="F151" s="193"/>
      <c r="G151" s="193"/>
      <c r="H151" s="470"/>
      <c r="I151" s="469">
        <v>0</v>
      </c>
      <c r="J151" s="481" t="s">
        <v>169</v>
      </c>
      <c r="K151" s="152"/>
    </row>
    <row r="152" spans="1:11" ht="16.8" hidden="1">
      <c r="A152" s="152"/>
      <c r="B152" s="471" t="s">
        <v>95</v>
      </c>
      <c r="C152" s="471"/>
      <c r="D152" s="471"/>
      <c r="E152" s="472"/>
      <c r="F152" s="255"/>
      <c r="G152" s="255"/>
      <c r="H152" s="473"/>
      <c r="I152" s="474">
        <f>SUM(I136:I151)</f>
        <v>0</v>
      </c>
      <c r="J152" s="481" t="s">
        <v>169</v>
      </c>
      <c r="K152" s="152"/>
    </row>
    <row r="153" spans="1:11" s="152" customFormat="1" ht="7.5" hidden="1" customHeight="1">
      <c r="B153" s="467"/>
      <c r="C153" s="467"/>
      <c r="D153" s="467"/>
      <c r="E153" s="467"/>
      <c r="F153" s="193"/>
      <c r="G153" s="193"/>
      <c r="H153" s="334"/>
      <c r="I153" s="394"/>
      <c r="J153" s="481" t="s">
        <v>169</v>
      </c>
    </row>
    <row r="154" spans="1:11" ht="16.8" hidden="1">
      <c r="A154" s="152"/>
      <c r="B154" s="475" t="s">
        <v>96</v>
      </c>
      <c r="C154" s="475"/>
      <c r="D154" s="475"/>
      <c r="E154" s="476"/>
      <c r="F154" s="398"/>
      <c r="G154" s="398"/>
      <c r="H154" s="399"/>
      <c r="I154" s="477">
        <f>IF(I152&gt;0,I41/I152,0)</f>
        <v>0</v>
      </c>
      <c r="J154" s="481" t="s">
        <v>169</v>
      </c>
      <c r="K154" s="152"/>
    </row>
    <row r="155" spans="1:11" s="152" customFormat="1" ht="7.5" hidden="1" customHeight="1">
      <c r="B155" s="467"/>
      <c r="C155" s="467"/>
      <c r="D155" s="467"/>
      <c r="E155" s="467"/>
      <c r="F155" s="193"/>
      <c r="G155" s="193"/>
      <c r="H155" s="334"/>
      <c r="I155" s="394"/>
      <c r="J155" s="481" t="s">
        <v>169</v>
      </c>
    </row>
    <row r="156" spans="1:11" ht="17.399999999999999" hidden="1" thickBot="1">
      <c r="A156" s="152"/>
      <c r="B156" s="478" t="s">
        <v>97</v>
      </c>
      <c r="C156" s="478"/>
      <c r="D156" s="478"/>
      <c r="E156" s="479"/>
      <c r="F156" s="403"/>
      <c r="G156" s="403"/>
      <c r="H156" s="404"/>
      <c r="I156" s="480">
        <f>IF(I152&gt;0,I130/I152,0)</f>
        <v>0</v>
      </c>
      <c r="J156" s="481" t="s">
        <v>169</v>
      </c>
      <c r="K156" s="152"/>
    </row>
    <row r="157" spans="1:11">
      <c r="A157" s="152"/>
      <c r="B157" s="152"/>
      <c r="J157" s="152"/>
      <c r="K157" s="152"/>
    </row>
  </sheetData>
  <sheetProtection algorithmName="SHA-512" hashValue="2/Aem3xhV4HR4/ZJPlwP5Rg651BfTrRcB8Icy9OhDuRuELN8JspRQxAVXZMckngT57n8AM57Nt9J9CVAKPbMfw==" saltValue="tXlieejiklJ7ynSIR3p02A==" spinCount="100000" sheet="1" objects="1" scenarios="1"/>
  <customSheetViews>
    <customSheetView guid="{5E4DC421-887D-9843-8B54-CF861F76B668}" scale="80" showGridLines="0" hiddenColumns="1">
      <pane xSplit="8.1538461538461533" ySplit="14.166666666666666" topLeftCell="I15" activePane="bottomRight" state="frozenSplit"/>
      <selection pane="bottomRight" activeCell="J49" sqref="J49"/>
      <rowBreaks count="2" manualBreakCount="2">
        <brk id="66" min="1" max="14" man="1"/>
        <brk id="158" min="1" max="14" man="1"/>
      </rowBreaks>
      <pageMargins left="0.7" right="0.7" top="0.75" bottom="0.75" header="0.3" footer="0.3"/>
      <printOptions horizontalCentered="1"/>
      <pageSetup scale="58" orientation="portrait"/>
      <headerFooter alignWithMargins="0"/>
    </customSheetView>
    <customSheetView guid="{7E5415B2-297C-4CDE-9A5E-CCA4F5662440}" scale="80" showPageBreaks="1" showGridLines="0" printArea="1" hiddenColumns="1" view="pageBreakPreview">
      <pane xSplit="8" ySplit="14" topLeftCell="I15" activePane="bottomRight" state="frozenSplit"/>
      <selection pane="bottomRight" activeCell="J49" sqref="J49"/>
      <rowBreaks count="2" manualBreakCount="2">
        <brk id="66" min="1" max="14" man="1"/>
        <brk id="158" min="1" max="14" man="1"/>
      </rowBreaks>
      <pageMargins left="0.7" right="0.7" top="0.75" bottom="0.75" header="0.3" footer="0.3"/>
      <printOptions horizontalCentered="1"/>
      <pageSetup scale="58" orientation="portrait"/>
      <headerFooter alignWithMargins="0"/>
    </customSheetView>
  </customSheetViews>
  <mergeCells count="1">
    <mergeCell ref="I11:I12"/>
  </mergeCells>
  <phoneticPr fontId="0" type="noConversion"/>
  <conditionalFormatting sqref="B4:J4">
    <cfRule type="expression" dxfId="22" priority="3">
      <formula>PreOpenPd=""</formula>
    </cfRule>
  </conditionalFormatting>
  <conditionalFormatting sqref="B2:J2">
    <cfRule type="expression" dxfId="21" priority="1">
      <formula>School="Enter School Name Here"</formula>
    </cfRule>
  </conditionalFormatting>
  <printOptions horizontalCentered="1"/>
  <pageMargins left="0.25" right="0.25" top="0.5" bottom="0.5" header="0" footer="0"/>
  <pageSetup scale="70" orientation="portrait" r:id="rId1"/>
  <headerFooter alignWithMargins="0"/>
  <rowBreaks count="3" manualBreakCount="3">
    <brk id="41" min="1" max="9" man="1"/>
    <brk id="92" min="1" max="9" man="1"/>
    <brk id="132" min="2" max="9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tabColor indexed="56"/>
  </sheetPr>
  <dimension ref="A1:R155"/>
  <sheetViews>
    <sheetView showGridLines="0" zoomScale="90" zoomScaleNormal="90" zoomScaleSheetLayoutView="85" workbookViewId="0">
      <selection activeCell="I17" sqref="I17"/>
    </sheetView>
  </sheetViews>
  <sheetFormatPr defaultColWidth="8.88671875" defaultRowHeight="15"/>
  <cols>
    <col min="1" max="1" width="3.6640625" style="230" customWidth="1"/>
    <col min="2" max="3" width="2.33203125" style="230" customWidth="1"/>
    <col min="4" max="4" width="27.33203125" style="230" customWidth="1"/>
    <col min="5" max="5" width="25" style="231" customWidth="1"/>
    <col min="6" max="6" width="2.44140625" style="232" customWidth="1"/>
    <col min="7" max="7" width="15.6640625" style="232" customWidth="1"/>
    <col min="8" max="8" width="2.6640625" style="233" customWidth="1"/>
    <col min="9" max="13" width="15.6640625" style="233" customWidth="1"/>
    <col min="14" max="15" width="15.6640625" style="230" customWidth="1"/>
  </cols>
  <sheetData>
    <row r="1" spans="1:18" ht="15.6" thickBot="1"/>
    <row r="2" spans="1:18" ht="18.600000000000001" thickTop="1">
      <c r="A2" s="1"/>
      <c r="B2" s="1145" t="s">
        <v>303</v>
      </c>
      <c r="C2" s="1146"/>
      <c r="D2" s="1146"/>
      <c r="E2" s="1146"/>
      <c r="F2" s="1146"/>
      <c r="G2" s="1146"/>
      <c r="H2" s="1147"/>
      <c r="I2" s="499" t="str">
        <f>UPPER('4) Pre-Opening Period Budget'!B2)</f>
        <v>PLEASE ENTER SCHOOL NAME ON TAB - "1) SCHOOL INFORMATION"</v>
      </c>
      <c r="J2" s="117"/>
      <c r="K2" s="117"/>
      <c r="L2" s="117"/>
      <c r="M2" s="117"/>
      <c r="N2" s="117"/>
      <c r="O2" s="118"/>
    </row>
    <row r="3" spans="1:18" ht="15" customHeight="1">
      <c r="A3" s="1"/>
      <c r="B3" s="1148"/>
      <c r="C3" s="1149"/>
      <c r="D3" s="1149"/>
      <c r="E3" s="1149"/>
      <c r="F3" s="1149"/>
      <c r="G3" s="1149"/>
      <c r="H3" s="1150"/>
      <c r="I3" s="334"/>
      <c r="J3" s="334"/>
      <c r="K3" s="334"/>
      <c r="L3" s="334"/>
      <c r="M3" s="334"/>
      <c r="N3" s="152"/>
      <c r="O3" s="945"/>
    </row>
    <row r="4" spans="1:18">
      <c r="A4" s="1"/>
      <c r="B4" s="1139" t="s">
        <v>359</v>
      </c>
      <c r="C4" s="1140"/>
      <c r="D4" s="1140"/>
      <c r="E4" s="1140"/>
      <c r="F4" s="1140"/>
      <c r="G4" s="1140"/>
      <c r="H4" s="1141"/>
      <c r="I4" s="732" t="s">
        <v>295</v>
      </c>
      <c r="J4" s="434"/>
      <c r="K4" s="434"/>
      <c r="L4" s="434"/>
      <c r="M4" s="434"/>
      <c r="N4" s="434"/>
      <c r="O4" s="435"/>
    </row>
    <row r="5" spans="1:18">
      <c r="A5" s="1"/>
      <c r="B5" s="1142"/>
      <c r="C5" s="1143"/>
      <c r="D5" s="1143"/>
      <c r="E5" s="1143"/>
      <c r="F5" s="1143"/>
      <c r="G5" s="1143"/>
      <c r="H5" s="1144"/>
      <c r="I5" s="1048" t="str">
        <f>IF(OR(PreOpenPd="",PreOpenPd="Select from dropdown list →"),Mssg2,IF(PreOpenType=CONTROL!B33,PreOpenPd,"Do NOT complete this section.  Complete tab ""6) Pre-OP Cash Flow 1-Yr."""))</f>
        <v>Please complete entering all information  on tab - "1) School Information"</v>
      </c>
      <c r="J5" s="434"/>
      <c r="K5" s="434"/>
      <c r="L5" s="434"/>
      <c r="M5" s="434"/>
      <c r="N5" s="434"/>
      <c r="O5" s="435"/>
    </row>
    <row r="6" spans="1:18">
      <c r="A6" s="1"/>
      <c r="B6" s="238" t="s">
        <v>23</v>
      </c>
      <c r="C6" s="239"/>
      <c r="D6" s="239"/>
      <c r="E6" s="240"/>
      <c r="F6" s="241"/>
      <c r="G6" s="241"/>
      <c r="H6" s="939"/>
      <c r="I6" s="938">
        <f t="shared" ref="I6:O6" si="0">I41</f>
        <v>0</v>
      </c>
      <c r="J6" s="938">
        <f t="shared" si="0"/>
        <v>0</v>
      </c>
      <c r="K6" s="938">
        <f t="shared" si="0"/>
        <v>0</v>
      </c>
      <c r="L6" s="938">
        <f t="shared" si="0"/>
        <v>0</v>
      </c>
      <c r="M6" s="938">
        <f t="shared" si="0"/>
        <v>0</v>
      </c>
      <c r="N6" s="938">
        <f t="shared" si="0"/>
        <v>0</v>
      </c>
      <c r="O6" s="245">
        <f t="shared" si="0"/>
        <v>0</v>
      </c>
    </row>
    <row r="7" spans="1:18">
      <c r="A7" s="1"/>
      <c r="B7" s="234" t="s">
        <v>0</v>
      </c>
      <c r="C7" s="235"/>
      <c r="D7" s="235"/>
      <c r="E7" s="247"/>
      <c r="F7" s="193"/>
      <c r="G7" s="193"/>
      <c r="H7" s="248"/>
      <c r="I7" s="249">
        <f t="shared" ref="I7:O7" si="1">I130</f>
        <v>0</v>
      </c>
      <c r="J7" s="249">
        <f t="shared" si="1"/>
        <v>0</v>
      </c>
      <c r="K7" s="249">
        <f t="shared" si="1"/>
        <v>0</v>
      </c>
      <c r="L7" s="249">
        <f t="shared" si="1"/>
        <v>0</v>
      </c>
      <c r="M7" s="249">
        <f t="shared" si="1"/>
        <v>0</v>
      </c>
      <c r="N7" s="249">
        <f t="shared" si="1"/>
        <v>0</v>
      </c>
      <c r="O7" s="251">
        <f t="shared" si="1"/>
        <v>0</v>
      </c>
    </row>
    <row r="8" spans="1:18">
      <c r="A8" s="1"/>
      <c r="B8" s="234" t="s">
        <v>22</v>
      </c>
      <c r="C8" s="235"/>
      <c r="D8" s="235"/>
      <c r="E8" s="247"/>
      <c r="F8" s="193"/>
      <c r="G8" s="193"/>
      <c r="H8" s="248"/>
      <c r="I8" s="249">
        <f t="shared" ref="I8:O8" si="2">I6-I7</f>
        <v>0</v>
      </c>
      <c r="J8" s="249">
        <f t="shared" si="2"/>
        <v>0</v>
      </c>
      <c r="K8" s="249">
        <f t="shared" si="2"/>
        <v>0</v>
      </c>
      <c r="L8" s="249">
        <f t="shared" si="2"/>
        <v>0</v>
      </c>
      <c r="M8" s="249">
        <f t="shared" si="2"/>
        <v>0</v>
      </c>
      <c r="N8" s="249">
        <f t="shared" si="2"/>
        <v>0</v>
      </c>
      <c r="O8" s="251">
        <f t="shared" si="2"/>
        <v>0</v>
      </c>
    </row>
    <row r="9" spans="1:18">
      <c r="A9" s="1"/>
      <c r="B9" s="234" t="s">
        <v>132</v>
      </c>
      <c r="C9" s="235"/>
      <c r="D9" s="235"/>
      <c r="E9" s="247"/>
      <c r="F9" s="193"/>
      <c r="G9" s="193"/>
      <c r="H9" s="248"/>
      <c r="I9" s="249">
        <f t="shared" ref="I9:O9" si="3">I148</f>
        <v>0</v>
      </c>
      <c r="J9" s="249">
        <f t="shared" si="3"/>
        <v>0</v>
      </c>
      <c r="K9" s="249">
        <f t="shared" si="3"/>
        <v>0</v>
      </c>
      <c r="L9" s="249">
        <f t="shared" si="3"/>
        <v>0</v>
      </c>
      <c r="M9" s="249">
        <f t="shared" si="3"/>
        <v>0</v>
      </c>
      <c r="N9" s="249">
        <f t="shared" si="3"/>
        <v>0</v>
      </c>
      <c r="O9" s="251">
        <f t="shared" si="3"/>
        <v>0</v>
      </c>
    </row>
    <row r="10" spans="1:18">
      <c r="A10" s="1"/>
      <c r="B10" s="234" t="s">
        <v>129</v>
      </c>
      <c r="C10" s="235"/>
      <c r="D10" s="235"/>
      <c r="E10" s="247"/>
      <c r="F10" s="193"/>
      <c r="G10" s="193"/>
      <c r="H10" s="248"/>
      <c r="I10" s="249">
        <f t="shared" ref="I10:O10" si="4">I152</f>
        <v>0</v>
      </c>
      <c r="J10" s="249">
        <f t="shared" si="4"/>
        <v>0</v>
      </c>
      <c r="K10" s="249">
        <f t="shared" si="4"/>
        <v>0</v>
      </c>
      <c r="L10" s="249">
        <f t="shared" si="4"/>
        <v>0</v>
      </c>
      <c r="M10" s="249">
        <f t="shared" si="4"/>
        <v>0</v>
      </c>
      <c r="N10" s="249">
        <f t="shared" si="4"/>
        <v>0</v>
      </c>
      <c r="O10" s="251">
        <f t="shared" si="4"/>
        <v>0</v>
      </c>
    </row>
    <row r="11" spans="1:18">
      <c r="A11" s="1"/>
      <c r="B11" s="252" t="s">
        <v>22</v>
      </c>
      <c r="C11" s="253"/>
      <c r="D11" s="253"/>
      <c r="E11" s="254"/>
      <c r="F11" s="255"/>
      <c r="G11" s="255"/>
      <c r="H11" s="256"/>
      <c r="I11" s="360">
        <f t="shared" ref="I11:O11" si="5">SUM(I8:I10)</f>
        <v>0</v>
      </c>
      <c r="J11" s="257">
        <f t="shared" si="5"/>
        <v>0</v>
      </c>
      <c r="K11" s="257">
        <f t="shared" si="5"/>
        <v>0</v>
      </c>
      <c r="L11" s="257">
        <f t="shared" si="5"/>
        <v>0</v>
      </c>
      <c r="M11" s="257">
        <f t="shared" si="5"/>
        <v>0</v>
      </c>
      <c r="N11" s="257">
        <f t="shared" si="5"/>
        <v>0</v>
      </c>
      <c r="O11" s="259">
        <f t="shared" si="5"/>
        <v>0</v>
      </c>
    </row>
    <row r="12" spans="1:18">
      <c r="A12" s="1"/>
      <c r="B12" s="260"/>
      <c r="C12" s="261"/>
      <c r="D12" s="261"/>
      <c r="E12" s="247"/>
      <c r="F12" s="193"/>
      <c r="G12" s="193"/>
      <c r="H12" s="262"/>
      <c r="I12" s="262"/>
      <c r="J12" s="262"/>
      <c r="K12" s="262"/>
      <c r="L12" s="262"/>
      <c r="M12" s="262"/>
      <c r="N12" s="262"/>
      <c r="O12" s="263"/>
    </row>
    <row r="13" spans="1:18">
      <c r="A13" s="268"/>
      <c r="B13" s="1137"/>
      <c r="C13" s="1138"/>
      <c r="D13" s="1138"/>
      <c r="E13" s="1138"/>
      <c r="F13" s="264"/>
      <c r="G13" s="264"/>
      <c r="H13" s="265"/>
      <c r="I13" s="496" t="s">
        <v>249</v>
      </c>
      <c r="J13" s="497" t="s">
        <v>250</v>
      </c>
      <c r="K13" s="496" t="s">
        <v>251</v>
      </c>
      <c r="L13" s="497" t="s">
        <v>252</v>
      </c>
      <c r="M13" s="496" t="s">
        <v>253</v>
      </c>
      <c r="N13" s="497" t="s">
        <v>254</v>
      </c>
      <c r="O13" s="498" t="s">
        <v>99</v>
      </c>
      <c r="P13" s="723">
        <f>COUNTIF('6) Pre-OP Cash Flow 1-Year'!U6:U11,"&lt;&gt;0")</f>
        <v>0</v>
      </c>
      <c r="Q13" s="1050"/>
      <c r="R13" s="1051"/>
    </row>
    <row r="14" spans="1:18">
      <c r="A14" s="246"/>
      <c r="B14" s="275" t="s">
        <v>24</v>
      </c>
      <c r="C14" s="276"/>
      <c r="D14" s="276"/>
      <c r="E14" s="277"/>
      <c r="F14" s="190"/>
      <c r="G14" s="190"/>
      <c r="H14" s="278"/>
      <c r="I14" s="278"/>
      <c r="J14" s="278"/>
      <c r="K14" s="278"/>
      <c r="L14" s="278"/>
      <c r="M14" s="278"/>
      <c r="N14" s="278"/>
      <c r="O14" s="311"/>
      <c r="P14" s="723" t="b">
        <f ca="1">PreOpenPd=PreOp6Mo</f>
        <v>0</v>
      </c>
      <c r="Q14" s="728"/>
      <c r="R14" s="1051"/>
    </row>
    <row r="15" spans="1:18">
      <c r="A15" s="246"/>
      <c r="B15" s="275"/>
      <c r="C15" s="276" t="s">
        <v>25</v>
      </c>
      <c r="D15" s="276"/>
      <c r="E15" s="277"/>
      <c r="F15" s="441"/>
      <c r="G15" s="441"/>
      <c r="H15" s="442"/>
      <c r="I15" s="442"/>
      <c r="J15" s="442"/>
      <c r="K15" s="442"/>
      <c r="L15" s="442"/>
      <c r="M15" s="442"/>
      <c r="N15" s="442"/>
      <c r="O15" s="489"/>
      <c r="P15" s="1055"/>
    </row>
    <row r="16" spans="1:18">
      <c r="A16" s="246"/>
      <c r="B16" s="279"/>
      <c r="C16" s="152"/>
      <c r="D16" s="276" t="s">
        <v>27</v>
      </c>
      <c r="E16" s="277"/>
      <c r="F16" s="190"/>
      <c r="G16" s="190"/>
      <c r="H16" s="278"/>
      <c r="I16" s="291"/>
      <c r="J16" s="291"/>
      <c r="K16" s="291"/>
      <c r="L16" s="291"/>
      <c r="M16" s="291"/>
      <c r="N16" s="291"/>
      <c r="O16" s="292"/>
    </row>
    <row r="17" spans="1:15">
      <c r="A17" s="246"/>
      <c r="B17" s="279"/>
      <c r="C17" s="152"/>
      <c r="D17" s="293" t="s">
        <v>28</v>
      </c>
      <c r="E17" s="277"/>
      <c r="F17" s="189"/>
      <c r="G17" s="189"/>
      <c r="H17" s="283"/>
      <c r="I17" s="284">
        <v>0</v>
      </c>
      <c r="J17" s="284">
        <v>0</v>
      </c>
      <c r="K17" s="284">
        <v>0</v>
      </c>
      <c r="L17" s="284">
        <v>0</v>
      </c>
      <c r="M17" s="284">
        <v>0</v>
      </c>
      <c r="N17" s="284">
        <v>0</v>
      </c>
      <c r="O17" s="285">
        <f>SUM(I17:N17)</f>
        <v>0</v>
      </c>
    </row>
    <row r="18" spans="1:15">
      <c r="A18" s="246"/>
      <c r="B18" s="279"/>
      <c r="C18" s="152"/>
      <c r="D18" s="293" t="s">
        <v>242</v>
      </c>
      <c r="E18" s="277"/>
      <c r="F18" s="189"/>
      <c r="G18" s="189"/>
      <c r="H18" s="283"/>
      <c r="I18" s="284">
        <v>0</v>
      </c>
      <c r="J18" s="284">
        <v>0</v>
      </c>
      <c r="K18" s="284">
        <v>0</v>
      </c>
      <c r="L18" s="284">
        <v>0</v>
      </c>
      <c r="M18" s="284">
        <v>0</v>
      </c>
      <c r="N18" s="284">
        <v>0</v>
      </c>
      <c r="O18" s="285">
        <f>SUM(I18:N18)</f>
        <v>0</v>
      </c>
    </row>
    <row r="19" spans="1:15">
      <c r="A19" s="246"/>
      <c r="B19" s="279"/>
      <c r="C19" s="152"/>
      <c r="D19" s="293" t="s">
        <v>30</v>
      </c>
      <c r="E19" s="277"/>
      <c r="F19" s="189"/>
      <c r="G19" s="189"/>
      <c r="H19" s="283"/>
      <c r="I19" s="284">
        <v>0</v>
      </c>
      <c r="J19" s="284">
        <v>0</v>
      </c>
      <c r="K19" s="284">
        <v>0</v>
      </c>
      <c r="L19" s="284">
        <v>0</v>
      </c>
      <c r="M19" s="284">
        <v>0</v>
      </c>
      <c r="N19" s="284">
        <v>0</v>
      </c>
      <c r="O19" s="285">
        <f>SUM(I19:N19)</f>
        <v>0</v>
      </c>
    </row>
    <row r="20" spans="1:15" ht="12" customHeight="1">
      <c r="A20" s="246"/>
      <c r="B20" s="279"/>
      <c r="C20" s="152"/>
      <c r="D20" s="293" t="s">
        <v>30</v>
      </c>
      <c r="E20" s="277"/>
      <c r="F20" s="190"/>
      <c r="G20" s="190"/>
      <c r="H20" s="283"/>
      <c r="I20" s="284">
        <v>0</v>
      </c>
      <c r="J20" s="284">
        <v>0</v>
      </c>
      <c r="K20" s="284">
        <v>0</v>
      </c>
      <c r="L20" s="284">
        <v>0</v>
      </c>
      <c r="M20" s="284">
        <v>0</v>
      </c>
      <c r="N20" s="284">
        <v>0</v>
      </c>
      <c r="O20" s="295">
        <f>SUM(I20:N20)</f>
        <v>0</v>
      </c>
    </row>
    <row r="21" spans="1:15">
      <c r="A21" s="246"/>
      <c r="B21" s="279"/>
      <c r="C21" s="152" t="s">
        <v>31</v>
      </c>
      <c r="D21" s="280"/>
      <c r="E21" s="277"/>
      <c r="F21" s="190"/>
      <c r="G21" s="190"/>
      <c r="H21" s="283"/>
      <c r="I21" s="288">
        <f t="shared" ref="I21:O21" si="6">SUM(I16:I20)</f>
        <v>0</v>
      </c>
      <c r="J21" s="501">
        <f t="shared" si="6"/>
        <v>0</v>
      </c>
      <c r="K21" s="501">
        <f t="shared" si="6"/>
        <v>0</v>
      </c>
      <c r="L21" s="501">
        <f t="shared" si="6"/>
        <v>0</v>
      </c>
      <c r="M21" s="501">
        <f t="shared" si="6"/>
        <v>0</v>
      </c>
      <c r="N21" s="490">
        <f t="shared" si="6"/>
        <v>0</v>
      </c>
      <c r="O21" s="289">
        <f t="shared" si="6"/>
        <v>0</v>
      </c>
    </row>
    <row r="22" spans="1:15">
      <c r="A22" s="277"/>
      <c r="B22" s="279"/>
      <c r="C22" s="152"/>
      <c r="D22" s="152"/>
      <c r="E22" s="159"/>
      <c r="F22" s="154"/>
      <c r="G22" s="154"/>
      <c r="H22" s="278"/>
      <c r="I22" s="296"/>
      <c r="J22" s="296"/>
      <c r="K22" s="296"/>
      <c r="L22" s="296"/>
      <c r="M22" s="296"/>
      <c r="N22" s="296"/>
      <c r="O22" s="297"/>
    </row>
    <row r="23" spans="1:15">
      <c r="A23" s="246"/>
      <c r="B23" s="275"/>
      <c r="C23" s="276" t="s">
        <v>32</v>
      </c>
      <c r="D23" s="276"/>
      <c r="E23" s="159"/>
      <c r="F23" s="154"/>
      <c r="G23" s="154"/>
      <c r="H23" s="278"/>
      <c r="I23" s="278"/>
      <c r="J23" s="278"/>
      <c r="K23" s="278"/>
      <c r="L23" s="278"/>
      <c r="M23" s="278"/>
      <c r="N23" s="278"/>
      <c r="O23" s="311"/>
    </row>
    <row r="24" spans="1:15">
      <c r="A24" s="246"/>
      <c r="B24" s="279"/>
      <c r="C24" s="152"/>
      <c r="D24" s="276" t="s">
        <v>27</v>
      </c>
      <c r="E24" s="277"/>
      <c r="F24" s="190"/>
      <c r="G24" s="190"/>
      <c r="H24" s="278"/>
      <c r="I24" s="281"/>
      <c r="J24" s="281"/>
      <c r="K24" s="281"/>
      <c r="L24" s="281"/>
      <c r="M24" s="281"/>
      <c r="N24" s="281"/>
      <c r="O24" s="282"/>
    </row>
    <row r="25" spans="1:15">
      <c r="A25" s="246"/>
      <c r="B25" s="279"/>
      <c r="C25" s="152"/>
      <c r="D25" s="293" t="s">
        <v>37</v>
      </c>
      <c r="E25" s="277"/>
      <c r="F25" s="189"/>
      <c r="G25" s="189"/>
      <c r="H25" s="283"/>
      <c r="I25" s="284">
        <v>0</v>
      </c>
      <c r="J25" s="284">
        <v>0</v>
      </c>
      <c r="K25" s="284">
        <v>0</v>
      </c>
      <c r="L25" s="284">
        <v>0</v>
      </c>
      <c r="M25" s="284">
        <v>0</v>
      </c>
      <c r="N25" s="284">
        <v>0</v>
      </c>
      <c r="O25" s="285">
        <f>SUM(I25:N25)</f>
        <v>0</v>
      </c>
    </row>
    <row r="26" spans="1:15">
      <c r="A26" s="246"/>
      <c r="B26" s="279"/>
      <c r="C26" s="152"/>
      <c r="D26" s="293" t="s">
        <v>30</v>
      </c>
      <c r="E26" s="277"/>
      <c r="F26" s="189"/>
      <c r="G26" s="189"/>
      <c r="H26" s="283"/>
      <c r="I26" s="284">
        <v>0</v>
      </c>
      <c r="J26" s="284">
        <v>0</v>
      </c>
      <c r="K26" s="284">
        <v>0</v>
      </c>
      <c r="L26" s="284">
        <v>0</v>
      </c>
      <c r="M26" s="284">
        <v>0</v>
      </c>
      <c r="N26" s="284">
        <v>0</v>
      </c>
      <c r="O26" s="285">
        <f>SUM(I26:N26)</f>
        <v>0</v>
      </c>
    </row>
    <row r="27" spans="1:15">
      <c r="A27" s="246"/>
      <c r="B27" s="279"/>
      <c r="C27" s="152"/>
      <c r="D27" s="293" t="s">
        <v>38</v>
      </c>
      <c r="E27" s="277"/>
      <c r="F27" s="190"/>
      <c r="G27" s="190"/>
      <c r="H27" s="283"/>
      <c r="I27" s="284">
        <v>0</v>
      </c>
      <c r="J27" s="284">
        <v>0</v>
      </c>
      <c r="K27" s="284">
        <v>0</v>
      </c>
      <c r="L27" s="284">
        <v>0</v>
      </c>
      <c r="M27" s="284">
        <v>0</v>
      </c>
      <c r="N27" s="284">
        <v>0</v>
      </c>
      <c r="O27" s="285">
        <f>SUM(I27:N27)</f>
        <v>0</v>
      </c>
    </row>
    <row r="28" spans="1:15">
      <c r="A28" s="246"/>
      <c r="B28" s="279"/>
      <c r="C28" s="152" t="s">
        <v>39</v>
      </c>
      <c r="D28" s="280"/>
      <c r="E28" s="277"/>
      <c r="F28" s="190"/>
      <c r="G28" s="190"/>
      <c r="H28" s="283"/>
      <c r="I28" s="288">
        <f t="shared" ref="I28:O28" si="7">SUM(I25:I27)</f>
        <v>0</v>
      </c>
      <c r="J28" s="288">
        <f t="shared" si="7"/>
        <v>0</v>
      </c>
      <c r="K28" s="288">
        <f t="shared" si="7"/>
        <v>0</v>
      </c>
      <c r="L28" s="288">
        <f t="shared" si="7"/>
        <v>0</v>
      </c>
      <c r="M28" s="288">
        <f t="shared" si="7"/>
        <v>0</v>
      </c>
      <c r="N28" s="288">
        <f t="shared" si="7"/>
        <v>0</v>
      </c>
      <c r="O28" s="288">
        <f t="shared" si="7"/>
        <v>0</v>
      </c>
    </row>
    <row r="29" spans="1:15" ht="7.5" customHeight="1">
      <c r="A29" s="277"/>
      <c r="B29" s="279"/>
      <c r="C29" s="152"/>
      <c r="D29" s="152"/>
      <c r="E29" s="159"/>
      <c r="F29" s="154"/>
      <c r="G29" s="154"/>
      <c r="H29" s="278"/>
      <c r="I29" s="296"/>
      <c r="J29" s="296"/>
      <c r="K29" s="296"/>
      <c r="L29" s="296"/>
      <c r="M29" s="296"/>
      <c r="N29" s="296"/>
      <c r="O29" s="297"/>
    </row>
    <row r="30" spans="1:15">
      <c r="A30" s="246"/>
      <c r="B30" s="275"/>
      <c r="C30" s="276" t="s">
        <v>40</v>
      </c>
      <c r="D30" s="276"/>
      <c r="E30" s="159"/>
      <c r="F30" s="154"/>
      <c r="G30" s="154"/>
      <c r="H30" s="278"/>
      <c r="I30" s="281"/>
      <c r="J30" s="281"/>
      <c r="K30" s="281"/>
      <c r="L30" s="281"/>
      <c r="M30" s="281"/>
      <c r="N30" s="281"/>
      <c r="O30" s="282"/>
    </row>
    <row r="31" spans="1:15">
      <c r="A31" s="246"/>
      <c r="B31" s="279"/>
      <c r="C31" s="152"/>
      <c r="D31" s="280" t="s">
        <v>41</v>
      </c>
      <c r="E31" s="277"/>
      <c r="F31" s="190"/>
      <c r="G31" s="190"/>
      <c r="H31" s="283"/>
      <c r="I31" s="284">
        <v>0</v>
      </c>
      <c r="J31" s="284">
        <v>0</v>
      </c>
      <c r="K31" s="284">
        <v>0</v>
      </c>
      <c r="L31" s="284">
        <v>0</v>
      </c>
      <c r="M31" s="284">
        <v>0</v>
      </c>
      <c r="N31" s="284">
        <v>0</v>
      </c>
      <c r="O31" s="285">
        <f t="shared" ref="O31:O38" si="8">SUM(I31:N31)</f>
        <v>0</v>
      </c>
    </row>
    <row r="32" spans="1:15">
      <c r="A32" s="246"/>
      <c r="B32" s="279"/>
      <c r="C32" s="152"/>
      <c r="D32" s="280" t="s">
        <v>42</v>
      </c>
      <c r="E32" s="277"/>
      <c r="F32" s="190"/>
      <c r="G32" s="190"/>
      <c r="H32" s="283"/>
      <c r="I32" s="284">
        <v>0</v>
      </c>
      <c r="J32" s="284">
        <v>0</v>
      </c>
      <c r="K32" s="284">
        <v>0</v>
      </c>
      <c r="L32" s="284">
        <v>0</v>
      </c>
      <c r="M32" s="284">
        <v>0</v>
      </c>
      <c r="N32" s="284">
        <v>0</v>
      </c>
      <c r="O32" s="285">
        <f t="shared" si="8"/>
        <v>0</v>
      </c>
    </row>
    <row r="33" spans="1:17">
      <c r="A33" s="246"/>
      <c r="B33" s="279"/>
      <c r="C33" s="152"/>
      <c r="D33" s="280" t="s">
        <v>43</v>
      </c>
      <c r="E33" s="277"/>
      <c r="F33" s="190"/>
      <c r="G33" s="190"/>
      <c r="H33" s="283"/>
      <c r="I33" s="284">
        <v>0</v>
      </c>
      <c r="J33" s="284">
        <v>0</v>
      </c>
      <c r="K33" s="284">
        <v>0</v>
      </c>
      <c r="L33" s="284">
        <v>0</v>
      </c>
      <c r="M33" s="284">
        <v>0</v>
      </c>
      <c r="N33" s="284">
        <v>0</v>
      </c>
      <c r="O33" s="285">
        <f t="shared" si="8"/>
        <v>0</v>
      </c>
    </row>
    <row r="34" spans="1:17">
      <c r="A34" s="246"/>
      <c r="B34" s="279"/>
      <c r="C34" s="152"/>
      <c r="D34" s="280" t="s">
        <v>44</v>
      </c>
      <c r="E34" s="277"/>
      <c r="F34" s="190"/>
      <c r="G34" s="190"/>
      <c r="H34" s="283"/>
      <c r="I34" s="284">
        <v>0</v>
      </c>
      <c r="J34" s="284">
        <v>0</v>
      </c>
      <c r="K34" s="284">
        <v>0</v>
      </c>
      <c r="L34" s="284">
        <v>0</v>
      </c>
      <c r="M34" s="284">
        <v>0</v>
      </c>
      <c r="N34" s="284">
        <v>0</v>
      </c>
      <c r="O34" s="285">
        <f t="shared" si="8"/>
        <v>0</v>
      </c>
    </row>
    <row r="35" spans="1:17">
      <c r="A35" s="246"/>
      <c r="B35" s="279"/>
      <c r="C35" s="152"/>
      <c r="D35" s="280" t="s">
        <v>45</v>
      </c>
      <c r="E35" s="277"/>
      <c r="F35" s="190"/>
      <c r="G35" s="190"/>
      <c r="H35" s="283"/>
      <c r="I35" s="284">
        <v>0</v>
      </c>
      <c r="J35" s="284">
        <v>0</v>
      </c>
      <c r="K35" s="284">
        <v>0</v>
      </c>
      <c r="L35" s="284">
        <v>0</v>
      </c>
      <c r="M35" s="284">
        <v>0</v>
      </c>
      <c r="N35" s="284">
        <v>0</v>
      </c>
      <c r="O35" s="285">
        <f t="shared" si="8"/>
        <v>0</v>
      </c>
    </row>
    <row r="36" spans="1:17">
      <c r="A36" s="246"/>
      <c r="B36" s="279"/>
      <c r="C36" s="152"/>
      <c r="D36" s="280" t="s">
        <v>46</v>
      </c>
      <c r="E36" s="277"/>
      <c r="F36" s="190"/>
      <c r="G36" s="190"/>
      <c r="H36" s="283"/>
      <c r="I36" s="284">
        <v>0</v>
      </c>
      <c r="J36" s="284">
        <v>0</v>
      </c>
      <c r="K36" s="284">
        <v>0</v>
      </c>
      <c r="L36" s="284">
        <v>0</v>
      </c>
      <c r="M36" s="284">
        <v>0</v>
      </c>
      <c r="N36" s="284">
        <v>0</v>
      </c>
      <c r="O36" s="285">
        <f t="shared" si="8"/>
        <v>0</v>
      </c>
    </row>
    <row r="37" spans="1:17">
      <c r="A37" s="246"/>
      <c r="B37" s="279"/>
      <c r="C37" s="152"/>
      <c r="D37" s="280" t="s">
        <v>47</v>
      </c>
      <c r="E37" s="277"/>
      <c r="F37" s="190"/>
      <c r="G37" s="190"/>
      <c r="H37" s="283"/>
      <c r="I37" s="284">
        <v>0</v>
      </c>
      <c r="J37" s="284">
        <v>0</v>
      </c>
      <c r="K37" s="284">
        <v>0</v>
      </c>
      <c r="L37" s="284">
        <v>0</v>
      </c>
      <c r="M37" s="284">
        <v>0</v>
      </c>
      <c r="N37" s="284">
        <v>0</v>
      </c>
      <c r="O37" s="285">
        <f t="shared" si="8"/>
        <v>0</v>
      </c>
    </row>
    <row r="38" spans="1:17" ht="16.8">
      <c r="A38" s="246"/>
      <c r="B38" s="279"/>
      <c r="C38" s="152"/>
      <c r="D38" s="280" t="s">
        <v>48</v>
      </c>
      <c r="E38" s="277"/>
      <c r="F38" s="190"/>
      <c r="G38" s="190"/>
      <c r="H38" s="283"/>
      <c r="I38" s="294">
        <v>0</v>
      </c>
      <c r="J38" s="294">
        <v>0</v>
      </c>
      <c r="K38" s="294">
        <v>0</v>
      </c>
      <c r="L38" s="294">
        <v>0</v>
      </c>
      <c r="M38" s="294">
        <v>0</v>
      </c>
      <c r="N38" s="294">
        <v>0</v>
      </c>
      <c r="O38" s="295">
        <f t="shared" si="8"/>
        <v>0</v>
      </c>
    </row>
    <row r="39" spans="1:17">
      <c r="A39" s="246"/>
      <c r="B39" s="279"/>
      <c r="C39" s="152" t="s">
        <v>49</v>
      </c>
      <c r="D39" s="280"/>
      <c r="E39" s="277"/>
      <c r="F39" s="190"/>
      <c r="G39" s="190"/>
      <c r="H39" s="283"/>
      <c r="I39" s="288">
        <f t="shared" ref="I39:O39" si="9">SUM(I31:I38)</f>
        <v>0</v>
      </c>
      <c r="J39" s="501">
        <f t="shared" si="9"/>
        <v>0</v>
      </c>
      <c r="K39" s="501">
        <f t="shared" si="9"/>
        <v>0</v>
      </c>
      <c r="L39" s="501">
        <f t="shared" si="9"/>
        <v>0</v>
      </c>
      <c r="M39" s="501">
        <f t="shared" si="9"/>
        <v>0</v>
      </c>
      <c r="N39" s="490">
        <f t="shared" si="9"/>
        <v>0</v>
      </c>
      <c r="O39" s="289">
        <f t="shared" si="9"/>
        <v>0</v>
      </c>
    </row>
    <row r="40" spans="1:17">
      <c r="A40" s="277"/>
      <c r="B40" s="279"/>
      <c r="C40" s="152"/>
      <c r="D40" s="280"/>
      <c r="E40" s="277"/>
      <c r="F40" s="190"/>
      <c r="G40" s="190"/>
      <c r="H40" s="278"/>
      <c r="I40" s="291"/>
      <c r="J40" s="291"/>
      <c r="K40" s="291"/>
      <c r="L40" s="291"/>
      <c r="M40" s="291"/>
      <c r="N40" s="291"/>
      <c r="O40" s="292"/>
    </row>
    <row r="41" spans="1:17" ht="17.399999999999999" thickBot="1">
      <c r="A41" s="246"/>
      <c r="B41" s="298" t="s">
        <v>50</v>
      </c>
      <c r="C41" s="299"/>
      <c r="D41" s="299"/>
      <c r="E41" s="326"/>
      <c r="F41" s="301"/>
      <c r="G41" s="301"/>
      <c r="H41" s="302"/>
      <c r="I41" s="303">
        <f t="shared" ref="I41:O41" si="10">I39+I28+I21</f>
        <v>0</v>
      </c>
      <c r="J41" s="304">
        <f t="shared" si="10"/>
        <v>0</v>
      </c>
      <c r="K41" s="304">
        <f t="shared" si="10"/>
        <v>0</v>
      </c>
      <c r="L41" s="304">
        <f t="shared" si="10"/>
        <v>0</v>
      </c>
      <c r="M41" s="304">
        <f t="shared" si="10"/>
        <v>0</v>
      </c>
      <c r="N41" s="492">
        <f t="shared" si="10"/>
        <v>0</v>
      </c>
      <c r="O41" s="305">
        <f t="shared" si="10"/>
        <v>0</v>
      </c>
    </row>
    <row r="42" spans="1:17" ht="13.8" thickTop="1">
      <c r="A42"/>
      <c r="B42" s="946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947"/>
    </row>
    <row r="43" spans="1:17">
      <c r="A43" s="246"/>
      <c r="B43" s="275" t="s">
        <v>51</v>
      </c>
      <c r="C43" s="276"/>
      <c r="D43" s="276"/>
      <c r="E43" s="277"/>
      <c r="F43" s="190"/>
      <c r="G43" s="190"/>
      <c r="H43" s="278"/>
      <c r="I43" s="278"/>
      <c r="J43" s="278"/>
      <c r="K43" s="278"/>
      <c r="L43" s="278"/>
      <c r="M43" s="278"/>
      <c r="N43" s="278"/>
      <c r="O43" s="311"/>
    </row>
    <row r="44" spans="1:17" ht="28.8">
      <c r="A44" s="246"/>
      <c r="B44" s="279"/>
      <c r="C44" s="312" t="s">
        <v>261</v>
      </c>
      <c r="D44" s="152"/>
      <c r="E44" s="277"/>
      <c r="F44" s="190"/>
      <c r="G44" s="9" t="s">
        <v>262</v>
      </c>
      <c r="H44" s="278"/>
      <c r="I44" s="278"/>
      <c r="J44" s="278"/>
      <c r="K44" s="278"/>
      <c r="L44" s="278"/>
      <c r="M44" s="278"/>
      <c r="N44" s="278"/>
      <c r="O44" s="311"/>
      <c r="Q44" s="736"/>
    </row>
    <row r="45" spans="1:17">
      <c r="A45" s="246"/>
      <c r="B45" s="279"/>
      <c r="C45" s="277"/>
      <c r="D45" s="184" t="s">
        <v>135</v>
      </c>
      <c r="E45" s="313"/>
      <c r="F45" s="189"/>
      <c r="G45" s="493">
        <v>0</v>
      </c>
      <c r="H45" s="283"/>
      <c r="I45" s="284">
        <v>0</v>
      </c>
      <c r="J45" s="284">
        <v>0</v>
      </c>
      <c r="K45" s="284">
        <v>0</v>
      </c>
      <c r="L45" s="284">
        <v>0</v>
      </c>
      <c r="M45" s="284">
        <v>0</v>
      </c>
      <c r="N45" s="284">
        <v>0</v>
      </c>
      <c r="O45" s="285">
        <f t="shared" ref="O45:O50" si="11">SUM(I45:N45)</f>
        <v>0</v>
      </c>
    </row>
    <row r="46" spans="1:17">
      <c r="A46" s="246"/>
      <c r="B46" s="279"/>
      <c r="C46" s="277"/>
      <c r="D46" s="184" t="s">
        <v>136</v>
      </c>
      <c r="E46" s="313"/>
      <c r="F46" s="189"/>
      <c r="G46" s="493">
        <v>0</v>
      </c>
      <c r="H46" s="283"/>
      <c r="I46" s="284">
        <v>0</v>
      </c>
      <c r="J46" s="284">
        <v>0</v>
      </c>
      <c r="K46" s="284">
        <v>0</v>
      </c>
      <c r="L46" s="284">
        <v>0</v>
      </c>
      <c r="M46" s="284">
        <v>0</v>
      </c>
      <c r="N46" s="284">
        <v>0</v>
      </c>
      <c r="O46" s="285">
        <f t="shared" si="11"/>
        <v>0</v>
      </c>
    </row>
    <row r="47" spans="1:17">
      <c r="A47" s="246"/>
      <c r="B47" s="279"/>
      <c r="C47" s="277"/>
      <c r="D47" s="184" t="s">
        <v>137</v>
      </c>
      <c r="E47" s="313"/>
      <c r="F47" s="189"/>
      <c r="G47" s="493">
        <v>0</v>
      </c>
      <c r="H47" s="283"/>
      <c r="I47" s="284">
        <v>0</v>
      </c>
      <c r="J47" s="284">
        <v>0</v>
      </c>
      <c r="K47" s="284">
        <v>0</v>
      </c>
      <c r="L47" s="284">
        <v>0</v>
      </c>
      <c r="M47" s="284">
        <v>0</v>
      </c>
      <c r="N47" s="284">
        <v>0</v>
      </c>
      <c r="O47" s="285">
        <f t="shared" si="11"/>
        <v>0</v>
      </c>
    </row>
    <row r="48" spans="1:17">
      <c r="A48" s="246"/>
      <c r="B48" s="279"/>
      <c r="C48" s="277"/>
      <c r="D48" s="184" t="s">
        <v>106</v>
      </c>
      <c r="E48" s="313"/>
      <c r="F48" s="189"/>
      <c r="G48" s="493">
        <v>0</v>
      </c>
      <c r="H48" s="283"/>
      <c r="I48" s="284">
        <v>0</v>
      </c>
      <c r="J48" s="284">
        <v>0</v>
      </c>
      <c r="K48" s="284">
        <v>0</v>
      </c>
      <c r="L48" s="284">
        <v>0</v>
      </c>
      <c r="M48" s="284">
        <v>0</v>
      </c>
      <c r="N48" s="284">
        <v>0</v>
      </c>
      <c r="O48" s="285">
        <f t="shared" si="11"/>
        <v>0</v>
      </c>
    </row>
    <row r="49" spans="1:15">
      <c r="A49" s="246"/>
      <c r="B49" s="279"/>
      <c r="C49" s="277"/>
      <c r="D49" s="184" t="s">
        <v>107</v>
      </c>
      <c r="E49" s="313"/>
      <c r="F49" s="189"/>
      <c r="G49" s="493">
        <v>0</v>
      </c>
      <c r="H49" s="283"/>
      <c r="I49" s="284">
        <v>0</v>
      </c>
      <c r="J49" s="284">
        <v>0</v>
      </c>
      <c r="K49" s="284">
        <v>0</v>
      </c>
      <c r="L49" s="284">
        <v>0</v>
      </c>
      <c r="M49" s="284">
        <v>0</v>
      </c>
      <c r="N49" s="284">
        <v>0</v>
      </c>
      <c r="O49" s="285">
        <f t="shared" si="11"/>
        <v>0</v>
      </c>
    </row>
    <row r="50" spans="1:15" ht="16.8">
      <c r="A50" s="246"/>
      <c r="B50" s="279"/>
      <c r="C50" s="277"/>
      <c r="D50" s="184" t="s">
        <v>138</v>
      </c>
      <c r="E50" s="313"/>
      <c r="F50" s="314"/>
      <c r="G50" s="493">
        <v>0</v>
      </c>
      <c r="H50" s="283"/>
      <c r="I50" s="294">
        <v>0</v>
      </c>
      <c r="J50" s="294">
        <v>0</v>
      </c>
      <c r="K50" s="294">
        <v>0</v>
      </c>
      <c r="L50" s="294">
        <v>0</v>
      </c>
      <c r="M50" s="294">
        <v>0</v>
      </c>
      <c r="N50" s="294">
        <v>0</v>
      </c>
      <c r="O50" s="295">
        <f t="shared" si="11"/>
        <v>0</v>
      </c>
    </row>
    <row r="51" spans="1:15">
      <c r="A51" s="246"/>
      <c r="B51" s="279"/>
      <c r="C51" s="187" t="s">
        <v>77</v>
      </c>
      <c r="D51" s="277"/>
      <c r="E51" s="313"/>
      <c r="F51" s="189"/>
      <c r="G51" s="371">
        <f>SUM(G45:G50)</f>
        <v>0</v>
      </c>
      <c r="H51" s="283"/>
      <c r="I51" s="315">
        <f t="shared" ref="I51:O51" si="12">SUM(I45:I50)</f>
        <v>0</v>
      </c>
      <c r="J51" s="155">
        <f t="shared" si="12"/>
        <v>0</v>
      </c>
      <c r="K51" s="315">
        <f t="shared" si="12"/>
        <v>0</v>
      </c>
      <c r="L51" s="315">
        <f t="shared" si="12"/>
        <v>0</v>
      </c>
      <c r="M51" s="315">
        <f t="shared" si="12"/>
        <v>0</v>
      </c>
      <c r="N51" s="315">
        <f t="shared" si="12"/>
        <v>0</v>
      </c>
      <c r="O51" s="316">
        <f t="shared" si="12"/>
        <v>0</v>
      </c>
    </row>
    <row r="52" spans="1:15" ht="7.5" customHeight="1">
      <c r="A52" s="246"/>
      <c r="B52" s="279"/>
      <c r="C52" s="277"/>
      <c r="D52" s="313"/>
      <c r="E52" s="313"/>
      <c r="F52" s="189"/>
      <c r="G52" s="373"/>
      <c r="H52" s="278"/>
      <c r="I52" s="278"/>
      <c r="J52" s="278"/>
      <c r="K52" s="278"/>
      <c r="L52" s="278"/>
      <c r="M52" s="278"/>
      <c r="N52" s="278"/>
      <c r="O52" s="311"/>
    </row>
    <row r="53" spans="1:15">
      <c r="A53" s="246"/>
      <c r="B53" s="279"/>
      <c r="C53" s="312" t="s">
        <v>79</v>
      </c>
      <c r="D53" s="152"/>
      <c r="E53" s="277"/>
      <c r="F53" s="190"/>
      <c r="G53" s="374"/>
      <c r="H53" s="278"/>
      <c r="I53" s="278"/>
      <c r="J53" s="278"/>
      <c r="K53" s="278"/>
      <c r="L53" s="278"/>
      <c r="M53" s="278"/>
      <c r="N53" s="278"/>
      <c r="O53" s="311"/>
    </row>
    <row r="54" spans="1:15">
      <c r="A54" s="246"/>
      <c r="B54" s="279"/>
      <c r="C54" s="277"/>
      <c r="D54" s="184" t="s">
        <v>52</v>
      </c>
      <c r="E54" s="313"/>
      <c r="F54" s="189"/>
      <c r="G54" s="493">
        <v>0</v>
      </c>
      <c r="H54" s="948"/>
      <c r="I54" s="284">
        <v>0</v>
      </c>
      <c r="J54" s="284">
        <v>0</v>
      </c>
      <c r="K54" s="284">
        <v>0</v>
      </c>
      <c r="L54" s="284">
        <v>0</v>
      </c>
      <c r="M54" s="284">
        <v>0</v>
      </c>
      <c r="N54" s="284">
        <v>0</v>
      </c>
      <c r="O54" s="285">
        <f t="shared" ref="O54:O61" si="13">SUM(I54:N54)</f>
        <v>0</v>
      </c>
    </row>
    <row r="55" spans="1:15">
      <c r="A55" s="246"/>
      <c r="B55" s="279"/>
      <c r="C55" s="277"/>
      <c r="D55" s="184" t="s">
        <v>53</v>
      </c>
      <c r="E55" s="313"/>
      <c r="F55" s="189"/>
      <c r="G55" s="493">
        <v>0</v>
      </c>
      <c r="H55" s="948"/>
      <c r="I55" s="284">
        <v>0</v>
      </c>
      <c r="J55" s="284">
        <v>0</v>
      </c>
      <c r="K55" s="284">
        <v>0</v>
      </c>
      <c r="L55" s="284">
        <v>0</v>
      </c>
      <c r="M55" s="284">
        <v>0</v>
      </c>
      <c r="N55" s="284">
        <v>0</v>
      </c>
      <c r="O55" s="285">
        <f t="shared" si="13"/>
        <v>0</v>
      </c>
    </row>
    <row r="56" spans="1:15">
      <c r="A56" s="246"/>
      <c r="B56" s="279"/>
      <c r="C56" s="277"/>
      <c r="D56" s="184" t="s">
        <v>10</v>
      </c>
      <c r="E56" s="313"/>
      <c r="F56" s="189"/>
      <c r="G56" s="493">
        <v>0</v>
      </c>
      <c r="H56" s="948"/>
      <c r="I56" s="284">
        <v>0</v>
      </c>
      <c r="J56" s="284">
        <v>0</v>
      </c>
      <c r="K56" s="284">
        <v>0</v>
      </c>
      <c r="L56" s="284">
        <v>0</v>
      </c>
      <c r="M56" s="284">
        <v>0</v>
      </c>
      <c r="N56" s="284">
        <v>0</v>
      </c>
      <c r="O56" s="285">
        <f t="shared" si="13"/>
        <v>0</v>
      </c>
    </row>
    <row r="57" spans="1:15">
      <c r="A57" s="246"/>
      <c r="B57" s="279"/>
      <c r="C57" s="277"/>
      <c r="D57" s="184" t="s">
        <v>11</v>
      </c>
      <c r="E57" s="313"/>
      <c r="F57" s="189"/>
      <c r="G57" s="493">
        <v>0</v>
      </c>
      <c r="H57" s="948"/>
      <c r="I57" s="284">
        <v>0</v>
      </c>
      <c r="J57" s="284">
        <v>0</v>
      </c>
      <c r="K57" s="284">
        <v>0</v>
      </c>
      <c r="L57" s="284">
        <v>0</v>
      </c>
      <c r="M57" s="284">
        <v>0</v>
      </c>
      <c r="N57" s="284">
        <v>0</v>
      </c>
      <c r="O57" s="285">
        <f t="shared" si="13"/>
        <v>0</v>
      </c>
    </row>
    <row r="58" spans="1:15">
      <c r="A58" s="246"/>
      <c r="B58" s="279"/>
      <c r="C58" s="277"/>
      <c r="D58" s="184" t="s">
        <v>12</v>
      </c>
      <c r="E58" s="313"/>
      <c r="F58" s="189"/>
      <c r="G58" s="493">
        <v>0</v>
      </c>
      <c r="H58" s="948"/>
      <c r="I58" s="284">
        <v>0</v>
      </c>
      <c r="J58" s="284">
        <v>0</v>
      </c>
      <c r="K58" s="284">
        <v>0</v>
      </c>
      <c r="L58" s="284">
        <v>0</v>
      </c>
      <c r="M58" s="284">
        <v>0</v>
      </c>
      <c r="N58" s="284">
        <v>0</v>
      </c>
      <c r="O58" s="285">
        <f t="shared" si="13"/>
        <v>0</v>
      </c>
    </row>
    <row r="59" spans="1:15">
      <c r="A59" s="246"/>
      <c r="B59" s="279"/>
      <c r="C59" s="277"/>
      <c r="D59" s="184" t="s">
        <v>13</v>
      </c>
      <c r="E59" s="313"/>
      <c r="F59" s="189"/>
      <c r="G59" s="493">
        <v>0</v>
      </c>
      <c r="H59" s="948"/>
      <c r="I59" s="284">
        <v>0</v>
      </c>
      <c r="J59" s="284">
        <v>0</v>
      </c>
      <c r="K59" s="284">
        <v>0</v>
      </c>
      <c r="L59" s="284">
        <v>0</v>
      </c>
      <c r="M59" s="284">
        <v>0</v>
      </c>
      <c r="N59" s="284">
        <v>0</v>
      </c>
      <c r="O59" s="285">
        <f t="shared" si="13"/>
        <v>0</v>
      </c>
    </row>
    <row r="60" spans="1:15">
      <c r="A60" s="246"/>
      <c r="B60" s="279"/>
      <c r="C60" s="277"/>
      <c r="D60" s="184" t="s">
        <v>75</v>
      </c>
      <c r="E60" s="313"/>
      <c r="F60" s="189"/>
      <c r="G60" s="493">
        <v>0</v>
      </c>
      <c r="H60" s="948"/>
      <c r="I60" s="284">
        <v>0</v>
      </c>
      <c r="J60" s="284">
        <v>0</v>
      </c>
      <c r="K60" s="284">
        <v>0</v>
      </c>
      <c r="L60" s="284">
        <v>0</v>
      </c>
      <c r="M60" s="284">
        <v>0</v>
      </c>
      <c r="N60" s="284">
        <v>0</v>
      </c>
      <c r="O60" s="285">
        <f t="shared" si="13"/>
        <v>0</v>
      </c>
    </row>
    <row r="61" spans="1:15" ht="16.8">
      <c r="A61" s="246"/>
      <c r="B61" s="279"/>
      <c r="C61" s="277"/>
      <c r="D61" s="192" t="s">
        <v>30</v>
      </c>
      <c r="E61" s="313"/>
      <c r="F61" s="314"/>
      <c r="G61" s="493">
        <v>0</v>
      </c>
      <c r="H61" s="948"/>
      <c r="I61" s="294">
        <v>0</v>
      </c>
      <c r="J61" s="294">
        <v>0</v>
      </c>
      <c r="K61" s="294">
        <v>0</v>
      </c>
      <c r="L61" s="294">
        <v>0</v>
      </c>
      <c r="M61" s="294">
        <v>0</v>
      </c>
      <c r="N61" s="294">
        <v>0</v>
      </c>
      <c r="O61" s="295">
        <f t="shared" si="13"/>
        <v>0</v>
      </c>
    </row>
    <row r="62" spans="1:15">
      <c r="A62" s="246"/>
      <c r="B62" s="279"/>
      <c r="C62" s="187" t="s">
        <v>80</v>
      </c>
      <c r="D62" s="277"/>
      <c r="E62" s="313"/>
      <c r="F62" s="189"/>
      <c r="G62" s="371">
        <f>SUM(G54:G61)</f>
        <v>0</v>
      </c>
      <c r="H62" s="948"/>
      <c r="I62" s="315">
        <f t="shared" ref="I62:O62" si="14">SUM(I54:I61)</f>
        <v>0</v>
      </c>
      <c r="J62" s="315">
        <f t="shared" si="14"/>
        <v>0</v>
      </c>
      <c r="K62" s="315">
        <f t="shared" si="14"/>
        <v>0</v>
      </c>
      <c r="L62" s="315">
        <f t="shared" si="14"/>
        <v>0</v>
      </c>
      <c r="M62" s="315">
        <f t="shared" si="14"/>
        <v>0</v>
      </c>
      <c r="N62" s="315">
        <f t="shared" si="14"/>
        <v>0</v>
      </c>
      <c r="O62" s="316">
        <f t="shared" si="14"/>
        <v>0</v>
      </c>
    </row>
    <row r="63" spans="1:15">
      <c r="A63" s="246"/>
      <c r="B63" s="279"/>
      <c r="C63" s="277"/>
      <c r="D63" s="313"/>
      <c r="E63" s="313"/>
      <c r="F63" s="189"/>
      <c r="G63" s="189"/>
      <c r="H63" s="278"/>
      <c r="I63" s="278"/>
      <c r="J63" s="278"/>
      <c r="K63" s="278"/>
      <c r="L63" s="278"/>
      <c r="M63" s="278"/>
      <c r="N63" s="278"/>
      <c r="O63" s="311"/>
    </row>
    <row r="64" spans="1:15">
      <c r="A64" s="246"/>
      <c r="B64" s="279"/>
      <c r="C64" s="312" t="s">
        <v>81</v>
      </c>
      <c r="D64" s="152"/>
      <c r="E64" s="277"/>
      <c r="F64" s="193"/>
      <c r="G64" s="193"/>
      <c r="H64" s="278"/>
      <c r="I64" s="278"/>
      <c r="J64" s="278"/>
      <c r="K64" s="278"/>
      <c r="L64" s="278"/>
      <c r="M64" s="278"/>
      <c r="N64" s="278"/>
      <c r="O64" s="311"/>
    </row>
    <row r="65" spans="1:16">
      <c r="A65" s="246"/>
      <c r="B65" s="279"/>
      <c r="C65" s="277"/>
      <c r="D65" s="184" t="s">
        <v>108</v>
      </c>
      <c r="E65" s="313"/>
      <c r="F65" s="189"/>
      <c r="G65" s="493">
        <v>0</v>
      </c>
      <c r="H65" s="283"/>
      <c r="I65" s="284">
        <v>0</v>
      </c>
      <c r="J65" s="284">
        <v>0</v>
      </c>
      <c r="K65" s="284">
        <v>0</v>
      </c>
      <c r="L65" s="284">
        <v>0</v>
      </c>
      <c r="M65" s="284">
        <v>0</v>
      </c>
      <c r="N65" s="284">
        <v>0</v>
      </c>
      <c r="O65" s="285">
        <f>SUM(I65:N65)</f>
        <v>0</v>
      </c>
    </row>
    <row r="66" spans="1:16">
      <c r="A66" s="246"/>
      <c r="B66" s="279"/>
      <c r="C66" s="277"/>
      <c r="D66" s="184" t="s">
        <v>109</v>
      </c>
      <c r="E66" s="313"/>
      <c r="F66" s="189"/>
      <c r="G66" s="493">
        <v>0</v>
      </c>
      <c r="H66" s="283"/>
      <c r="I66" s="284">
        <v>0</v>
      </c>
      <c r="J66" s="284">
        <v>0</v>
      </c>
      <c r="K66" s="284">
        <v>0</v>
      </c>
      <c r="L66" s="284">
        <v>0</v>
      </c>
      <c r="M66" s="284">
        <v>0</v>
      </c>
      <c r="N66" s="284">
        <v>0</v>
      </c>
      <c r="O66" s="285">
        <f>SUM(I66:N66)</f>
        <v>0</v>
      </c>
    </row>
    <row r="67" spans="1:16">
      <c r="A67" s="246"/>
      <c r="B67" s="279"/>
      <c r="C67" s="277"/>
      <c r="D67" s="184" t="s">
        <v>110</v>
      </c>
      <c r="E67" s="313"/>
      <c r="F67" s="189"/>
      <c r="G67" s="493">
        <v>0</v>
      </c>
      <c r="H67" s="283"/>
      <c r="I67" s="284">
        <v>0</v>
      </c>
      <c r="J67" s="284">
        <v>0</v>
      </c>
      <c r="K67" s="284">
        <v>0</v>
      </c>
      <c r="L67" s="284">
        <v>0</v>
      </c>
      <c r="M67" s="284">
        <v>0</v>
      </c>
      <c r="N67" s="284">
        <v>0</v>
      </c>
      <c r="O67" s="285">
        <f>SUM(I67:N67)</f>
        <v>0</v>
      </c>
    </row>
    <row r="68" spans="1:16">
      <c r="A68" s="246"/>
      <c r="B68" s="279"/>
      <c r="C68" s="277"/>
      <c r="D68" s="184" t="s">
        <v>7</v>
      </c>
      <c r="E68" s="313"/>
      <c r="F68" s="189"/>
      <c r="G68" s="493">
        <v>0</v>
      </c>
      <c r="H68" s="283"/>
      <c r="I68" s="284">
        <v>0</v>
      </c>
      <c r="J68" s="284">
        <v>0</v>
      </c>
      <c r="K68" s="284">
        <v>0</v>
      </c>
      <c r="L68" s="284">
        <v>0</v>
      </c>
      <c r="M68" s="284">
        <v>0</v>
      </c>
      <c r="N68" s="284">
        <v>0</v>
      </c>
      <c r="O68" s="285">
        <f>SUM(I68:N68)</f>
        <v>0</v>
      </c>
    </row>
    <row r="69" spans="1:16" ht="16.8">
      <c r="A69" s="246"/>
      <c r="B69" s="279"/>
      <c r="C69" s="277"/>
      <c r="D69" s="184" t="s">
        <v>30</v>
      </c>
      <c r="E69" s="313"/>
      <c r="F69" s="314"/>
      <c r="G69" s="493">
        <v>0</v>
      </c>
      <c r="H69" s="283"/>
      <c r="I69" s="294">
        <v>0</v>
      </c>
      <c r="J69" s="294">
        <v>0</v>
      </c>
      <c r="K69" s="294">
        <v>0</v>
      </c>
      <c r="L69" s="294">
        <v>0</v>
      </c>
      <c r="M69" s="294">
        <v>0</v>
      </c>
      <c r="N69" s="294">
        <v>0</v>
      </c>
      <c r="O69" s="295">
        <f>SUM(I69:N69)</f>
        <v>0</v>
      </c>
    </row>
    <row r="70" spans="1:16">
      <c r="A70" s="246"/>
      <c r="B70" s="279"/>
      <c r="C70" s="187" t="s">
        <v>82</v>
      </c>
      <c r="D70" s="277"/>
      <c r="E70" s="313"/>
      <c r="F70" s="189"/>
      <c r="G70" s="185">
        <f>SUM(G65:G69)</f>
        <v>0</v>
      </c>
      <c r="H70" s="283"/>
      <c r="I70" s="315">
        <f t="shared" ref="I70:O70" si="15">SUM(I65:I69)</f>
        <v>0</v>
      </c>
      <c r="J70" s="315">
        <f t="shared" si="15"/>
        <v>0</v>
      </c>
      <c r="K70" s="315">
        <f t="shared" si="15"/>
        <v>0</v>
      </c>
      <c r="L70" s="315">
        <f t="shared" si="15"/>
        <v>0</v>
      </c>
      <c r="M70" s="315">
        <f t="shared" si="15"/>
        <v>0</v>
      </c>
      <c r="N70" s="315">
        <f t="shared" si="15"/>
        <v>0</v>
      </c>
      <c r="O70" s="316">
        <f t="shared" si="15"/>
        <v>0</v>
      </c>
    </row>
    <row r="71" spans="1:16">
      <c r="A71" s="246"/>
      <c r="B71" s="279"/>
      <c r="C71" s="277"/>
      <c r="D71" s="313"/>
      <c r="E71" s="313"/>
      <c r="F71" s="189"/>
      <c r="G71" s="189"/>
      <c r="H71" s="278"/>
      <c r="I71" s="296"/>
      <c r="J71" s="296"/>
      <c r="K71" s="296"/>
      <c r="L71" s="296"/>
      <c r="M71" s="296"/>
      <c r="N71" s="296"/>
      <c r="O71" s="297"/>
    </row>
    <row r="72" spans="1:16">
      <c r="A72" s="246"/>
      <c r="B72" s="279"/>
      <c r="C72" s="194" t="s">
        <v>83</v>
      </c>
      <c r="D72" s="152"/>
      <c r="E72" s="152"/>
      <c r="F72" s="278"/>
      <c r="G72" s="454">
        <f>G51+G62+G70</f>
        <v>0</v>
      </c>
      <c r="H72" s="283"/>
      <c r="I72" s="288">
        <f t="shared" ref="I72:O72" si="16">I51+I62+I70</f>
        <v>0</v>
      </c>
      <c r="J72" s="288">
        <f t="shared" si="16"/>
        <v>0</v>
      </c>
      <c r="K72" s="288">
        <f t="shared" si="16"/>
        <v>0</v>
      </c>
      <c r="L72" s="288">
        <f t="shared" si="16"/>
        <v>0</v>
      </c>
      <c r="M72" s="288">
        <f t="shared" si="16"/>
        <v>0</v>
      </c>
      <c r="N72" s="288">
        <f t="shared" si="16"/>
        <v>0</v>
      </c>
      <c r="O72" s="289">
        <f t="shared" si="16"/>
        <v>0</v>
      </c>
    </row>
    <row r="73" spans="1:16">
      <c r="A73" s="246"/>
      <c r="B73" s="279"/>
      <c r="C73" s="277"/>
      <c r="D73" s="313"/>
      <c r="E73" s="313"/>
      <c r="F73" s="189"/>
      <c r="G73" s="189"/>
      <c r="H73" s="278"/>
      <c r="I73" s="296"/>
      <c r="J73" s="296"/>
      <c r="K73" s="296"/>
      <c r="L73" s="296"/>
      <c r="M73" s="296"/>
      <c r="N73" s="296"/>
      <c r="O73" s="297"/>
    </row>
    <row r="74" spans="1:16">
      <c r="A74" s="246"/>
      <c r="B74" s="279"/>
      <c r="C74" s="312" t="s">
        <v>84</v>
      </c>
      <c r="D74" s="152"/>
      <c r="E74" s="152"/>
      <c r="F74" s="193"/>
      <c r="G74" s="193"/>
      <c r="H74" s="278"/>
      <c r="I74" s="281"/>
      <c r="J74" s="278"/>
      <c r="K74" s="278"/>
      <c r="L74" s="278"/>
      <c r="M74" s="278"/>
      <c r="N74" s="278"/>
      <c r="O74" s="311"/>
    </row>
    <row r="75" spans="1:16">
      <c r="A75" s="246"/>
      <c r="B75" s="279"/>
      <c r="C75" s="277"/>
      <c r="D75" s="184" t="s">
        <v>14</v>
      </c>
      <c r="E75" s="152"/>
      <c r="F75" s="193"/>
      <c r="G75" s="193"/>
      <c r="H75" s="283"/>
      <c r="I75" s="284">
        <v>0</v>
      </c>
      <c r="J75" s="284">
        <v>0</v>
      </c>
      <c r="K75" s="284">
        <v>0</v>
      </c>
      <c r="L75" s="284">
        <v>0</v>
      </c>
      <c r="M75" s="284">
        <v>0</v>
      </c>
      <c r="N75" s="284">
        <v>0</v>
      </c>
      <c r="O75" s="285">
        <f>SUM(I75:N75)</f>
        <v>0</v>
      </c>
    </row>
    <row r="76" spans="1:16">
      <c r="A76" s="246"/>
      <c r="B76" s="279"/>
      <c r="C76" s="277"/>
      <c r="D76" s="313" t="s">
        <v>71</v>
      </c>
      <c r="E76" s="152"/>
      <c r="F76" s="193"/>
      <c r="G76" s="193"/>
      <c r="H76" s="283"/>
      <c r="I76" s="284">
        <v>0</v>
      </c>
      <c r="J76" s="284">
        <v>0</v>
      </c>
      <c r="K76" s="284">
        <v>0</v>
      </c>
      <c r="L76" s="284">
        <v>0</v>
      </c>
      <c r="M76" s="284">
        <v>0</v>
      </c>
      <c r="N76" s="284">
        <v>0</v>
      </c>
      <c r="O76" s="285">
        <f>SUM(I76:N76)</f>
        <v>0</v>
      </c>
    </row>
    <row r="77" spans="1:16" ht="16.8">
      <c r="A77" s="246"/>
      <c r="B77" s="279"/>
      <c r="C77" s="277"/>
      <c r="D77" s="184" t="s">
        <v>60</v>
      </c>
      <c r="E77" s="152"/>
      <c r="F77" s="193"/>
      <c r="G77" s="193"/>
      <c r="H77" s="283"/>
      <c r="I77" s="294">
        <v>0</v>
      </c>
      <c r="J77" s="294">
        <v>0</v>
      </c>
      <c r="K77" s="294">
        <v>0</v>
      </c>
      <c r="L77" s="294">
        <v>0</v>
      </c>
      <c r="M77" s="294">
        <v>0</v>
      </c>
      <c r="N77" s="294">
        <v>0</v>
      </c>
      <c r="O77" s="295">
        <f>SUM(I77:N77)</f>
        <v>0</v>
      </c>
    </row>
    <row r="78" spans="1:16">
      <c r="A78" s="246"/>
      <c r="B78" s="279"/>
      <c r="C78" s="187" t="s">
        <v>85</v>
      </c>
      <c r="D78" s="152"/>
      <c r="E78" s="152"/>
      <c r="F78" s="193"/>
      <c r="G78" s="193"/>
      <c r="H78" s="283"/>
      <c r="I78" s="288">
        <f t="shared" ref="I78:O78" si="17">SUM(I74:I77)</f>
        <v>0</v>
      </c>
      <c r="J78" s="288">
        <f t="shared" si="17"/>
        <v>0</v>
      </c>
      <c r="K78" s="288">
        <f t="shared" si="17"/>
        <v>0</v>
      </c>
      <c r="L78" s="288">
        <f t="shared" si="17"/>
        <v>0</v>
      </c>
      <c r="M78" s="288">
        <f t="shared" si="17"/>
        <v>0</v>
      </c>
      <c r="N78" s="288">
        <f t="shared" si="17"/>
        <v>0</v>
      </c>
      <c r="O78" s="289">
        <f t="shared" si="17"/>
        <v>0</v>
      </c>
    </row>
    <row r="79" spans="1:16">
      <c r="A79" s="246"/>
      <c r="B79" s="279"/>
      <c r="C79" s="277"/>
      <c r="D79" s="313"/>
      <c r="E79" s="313"/>
      <c r="F79" s="189"/>
      <c r="G79" s="189"/>
      <c r="H79" s="278"/>
      <c r="I79" s="296"/>
      <c r="J79" s="296"/>
      <c r="K79" s="296"/>
      <c r="L79" s="296"/>
      <c r="M79" s="296"/>
      <c r="N79" s="296"/>
      <c r="O79" s="297"/>
    </row>
    <row r="80" spans="1:16">
      <c r="A80" s="246"/>
      <c r="B80" s="279"/>
      <c r="C80" s="194" t="s">
        <v>86</v>
      </c>
      <c r="D80" s="152"/>
      <c r="E80" s="152"/>
      <c r="F80" s="278"/>
      <c r="G80" s="454">
        <f>G72</f>
        <v>0</v>
      </c>
      <c r="H80" s="283"/>
      <c r="I80" s="501">
        <f t="shared" ref="I80:O80" si="18">I72+I78</f>
        <v>0</v>
      </c>
      <c r="J80" s="501">
        <f t="shared" si="18"/>
        <v>0</v>
      </c>
      <c r="K80" s="501">
        <f t="shared" si="18"/>
        <v>0</v>
      </c>
      <c r="L80" s="501">
        <f t="shared" si="18"/>
        <v>0</v>
      </c>
      <c r="M80" s="501">
        <f t="shared" si="18"/>
        <v>0</v>
      </c>
      <c r="N80" s="501">
        <f t="shared" si="18"/>
        <v>0</v>
      </c>
      <c r="O80" s="289">
        <f t="shared" si="18"/>
        <v>0</v>
      </c>
      <c r="P80" s="1056">
        <f>'6) Pre-OP Cash Flow 1-Year'!G80</f>
        <v>0</v>
      </c>
    </row>
    <row r="81" spans="1:15">
      <c r="A81" s="277"/>
      <c r="B81" s="279"/>
      <c r="C81" s="277"/>
      <c r="D81" s="277"/>
      <c r="E81" s="313"/>
      <c r="F81" s="189"/>
      <c r="G81" s="189"/>
      <c r="H81" s="278"/>
      <c r="I81" s="296"/>
      <c r="J81" s="296"/>
      <c r="K81" s="296"/>
      <c r="L81" s="296"/>
      <c r="M81" s="296"/>
      <c r="N81" s="296"/>
      <c r="O81" s="297"/>
    </row>
    <row r="82" spans="1:15">
      <c r="A82" s="246"/>
      <c r="B82" s="279"/>
      <c r="C82" s="312" t="s">
        <v>87</v>
      </c>
      <c r="D82" s="277"/>
      <c r="E82" s="313"/>
      <c r="F82" s="189"/>
      <c r="G82" s="189"/>
      <c r="H82" s="278"/>
      <c r="I82" s="278"/>
      <c r="J82" s="278"/>
      <c r="K82" s="278"/>
      <c r="L82" s="278"/>
      <c r="M82" s="278"/>
      <c r="N82" s="278"/>
      <c r="O82" s="311"/>
    </row>
    <row r="83" spans="1:15">
      <c r="A83" s="246"/>
      <c r="B83" s="279"/>
      <c r="C83" s="277"/>
      <c r="D83" s="152" t="s">
        <v>67</v>
      </c>
      <c r="E83" s="313"/>
      <c r="F83" s="189"/>
      <c r="G83" s="189"/>
      <c r="H83" s="283"/>
      <c r="I83" s="284">
        <v>0</v>
      </c>
      <c r="J83" s="284">
        <v>0</v>
      </c>
      <c r="K83" s="284">
        <v>0</v>
      </c>
      <c r="L83" s="284">
        <v>0</v>
      </c>
      <c r="M83" s="284">
        <v>0</v>
      </c>
      <c r="N83" s="284">
        <v>0</v>
      </c>
      <c r="O83" s="285">
        <f t="shared" ref="O83:O91" si="19">SUM(I83:N83)</f>
        <v>0</v>
      </c>
    </row>
    <row r="84" spans="1:15">
      <c r="A84" s="246"/>
      <c r="B84" s="279"/>
      <c r="C84" s="277"/>
      <c r="D84" s="184" t="s">
        <v>5</v>
      </c>
      <c r="E84" s="313"/>
      <c r="F84" s="189"/>
      <c r="G84" s="189"/>
      <c r="H84" s="283"/>
      <c r="I84" s="284">
        <v>0</v>
      </c>
      <c r="J84" s="284">
        <v>0</v>
      </c>
      <c r="K84" s="284">
        <v>0</v>
      </c>
      <c r="L84" s="284">
        <v>0</v>
      </c>
      <c r="M84" s="284">
        <v>0</v>
      </c>
      <c r="N84" s="284">
        <v>0</v>
      </c>
      <c r="O84" s="285">
        <f t="shared" si="19"/>
        <v>0</v>
      </c>
    </row>
    <row r="85" spans="1:15">
      <c r="A85" s="246"/>
      <c r="B85" s="279"/>
      <c r="C85" s="277"/>
      <c r="D85" s="184" t="s">
        <v>68</v>
      </c>
      <c r="E85" s="313"/>
      <c r="F85" s="189"/>
      <c r="G85" s="189"/>
      <c r="H85" s="283"/>
      <c r="I85" s="284">
        <v>0</v>
      </c>
      <c r="J85" s="284">
        <v>0</v>
      </c>
      <c r="K85" s="284">
        <v>0</v>
      </c>
      <c r="L85" s="284">
        <v>0</v>
      </c>
      <c r="M85" s="284">
        <v>0</v>
      </c>
      <c r="N85" s="284">
        <v>0</v>
      </c>
      <c r="O85" s="285">
        <f t="shared" si="19"/>
        <v>0</v>
      </c>
    </row>
    <row r="86" spans="1:15">
      <c r="A86" s="246"/>
      <c r="B86" s="279"/>
      <c r="C86" s="277"/>
      <c r="D86" s="184" t="s">
        <v>15</v>
      </c>
      <c r="E86" s="313"/>
      <c r="F86" s="189"/>
      <c r="G86" s="189"/>
      <c r="H86" s="283"/>
      <c r="I86" s="284">
        <v>0</v>
      </c>
      <c r="J86" s="284">
        <v>0</v>
      </c>
      <c r="K86" s="284">
        <v>0</v>
      </c>
      <c r="L86" s="284">
        <v>0</v>
      </c>
      <c r="M86" s="284">
        <v>0</v>
      </c>
      <c r="N86" s="284">
        <v>0</v>
      </c>
      <c r="O86" s="285">
        <f t="shared" si="19"/>
        <v>0</v>
      </c>
    </row>
    <row r="87" spans="1:15">
      <c r="A87" s="246"/>
      <c r="B87" s="279"/>
      <c r="C87" s="277"/>
      <c r="D87" s="184" t="s">
        <v>59</v>
      </c>
      <c r="E87" s="313"/>
      <c r="F87" s="189"/>
      <c r="G87" s="189"/>
      <c r="H87" s="283"/>
      <c r="I87" s="284">
        <v>0</v>
      </c>
      <c r="J87" s="284">
        <v>0</v>
      </c>
      <c r="K87" s="284">
        <v>0</v>
      </c>
      <c r="L87" s="284">
        <v>0</v>
      </c>
      <c r="M87" s="284">
        <v>0</v>
      </c>
      <c r="N87" s="284">
        <v>0</v>
      </c>
      <c r="O87" s="285">
        <f t="shared" si="19"/>
        <v>0</v>
      </c>
    </row>
    <row r="88" spans="1:15">
      <c r="A88" s="246"/>
      <c r="B88" s="279"/>
      <c r="C88" s="277"/>
      <c r="D88" s="184" t="s">
        <v>16</v>
      </c>
      <c r="E88" s="313"/>
      <c r="F88" s="189"/>
      <c r="G88" s="189"/>
      <c r="H88" s="283"/>
      <c r="I88" s="284">
        <v>0</v>
      </c>
      <c r="J88" s="284">
        <v>0</v>
      </c>
      <c r="K88" s="284">
        <v>0</v>
      </c>
      <c r="L88" s="284">
        <v>0</v>
      </c>
      <c r="M88" s="284">
        <v>0</v>
      </c>
      <c r="N88" s="284">
        <v>0</v>
      </c>
      <c r="O88" s="285">
        <f t="shared" si="19"/>
        <v>0</v>
      </c>
    </row>
    <row r="89" spans="1:15">
      <c r="A89" s="246"/>
      <c r="B89" s="279"/>
      <c r="C89" s="277"/>
      <c r="D89" s="184" t="s">
        <v>17</v>
      </c>
      <c r="E89" s="313"/>
      <c r="F89" s="189"/>
      <c r="G89" s="189"/>
      <c r="H89" s="283"/>
      <c r="I89" s="284">
        <v>0</v>
      </c>
      <c r="J89" s="284">
        <v>0</v>
      </c>
      <c r="K89" s="284">
        <v>0</v>
      </c>
      <c r="L89" s="284">
        <v>0</v>
      </c>
      <c r="M89" s="284">
        <v>0</v>
      </c>
      <c r="N89" s="284">
        <v>0</v>
      </c>
      <c r="O89" s="285">
        <f t="shared" si="19"/>
        <v>0</v>
      </c>
    </row>
    <row r="90" spans="1:15">
      <c r="A90" s="246"/>
      <c r="B90" s="279"/>
      <c r="C90" s="277"/>
      <c r="D90" s="184" t="s">
        <v>70</v>
      </c>
      <c r="E90" s="313"/>
      <c r="F90" s="189"/>
      <c r="G90" s="189"/>
      <c r="H90" s="283"/>
      <c r="I90" s="284">
        <v>0</v>
      </c>
      <c r="J90" s="284">
        <v>0</v>
      </c>
      <c r="K90" s="284">
        <v>0</v>
      </c>
      <c r="L90" s="284">
        <v>0</v>
      </c>
      <c r="M90" s="284">
        <v>0</v>
      </c>
      <c r="N90" s="284">
        <v>0</v>
      </c>
      <c r="O90" s="285">
        <f t="shared" si="19"/>
        <v>0</v>
      </c>
    </row>
    <row r="91" spans="1:15" ht="16.8">
      <c r="A91" s="246"/>
      <c r="B91" s="279"/>
      <c r="C91" s="277"/>
      <c r="D91" s="152" t="s">
        <v>69</v>
      </c>
      <c r="E91" s="313"/>
      <c r="F91" s="189"/>
      <c r="G91" s="189"/>
      <c r="H91" s="283"/>
      <c r="I91" s="294">
        <v>0</v>
      </c>
      <c r="J91" s="294">
        <v>0</v>
      </c>
      <c r="K91" s="294">
        <v>0</v>
      </c>
      <c r="L91" s="294">
        <v>0</v>
      </c>
      <c r="M91" s="294">
        <v>0</v>
      </c>
      <c r="N91" s="294">
        <v>0</v>
      </c>
      <c r="O91" s="295">
        <f t="shared" si="19"/>
        <v>0</v>
      </c>
    </row>
    <row r="92" spans="1:15" ht="15.6" thickBot="1">
      <c r="A92" s="246"/>
      <c r="B92" s="455"/>
      <c r="C92" s="456" t="s">
        <v>88</v>
      </c>
      <c r="D92" s="326"/>
      <c r="E92" s="457"/>
      <c r="F92" s="458"/>
      <c r="G92" s="458"/>
      <c r="H92" s="302"/>
      <c r="I92" s="503">
        <f t="shared" ref="I92:O92" si="20">SUM(I83:I91)</f>
        <v>0</v>
      </c>
      <c r="J92" s="503">
        <f t="shared" si="20"/>
        <v>0</v>
      </c>
      <c r="K92" s="503">
        <f t="shared" si="20"/>
        <v>0</v>
      </c>
      <c r="L92" s="503">
        <f t="shared" si="20"/>
        <v>0</v>
      </c>
      <c r="M92" s="503">
        <f t="shared" si="20"/>
        <v>0</v>
      </c>
      <c r="N92" s="503">
        <f t="shared" si="20"/>
        <v>0</v>
      </c>
      <c r="O92" s="504">
        <f t="shared" si="20"/>
        <v>0</v>
      </c>
    </row>
    <row r="93" spans="1:15" ht="15.6" thickTop="1">
      <c r="A93" s="246"/>
      <c r="B93" s="279"/>
      <c r="C93" s="277"/>
      <c r="D93" s="313"/>
      <c r="E93" s="313"/>
      <c r="F93" s="189"/>
      <c r="G93" s="189"/>
      <c r="H93" s="278"/>
      <c r="I93" s="278"/>
      <c r="J93" s="278"/>
      <c r="K93" s="278"/>
      <c r="L93" s="278"/>
      <c r="M93" s="278"/>
      <c r="N93" s="278"/>
      <c r="O93" s="311"/>
    </row>
    <row r="94" spans="1:15">
      <c r="A94" s="246"/>
      <c r="B94" s="279"/>
      <c r="C94" s="312" t="s">
        <v>89</v>
      </c>
      <c r="D94" s="313"/>
      <c r="E94" s="313"/>
      <c r="F94" s="189"/>
      <c r="G94" s="189"/>
      <c r="H94" s="278"/>
      <c r="I94" s="278"/>
      <c r="J94" s="278"/>
      <c r="K94" s="278"/>
      <c r="L94" s="278"/>
      <c r="M94" s="278"/>
      <c r="N94" s="278"/>
      <c r="O94" s="311"/>
    </row>
    <row r="95" spans="1:15">
      <c r="A95" s="246"/>
      <c r="B95" s="279"/>
      <c r="C95" s="277"/>
      <c r="D95" s="184" t="s">
        <v>1</v>
      </c>
      <c r="E95" s="152"/>
      <c r="F95" s="193"/>
      <c r="G95" s="193"/>
      <c r="H95" s="283"/>
      <c r="I95" s="284">
        <v>0</v>
      </c>
      <c r="J95" s="284">
        <v>0</v>
      </c>
      <c r="K95" s="284">
        <v>0</v>
      </c>
      <c r="L95" s="284">
        <v>0</v>
      </c>
      <c r="M95" s="284">
        <v>0</v>
      </c>
      <c r="N95" s="284">
        <v>0</v>
      </c>
      <c r="O95" s="285">
        <f t="shared" ref="O95:O114" si="21">SUM(I95:N95)</f>
        <v>0</v>
      </c>
    </row>
    <row r="96" spans="1:15">
      <c r="A96" s="246"/>
      <c r="B96" s="279"/>
      <c r="C96" s="277"/>
      <c r="D96" s="184" t="s">
        <v>73</v>
      </c>
      <c r="E96" s="152"/>
      <c r="F96" s="193"/>
      <c r="G96" s="193"/>
      <c r="H96" s="283"/>
      <c r="I96" s="284">
        <v>0</v>
      </c>
      <c r="J96" s="284">
        <v>0</v>
      </c>
      <c r="K96" s="284">
        <v>0</v>
      </c>
      <c r="L96" s="284">
        <v>0</v>
      </c>
      <c r="M96" s="284">
        <v>0</v>
      </c>
      <c r="N96" s="284">
        <v>0</v>
      </c>
      <c r="O96" s="285">
        <f t="shared" si="21"/>
        <v>0</v>
      </c>
    </row>
    <row r="97" spans="1:15">
      <c r="A97" s="246"/>
      <c r="B97" s="279"/>
      <c r="C97" s="277"/>
      <c r="D97" s="184" t="s">
        <v>66</v>
      </c>
      <c r="E97" s="152"/>
      <c r="F97" s="193"/>
      <c r="G97" s="193"/>
      <c r="H97" s="283"/>
      <c r="I97" s="284">
        <v>0</v>
      </c>
      <c r="J97" s="284">
        <v>0</v>
      </c>
      <c r="K97" s="284">
        <v>0</v>
      </c>
      <c r="L97" s="284">
        <v>0</v>
      </c>
      <c r="M97" s="284">
        <v>0</v>
      </c>
      <c r="N97" s="284">
        <v>0</v>
      </c>
      <c r="O97" s="285">
        <f t="shared" si="21"/>
        <v>0</v>
      </c>
    </row>
    <row r="98" spans="1:15">
      <c r="A98" s="246"/>
      <c r="B98" s="279"/>
      <c r="C98" s="277"/>
      <c r="D98" s="184" t="s">
        <v>72</v>
      </c>
      <c r="E98" s="152"/>
      <c r="F98" s="193"/>
      <c r="G98" s="193"/>
      <c r="H98" s="283"/>
      <c r="I98" s="284">
        <v>0</v>
      </c>
      <c r="J98" s="284">
        <v>0</v>
      </c>
      <c r="K98" s="284">
        <v>0</v>
      </c>
      <c r="L98" s="284">
        <v>0</v>
      </c>
      <c r="M98" s="284">
        <v>0</v>
      </c>
      <c r="N98" s="284">
        <v>0</v>
      </c>
      <c r="O98" s="285">
        <f t="shared" si="21"/>
        <v>0</v>
      </c>
    </row>
    <row r="99" spans="1:15">
      <c r="A99" s="246"/>
      <c r="B99" s="279"/>
      <c r="C99" s="277"/>
      <c r="D99" s="152" t="s">
        <v>74</v>
      </c>
      <c r="E99" s="152"/>
      <c r="F99" s="193"/>
      <c r="G99" s="193"/>
      <c r="H99" s="283"/>
      <c r="I99" s="284">
        <v>0</v>
      </c>
      <c r="J99" s="284">
        <v>0</v>
      </c>
      <c r="K99" s="284">
        <v>0</v>
      </c>
      <c r="L99" s="284">
        <v>0</v>
      </c>
      <c r="M99" s="284">
        <v>0</v>
      </c>
      <c r="N99" s="284">
        <v>0</v>
      </c>
      <c r="O99" s="285">
        <f t="shared" si="21"/>
        <v>0</v>
      </c>
    </row>
    <row r="100" spans="1:15">
      <c r="A100" s="246"/>
      <c r="B100" s="279"/>
      <c r="C100" s="277"/>
      <c r="D100" s="152" t="s">
        <v>58</v>
      </c>
      <c r="E100" s="152"/>
      <c r="F100" s="193"/>
      <c r="G100" s="193"/>
      <c r="H100" s="283"/>
      <c r="I100" s="284">
        <v>0</v>
      </c>
      <c r="J100" s="284">
        <v>0</v>
      </c>
      <c r="K100" s="284">
        <v>0</v>
      </c>
      <c r="L100" s="284">
        <v>0</v>
      </c>
      <c r="M100" s="284">
        <v>0</v>
      </c>
      <c r="N100" s="284">
        <v>0</v>
      </c>
      <c r="O100" s="285">
        <f t="shared" si="21"/>
        <v>0</v>
      </c>
    </row>
    <row r="101" spans="1:15">
      <c r="A101" s="246"/>
      <c r="B101" s="279"/>
      <c r="C101" s="277"/>
      <c r="D101" s="184" t="s">
        <v>64</v>
      </c>
      <c r="E101" s="152"/>
      <c r="F101" s="193"/>
      <c r="G101" s="193"/>
      <c r="H101" s="283"/>
      <c r="I101" s="284">
        <v>0</v>
      </c>
      <c r="J101" s="284">
        <v>0</v>
      </c>
      <c r="K101" s="284">
        <v>0</v>
      </c>
      <c r="L101" s="284">
        <v>0</v>
      </c>
      <c r="M101" s="284">
        <v>0</v>
      </c>
      <c r="N101" s="284">
        <v>0</v>
      </c>
      <c r="O101" s="285">
        <f t="shared" si="21"/>
        <v>0</v>
      </c>
    </row>
    <row r="102" spans="1:15">
      <c r="A102" s="246"/>
      <c r="B102" s="279"/>
      <c r="C102" s="277"/>
      <c r="D102" s="152" t="s">
        <v>54</v>
      </c>
      <c r="E102" s="152"/>
      <c r="F102" s="193"/>
      <c r="G102" s="193"/>
      <c r="H102" s="283"/>
      <c r="I102" s="284">
        <v>0</v>
      </c>
      <c r="J102" s="284">
        <v>0</v>
      </c>
      <c r="K102" s="284">
        <v>0</v>
      </c>
      <c r="L102" s="284">
        <v>0</v>
      </c>
      <c r="M102" s="284">
        <v>0</v>
      </c>
      <c r="N102" s="284">
        <v>0</v>
      </c>
      <c r="O102" s="285">
        <f t="shared" si="21"/>
        <v>0</v>
      </c>
    </row>
    <row r="103" spans="1:15">
      <c r="A103" s="246"/>
      <c r="B103" s="279"/>
      <c r="C103" s="277"/>
      <c r="D103" s="184" t="s">
        <v>62</v>
      </c>
      <c r="E103" s="152"/>
      <c r="F103" s="193"/>
      <c r="G103" s="193"/>
      <c r="H103" s="283"/>
      <c r="I103" s="284">
        <v>0</v>
      </c>
      <c r="J103" s="284">
        <v>0</v>
      </c>
      <c r="K103" s="284">
        <v>0</v>
      </c>
      <c r="L103" s="284">
        <v>0</v>
      </c>
      <c r="M103" s="284">
        <v>0</v>
      </c>
      <c r="N103" s="284">
        <v>0</v>
      </c>
      <c r="O103" s="285">
        <f t="shared" si="21"/>
        <v>0</v>
      </c>
    </row>
    <row r="104" spans="1:15">
      <c r="A104" s="246"/>
      <c r="B104" s="279"/>
      <c r="C104" s="277"/>
      <c r="D104" s="184" t="s">
        <v>2</v>
      </c>
      <c r="E104" s="152"/>
      <c r="F104" s="193"/>
      <c r="G104" s="193"/>
      <c r="H104" s="283"/>
      <c r="I104" s="284">
        <v>0</v>
      </c>
      <c r="J104" s="284">
        <v>0</v>
      </c>
      <c r="K104" s="284">
        <v>0</v>
      </c>
      <c r="L104" s="284">
        <v>0</v>
      </c>
      <c r="M104" s="284">
        <v>0</v>
      </c>
      <c r="N104" s="284">
        <v>0</v>
      </c>
      <c r="O104" s="285">
        <f t="shared" si="21"/>
        <v>0</v>
      </c>
    </row>
    <row r="105" spans="1:15">
      <c r="A105" s="246"/>
      <c r="B105" s="279"/>
      <c r="C105" s="277"/>
      <c r="D105" s="184" t="s">
        <v>19</v>
      </c>
      <c r="E105" s="152"/>
      <c r="F105" s="193"/>
      <c r="G105" s="193"/>
      <c r="H105" s="283"/>
      <c r="I105" s="284">
        <v>0</v>
      </c>
      <c r="J105" s="284">
        <v>0</v>
      </c>
      <c r="K105" s="284">
        <v>0</v>
      </c>
      <c r="L105" s="284">
        <v>0</v>
      </c>
      <c r="M105" s="284">
        <v>0</v>
      </c>
      <c r="N105" s="284">
        <v>0</v>
      </c>
      <c r="O105" s="285">
        <f t="shared" si="21"/>
        <v>0</v>
      </c>
    </row>
    <row r="106" spans="1:15">
      <c r="A106" s="246"/>
      <c r="B106" s="279"/>
      <c r="C106" s="277"/>
      <c r="D106" s="184" t="s">
        <v>65</v>
      </c>
      <c r="E106" s="152"/>
      <c r="F106" s="193"/>
      <c r="G106" s="193"/>
      <c r="H106" s="283"/>
      <c r="I106" s="284">
        <v>0</v>
      </c>
      <c r="J106" s="284">
        <v>0</v>
      </c>
      <c r="K106" s="284">
        <v>0</v>
      </c>
      <c r="L106" s="284">
        <v>0</v>
      </c>
      <c r="M106" s="284">
        <v>0</v>
      </c>
      <c r="N106" s="284">
        <v>0</v>
      </c>
      <c r="O106" s="285">
        <f t="shared" si="21"/>
        <v>0</v>
      </c>
    </row>
    <row r="107" spans="1:15">
      <c r="A107" s="246"/>
      <c r="B107" s="279"/>
      <c r="C107" s="277"/>
      <c r="D107" s="152" t="s">
        <v>6</v>
      </c>
      <c r="E107" s="152"/>
      <c r="F107" s="193"/>
      <c r="G107" s="193"/>
      <c r="H107" s="283"/>
      <c r="I107" s="284">
        <v>0</v>
      </c>
      <c r="J107" s="284">
        <v>0</v>
      </c>
      <c r="K107" s="284">
        <v>0</v>
      </c>
      <c r="L107" s="284">
        <v>0</v>
      </c>
      <c r="M107" s="284">
        <v>0</v>
      </c>
      <c r="N107" s="284">
        <v>0</v>
      </c>
      <c r="O107" s="285">
        <f t="shared" si="21"/>
        <v>0</v>
      </c>
    </row>
    <row r="108" spans="1:15">
      <c r="A108" s="246"/>
      <c r="B108" s="279"/>
      <c r="C108" s="277"/>
      <c r="D108" s="152" t="s">
        <v>18</v>
      </c>
      <c r="E108" s="152"/>
      <c r="F108" s="193"/>
      <c r="G108" s="193"/>
      <c r="H108" s="283"/>
      <c r="I108" s="284">
        <v>0</v>
      </c>
      <c r="J108" s="284">
        <v>0</v>
      </c>
      <c r="K108" s="284">
        <v>0</v>
      </c>
      <c r="L108" s="284">
        <v>0</v>
      </c>
      <c r="M108" s="284">
        <v>0</v>
      </c>
      <c r="N108" s="284">
        <v>0</v>
      </c>
      <c r="O108" s="285">
        <f t="shared" si="21"/>
        <v>0</v>
      </c>
    </row>
    <row r="109" spans="1:15">
      <c r="A109" s="246"/>
      <c r="B109" s="279"/>
      <c r="C109" s="277"/>
      <c r="D109" s="184" t="s">
        <v>8</v>
      </c>
      <c r="E109" s="152"/>
      <c r="F109" s="193"/>
      <c r="G109" s="193"/>
      <c r="H109" s="283"/>
      <c r="I109" s="284">
        <v>0</v>
      </c>
      <c r="J109" s="284">
        <v>0</v>
      </c>
      <c r="K109" s="284">
        <v>0</v>
      </c>
      <c r="L109" s="284">
        <v>0</v>
      </c>
      <c r="M109" s="284">
        <v>0</v>
      </c>
      <c r="N109" s="284">
        <v>0</v>
      </c>
      <c r="O109" s="285">
        <f t="shared" si="21"/>
        <v>0</v>
      </c>
    </row>
    <row r="110" spans="1:15">
      <c r="A110" s="246"/>
      <c r="B110" s="279"/>
      <c r="C110" s="277"/>
      <c r="D110" s="184" t="s">
        <v>61</v>
      </c>
      <c r="E110" s="152"/>
      <c r="F110" s="193"/>
      <c r="G110" s="193"/>
      <c r="H110" s="283"/>
      <c r="I110" s="284">
        <v>0</v>
      </c>
      <c r="J110" s="284">
        <v>0</v>
      </c>
      <c r="K110" s="284">
        <v>0</v>
      </c>
      <c r="L110" s="284">
        <v>0</v>
      </c>
      <c r="M110" s="284">
        <v>0</v>
      </c>
      <c r="N110" s="284">
        <v>0</v>
      </c>
      <c r="O110" s="285">
        <f t="shared" si="21"/>
        <v>0</v>
      </c>
    </row>
    <row r="111" spans="1:15">
      <c r="A111" s="246"/>
      <c r="B111" s="279"/>
      <c r="C111" s="277"/>
      <c r="D111" s="184" t="s">
        <v>76</v>
      </c>
      <c r="E111" s="152"/>
      <c r="F111" s="193"/>
      <c r="G111" s="193"/>
      <c r="H111" s="283"/>
      <c r="I111" s="284">
        <v>0</v>
      </c>
      <c r="J111" s="284">
        <v>0</v>
      </c>
      <c r="K111" s="284">
        <v>0</v>
      </c>
      <c r="L111" s="284">
        <v>0</v>
      </c>
      <c r="M111" s="284">
        <v>0</v>
      </c>
      <c r="N111" s="284">
        <v>0</v>
      </c>
      <c r="O111" s="285">
        <f t="shared" si="21"/>
        <v>0</v>
      </c>
    </row>
    <row r="112" spans="1:15">
      <c r="A112" s="246"/>
      <c r="B112" s="279"/>
      <c r="C112" s="277"/>
      <c r="D112" s="184" t="s">
        <v>63</v>
      </c>
      <c r="E112" s="152"/>
      <c r="F112" s="193"/>
      <c r="G112" s="193"/>
      <c r="H112" s="283"/>
      <c r="I112" s="284">
        <v>0</v>
      </c>
      <c r="J112" s="284">
        <v>0</v>
      </c>
      <c r="K112" s="284">
        <v>0</v>
      </c>
      <c r="L112" s="284">
        <v>0</v>
      </c>
      <c r="M112" s="284">
        <v>0</v>
      </c>
      <c r="N112" s="284">
        <v>0</v>
      </c>
      <c r="O112" s="285">
        <f t="shared" si="21"/>
        <v>0</v>
      </c>
    </row>
    <row r="113" spans="1:15">
      <c r="A113" s="246"/>
      <c r="B113" s="279"/>
      <c r="C113" s="277"/>
      <c r="D113" s="184" t="s">
        <v>42</v>
      </c>
      <c r="E113" s="152"/>
      <c r="F113" s="193"/>
      <c r="G113" s="193"/>
      <c r="H113" s="283"/>
      <c r="I113" s="284">
        <v>0</v>
      </c>
      <c r="J113" s="284">
        <v>0</v>
      </c>
      <c r="K113" s="284">
        <v>0</v>
      </c>
      <c r="L113" s="284">
        <v>0</v>
      </c>
      <c r="M113" s="284">
        <v>0</v>
      </c>
      <c r="N113" s="284">
        <v>0</v>
      </c>
      <c r="O113" s="285">
        <f t="shared" si="21"/>
        <v>0</v>
      </c>
    </row>
    <row r="114" spans="1:15" ht="16.8">
      <c r="A114" s="246"/>
      <c r="B114" s="279"/>
      <c r="C114" s="277"/>
      <c r="D114" s="152" t="s">
        <v>30</v>
      </c>
      <c r="E114" s="152"/>
      <c r="F114" s="193"/>
      <c r="G114" s="193"/>
      <c r="H114" s="283"/>
      <c r="I114" s="294">
        <v>0</v>
      </c>
      <c r="J114" s="294">
        <v>0</v>
      </c>
      <c r="K114" s="294">
        <v>0</v>
      </c>
      <c r="L114" s="294">
        <v>0</v>
      </c>
      <c r="M114" s="294">
        <v>0</v>
      </c>
      <c r="N114" s="294">
        <v>0</v>
      </c>
      <c r="O114" s="295">
        <f t="shared" si="21"/>
        <v>0</v>
      </c>
    </row>
    <row r="115" spans="1:15">
      <c r="A115" s="246"/>
      <c r="B115" s="279"/>
      <c r="C115" s="187" t="s">
        <v>90</v>
      </c>
      <c r="D115" s="152"/>
      <c r="E115" s="152"/>
      <c r="F115" s="193"/>
      <c r="G115" s="193"/>
      <c r="H115" s="283"/>
      <c r="I115" s="501">
        <f t="shared" ref="I115:O115" si="22">SUM(I95:I114)</f>
        <v>0</v>
      </c>
      <c r="J115" s="501">
        <f t="shared" si="22"/>
        <v>0</v>
      </c>
      <c r="K115" s="501">
        <f t="shared" si="22"/>
        <v>0</v>
      </c>
      <c r="L115" s="501">
        <f t="shared" si="22"/>
        <v>0</v>
      </c>
      <c r="M115" s="501">
        <f t="shared" si="22"/>
        <v>0</v>
      </c>
      <c r="N115" s="501">
        <f t="shared" si="22"/>
        <v>0</v>
      </c>
      <c r="O115" s="285">
        <f t="shared" si="22"/>
        <v>0</v>
      </c>
    </row>
    <row r="116" spans="1:15">
      <c r="A116" s="246"/>
      <c r="B116" s="279"/>
      <c r="C116" s="277"/>
      <c r="D116" s="313"/>
      <c r="E116" s="313"/>
      <c r="F116" s="189"/>
      <c r="G116" s="189"/>
      <c r="H116" s="278"/>
      <c r="I116" s="296"/>
      <c r="J116" s="296"/>
      <c r="K116" s="296"/>
      <c r="L116" s="296"/>
      <c r="M116" s="296"/>
      <c r="N116" s="296"/>
      <c r="O116" s="297"/>
    </row>
    <row r="117" spans="1:15">
      <c r="A117" s="277"/>
      <c r="B117" s="279"/>
      <c r="C117" s="312" t="s">
        <v>91</v>
      </c>
      <c r="D117" s="152"/>
      <c r="E117" s="320"/>
      <c r="F117" s="321"/>
      <c r="G117" s="321"/>
      <c r="H117" s="278"/>
      <c r="I117" s="281"/>
      <c r="J117" s="281"/>
      <c r="K117" s="281"/>
      <c r="L117" s="281"/>
      <c r="M117" s="281"/>
      <c r="N117" s="281"/>
      <c r="O117" s="282"/>
    </row>
    <row r="118" spans="1:15">
      <c r="A118" s="277"/>
      <c r="B118" s="279"/>
      <c r="C118" s="152"/>
      <c r="D118" s="184" t="s">
        <v>3</v>
      </c>
      <c r="E118" s="159"/>
      <c r="F118" s="321"/>
      <c r="G118" s="321"/>
      <c r="H118" s="283"/>
      <c r="I118" s="284">
        <v>0</v>
      </c>
      <c r="J118" s="284">
        <v>0</v>
      </c>
      <c r="K118" s="284">
        <v>0</v>
      </c>
      <c r="L118" s="284">
        <v>0</v>
      </c>
      <c r="M118" s="284">
        <v>0</v>
      </c>
      <c r="N118" s="284">
        <v>0</v>
      </c>
      <c r="O118" s="285">
        <f t="shared" ref="O118:O124" si="23">SUM(I118:N118)</f>
        <v>0</v>
      </c>
    </row>
    <row r="119" spans="1:15">
      <c r="A119" s="277"/>
      <c r="B119" s="279"/>
      <c r="C119" s="152"/>
      <c r="D119" s="184" t="s">
        <v>4</v>
      </c>
      <c r="E119" s="159"/>
      <c r="F119" s="321"/>
      <c r="G119" s="321"/>
      <c r="H119" s="283"/>
      <c r="I119" s="284">
        <v>0</v>
      </c>
      <c r="J119" s="284">
        <v>0</v>
      </c>
      <c r="K119" s="284">
        <v>0</v>
      </c>
      <c r="L119" s="284">
        <v>0</v>
      </c>
      <c r="M119" s="284">
        <v>0</v>
      </c>
      <c r="N119" s="284">
        <v>0</v>
      </c>
      <c r="O119" s="285">
        <f t="shared" si="23"/>
        <v>0</v>
      </c>
    </row>
    <row r="120" spans="1:15">
      <c r="A120" s="277"/>
      <c r="B120" s="279"/>
      <c r="C120" s="152"/>
      <c r="D120" s="152" t="s">
        <v>1110</v>
      </c>
      <c r="E120" s="159"/>
      <c r="F120" s="321"/>
      <c r="G120" s="321"/>
      <c r="H120" s="283"/>
      <c r="I120" s="284">
        <v>0</v>
      </c>
      <c r="J120" s="284">
        <v>0</v>
      </c>
      <c r="K120" s="284">
        <v>0</v>
      </c>
      <c r="L120" s="284">
        <v>0</v>
      </c>
      <c r="M120" s="284">
        <v>0</v>
      </c>
      <c r="N120" s="284">
        <v>0</v>
      </c>
      <c r="O120" s="285">
        <f t="shared" si="23"/>
        <v>0</v>
      </c>
    </row>
    <row r="121" spans="1:15">
      <c r="A121" s="277"/>
      <c r="B121" s="279"/>
      <c r="C121" s="152"/>
      <c r="D121" s="152" t="s">
        <v>55</v>
      </c>
      <c r="E121" s="159"/>
      <c r="F121" s="321"/>
      <c r="G121" s="321"/>
      <c r="H121" s="283"/>
      <c r="I121" s="284">
        <v>0</v>
      </c>
      <c r="J121" s="284">
        <v>0</v>
      </c>
      <c r="K121" s="284">
        <v>0</v>
      </c>
      <c r="L121" s="284">
        <v>0</v>
      </c>
      <c r="M121" s="284">
        <v>0</v>
      </c>
      <c r="N121" s="284">
        <v>0</v>
      </c>
      <c r="O121" s="285">
        <f t="shared" si="23"/>
        <v>0</v>
      </c>
    </row>
    <row r="122" spans="1:15">
      <c r="A122" s="277"/>
      <c r="B122" s="279"/>
      <c r="C122" s="152"/>
      <c r="D122" s="152" t="s">
        <v>58</v>
      </c>
      <c r="E122" s="159"/>
      <c r="F122" s="321"/>
      <c r="G122" s="321"/>
      <c r="H122" s="283"/>
      <c r="I122" s="284">
        <v>0</v>
      </c>
      <c r="J122" s="284">
        <v>0</v>
      </c>
      <c r="K122" s="284">
        <v>0</v>
      </c>
      <c r="L122" s="284">
        <v>0</v>
      </c>
      <c r="M122" s="284">
        <v>0</v>
      </c>
      <c r="N122" s="284">
        <v>0</v>
      </c>
      <c r="O122" s="285">
        <f t="shared" si="23"/>
        <v>0</v>
      </c>
    </row>
    <row r="123" spans="1:15">
      <c r="A123" s="277"/>
      <c r="B123" s="279"/>
      <c r="C123" s="152"/>
      <c r="D123" s="184" t="s">
        <v>7</v>
      </c>
      <c r="E123" s="159"/>
      <c r="F123" s="321"/>
      <c r="G123" s="321"/>
      <c r="H123" s="283"/>
      <c r="I123" s="284">
        <v>0</v>
      </c>
      <c r="J123" s="284">
        <v>0</v>
      </c>
      <c r="K123" s="284">
        <v>0</v>
      </c>
      <c r="L123" s="284">
        <v>0</v>
      </c>
      <c r="M123" s="284">
        <v>0</v>
      </c>
      <c r="N123" s="284">
        <v>0</v>
      </c>
      <c r="O123" s="285">
        <f t="shared" si="23"/>
        <v>0</v>
      </c>
    </row>
    <row r="124" spans="1:15" ht="16.8">
      <c r="A124" s="277"/>
      <c r="B124" s="279"/>
      <c r="C124" s="152"/>
      <c r="D124" s="152" t="s">
        <v>9</v>
      </c>
      <c r="E124" s="159"/>
      <c r="F124" s="321"/>
      <c r="G124" s="321"/>
      <c r="H124" s="283"/>
      <c r="I124" s="294">
        <v>0</v>
      </c>
      <c r="J124" s="294">
        <v>0</v>
      </c>
      <c r="K124" s="294">
        <v>0</v>
      </c>
      <c r="L124" s="294">
        <v>0</v>
      </c>
      <c r="M124" s="294">
        <v>0</v>
      </c>
      <c r="N124" s="294">
        <v>0</v>
      </c>
      <c r="O124" s="295">
        <f t="shared" si="23"/>
        <v>0</v>
      </c>
    </row>
    <row r="125" spans="1:15">
      <c r="A125" s="246"/>
      <c r="B125" s="279"/>
      <c r="C125" s="313" t="s">
        <v>92</v>
      </c>
      <c r="D125" s="152"/>
      <c r="E125" s="320"/>
      <c r="F125" s="321"/>
      <c r="G125" s="321"/>
      <c r="H125" s="283"/>
      <c r="I125" s="501">
        <f t="shared" ref="I125:O125" si="24">SUM(I118:I124)</f>
        <v>0</v>
      </c>
      <c r="J125" s="501">
        <f t="shared" si="24"/>
        <v>0</v>
      </c>
      <c r="K125" s="501">
        <f t="shared" si="24"/>
        <v>0</v>
      </c>
      <c r="L125" s="501">
        <f t="shared" si="24"/>
        <v>0</v>
      </c>
      <c r="M125" s="501">
        <f t="shared" si="24"/>
        <v>0</v>
      </c>
      <c r="N125" s="501">
        <f t="shared" si="24"/>
        <v>0</v>
      </c>
      <c r="O125" s="285">
        <f t="shared" si="24"/>
        <v>0</v>
      </c>
    </row>
    <row r="126" spans="1:15">
      <c r="A126" s="246"/>
      <c r="B126" s="279"/>
      <c r="C126" s="312"/>
      <c r="D126" s="152"/>
      <c r="E126" s="320"/>
      <c r="F126" s="321"/>
      <c r="G126" s="321"/>
      <c r="H126" s="278"/>
      <c r="I126" s="291"/>
      <c r="J126" s="291"/>
      <c r="K126" s="291"/>
      <c r="L126" s="291"/>
      <c r="M126" s="291"/>
      <c r="N126" s="291"/>
      <c r="O126" s="292"/>
    </row>
    <row r="127" spans="1:15">
      <c r="A127" s="246"/>
      <c r="B127" s="279"/>
      <c r="C127" s="312" t="s">
        <v>93</v>
      </c>
      <c r="D127" s="152"/>
      <c r="E127" s="320"/>
      <c r="F127" s="321"/>
      <c r="G127" s="321"/>
      <c r="H127" s="278"/>
      <c r="I127" s="491">
        <v>0</v>
      </c>
      <c r="J127" s="491">
        <v>0</v>
      </c>
      <c r="K127" s="491">
        <v>0</v>
      </c>
      <c r="L127" s="491">
        <v>0</v>
      </c>
      <c r="M127" s="491">
        <v>0</v>
      </c>
      <c r="N127" s="491">
        <v>0</v>
      </c>
      <c r="O127" s="285">
        <f>SUM(I127:N127)</f>
        <v>0</v>
      </c>
    </row>
    <row r="128" spans="1:15">
      <c r="A128" s="246"/>
      <c r="B128" s="279"/>
      <c r="C128" s="312" t="s">
        <v>118</v>
      </c>
      <c r="D128" s="152"/>
      <c r="E128" s="320"/>
      <c r="F128" s="321"/>
      <c r="G128" s="321"/>
      <c r="H128" s="278"/>
      <c r="I128" s="491">
        <v>0</v>
      </c>
      <c r="J128" s="491">
        <v>0</v>
      </c>
      <c r="K128" s="491">
        <v>0</v>
      </c>
      <c r="L128" s="491">
        <v>0</v>
      </c>
      <c r="M128" s="491">
        <v>0</v>
      </c>
      <c r="N128" s="491">
        <v>0</v>
      </c>
      <c r="O128" s="285">
        <f>SUM(I128:N128)</f>
        <v>0</v>
      </c>
    </row>
    <row r="129" spans="1:15">
      <c r="A129" s="277"/>
      <c r="B129" s="279"/>
      <c r="C129" s="312"/>
      <c r="D129" s="152"/>
      <c r="E129" s="320"/>
      <c r="F129" s="321"/>
      <c r="G129" s="321"/>
      <c r="H129" s="278"/>
      <c r="I129" s="291"/>
      <c r="J129" s="291"/>
      <c r="K129" s="291"/>
      <c r="L129" s="291"/>
      <c r="M129" s="291"/>
      <c r="N129" s="291"/>
      <c r="O129" s="292"/>
    </row>
    <row r="130" spans="1:15" ht="16.8">
      <c r="A130" s="277"/>
      <c r="B130" s="275" t="s">
        <v>57</v>
      </c>
      <c r="C130" s="276"/>
      <c r="D130" s="276"/>
      <c r="E130" s="277"/>
      <c r="F130" s="190"/>
      <c r="G130" s="190"/>
      <c r="H130" s="322"/>
      <c r="I130" s="502">
        <f t="shared" ref="I130:O130" si="25">I80+I92+I115+I125+I127+I128</f>
        <v>0</v>
      </c>
      <c r="J130" s="502">
        <f t="shared" si="25"/>
        <v>0</v>
      </c>
      <c r="K130" s="502">
        <f t="shared" si="25"/>
        <v>0</v>
      </c>
      <c r="L130" s="502">
        <f t="shared" si="25"/>
        <v>0</v>
      </c>
      <c r="M130" s="502">
        <f t="shared" si="25"/>
        <v>0</v>
      </c>
      <c r="N130" s="502">
        <f t="shared" si="25"/>
        <v>0</v>
      </c>
      <c r="O130" s="494">
        <f t="shared" si="25"/>
        <v>0</v>
      </c>
    </row>
    <row r="131" spans="1:15">
      <c r="A131" s="277"/>
      <c r="B131" s="279"/>
      <c r="C131" s="152"/>
      <c r="D131" s="152"/>
      <c r="E131" s="159"/>
      <c r="F131" s="154"/>
      <c r="G131" s="154"/>
      <c r="H131" s="278"/>
      <c r="I131" s="291"/>
      <c r="J131" s="291"/>
      <c r="K131" s="291"/>
      <c r="L131" s="291"/>
      <c r="M131" s="291"/>
      <c r="N131" s="291"/>
      <c r="O131" s="292"/>
    </row>
    <row r="132" spans="1:15" ht="17.399999999999999" thickBot="1">
      <c r="A132" s="246"/>
      <c r="B132" s="324" t="s">
        <v>98</v>
      </c>
      <c r="C132" s="325"/>
      <c r="D132" s="325"/>
      <c r="E132" s="326"/>
      <c r="F132" s="301"/>
      <c r="G132" s="301"/>
      <c r="H132" s="327"/>
      <c r="I132" s="304">
        <f t="shared" ref="I132:O132" si="26">I41-I130</f>
        <v>0</v>
      </c>
      <c r="J132" s="304">
        <f t="shared" si="26"/>
        <v>0</v>
      </c>
      <c r="K132" s="304">
        <f t="shared" si="26"/>
        <v>0</v>
      </c>
      <c r="L132" s="304">
        <f t="shared" si="26"/>
        <v>0</v>
      </c>
      <c r="M132" s="304">
        <f t="shared" si="26"/>
        <v>0</v>
      </c>
      <c r="N132" s="304">
        <f t="shared" si="26"/>
        <v>0</v>
      </c>
      <c r="O132" s="305">
        <f t="shared" si="26"/>
        <v>0</v>
      </c>
    </row>
    <row r="133" spans="1:15" ht="17.399999999999999" thickTop="1">
      <c r="A133" s="246"/>
      <c r="B133" s="329"/>
      <c r="C133" s="330"/>
      <c r="D133" s="330"/>
      <c r="E133" s="307"/>
      <c r="F133" s="308"/>
      <c r="G133" s="308"/>
      <c r="H133" s="310"/>
      <c r="I133" s="310"/>
      <c r="J133" s="310"/>
      <c r="K133" s="310"/>
      <c r="L133" s="310"/>
      <c r="M133" s="310"/>
      <c r="N133" s="310"/>
      <c r="O133" s="331"/>
    </row>
    <row r="134" spans="1:15">
      <c r="B134" s="275" t="s">
        <v>119</v>
      </c>
      <c r="C134" s="276"/>
      <c r="D134" s="276"/>
      <c r="E134" s="261"/>
      <c r="F134" s="193"/>
      <c r="G134" s="193"/>
      <c r="H134" s="334"/>
      <c r="I134" s="334"/>
      <c r="J134" s="334"/>
      <c r="K134" s="334"/>
      <c r="L134" s="334"/>
      <c r="M134" s="334"/>
      <c r="N134" s="334"/>
      <c r="O134" s="335"/>
    </row>
    <row r="135" spans="1:15">
      <c r="B135" s="279"/>
      <c r="C135" s="187" t="s">
        <v>120</v>
      </c>
      <c r="D135" s="152"/>
      <c r="E135" s="261"/>
      <c r="F135" s="193"/>
      <c r="G135" s="193"/>
      <c r="H135" s="334"/>
      <c r="I135" s="336"/>
      <c r="J135" s="336"/>
      <c r="K135" s="336"/>
      <c r="L135" s="336"/>
      <c r="M135" s="336"/>
      <c r="N135" s="336"/>
      <c r="O135" s="311"/>
    </row>
    <row r="136" spans="1:15">
      <c r="B136" s="279"/>
      <c r="C136" s="152"/>
      <c r="D136" s="337" t="s">
        <v>264</v>
      </c>
      <c r="E136" s="338"/>
      <c r="F136" s="338"/>
      <c r="G136" s="338"/>
      <c r="H136" s="339"/>
      <c r="I136" s="284">
        <v>0</v>
      </c>
      <c r="J136" s="284">
        <v>0</v>
      </c>
      <c r="K136" s="284">
        <v>0</v>
      </c>
      <c r="L136" s="284">
        <v>0</v>
      </c>
      <c r="M136" s="284">
        <v>0</v>
      </c>
      <c r="N136" s="284">
        <v>0</v>
      </c>
      <c r="O136" s="285">
        <f>SUM(I136:N136)</f>
        <v>0</v>
      </c>
    </row>
    <row r="137" spans="1:15">
      <c r="B137" s="279"/>
      <c r="C137" s="152"/>
      <c r="D137" s="337" t="s">
        <v>30</v>
      </c>
      <c r="E137" s="338"/>
      <c r="F137" s="338"/>
      <c r="G137" s="338"/>
      <c r="H137" s="339"/>
      <c r="I137" s="284">
        <v>0</v>
      </c>
      <c r="J137" s="284">
        <v>0</v>
      </c>
      <c r="K137" s="284">
        <v>0</v>
      </c>
      <c r="L137" s="284">
        <v>0</v>
      </c>
      <c r="M137" s="284">
        <v>0</v>
      </c>
      <c r="N137" s="284">
        <v>0</v>
      </c>
      <c r="O137" s="285">
        <f>SUM(I137:N137)</f>
        <v>0</v>
      </c>
    </row>
    <row r="138" spans="1:15">
      <c r="B138" s="279"/>
      <c r="C138" s="152" t="s">
        <v>126</v>
      </c>
      <c r="D138" s="152"/>
      <c r="E138" s="261"/>
      <c r="F138" s="193"/>
      <c r="G138" s="193"/>
      <c r="H138" s="339"/>
      <c r="I138" s="341">
        <f t="shared" ref="I138:O138" si="27">I136+I137</f>
        <v>0</v>
      </c>
      <c r="J138" s="341">
        <f t="shared" si="27"/>
        <v>0</v>
      </c>
      <c r="K138" s="341">
        <f t="shared" si="27"/>
        <v>0</v>
      </c>
      <c r="L138" s="341">
        <f t="shared" si="27"/>
        <v>0</v>
      </c>
      <c r="M138" s="341">
        <f t="shared" si="27"/>
        <v>0</v>
      </c>
      <c r="N138" s="341">
        <f t="shared" si="27"/>
        <v>0</v>
      </c>
      <c r="O138" s="342">
        <f t="shared" si="27"/>
        <v>0</v>
      </c>
    </row>
    <row r="139" spans="1:15">
      <c r="B139" s="279"/>
      <c r="C139" s="152" t="s">
        <v>122</v>
      </c>
      <c r="D139" s="152"/>
      <c r="E139" s="261"/>
      <c r="F139" s="193"/>
      <c r="G139" s="193"/>
      <c r="H139" s="334"/>
      <c r="I139" s="336"/>
      <c r="J139" s="336"/>
      <c r="K139" s="336"/>
      <c r="L139" s="336"/>
      <c r="M139" s="336"/>
      <c r="N139" s="336"/>
      <c r="O139" s="311"/>
    </row>
    <row r="140" spans="1:15">
      <c r="B140" s="279"/>
      <c r="C140" s="152"/>
      <c r="D140" s="337" t="s">
        <v>263</v>
      </c>
      <c r="E140" s="338"/>
      <c r="F140" s="338"/>
      <c r="G140" s="338"/>
      <c r="H140" s="339"/>
      <c r="I140" s="284">
        <v>0</v>
      </c>
      <c r="J140" s="284">
        <v>0</v>
      </c>
      <c r="K140" s="284">
        <v>0</v>
      </c>
      <c r="L140" s="284">
        <v>0</v>
      </c>
      <c r="M140" s="284">
        <v>0</v>
      </c>
      <c r="N140" s="284">
        <v>0</v>
      </c>
      <c r="O140" s="285">
        <f>SUM(I140:N140)</f>
        <v>0</v>
      </c>
    </row>
    <row r="141" spans="1:15">
      <c r="B141" s="279"/>
      <c r="C141" s="152"/>
      <c r="D141" s="337" t="s">
        <v>30</v>
      </c>
      <c r="E141" s="338"/>
      <c r="F141" s="338"/>
      <c r="G141" s="338"/>
      <c r="H141" s="339"/>
      <c r="I141" s="284">
        <v>0</v>
      </c>
      <c r="J141" s="284">
        <v>0</v>
      </c>
      <c r="K141" s="284">
        <v>0</v>
      </c>
      <c r="L141" s="284">
        <v>0</v>
      </c>
      <c r="M141" s="284">
        <v>0</v>
      </c>
      <c r="N141" s="284">
        <v>0</v>
      </c>
      <c r="O141" s="285">
        <f>SUM(I141:N141)</f>
        <v>0</v>
      </c>
    </row>
    <row r="142" spans="1:15">
      <c r="B142" s="279"/>
      <c r="C142" s="152" t="s">
        <v>127</v>
      </c>
      <c r="D142" s="152"/>
      <c r="E142" s="261"/>
      <c r="F142" s="193"/>
      <c r="G142" s="193"/>
      <c r="H142" s="339"/>
      <c r="I142" s="341">
        <f t="shared" ref="I142:O142" si="28">I140+I141</f>
        <v>0</v>
      </c>
      <c r="J142" s="341">
        <f t="shared" si="28"/>
        <v>0</v>
      </c>
      <c r="K142" s="341">
        <f t="shared" si="28"/>
        <v>0</v>
      </c>
      <c r="L142" s="341">
        <f t="shared" si="28"/>
        <v>0</v>
      </c>
      <c r="M142" s="341">
        <f t="shared" si="28"/>
        <v>0</v>
      </c>
      <c r="N142" s="341">
        <f t="shared" si="28"/>
        <v>0</v>
      </c>
      <c r="O142" s="342">
        <f t="shared" si="28"/>
        <v>0</v>
      </c>
    </row>
    <row r="143" spans="1:15">
      <c r="B143" s="279"/>
      <c r="C143" s="152" t="s">
        <v>123</v>
      </c>
      <c r="D143" s="152"/>
      <c r="E143" s="261"/>
      <c r="F143" s="193"/>
      <c r="G143" s="193"/>
      <c r="H143" s="334"/>
      <c r="I143" s="336"/>
      <c r="J143" s="336"/>
      <c r="K143" s="336"/>
      <c r="L143" s="336"/>
      <c r="M143" s="336"/>
      <c r="N143" s="336"/>
      <c r="O143" s="311"/>
    </row>
    <row r="144" spans="1:15">
      <c r="B144" s="279"/>
      <c r="C144" s="152"/>
      <c r="D144" s="337" t="s">
        <v>265</v>
      </c>
      <c r="E144" s="338"/>
      <c r="F144" s="338"/>
      <c r="G144" s="338"/>
      <c r="H144" s="339"/>
      <c r="I144" s="284">
        <v>0</v>
      </c>
      <c r="J144" s="284">
        <v>0</v>
      </c>
      <c r="K144" s="284">
        <v>0</v>
      </c>
      <c r="L144" s="284">
        <v>0</v>
      </c>
      <c r="M144" s="284">
        <v>0</v>
      </c>
      <c r="N144" s="284">
        <v>0</v>
      </c>
      <c r="O144" s="285">
        <f>SUM(I144:N144)</f>
        <v>0</v>
      </c>
    </row>
    <row r="145" spans="1:15">
      <c r="B145" s="279"/>
      <c r="C145" s="152"/>
      <c r="D145" s="337" t="s">
        <v>30</v>
      </c>
      <c r="E145" s="338"/>
      <c r="F145" s="338"/>
      <c r="G145" s="338"/>
      <c r="H145" s="339"/>
      <c r="I145" s="284">
        <v>0</v>
      </c>
      <c r="J145" s="284">
        <v>0</v>
      </c>
      <c r="K145" s="284">
        <v>0</v>
      </c>
      <c r="L145" s="284">
        <v>0</v>
      </c>
      <c r="M145" s="284">
        <v>0</v>
      </c>
      <c r="N145" s="284">
        <v>0</v>
      </c>
      <c r="O145" s="285">
        <f>SUM(I145:N145)</f>
        <v>0</v>
      </c>
    </row>
    <row r="146" spans="1:15">
      <c r="B146" s="279"/>
      <c r="C146" s="152" t="s">
        <v>128</v>
      </c>
      <c r="D146" s="152"/>
      <c r="E146" s="261"/>
      <c r="F146" s="193"/>
      <c r="G146" s="193"/>
      <c r="H146" s="339"/>
      <c r="I146" s="341">
        <f t="shared" ref="I146:O146" si="29">I144+I145</f>
        <v>0</v>
      </c>
      <c r="J146" s="341">
        <f t="shared" si="29"/>
        <v>0</v>
      </c>
      <c r="K146" s="341">
        <f t="shared" si="29"/>
        <v>0</v>
      </c>
      <c r="L146" s="341">
        <f t="shared" si="29"/>
        <v>0</v>
      </c>
      <c r="M146" s="341">
        <f t="shared" si="29"/>
        <v>0</v>
      </c>
      <c r="N146" s="341">
        <f t="shared" si="29"/>
        <v>0</v>
      </c>
      <c r="O146" s="342">
        <f t="shared" si="29"/>
        <v>0</v>
      </c>
    </row>
    <row r="147" spans="1:15">
      <c r="B147" s="279"/>
      <c r="C147" s="152"/>
      <c r="D147" s="152"/>
      <c r="E147" s="261"/>
      <c r="F147" s="193"/>
      <c r="G147" s="193"/>
      <c r="H147" s="334"/>
      <c r="I147" s="336"/>
      <c r="J147" s="334"/>
      <c r="K147" s="334"/>
      <c r="L147" s="334"/>
      <c r="M147" s="334"/>
      <c r="N147" s="334"/>
      <c r="O147" s="335"/>
    </row>
    <row r="148" spans="1:15">
      <c r="A148" s="348"/>
      <c r="B148" s="275" t="s">
        <v>131</v>
      </c>
      <c r="C148" s="343"/>
      <c r="D148" s="343"/>
      <c r="E148" s="235"/>
      <c r="F148" s="344"/>
      <c r="G148" s="344"/>
      <c r="H148" s="345"/>
      <c r="I148" s="346">
        <f t="shared" ref="I148:O148" si="30">I138+I142+I146</f>
        <v>0</v>
      </c>
      <c r="J148" s="346">
        <f t="shared" si="30"/>
        <v>0</v>
      </c>
      <c r="K148" s="346">
        <f t="shared" si="30"/>
        <v>0</v>
      </c>
      <c r="L148" s="346">
        <f t="shared" si="30"/>
        <v>0</v>
      </c>
      <c r="M148" s="346">
        <f t="shared" si="30"/>
        <v>0</v>
      </c>
      <c r="N148" s="346">
        <f t="shared" si="30"/>
        <v>0</v>
      </c>
      <c r="O148" s="347">
        <f t="shared" si="30"/>
        <v>0</v>
      </c>
    </row>
    <row r="149" spans="1:15">
      <c r="B149" s="279"/>
      <c r="C149" s="152"/>
      <c r="D149" s="152"/>
      <c r="E149" s="261"/>
      <c r="F149" s="193"/>
      <c r="G149" s="193"/>
      <c r="H149" s="334"/>
      <c r="I149" s="336"/>
      <c r="J149" s="336"/>
      <c r="K149" s="336"/>
      <c r="L149" s="336"/>
      <c r="M149" s="336"/>
      <c r="N149" s="336"/>
      <c r="O149" s="349"/>
    </row>
    <row r="150" spans="1:15" ht="16.8">
      <c r="A150" s="348"/>
      <c r="B150" s="275" t="s">
        <v>98</v>
      </c>
      <c r="C150" s="343"/>
      <c r="D150" s="343"/>
      <c r="E150" s="235"/>
      <c r="F150" s="344"/>
      <c r="G150" s="344"/>
      <c r="H150" s="350"/>
      <c r="I150" s="346">
        <f t="shared" ref="I150:O150" si="31">I132+I148</f>
        <v>0</v>
      </c>
      <c r="J150" s="346">
        <f t="shared" si="31"/>
        <v>0</v>
      </c>
      <c r="K150" s="346">
        <f t="shared" si="31"/>
        <v>0</v>
      </c>
      <c r="L150" s="346">
        <f t="shared" si="31"/>
        <v>0</v>
      </c>
      <c r="M150" s="346">
        <f t="shared" si="31"/>
        <v>0</v>
      </c>
      <c r="N150" s="346">
        <f t="shared" si="31"/>
        <v>0</v>
      </c>
      <c r="O150" s="347">
        <f t="shared" si="31"/>
        <v>0</v>
      </c>
    </row>
    <row r="151" spans="1:15">
      <c r="B151" s="279"/>
      <c r="C151" s="152"/>
      <c r="D151" s="152"/>
      <c r="E151" s="261"/>
      <c r="F151" s="193"/>
      <c r="G151" s="193"/>
      <c r="H151" s="334"/>
      <c r="I151" s="336"/>
      <c r="J151" s="336"/>
      <c r="K151" s="336"/>
      <c r="L151" s="336"/>
      <c r="M151" s="336"/>
      <c r="N151" s="336"/>
      <c r="O151" s="349"/>
    </row>
    <row r="152" spans="1:15">
      <c r="A152" s="152"/>
      <c r="B152" s="275" t="s">
        <v>129</v>
      </c>
      <c r="C152" s="261"/>
      <c r="D152" s="261"/>
      <c r="E152" s="261"/>
      <c r="F152" s="193"/>
      <c r="G152" s="193"/>
      <c r="H152" s="334"/>
      <c r="I152" s="1057">
        <v>0</v>
      </c>
      <c r="J152" s="346">
        <f>I154</f>
        <v>0</v>
      </c>
      <c r="K152" s="346">
        <f t="shared" ref="K152:N152" si="32">J154</f>
        <v>0</v>
      </c>
      <c r="L152" s="346">
        <f t="shared" si="32"/>
        <v>0</v>
      </c>
      <c r="M152" s="346">
        <f t="shared" si="32"/>
        <v>0</v>
      </c>
      <c r="N152" s="346">
        <f t="shared" si="32"/>
        <v>0</v>
      </c>
      <c r="O152" s="285">
        <f>I152</f>
        <v>0</v>
      </c>
    </row>
    <row r="153" spans="1:15">
      <c r="B153" s="279"/>
      <c r="C153" s="152"/>
      <c r="D153" s="152"/>
      <c r="E153" s="261"/>
      <c r="F153" s="193"/>
      <c r="G153" s="193"/>
      <c r="H153" s="334"/>
      <c r="I153" s="336"/>
      <c r="J153" s="336"/>
      <c r="K153" s="336"/>
      <c r="L153" s="336"/>
      <c r="M153" s="336"/>
      <c r="N153" s="336"/>
      <c r="O153" s="349"/>
    </row>
    <row r="154" spans="1:15" ht="15.6" thickBot="1">
      <c r="A154" s="343"/>
      <c r="B154" s="324" t="s">
        <v>130</v>
      </c>
      <c r="C154" s="351"/>
      <c r="D154" s="351"/>
      <c r="E154" s="351"/>
      <c r="F154" s="352"/>
      <c r="G154" s="352"/>
      <c r="H154" s="353"/>
      <c r="I154" s="354">
        <f t="shared" ref="I154:O154" si="33">I150+I152</f>
        <v>0</v>
      </c>
      <c r="J154" s="354">
        <f t="shared" si="33"/>
        <v>0</v>
      </c>
      <c r="K154" s="354">
        <f t="shared" si="33"/>
        <v>0</v>
      </c>
      <c r="L154" s="354">
        <f t="shared" si="33"/>
        <v>0</v>
      </c>
      <c r="M154" s="354">
        <f t="shared" si="33"/>
        <v>0</v>
      </c>
      <c r="N154" s="354">
        <f t="shared" si="33"/>
        <v>0</v>
      </c>
      <c r="O154" s="355">
        <f t="shared" si="33"/>
        <v>0</v>
      </c>
    </row>
    <row r="155" spans="1:15" ht="15.6" thickTop="1"/>
  </sheetData>
  <sheetProtection algorithmName="SHA-512" hashValue="g0Jyb/QBvHASB1DDhywJRxTiWxjAcjJE3fcEW7v6F97Cr5LOYOlVyxXHmwjjYXF8ci+kIfqcevbaK9UhHyBplQ==" saltValue="+NwkwctFbXhdLZMvx73CIQ==" spinCount="100000" sheet="1" objects="1" scenarios="1"/>
  <customSheetViews>
    <customSheetView guid="{5E4DC421-887D-9843-8B54-CF861F76B668}" scale="85" showGridLines="0">
      <pane xSplit="8.2857142857142865" ySplit="14.166666666666666" topLeftCell="I144" activePane="bottomRight" state="frozenSplit"/>
      <selection pane="bottomRight" activeCell="N179" sqref="N179"/>
      <rowBreaks count="1" manualBreakCount="1">
        <brk id="66" min="1" max="27" man="1"/>
      </rowBreaks>
      <colBreaks count="1" manualBreakCount="1">
        <brk id="15" min="1" max="179" man="1"/>
      </colBreaks>
      <pageMargins left="0.7" right="0.7" top="0.75" bottom="0.75" header="0.3" footer="0.3"/>
      <printOptions horizontalCentered="1"/>
      <pageSetup scale="43" orientation="portrait"/>
      <headerFooter alignWithMargins="0"/>
    </customSheetView>
    <customSheetView guid="{7E5415B2-297C-4CDE-9A5E-CCA4F5662440}" scale="85" showPageBreaks="1" showGridLines="0" printArea="1" view="pageBreakPreview">
      <pane xSplit="8" ySplit="14" topLeftCell="I144" activePane="bottomRight" state="frozenSplit"/>
      <selection pane="bottomRight" activeCell="N179" sqref="N179"/>
      <rowBreaks count="1" manualBreakCount="1">
        <brk id="66" min="1" max="27" man="1"/>
      </rowBreaks>
      <colBreaks count="1" manualBreakCount="1">
        <brk id="15" min="1" max="179" man="1"/>
      </colBreaks>
      <pageMargins left="0.7" right="0.7" top="0.75" bottom="0.75" header="0.3" footer="0.3"/>
      <printOptions horizontalCentered="1"/>
      <pageSetup scale="43" orientation="portrait"/>
      <headerFooter alignWithMargins="0"/>
    </customSheetView>
  </customSheetViews>
  <mergeCells count="3">
    <mergeCell ref="B13:E13"/>
    <mergeCell ref="B4:H5"/>
    <mergeCell ref="B2:H3"/>
  </mergeCells>
  <phoneticPr fontId="0" type="noConversion"/>
  <conditionalFormatting sqref="I2:O2">
    <cfRule type="expression" dxfId="20" priority="9">
      <formula>School="Enter School Name Here"</formula>
    </cfRule>
  </conditionalFormatting>
  <conditionalFormatting sqref="I5:O5">
    <cfRule type="expression" dxfId="19" priority="1">
      <formula>$I$5="Do NOT complete this section.  Complete tab ""6) Pre-OP Cash Flow 1-Yr."""</formula>
    </cfRule>
    <cfRule type="expression" dxfId="18" priority="6">
      <formula>AND($P$14=1,LEN(PreOpenPd)&lt;&gt;0)</formula>
    </cfRule>
  </conditionalFormatting>
  <dataValidations count="6">
    <dataValidation type="custom" showInputMessage="1" showErrorMessage="1" sqref="O6">
      <formula1>#REF!=0</formula1>
    </dataValidation>
    <dataValidation type="custom" allowBlank="1" showInputMessage="1" showErrorMessage="1" errorTitle="Pre-Opening Period" error="Data may be entered on this sheet only when the 6-Month Pre-Opening Period has been selected on on tab &quot;1.) School Information&quot; and when NO data has been entered on tab 3.1." sqref="I75:N77 I19:I20 J17:N20 I140:N141 I136:N137 I31:N38 J152 I144:N145 I83:N91 I127:N128 I95:N114 I118:N124 I65:N69 I45:N50 I54:N61 I151:I152 J151:N151 I25:N27">
      <formula1>AND($P$13=0,$P$14=TRUE)</formula1>
    </dataValidation>
    <dataValidation type="custom" allowBlank="1" showInputMessage="1" showErrorMessage="1" errorTitle="6-Mo Pre-OP FTE" error="Data may be entered on this sheet only when the 6-Month Pre-Opening Period has been selected on on tab &quot;1.) School Information&quot; and when NO data has been entered on tab 6." sqref="G45:G50 G65:G69 G54:G61">
      <formula1>AND($P$80=0,$P$14=1)</formula1>
    </dataValidation>
    <dataValidation type="custom" allowBlank="1" showInputMessage="1" showErrorMessage="1" errorTitle="Pre-Opening Period" error="Data may be entered on this sheet only when the 6-Month Pre-Opening Period has been selected on on tab &quot;1.) School Information&quot; and when NO data has been entered on tab 6." sqref="I18">
      <formula1>AND($P$13=0,$P$14=1)</formula1>
    </dataValidation>
    <dataValidation type="custom" allowBlank="1" showInputMessage="1" showErrorMessage="1" errorTitle="Pre-Opening Period" error="Data may be entered on this sheet only when the 6-Month Pre-Opening Period has been selected on on tab &quot;1.) School Information&quot; and when NO data has been entered on tab &quot;6) Pre-OP Cash Flow 1-Year.&quot;" sqref="I17">
      <formula1>AND($P$13=0,$P$14=TRUE)</formula1>
    </dataValidation>
    <dataValidation type="custom" errorStyle="information" allowBlank="1" showInputMessage="1" showErrorMessage="1" errorTitle="Pre-Opening Period" error="Data may be entered on this sheet only when the 6-Month Pre-Opening Period has been selected on on tab &quot;1.) School Information&quot; and when NO data has been entered on tab 3.1." sqref="K152:N152">
      <formula1>AND($P$13=0,$P$14=TRUE)</formula1>
    </dataValidation>
  </dataValidations>
  <printOptions horizontalCentered="1"/>
  <pageMargins left="0.25" right="0.25" top="0.5" bottom="0.5" header="0" footer="0"/>
  <pageSetup scale="56" orientation="landscape" r:id="rId1"/>
  <headerFooter alignWithMargins="0"/>
  <rowBreaks count="3" manualBreakCount="3">
    <brk id="41" min="1" max="27" man="1"/>
    <brk id="92" max="16383" man="1"/>
    <brk id="132" min="1" max="27" man="1"/>
  </rowBreaks>
  <colBreaks count="1" manualBreakCount="1">
    <brk id="15" min="1" max="179" man="1"/>
  </colBreaks>
  <ignoredErrors>
    <ignoredError sqref="J2:O2 K51:N53 K62:N64 K70:N74 K152:N152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rgb="FF003366"/>
  </sheetPr>
  <dimension ref="A1:W155"/>
  <sheetViews>
    <sheetView showGridLines="0" zoomScale="90" zoomScaleNormal="90" zoomScaleSheetLayoutView="90" workbookViewId="0">
      <selection activeCell="I17" sqref="I17"/>
    </sheetView>
  </sheetViews>
  <sheetFormatPr defaultColWidth="8.88671875" defaultRowHeight="15"/>
  <cols>
    <col min="1" max="1" width="3.6640625" style="634" customWidth="1"/>
    <col min="2" max="3" width="2.33203125" style="230" customWidth="1"/>
    <col min="4" max="4" width="22.33203125" style="230" customWidth="1"/>
    <col min="5" max="5" width="29" style="231" customWidth="1"/>
    <col min="6" max="6" width="2.44140625" style="232" customWidth="1"/>
    <col min="7" max="7" width="11.33203125" style="232" customWidth="1"/>
    <col min="8" max="8" width="2.6640625" style="233" customWidth="1"/>
    <col min="9" max="21" width="11.6640625" style="230" customWidth="1"/>
    <col min="22" max="22" width="8.88671875" style="230"/>
    <col min="23" max="23" width="14.6640625" style="230" customWidth="1"/>
    <col min="24" max="16384" width="8.88671875" style="230"/>
  </cols>
  <sheetData>
    <row r="1" spans="1:22" s="634" customFormat="1" ht="15.6" thickBot="1">
      <c r="E1" s="635"/>
      <c r="F1" s="636"/>
      <c r="G1" s="636"/>
      <c r="H1" s="637"/>
    </row>
    <row r="2" spans="1:22" s="1" customFormat="1" ht="18.600000000000001" thickTop="1">
      <c r="A2" s="590"/>
      <c r="B2" s="1156" t="s">
        <v>302</v>
      </c>
      <c r="C2" s="1157"/>
      <c r="D2" s="1157"/>
      <c r="E2" s="1157"/>
      <c r="F2" s="1157"/>
      <c r="G2" s="1157"/>
      <c r="H2" s="1158"/>
      <c r="I2" s="729" t="str">
        <f>'5) Pre-OP Cash Flow 6-Month'!I2</f>
        <v>PLEASE ENTER SCHOOL NAME ON TAB - "1) SCHOOL INFORMATION"</v>
      </c>
      <c r="J2" s="730"/>
      <c r="K2" s="730"/>
      <c r="L2" s="730"/>
      <c r="M2" s="730"/>
      <c r="N2" s="730"/>
      <c r="O2" s="730"/>
      <c r="P2" s="730"/>
      <c r="Q2" s="730"/>
      <c r="R2" s="730"/>
      <c r="S2" s="730"/>
      <c r="T2" s="730"/>
      <c r="U2" s="731"/>
    </row>
    <row r="3" spans="1:22" s="1" customFormat="1" ht="15" customHeight="1">
      <c r="A3" s="590"/>
      <c r="B3" s="1159"/>
      <c r="C3" s="1160"/>
      <c r="D3" s="1160"/>
      <c r="E3" s="1160"/>
      <c r="F3" s="1160"/>
      <c r="G3" s="1160"/>
      <c r="H3" s="1161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746"/>
    </row>
    <row r="4" spans="1:22" s="1" customFormat="1">
      <c r="A4" s="590"/>
      <c r="B4" s="1151" t="s">
        <v>359</v>
      </c>
      <c r="C4" s="1152"/>
      <c r="D4" s="1152"/>
      <c r="E4" s="1152"/>
      <c r="F4" s="1152"/>
      <c r="G4" s="1152"/>
      <c r="H4" s="1153"/>
      <c r="I4" s="732" t="s">
        <v>294</v>
      </c>
      <c r="J4" s="732"/>
      <c r="K4" s="732"/>
      <c r="L4" s="732"/>
      <c r="M4" s="732"/>
      <c r="N4" s="732"/>
      <c r="O4" s="732"/>
      <c r="P4" s="732"/>
      <c r="Q4" s="732"/>
      <c r="R4" s="732"/>
      <c r="S4" s="732"/>
      <c r="T4" s="732"/>
      <c r="U4" s="733"/>
    </row>
    <row r="5" spans="1:22" s="1" customFormat="1">
      <c r="A5" s="590"/>
      <c r="B5" s="1142"/>
      <c r="C5" s="1143"/>
      <c r="D5" s="1143"/>
      <c r="E5" s="1143"/>
      <c r="F5" s="1143"/>
      <c r="G5" s="1143"/>
      <c r="H5" s="1144"/>
      <c r="I5" s="1048" t="str">
        <f>IF(OR(PreOpenPd="",PreOpenPd="Select from dropdown list →"),Mssg2,IF(PreOpenType=CONTROL!B33,"Do NOT complete this section.  Complete tab ""5) Pre-OP Cash Flow 6-Mo.""",PreOpenPd))</f>
        <v>Please complete entering all information  on tab - "1) School Information"</v>
      </c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5"/>
    </row>
    <row r="6" spans="1:22" s="1" customFormat="1">
      <c r="A6" s="590"/>
      <c r="B6" s="639" t="s">
        <v>23</v>
      </c>
      <c r="C6" s="640"/>
      <c r="D6" s="640"/>
      <c r="E6" s="641"/>
      <c r="F6" s="642"/>
      <c r="G6" s="642"/>
      <c r="H6" s="643"/>
      <c r="I6" s="703">
        <f t="shared" ref="I6:U6" si="0">I41</f>
        <v>0</v>
      </c>
      <c r="J6" s="704">
        <f t="shared" si="0"/>
        <v>0</v>
      </c>
      <c r="K6" s="704">
        <f t="shared" si="0"/>
        <v>0</v>
      </c>
      <c r="L6" s="704">
        <f t="shared" si="0"/>
        <v>0</v>
      </c>
      <c r="M6" s="704">
        <f t="shared" si="0"/>
        <v>0</v>
      </c>
      <c r="N6" s="704">
        <f t="shared" si="0"/>
        <v>0</v>
      </c>
      <c r="O6" s="704">
        <f t="shared" si="0"/>
        <v>0</v>
      </c>
      <c r="P6" s="704">
        <f t="shared" si="0"/>
        <v>0</v>
      </c>
      <c r="Q6" s="704">
        <f t="shared" si="0"/>
        <v>0</v>
      </c>
      <c r="R6" s="704">
        <f t="shared" si="0"/>
        <v>0</v>
      </c>
      <c r="S6" s="704">
        <f t="shared" si="0"/>
        <v>0</v>
      </c>
      <c r="T6" s="704">
        <f t="shared" si="0"/>
        <v>0</v>
      </c>
      <c r="U6" s="705">
        <f t="shared" si="0"/>
        <v>0</v>
      </c>
    </row>
    <row r="7" spans="1:22" s="1" customFormat="1">
      <c r="A7" s="590"/>
      <c r="B7" s="644" t="s">
        <v>0</v>
      </c>
      <c r="C7" s="638"/>
      <c r="D7" s="638"/>
      <c r="E7" s="595"/>
      <c r="F7" s="376"/>
      <c r="G7" s="376"/>
      <c r="H7" s="645"/>
      <c r="I7" s="706">
        <f t="shared" ref="I7:U7" si="1">I130</f>
        <v>0</v>
      </c>
      <c r="J7" s="707">
        <f t="shared" si="1"/>
        <v>0</v>
      </c>
      <c r="K7" s="707">
        <f t="shared" si="1"/>
        <v>0</v>
      </c>
      <c r="L7" s="707">
        <f t="shared" si="1"/>
        <v>0</v>
      </c>
      <c r="M7" s="707">
        <f t="shared" si="1"/>
        <v>0</v>
      </c>
      <c r="N7" s="707">
        <f t="shared" si="1"/>
        <v>0</v>
      </c>
      <c r="O7" s="707">
        <f t="shared" si="1"/>
        <v>0</v>
      </c>
      <c r="P7" s="707">
        <f t="shared" si="1"/>
        <v>0</v>
      </c>
      <c r="Q7" s="707">
        <f t="shared" si="1"/>
        <v>0</v>
      </c>
      <c r="R7" s="707">
        <f t="shared" si="1"/>
        <v>0</v>
      </c>
      <c r="S7" s="707">
        <f t="shared" si="1"/>
        <v>0</v>
      </c>
      <c r="T7" s="707">
        <f t="shared" si="1"/>
        <v>0</v>
      </c>
      <c r="U7" s="708">
        <f t="shared" si="1"/>
        <v>0</v>
      </c>
    </row>
    <row r="8" spans="1:22" s="1" customFormat="1">
      <c r="A8" s="590"/>
      <c r="B8" s="644" t="s">
        <v>22</v>
      </c>
      <c r="C8" s="638"/>
      <c r="D8" s="638"/>
      <c r="E8" s="595"/>
      <c r="F8" s="376"/>
      <c r="G8" s="376"/>
      <c r="H8" s="645"/>
      <c r="I8" s="706">
        <f t="shared" ref="I8:U8" si="2">I6-I7</f>
        <v>0</v>
      </c>
      <c r="J8" s="707">
        <f t="shared" si="2"/>
        <v>0</v>
      </c>
      <c r="K8" s="707">
        <f t="shared" si="2"/>
        <v>0</v>
      </c>
      <c r="L8" s="707">
        <f t="shared" si="2"/>
        <v>0</v>
      </c>
      <c r="M8" s="707">
        <f t="shared" si="2"/>
        <v>0</v>
      </c>
      <c r="N8" s="707">
        <f t="shared" si="2"/>
        <v>0</v>
      </c>
      <c r="O8" s="707">
        <f t="shared" si="2"/>
        <v>0</v>
      </c>
      <c r="P8" s="707">
        <f t="shared" si="2"/>
        <v>0</v>
      </c>
      <c r="Q8" s="707">
        <f t="shared" si="2"/>
        <v>0</v>
      </c>
      <c r="R8" s="707">
        <f t="shared" si="2"/>
        <v>0</v>
      </c>
      <c r="S8" s="707">
        <f t="shared" si="2"/>
        <v>0</v>
      </c>
      <c r="T8" s="707">
        <f t="shared" si="2"/>
        <v>0</v>
      </c>
      <c r="U8" s="708">
        <f t="shared" si="2"/>
        <v>0</v>
      </c>
    </row>
    <row r="9" spans="1:22" s="1" customFormat="1">
      <c r="A9" s="590"/>
      <c r="B9" s="644" t="s">
        <v>132</v>
      </c>
      <c r="C9" s="638"/>
      <c r="D9" s="638"/>
      <c r="E9" s="595"/>
      <c r="F9" s="376"/>
      <c r="G9" s="376"/>
      <c r="H9" s="645"/>
      <c r="I9" s="706">
        <f t="shared" ref="I9:U9" si="3">I148</f>
        <v>0</v>
      </c>
      <c r="J9" s="707">
        <f t="shared" si="3"/>
        <v>0</v>
      </c>
      <c r="K9" s="707">
        <f t="shared" si="3"/>
        <v>0</v>
      </c>
      <c r="L9" s="707">
        <f t="shared" si="3"/>
        <v>0</v>
      </c>
      <c r="M9" s="707">
        <f t="shared" si="3"/>
        <v>0</v>
      </c>
      <c r="N9" s="707">
        <f t="shared" si="3"/>
        <v>0</v>
      </c>
      <c r="O9" s="707">
        <f t="shared" si="3"/>
        <v>0</v>
      </c>
      <c r="P9" s="707">
        <f t="shared" si="3"/>
        <v>0</v>
      </c>
      <c r="Q9" s="707">
        <f t="shared" si="3"/>
        <v>0</v>
      </c>
      <c r="R9" s="707">
        <f t="shared" si="3"/>
        <v>0</v>
      </c>
      <c r="S9" s="707">
        <f t="shared" si="3"/>
        <v>0</v>
      </c>
      <c r="T9" s="707">
        <f t="shared" si="3"/>
        <v>0</v>
      </c>
      <c r="U9" s="708">
        <f t="shared" si="3"/>
        <v>0</v>
      </c>
    </row>
    <row r="10" spans="1:22" s="1" customFormat="1">
      <c r="A10" s="590"/>
      <c r="B10" s="644" t="s">
        <v>129</v>
      </c>
      <c r="C10" s="638"/>
      <c r="D10" s="638"/>
      <c r="E10" s="595"/>
      <c r="F10" s="376"/>
      <c r="G10" s="376"/>
      <c r="H10" s="645"/>
      <c r="I10" s="706">
        <f t="shared" ref="I10:U10" si="4">I152</f>
        <v>0</v>
      </c>
      <c r="J10" s="707">
        <f t="shared" si="4"/>
        <v>0</v>
      </c>
      <c r="K10" s="707">
        <f t="shared" si="4"/>
        <v>0</v>
      </c>
      <c r="L10" s="707">
        <f t="shared" si="4"/>
        <v>0</v>
      </c>
      <c r="M10" s="707">
        <f t="shared" si="4"/>
        <v>0</v>
      </c>
      <c r="N10" s="707">
        <f t="shared" si="4"/>
        <v>0</v>
      </c>
      <c r="O10" s="707">
        <f t="shared" si="4"/>
        <v>0</v>
      </c>
      <c r="P10" s="707">
        <f t="shared" si="4"/>
        <v>0</v>
      </c>
      <c r="Q10" s="707">
        <f t="shared" si="4"/>
        <v>0</v>
      </c>
      <c r="R10" s="707">
        <f t="shared" si="4"/>
        <v>0</v>
      </c>
      <c r="S10" s="707">
        <f t="shared" si="4"/>
        <v>0</v>
      </c>
      <c r="T10" s="707">
        <f t="shared" si="4"/>
        <v>0</v>
      </c>
      <c r="U10" s="708">
        <f t="shared" si="4"/>
        <v>0</v>
      </c>
    </row>
    <row r="11" spans="1:22" s="1" customFormat="1">
      <c r="A11" s="590"/>
      <c r="B11" s="646" t="s">
        <v>22</v>
      </c>
      <c r="C11" s="647"/>
      <c r="D11" s="647"/>
      <c r="E11" s="648"/>
      <c r="F11" s="649"/>
      <c r="G11" s="649"/>
      <c r="H11" s="650"/>
      <c r="I11" s="709">
        <f t="shared" ref="I11:U11" si="5">SUM(I8:I10)</f>
        <v>0</v>
      </c>
      <c r="J11" s="710">
        <f t="shared" si="5"/>
        <v>0</v>
      </c>
      <c r="K11" s="710">
        <f t="shared" si="5"/>
        <v>0</v>
      </c>
      <c r="L11" s="710">
        <f t="shared" si="5"/>
        <v>0</v>
      </c>
      <c r="M11" s="710">
        <f t="shared" si="5"/>
        <v>0</v>
      </c>
      <c r="N11" s="710">
        <f t="shared" si="5"/>
        <v>0</v>
      </c>
      <c r="O11" s="710">
        <f t="shared" si="5"/>
        <v>0</v>
      </c>
      <c r="P11" s="710">
        <f t="shared" si="5"/>
        <v>0</v>
      </c>
      <c r="Q11" s="710">
        <f t="shared" si="5"/>
        <v>0</v>
      </c>
      <c r="R11" s="710">
        <f t="shared" si="5"/>
        <v>0</v>
      </c>
      <c r="S11" s="710">
        <f t="shared" si="5"/>
        <v>0</v>
      </c>
      <c r="T11" s="710">
        <f t="shared" si="5"/>
        <v>0</v>
      </c>
      <c r="U11" s="711">
        <f t="shared" si="5"/>
        <v>0</v>
      </c>
    </row>
    <row r="12" spans="1:22" s="1" customFormat="1">
      <c r="A12" s="590"/>
      <c r="B12" s="651"/>
      <c r="C12" s="596"/>
      <c r="D12" s="596"/>
      <c r="E12" s="595"/>
      <c r="F12" s="376"/>
      <c r="G12" s="376"/>
      <c r="H12" s="652"/>
      <c r="I12" s="262"/>
      <c r="J12" s="262"/>
      <c r="K12" s="262"/>
      <c r="L12" s="262"/>
      <c r="M12" s="262"/>
      <c r="N12" s="262"/>
      <c r="O12" s="262"/>
      <c r="P12" s="262"/>
      <c r="Q12" s="262"/>
      <c r="R12" s="262"/>
      <c r="S12" s="262"/>
      <c r="T12" s="262"/>
      <c r="U12" s="263"/>
    </row>
    <row r="13" spans="1:22" s="268" customFormat="1">
      <c r="A13" s="653"/>
      <c r="B13" s="1154"/>
      <c r="C13" s="1155"/>
      <c r="D13" s="1155"/>
      <c r="E13" s="1155"/>
      <c r="F13" s="654"/>
      <c r="G13" s="654"/>
      <c r="H13" s="655"/>
      <c r="I13" s="496" t="s">
        <v>255</v>
      </c>
      <c r="J13" s="497" t="s">
        <v>256</v>
      </c>
      <c r="K13" s="497" t="s">
        <v>257</v>
      </c>
      <c r="L13" s="497" t="s">
        <v>258</v>
      </c>
      <c r="M13" s="497" t="s">
        <v>259</v>
      </c>
      <c r="N13" s="497" t="s">
        <v>260</v>
      </c>
      <c r="O13" s="497" t="s">
        <v>249</v>
      </c>
      <c r="P13" s="497" t="s">
        <v>250</v>
      </c>
      <c r="Q13" s="497" t="s">
        <v>251</v>
      </c>
      <c r="R13" s="497" t="s">
        <v>252</v>
      </c>
      <c r="S13" s="497" t="s">
        <v>253</v>
      </c>
      <c r="T13" s="497" t="s">
        <v>254</v>
      </c>
      <c r="U13" s="498" t="s">
        <v>99</v>
      </c>
      <c r="V13" s="723">
        <f>COUNTIF('5) Pre-OP Cash Flow 6-Month'!O6:O11,"&lt;&gt;0")</f>
        <v>0</v>
      </c>
    </row>
    <row r="14" spans="1:22" s="246" customFormat="1">
      <c r="A14" s="656"/>
      <c r="B14" s="657" t="s">
        <v>24</v>
      </c>
      <c r="C14" s="658"/>
      <c r="D14" s="658"/>
      <c r="E14" s="659"/>
      <c r="F14" s="374"/>
      <c r="G14" s="374"/>
      <c r="H14" s="447"/>
      <c r="I14" s="447"/>
      <c r="J14" s="447"/>
      <c r="K14" s="447"/>
      <c r="L14" s="447"/>
      <c r="M14" s="447"/>
      <c r="N14" s="447"/>
      <c r="O14" s="447"/>
      <c r="P14" s="447"/>
      <c r="Q14" s="447"/>
      <c r="R14" s="447"/>
      <c r="S14" s="447"/>
      <c r="T14" s="447"/>
      <c r="U14" s="712"/>
      <c r="V14" s="735" t="b">
        <f ca="1">PreOpenPd=PreOp1Yr</f>
        <v>0</v>
      </c>
    </row>
    <row r="15" spans="1:22" s="246" customFormat="1">
      <c r="A15" s="656"/>
      <c r="B15" s="657"/>
      <c r="C15" s="658" t="s">
        <v>25</v>
      </c>
      <c r="D15" s="658"/>
      <c r="E15" s="659"/>
      <c r="F15" s="660"/>
      <c r="G15" s="660"/>
      <c r="H15" s="661"/>
      <c r="I15" s="661"/>
      <c r="J15" s="661"/>
      <c r="K15" s="661"/>
      <c r="L15" s="661"/>
      <c r="M15" s="661"/>
      <c r="N15" s="661"/>
      <c r="O15" s="661"/>
      <c r="P15" s="661"/>
      <c r="Q15" s="661"/>
      <c r="R15" s="661"/>
      <c r="S15" s="661"/>
      <c r="T15" s="661"/>
      <c r="U15" s="713"/>
    </row>
    <row r="16" spans="1:22" s="246" customFormat="1">
      <c r="A16" s="656"/>
      <c r="B16" s="662"/>
      <c r="C16" s="663"/>
      <c r="D16" s="658" t="s">
        <v>27</v>
      </c>
      <c r="E16" s="659"/>
      <c r="F16" s="374"/>
      <c r="G16" s="374"/>
      <c r="H16" s="447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717"/>
    </row>
    <row r="17" spans="1:21" s="246" customFormat="1">
      <c r="A17" s="656"/>
      <c r="B17" s="662"/>
      <c r="C17" s="663"/>
      <c r="D17" s="664" t="s">
        <v>28</v>
      </c>
      <c r="E17" s="659"/>
      <c r="F17" s="373"/>
      <c r="G17" s="373"/>
      <c r="H17" s="368"/>
      <c r="I17" s="284">
        <v>0</v>
      </c>
      <c r="J17" s="284">
        <v>0</v>
      </c>
      <c r="K17" s="284">
        <v>0</v>
      </c>
      <c r="L17" s="284">
        <v>0</v>
      </c>
      <c r="M17" s="284">
        <v>0</v>
      </c>
      <c r="N17" s="284">
        <v>0</v>
      </c>
      <c r="O17" s="284">
        <v>0</v>
      </c>
      <c r="P17" s="284">
        <v>0</v>
      </c>
      <c r="Q17" s="284">
        <v>0</v>
      </c>
      <c r="R17" s="284">
        <v>0</v>
      </c>
      <c r="S17" s="284">
        <v>0</v>
      </c>
      <c r="T17" s="284">
        <v>0</v>
      </c>
      <c r="U17" s="285">
        <f>SUM(I17:T17)</f>
        <v>0</v>
      </c>
    </row>
    <row r="18" spans="1:21" s="246" customFormat="1">
      <c r="A18" s="656"/>
      <c r="B18" s="662"/>
      <c r="C18" s="663"/>
      <c r="D18" s="664" t="s">
        <v>242</v>
      </c>
      <c r="E18" s="659"/>
      <c r="F18" s="373"/>
      <c r="G18" s="373"/>
      <c r="H18" s="368"/>
      <c r="I18" s="284">
        <v>0</v>
      </c>
      <c r="J18" s="284">
        <v>0</v>
      </c>
      <c r="K18" s="284">
        <v>0</v>
      </c>
      <c r="L18" s="284">
        <v>0</v>
      </c>
      <c r="M18" s="284">
        <v>0</v>
      </c>
      <c r="N18" s="284">
        <v>0</v>
      </c>
      <c r="O18" s="284">
        <v>0</v>
      </c>
      <c r="P18" s="284">
        <v>0</v>
      </c>
      <c r="Q18" s="284">
        <v>0</v>
      </c>
      <c r="R18" s="284">
        <v>0</v>
      </c>
      <c r="S18" s="284">
        <v>0</v>
      </c>
      <c r="T18" s="284">
        <v>0</v>
      </c>
      <c r="U18" s="285">
        <f>SUM(I18:T18)</f>
        <v>0</v>
      </c>
    </row>
    <row r="19" spans="1:21" s="246" customFormat="1">
      <c r="A19" s="656"/>
      <c r="B19" s="662"/>
      <c r="C19" s="663"/>
      <c r="D19" s="664" t="s">
        <v>30</v>
      </c>
      <c r="E19" s="659"/>
      <c r="F19" s="373"/>
      <c r="G19" s="373"/>
      <c r="H19" s="368"/>
      <c r="I19" s="284">
        <v>0</v>
      </c>
      <c r="J19" s="284">
        <v>0</v>
      </c>
      <c r="K19" s="284">
        <v>0</v>
      </c>
      <c r="L19" s="284">
        <v>0</v>
      </c>
      <c r="M19" s="284">
        <v>0</v>
      </c>
      <c r="N19" s="284">
        <v>0</v>
      </c>
      <c r="O19" s="284">
        <v>0</v>
      </c>
      <c r="P19" s="284">
        <v>0</v>
      </c>
      <c r="Q19" s="284">
        <v>0</v>
      </c>
      <c r="R19" s="284">
        <v>0</v>
      </c>
      <c r="S19" s="284">
        <v>0</v>
      </c>
      <c r="T19" s="284">
        <v>0</v>
      </c>
      <c r="U19" s="285">
        <f>SUM(I19:T19)</f>
        <v>0</v>
      </c>
    </row>
    <row r="20" spans="1:21" s="246" customFormat="1" ht="16.8">
      <c r="A20" s="656"/>
      <c r="B20" s="662"/>
      <c r="C20" s="663"/>
      <c r="D20" s="664" t="s">
        <v>30</v>
      </c>
      <c r="E20" s="659"/>
      <c r="F20" s="374"/>
      <c r="G20" s="374"/>
      <c r="H20" s="368"/>
      <c r="I20" s="294">
        <v>0</v>
      </c>
      <c r="J20" s="294">
        <v>0</v>
      </c>
      <c r="K20" s="294">
        <v>0</v>
      </c>
      <c r="L20" s="294">
        <v>0</v>
      </c>
      <c r="M20" s="294">
        <v>0</v>
      </c>
      <c r="N20" s="294">
        <v>0</v>
      </c>
      <c r="O20" s="294">
        <v>0</v>
      </c>
      <c r="P20" s="294">
        <v>0</v>
      </c>
      <c r="Q20" s="294">
        <v>0</v>
      </c>
      <c r="R20" s="294">
        <v>0</v>
      </c>
      <c r="S20" s="294">
        <v>0</v>
      </c>
      <c r="T20" s="294">
        <v>0</v>
      </c>
      <c r="U20" s="295">
        <f>SUM(I20:T20)</f>
        <v>0</v>
      </c>
    </row>
    <row r="21" spans="1:21" s="246" customFormat="1">
      <c r="A21" s="656"/>
      <c r="B21" s="662"/>
      <c r="C21" s="663" t="s">
        <v>31</v>
      </c>
      <c r="D21" s="356"/>
      <c r="E21" s="659"/>
      <c r="F21" s="374"/>
      <c r="G21" s="374"/>
      <c r="H21" s="368"/>
      <c r="I21" s="288">
        <f t="shared" ref="I21:U21" si="6">SUM(I16:I20)</f>
        <v>0</v>
      </c>
      <c r="J21" s="501">
        <f t="shared" si="6"/>
        <v>0</v>
      </c>
      <c r="K21" s="501">
        <f t="shared" si="6"/>
        <v>0</v>
      </c>
      <c r="L21" s="501">
        <f t="shared" si="6"/>
        <v>0</v>
      </c>
      <c r="M21" s="501">
        <f t="shared" si="6"/>
        <v>0</v>
      </c>
      <c r="N21" s="501">
        <f t="shared" si="6"/>
        <v>0</v>
      </c>
      <c r="O21" s="501">
        <f t="shared" si="6"/>
        <v>0</v>
      </c>
      <c r="P21" s="501">
        <f t="shared" si="6"/>
        <v>0</v>
      </c>
      <c r="Q21" s="501">
        <f t="shared" si="6"/>
        <v>0</v>
      </c>
      <c r="R21" s="501">
        <f t="shared" si="6"/>
        <v>0</v>
      </c>
      <c r="S21" s="501">
        <f t="shared" si="6"/>
        <v>0</v>
      </c>
      <c r="T21" s="501">
        <f t="shared" si="6"/>
        <v>0</v>
      </c>
      <c r="U21" s="289">
        <f t="shared" si="6"/>
        <v>0</v>
      </c>
    </row>
    <row r="22" spans="1:21" s="277" customFormat="1">
      <c r="A22" s="659"/>
      <c r="B22" s="662"/>
      <c r="C22" s="663"/>
      <c r="D22" s="663"/>
      <c r="E22" s="153"/>
      <c r="F22" s="665"/>
      <c r="G22" s="665"/>
      <c r="H22" s="447"/>
      <c r="I22" s="446"/>
      <c r="J22" s="446"/>
      <c r="K22" s="446"/>
      <c r="L22" s="446"/>
      <c r="M22" s="446"/>
      <c r="N22" s="446"/>
      <c r="O22" s="446"/>
      <c r="P22" s="446"/>
      <c r="Q22" s="446"/>
      <c r="R22" s="446"/>
      <c r="S22" s="446"/>
      <c r="T22" s="446"/>
      <c r="U22" s="716"/>
    </row>
    <row r="23" spans="1:21" s="246" customFormat="1">
      <c r="A23" s="656"/>
      <c r="B23" s="657"/>
      <c r="C23" s="658" t="s">
        <v>32</v>
      </c>
      <c r="D23" s="658"/>
      <c r="E23" s="153"/>
      <c r="F23" s="665"/>
      <c r="G23" s="665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712"/>
    </row>
    <row r="24" spans="1:21" s="246" customFormat="1">
      <c r="A24" s="656"/>
      <c r="B24" s="662"/>
      <c r="C24" s="663"/>
      <c r="D24" s="658" t="s">
        <v>27</v>
      </c>
      <c r="E24" s="659"/>
      <c r="F24" s="374"/>
      <c r="G24" s="374"/>
      <c r="H24" s="447"/>
      <c r="I24" s="448"/>
      <c r="J24" s="448"/>
      <c r="K24" s="448"/>
      <c r="L24" s="448"/>
      <c r="M24" s="448"/>
      <c r="N24" s="448"/>
      <c r="O24" s="448"/>
      <c r="P24" s="448"/>
      <c r="Q24" s="448"/>
      <c r="R24" s="448"/>
      <c r="S24" s="448"/>
      <c r="T24" s="448"/>
      <c r="U24" s="717"/>
    </row>
    <row r="25" spans="1:21" s="246" customFormat="1">
      <c r="A25" s="656"/>
      <c r="B25" s="662"/>
      <c r="C25" s="663"/>
      <c r="D25" s="664" t="s">
        <v>37</v>
      </c>
      <c r="E25" s="659"/>
      <c r="F25" s="373"/>
      <c r="G25" s="373"/>
      <c r="H25" s="368"/>
      <c r="I25" s="284">
        <v>0</v>
      </c>
      <c r="J25" s="284">
        <v>0</v>
      </c>
      <c r="K25" s="284">
        <v>0</v>
      </c>
      <c r="L25" s="284">
        <v>0</v>
      </c>
      <c r="M25" s="284">
        <v>0</v>
      </c>
      <c r="N25" s="284">
        <v>0</v>
      </c>
      <c r="O25" s="284">
        <v>0</v>
      </c>
      <c r="P25" s="284">
        <v>0</v>
      </c>
      <c r="Q25" s="284">
        <v>0</v>
      </c>
      <c r="R25" s="284">
        <v>0</v>
      </c>
      <c r="S25" s="284">
        <v>0</v>
      </c>
      <c r="T25" s="284">
        <v>0</v>
      </c>
      <c r="U25" s="285">
        <f>SUM(I25:T25)</f>
        <v>0</v>
      </c>
    </row>
    <row r="26" spans="1:21" s="246" customFormat="1">
      <c r="A26" s="656"/>
      <c r="B26" s="662"/>
      <c r="C26" s="663"/>
      <c r="D26" s="664" t="s">
        <v>30</v>
      </c>
      <c r="E26" s="659"/>
      <c r="F26" s="373"/>
      <c r="G26" s="373"/>
      <c r="H26" s="368"/>
      <c r="I26" s="284">
        <v>0</v>
      </c>
      <c r="J26" s="284">
        <v>0</v>
      </c>
      <c r="K26" s="284">
        <v>0</v>
      </c>
      <c r="L26" s="284">
        <v>0</v>
      </c>
      <c r="M26" s="284">
        <v>0</v>
      </c>
      <c r="N26" s="284">
        <v>0</v>
      </c>
      <c r="O26" s="284">
        <v>0</v>
      </c>
      <c r="P26" s="284">
        <v>0</v>
      </c>
      <c r="Q26" s="284">
        <v>0</v>
      </c>
      <c r="R26" s="284">
        <v>0</v>
      </c>
      <c r="S26" s="284">
        <v>0</v>
      </c>
      <c r="T26" s="284">
        <v>0</v>
      </c>
      <c r="U26" s="285">
        <f>SUM(I26:T26)</f>
        <v>0</v>
      </c>
    </row>
    <row r="27" spans="1:21" s="246" customFormat="1">
      <c r="A27" s="656"/>
      <c r="B27" s="662"/>
      <c r="C27" s="663"/>
      <c r="D27" s="664" t="s">
        <v>38</v>
      </c>
      <c r="E27" s="659"/>
      <c r="F27" s="374"/>
      <c r="G27" s="374"/>
      <c r="H27" s="368"/>
      <c r="I27" s="284">
        <v>0</v>
      </c>
      <c r="J27" s="284">
        <v>0</v>
      </c>
      <c r="K27" s="284">
        <v>0</v>
      </c>
      <c r="L27" s="284">
        <v>0</v>
      </c>
      <c r="M27" s="284">
        <v>0</v>
      </c>
      <c r="N27" s="284">
        <v>0</v>
      </c>
      <c r="O27" s="284">
        <v>0</v>
      </c>
      <c r="P27" s="284">
        <v>0</v>
      </c>
      <c r="Q27" s="284">
        <v>0</v>
      </c>
      <c r="R27" s="284">
        <v>0</v>
      </c>
      <c r="S27" s="284">
        <v>0</v>
      </c>
      <c r="T27" s="284">
        <v>0</v>
      </c>
      <c r="U27" s="285">
        <f>SUM(I27:T27)</f>
        <v>0</v>
      </c>
    </row>
    <row r="28" spans="1:21" s="246" customFormat="1">
      <c r="A28" s="656"/>
      <c r="B28" s="662"/>
      <c r="C28" s="663" t="s">
        <v>39</v>
      </c>
      <c r="D28" s="356"/>
      <c r="E28" s="659"/>
      <c r="F28" s="374"/>
      <c r="G28" s="374"/>
      <c r="H28" s="368"/>
      <c r="I28" s="288">
        <f t="shared" ref="I28:U28" si="7">SUM(I25:I27)</f>
        <v>0</v>
      </c>
      <c r="J28" s="288">
        <f t="shared" si="7"/>
        <v>0</v>
      </c>
      <c r="K28" s="288">
        <f t="shared" si="7"/>
        <v>0</v>
      </c>
      <c r="L28" s="288">
        <f t="shared" si="7"/>
        <v>0</v>
      </c>
      <c r="M28" s="288">
        <f t="shared" si="7"/>
        <v>0</v>
      </c>
      <c r="N28" s="288">
        <f t="shared" si="7"/>
        <v>0</v>
      </c>
      <c r="O28" s="288">
        <f t="shared" si="7"/>
        <v>0</v>
      </c>
      <c r="P28" s="288">
        <f t="shared" si="7"/>
        <v>0</v>
      </c>
      <c r="Q28" s="288">
        <f t="shared" si="7"/>
        <v>0</v>
      </c>
      <c r="R28" s="288">
        <f t="shared" si="7"/>
        <v>0</v>
      </c>
      <c r="S28" s="288">
        <f t="shared" si="7"/>
        <v>0</v>
      </c>
      <c r="T28" s="288">
        <f t="shared" si="7"/>
        <v>0</v>
      </c>
      <c r="U28" s="288">
        <f t="shared" si="7"/>
        <v>0</v>
      </c>
    </row>
    <row r="29" spans="1:21" s="277" customFormat="1" ht="7.5" customHeight="1">
      <c r="A29" s="659"/>
      <c r="B29" s="662"/>
      <c r="C29" s="663"/>
      <c r="D29" s="663"/>
      <c r="E29" s="153"/>
      <c r="F29" s="665"/>
      <c r="G29" s="665"/>
      <c r="H29" s="447"/>
      <c r="I29" s="446"/>
      <c r="J29" s="446"/>
      <c r="K29" s="446"/>
      <c r="L29" s="446"/>
      <c r="M29" s="446"/>
      <c r="N29" s="446"/>
      <c r="O29" s="446"/>
      <c r="P29" s="446"/>
      <c r="Q29" s="446"/>
      <c r="R29" s="446"/>
      <c r="S29" s="446"/>
      <c r="T29" s="446"/>
      <c r="U29" s="716"/>
    </row>
    <row r="30" spans="1:21" s="246" customFormat="1">
      <c r="A30" s="656"/>
      <c r="B30" s="657"/>
      <c r="C30" s="658" t="s">
        <v>40</v>
      </c>
      <c r="D30" s="658"/>
      <c r="E30" s="153"/>
      <c r="F30" s="665"/>
      <c r="G30" s="665"/>
      <c r="H30" s="447"/>
      <c r="I30" s="448"/>
      <c r="J30" s="448"/>
      <c r="K30" s="448"/>
      <c r="L30" s="448"/>
      <c r="M30" s="448"/>
      <c r="N30" s="448"/>
      <c r="O30" s="448"/>
      <c r="P30" s="448"/>
      <c r="Q30" s="448"/>
      <c r="R30" s="448"/>
      <c r="S30" s="448"/>
      <c r="T30" s="448"/>
      <c r="U30" s="717"/>
    </row>
    <row r="31" spans="1:21" s="246" customFormat="1">
      <c r="A31" s="656"/>
      <c r="B31" s="662"/>
      <c r="C31" s="663"/>
      <c r="D31" s="356" t="s">
        <v>41</v>
      </c>
      <c r="E31" s="659"/>
      <c r="F31" s="374"/>
      <c r="G31" s="374"/>
      <c r="H31" s="368"/>
      <c r="I31" s="284">
        <v>0</v>
      </c>
      <c r="J31" s="284">
        <v>0</v>
      </c>
      <c r="K31" s="284">
        <v>0</v>
      </c>
      <c r="L31" s="284">
        <v>0</v>
      </c>
      <c r="M31" s="284">
        <v>0</v>
      </c>
      <c r="N31" s="284">
        <v>0</v>
      </c>
      <c r="O31" s="284">
        <v>0</v>
      </c>
      <c r="P31" s="284">
        <v>0</v>
      </c>
      <c r="Q31" s="284">
        <v>0</v>
      </c>
      <c r="R31" s="284">
        <v>0</v>
      </c>
      <c r="S31" s="284">
        <v>0</v>
      </c>
      <c r="T31" s="284">
        <v>0</v>
      </c>
      <c r="U31" s="285">
        <f t="shared" ref="U31:U38" si="8">SUM(I31:T31)</f>
        <v>0</v>
      </c>
    </row>
    <row r="32" spans="1:21" s="246" customFormat="1">
      <c r="A32" s="656"/>
      <c r="B32" s="662"/>
      <c r="C32" s="663"/>
      <c r="D32" s="356" t="s">
        <v>42</v>
      </c>
      <c r="E32" s="659"/>
      <c r="F32" s="374"/>
      <c r="G32" s="374"/>
      <c r="H32" s="368"/>
      <c r="I32" s="284">
        <v>0</v>
      </c>
      <c r="J32" s="284">
        <v>0</v>
      </c>
      <c r="K32" s="284">
        <v>0</v>
      </c>
      <c r="L32" s="284">
        <v>0</v>
      </c>
      <c r="M32" s="284">
        <v>0</v>
      </c>
      <c r="N32" s="284">
        <v>0</v>
      </c>
      <c r="O32" s="284">
        <v>0</v>
      </c>
      <c r="P32" s="284">
        <v>0</v>
      </c>
      <c r="Q32" s="284">
        <v>0</v>
      </c>
      <c r="R32" s="284">
        <v>0</v>
      </c>
      <c r="S32" s="284">
        <v>0</v>
      </c>
      <c r="T32" s="284">
        <v>0</v>
      </c>
      <c r="U32" s="285">
        <f t="shared" si="8"/>
        <v>0</v>
      </c>
    </row>
    <row r="33" spans="1:23" s="246" customFormat="1">
      <c r="A33" s="656"/>
      <c r="B33" s="662"/>
      <c r="C33" s="663"/>
      <c r="D33" s="356" t="s">
        <v>43</v>
      </c>
      <c r="E33" s="659"/>
      <c r="F33" s="374"/>
      <c r="G33" s="374"/>
      <c r="H33" s="368"/>
      <c r="I33" s="284">
        <v>0</v>
      </c>
      <c r="J33" s="284">
        <v>0</v>
      </c>
      <c r="K33" s="284">
        <v>0</v>
      </c>
      <c r="L33" s="284">
        <v>0</v>
      </c>
      <c r="M33" s="284">
        <v>0</v>
      </c>
      <c r="N33" s="284">
        <v>0</v>
      </c>
      <c r="O33" s="284">
        <v>0</v>
      </c>
      <c r="P33" s="284">
        <v>0</v>
      </c>
      <c r="Q33" s="284">
        <v>0</v>
      </c>
      <c r="R33" s="284">
        <v>0</v>
      </c>
      <c r="S33" s="284">
        <v>0</v>
      </c>
      <c r="T33" s="284">
        <v>0</v>
      </c>
      <c r="U33" s="285">
        <f t="shared" si="8"/>
        <v>0</v>
      </c>
    </row>
    <row r="34" spans="1:23" s="246" customFormat="1">
      <c r="A34" s="656"/>
      <c r="B34" s="662"/>
      <c r="C34" s="663"/>
      <c r="D34" s="356" t="s">
        <v>44</v>
      </c>
      <c r="E34" s="659"/>
      <c r="F34" s="374"/>
      <c r="G34" s="374"/>
      <c r="H34" s="368"/>
      <c r="I34" s="284">
        <v>0</v>
      </c>
      <c r="J34" s="284">
        <v>0</v>
      </c>
      <c r="K34" s="284">
        <v>0</v>
      </c>
      <c r="L34" s="284">
        <v>0</v>
      </c>
      <c r="M34" s="284">
        <v>0</v>
      </c>
      <c r="N34" s="284">
        <v>0</v>
      </c>
      <c r="O34" s="284">
        <v>0</v>
      </c>
      <c r="P34" s="284">
        <v>0</v>
      </c>
      <c r="Q34" s="284">
        <v>0</v>
      </c>
      <c r="R34" s="284">
        <v>0</v>
      </c>
      <c r="S34" s="284">
        <v>0</v>
      </c>
      <c r="T34" s="284">
        <v>0</v>
      </c>
      <c r="U34" s="285">
        <f t="shared" si="8"/>
        <v>0</v>
      </c>
    </row>
    <row r="35" spans="1:23" s="246" customFormat="1">
      <c r="A35" s="656"/>
      <c r="B35" s="662"/>
      <c r="C35" s="663"/>
      <c r="D35" s="356" t="s">
        <v>45</v>
      </c>
      <c r="E35" s="659"/>
      <c r="F35" s="374"/>
      <c r="G35" s="374"/>
      <c r="H35" s="368"/>
      <c r="I35" s="284">
        <v>0</v>
      </c>
      <c r="J35" s="284">
        <v>0</v>
      </c>
      <c r="K35" s="284">
        <v>0</v>
      </c>
      <c r="L35" s="284">
        <v>0</v>
      </c>
      <c r="M35" s="284">
        <v>0</v>
      </c>
      <c r="N35" s="284">
        <v>0</v>
      </c>
      <c r="O35" s="284">
        <v>0</v>
      </c>
      <c r="P35" s="284">
        <v>0</v>
      </c>
      <c r="Q35" s="284">
        <v>0</v>
      </c>
      <c r="R35" s="284">
        <v>0</v>
      </c>
      <c r="S35" s="284">
        <v>0</v>
      </c>
      <c r="T35" s="284">
        <v>0</v>
      </c>
      <c r="U35" s="285">
        <f t="shared" si="8"/>
        <v>0</v>
      </c>
    </row>
    <row r="36" spans="1:23" s="246" customFormat="1">
      <c r="A36" s="656"/>
      <c r="B36" s="662"/>
      <c r="C36" s="663"/>
      <c r="D36" s="356" t="s">
        <v>46</v>
      </c>
      <c r="E36" s="659"/>
      <c r="F36" s="374"/>
      <c r="G36" s="374"/>
      <c r="H36" s="368"/>
      <c r="I36" s="284">
        <v>0</v>
      </c>
      <c r="J36" s="284">
        <v>0</v>
      </c>
      <c r="K36" s="284">
        <v>0</v>
      </c>
      <c r="L36" s="284">
        <v>0</v>
      </c>
      <c r="M36" s="284">
        <v>0</v>
      </c>
      <c r="N36" s="284">
        <v>0</v>
      </c>
      <c r="O36" s="284">
        <v>0</v>
      </c>
      <c r="P36" s="284">
        <v>0</v>
      </c>
      <c r="Q36" s="284">
        <v>0</v>
      </c>
      <c r="R36" s="284">
        <v>0</v>
      </c>
      <c r="S36" s="284">
        <v>0</v>
      </c>
      <c r="T36" s="284">
        <v>0</v>
      </c>
      <c r="U36" s="285">
        <f t="shared" si="8"/>
        <v>0</v>
      </c>
    </row>
    <row r="37" spans="1:23" s="246" customFormat="1">
      <c r="A37" s="656"/>
      <c r="B37" s="662"/>
      <c r="C37" s="663"/>
      <c r="D37" s="356" t="s">
        <v>47</v>
      </c>
      <c r="E37" s="659"/>
      <c r="F37" s="374"/>
      <c r="G37" s="374"/>
      <c r="H37" s="368"/>
      <c r="I37" s="284">
        <v>0</v>
      </c>
      <c r="J37" s="284">
        <v>0</v>
      </c>
      <c r="K37" s="284">
        <v>0</v>
      </c>
      <c r="L37" s="284">
        <v>0</v>
      </c>
      <c r="M37" s="284">
        <v>0</v>
      </c>
      <c r="N37" s="284">
        <v>0</v>
      </c>
      <c r="O37" s="284">
        <v>0</v>
      </c>
      <c r="P37" s="284">
        <v>0</v>
      </c>
      <c r="Q37" s="284">
        <v>0</v>
      </c>
      <c r="R37" s="284">
        <v>0</v>
      </c>
      <c r="S37" s="284">
        <v>0</v>
      </c>
      <c r="T37" s="284">
        <v>0</v>
      </c>
      <c r="U37" s="285">
        <f t="shared" si="8"/>
        <v>0</v>
      </c>
    </row>
    <row r="38" spans="1:23" s="246" customFormat="1" ht="16.8">
      <c r="A38" s="656"/>
      <c r="B38" s="662"/>
      <c r="C38" s="663"/>
      <c r="D38" s="356" t="s">
        <v>48</v>
      </c>
      <c r="E38" s="659"/>
      <c r="F38" s="374"/>
      <c r="G38" s="374"/>
      <c r="H38" s="368"/>
      <c r="I38" s="294">
        <v>0</v>
      </c>
      <c r="J38" s="294">
        <v>0</v>
      </c>
      <c r="K38" s="294">
        <v>0</v>
      </c>
      <c r="L38" s="294">
        <v>0</v>
      </c>
      <c r="M38" s="294">
        <v>0</v>
      </c>
      <c r="N38" s="294">
        <v>0</v>
      </c>
      <c r="O38" s="294">
        <v>0</v>
      </c>
      <c r="P38" s="294">
        <v>0</v>
      </c>
      <c r="Q38" s="294">
        <v>0</v>
      </c>
      <c r="R38" s="294">
        <v>0</v>
      </c>
      <c r="S38" s="294">
        <v>0</v>
      </c>
      <c r="T38" s="294">
        <v>0</v>
      </c>
      <c r="U38" s="295">
        <f t="shared" si="8"/>
        <v>0</v>
      </c>
    </row>
    <row r="39" spans="1:23" s="246" customFormat="1">
      <c r="A39" s="656"/>
      <c r="B39" s="662"/>
      <c r="C39" s="663" t="s">
        <v>49</v>
      </c>
      <c r="D39" s="356"/>
      <c r="E39" s="659"/>
      <c r="F39" s="374"/>
      <c r="G39" s="374"/>
      <c r="H39" s="368"/>
      <c r="I39" s="288">
        <f t="shared" ref="I39:U39" si="9">SUM(I31:I38)</f>
        <v>0</v>
      </c>
      <c r="J39" s="501">
        <f t="shared" si="9"/>
        <v>0</v>
      </c>
      <c r="K39" s="501">
        <f t="shared" si="9"/>
        <v>0</v>
      </c>
      <c r="L39" s="501">
        <f t="shared" si="9"/>
        <v>0</v>
      </c>
      <c r="M39" s="501">
        <f t="shared" si="9"/>
        <v>0</v>
      </c>
      <c r="N39" s="501">
        <f t="shared" si="9"/>
        <v>0</v>
      </c>
      <c r="O39" s="501">
        <f t="shared" si="9"/>
        <v>0</v>
      </c>
      <c r="P39" s="501">
        <f t="shared" si="9"/>
        <v>0</v>
      </c>
      <c r="Q39" s="501">
        <f t="shared" si="9"/>
        <v>0</v>
      </c>
      <c r="R39" s="501">
        <f t="shared" si="9"/>
        <v>0</v>
      </c>
      <c r="S39" s="501">
        <f t="shared" si="9"/>
        <v>0</v>
      </c>
      <c r="T39" s="501">
        <f t="shared" si="9"/>
        <v>0</v>
      </c>
      <c r="U39" s="289">
        <f t="shared" si="9"/>
        <v>0</v>
      </c>
    </row>
    <row r="40" spans="1:23" s="277" customFormat="1">
      <c r="A40" s="659"/>
      <c r="B40" s="662"/>
      <c r="C40" s="663"/>
      <c r="D40" s="356"/>
      <c r="E40" s="659"/>
      <c r="F40" s="374"/>
      <c r="G40" s="374"/>
      <c r="H40" s="447"/>
      <c r="I40" s="291"/>
      <c r="J40" s="291"/>
      <c r="K40" s="291"/>
      <c r="L40" s="291"/>
      <c r="M40" s="291"/>
      <c r="N40" s="291"/>
      <c r="O40" s="291"/>
      <c r="P40" s="291"/>
      <c r="Q40" s="291"/>
      <c r="R40" s="291"/>
      <c r="S40" s="291"/>
      <c r="T40" s="291"/>
      <c r="U40" s="292"/>
    </row>
    <row r="41" spans="1:23" s="246" customFormat="1" ht="17.399999999999999" thickBot="1">
      <c r="A41" s="656"/>
      <c r="B41" s="666" t="s">
        <v>50</v>
      </c>
      <c r="C41" s="667"/>
      <c r="D41" s="667"/>
      <c r="E41" s="668"/>
      <c r="F41" s="669"/>
      <c r="G41" s="669"/>
      <c r="H41" s="670"/>
      <c r="I41" s="303">
        <f t="shared" ref="I41:U41" si="10">I39+I28+I21</f>
        <v>0</v>
      </c>
      <c r="J41" s="304">
        <f t="shared" si="10"/>
        <v>0</v>
      </c>
      <c r="K41" s="304">
        <f t="shared" si="10"/>
        <v>0</v>
      </c>
      <c r="L41" s="304">
        <f t="shared" si="10"/>
        <v>0</v>
      </c>
      <c r="M41" s="304">
        <f t="shared" si="10"/>
        <v>0</v>
      </c>
      <c r="N41" s="304">
        <f t="shared" si="10"/>
        <v>0</v>
      </c>
      <c r="O41" s="304">
        <f t="shared" si="10"/>
        <v>0</v>
      </c>
      <c r="P41" s="304">
        <f t="shared" si="10"/>
        <v>0</v>
      </c>
      <c r="Q41" s="304">
        <f t="shared" si="10"/>
        <v>0</v>
      </c>
      <c r="R41" s="304">
        <f t="shared" si="10"/>
        <v>0</v>
      </c>
      <c r="S41" s="304">
        <f t="shared" si="10"/>
        <v>0</v>
      </c>
      <c r="T41" s="304">
        <f t="shared" si="10"/>
        <v>0</v>
      </c>
      <c r="U41" s="305">
        <f t="shared" si="10"/>
        <v>0</v>
      </c>
    </row>
    <row r="42" spans="1:23" s="246" customFormat="1" ht="8.1" customHeight="1" thickTop="1">
      <c r="A42" s="656"/>
      <c r="B42" s="671"/>
      <c r="C42" s="672"/>
      <c r="D42" s="672"/>
      <c r="E42" s="673"/>
      <c r="F42" s="674"/>
      <c r="G42" s="674"/>
      <c r="H42" s="462"/>
      <c r="I42" s="451"/>
      <c r="J42" s="451"/>
      <c r="K42" s="451"/>
      <c r="L42" s="451"/>
      <c r="M42" s="451"/>
      <c r="N42" s="451"/>
      <c r="O42" s="451"/>
      <c r="P42" s="451"/>
      <c r="Q42" s="451"/>
      <c r="R42" s="451"/>
      <c r="S42" s="451"/>
      <c r="T42" s="451"/>
      <c r="U42" s="718"/>
    </row>
    <row r="43" spans="1:23" s="246" customFormat="1">
      <c r="A43" s="656"/>
      <c r="B43" s="657" t="s">
        <v>51</v>
      </c>
      <c r="C43" s="658"/>
      <c r="D43" s="658"/>
      <c r="E43" s="659"/>
      <c r="F43" s="374"/>
      <c r="G43" s="374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712"/>
    </row>
    <row r="44" spans="1:23" s="246" customFormat="1" ht="28.8">
      <c r="A44" s="656"/>
      <c r="B44" s="662"/>
      <c r="C44" s="675" t="s">
        <v>261</v>
      </c>
      <c r="D44" s="663"/>
      <c r="E44" s="659"/>
      <c r="F44" s="374"/>
      <c r="G44" s="676" t="s">
        <v>262</v>
      </c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712"/>
    </row>
    <row r="45" spans="1:23" s="246" customFormat="1">
      <c r="A45" s="656"/>
      <c r="B45" s="662"/>
      <c r="C45" s="659"/>
      <c r="D45" s="677" t="s">
        <v>135</v>
      </c>
      <c r="E45" s="600"/>
      <c r="F45" s="373"/>
      <c r="G45" s="493">
        <v>0</v>
      </c>
      <c r="H45" s="368"/>
      <c r="I45" s="284">
        <v>0</v>
      </c>
      <c r="J45" s="284">
        <v>0</v>
      </c>
      <c r="K45" s="284">
        <v>0</v>
      </c>
      <c r="L45" s="284">
        <v>0</v>
      </c>
      <c r="M45" s="284">
        <v>0</v>
      </c>
      <c r="N45" s="284">
        <v>0</v>
      </c>
      <c r="O45" s="284">
        <v>0</v>
      </c>
      <c r="P45" s="284">
        <v>0</v>
      </c>
      <c r="Q45" s="284">
        <v>0</v>
      </c>
      <c r="R45" s="284">
        <v>0</v>
      </c>
      <c r="S45" s="284">
        <v>0</v>
      </c>
      <c r="T45" s="284">
        <v>0</v>
      </c>
      <c r="U45" s="285">
        <f t="shared" ref="U45:U50" si="11">SUM(I45:T45)</f>
        <v>0</v>
      </c>
    </row>
    <row r="46" spans="1:23" s="246" customFormat="1">
      <c r="A46" s="656"/>
      <c r="B46" s="662"/>
      <c r="C46" s="659"/>
      <c r="D46" s="677" t="s">
        <v>136</v>
      </c>
      <c r="E46" s="600"/>
      <c r="F46" s="373"/>
      <c r="G46" s="493">
        <v>0</v>
      </c>
      <c r="H46" s="368"/>
      <c r="I46" s="284">
        <v>0</v>
      </c>
      <c r="J46" s="284">
        <v>0</v>
      </c>
      <c r="K46" s="284">
        <v>0</v>
      </c>
      <c r="L46" s="284">
        <v>0</v>
      </c>
      <c r="M46" s="284">
        <v>0</v>
      </c>
      <c r="N46" s="284">
        <v>0</v>
      </c>
      <c r="O46" s="284">
        <v>0</v>
      </c>
      <c r="P46" s="284">
        <v>0</v>
      </c>
      <c r="Q46" s="284">
        <v>0</v>
      </c>
      <c r="R46" s="284">
        <v>0</v>
      </c>
      <c r="S46" s="284">
        <v>0</v>
      </c>
      <c r="T46" s="284">
        <v>0</v>
      </c>
      <c r="U46" s="285">
        <f t="shared" si="11"/>
        <v>0</v>
      </c>
      <c r="W46" s="734"/>
    </row>
    <row r="47" spans="1:23" s="246" customFormat="1">
      <c r="A47" s="656"/>
      <c r="B47" s="662"/>
      <c r="C47" s="659"/>
      <c r="D47" s="677" t="s">
        <v>137</v>
      </c>
      <c r="E47" s="600"/>
      <c r="F47" s="373"/>
      <c r="G47" s="493">
        <v>0</v>
      </c>
      <c r="H47" s="368"/>
      <c r="I47" s="284">
        <v>0</v>
      </c>
      <c r="J47" s="284">
        <v>0</v>
      </c>
      <c r="K47" s="284">
        <v>0</v>
      </c>
      <c r="L47" s="284">
        <v>0</v>
      </c>
      <c r="M47" s="284">
        <v>0</v>
      </c>
      <c r="N47" s="284">
        <v>0</v>
      </c>
      <c r="O47" s="284">
        <v>0</v>
      </c>
      <c r="P47" s="284">
        <v>0</v>
      </c>
      <c r="Q47" s="284">
        <v>0</v>
      </c>
      <c r="R47" s="284">
        <v>0</v>
      </c>
      <c r="S47" s="284">
        <v>0</v>
      </c>
      <c r="T47" s="284">
        <v>0</v>
      </c>
      <c r="U47" s="285">
        <f t="shared" si="11"/>
        <v>0</v>
      </c>
    </row>
    <row r="48" spans="1:23" s="246" customFormat="1">
      <c r="A48" s="656"/>
      <c r="B48" s="662"/>
      <c r="C48" s="659"/>
      <c r="D48" s="677" t="s">
        <v>106</v>
      </c>
      <c r="E48" s="600"/>
      <c r="F48" s="373"/>
      <c r="G48" s="493">
        <v>0</v>
      </c>
      <c r="H48" s="368"/>
      <c r="I48" s="284">
        <v>0</v>
      </c>
      <c r="J48" s="284">
        <v>0</v>
      </c>
      <c r="K48" s="284">
        <v>0</v>
      </c>
      <c r="L48" s="284">
        <v>0</v>
      </c>
      <c r="M48" s="284">
        <v>0</v>
      </c>
      <c r="N48" s="284">
        <v>0</v>
      </c>
      <c r="O48" s="284">
        <v>0</v>
      </c>
      <c r="P48" s="284">
        <v>0</v>
      </c>
      <c r="Q48" s="284">
        <v>0</v>
      </c>
      <c r="R48" s="284">
        <v>0</v>
      </c>
      <c r="S48" s="284">
        <v>0</v>
      </c>
      <c r="T48" s="284">
        <v>0</v>
      </c>
      <c r="U48" s="285">
        <f t="shared" si="11"/>
        <v>0</v>
      </c>
    </row>
    <row r="49" spans="1:21" s="246" customFormat="1">
      <c r="A49" s="656"/>
      <c r="B49" s="662"/>
      <c r="C49" s="659"/>
      <c r="D49" s="677" t="s">
        <v>107</v>
      </c>
      <c r="E49" s="600"/>
      <c r="F49" s="373"/>
      <c r="G49" s="493">
        <v>0</v>
      </c>
      <c r="H49" s="368"/>
      <c r="I49" s="284">
        <v>0</v>
      </c>
      <c r="J49" s="284">
        <v>0</v>
      </c>
      <c r="K49" s="284">
        <v>0</v>
      </c>
      <c r="L49" s="284">
        <v>0</v>
      </c>
      <c r="M49" s="284">
        <v>0</v>
      </c>
      <c r="N49" s="284">
        <v>0</v>
      </c>
      <c r="O49" s="284">
        <v>0</v>
      </c>
      <c r="P49" s="284">
        <v>0</v>
      </c>
      <c r="Q49" s="284">
        <v>0</v>
      </c>
      <c r="R49" s="284">
        <v>0</v>
      </c>
      <c r="S49" s="284">
        <v>0</v>
      </c>
      <c r="T49" s="284">
        <v>0</v>
      </c>
      <c r="U49" s="285">
        <f t="shared" si="11"/>
        <v>0</v>
      </c>
    </row>
    <row r="50" spans="1:21" s="246" customFormat="1" ht="16.8">
      <c r="A50" s="656"/>
      <c r="B50" s="662"/>
      <c r="C50" s="659"/>
      <c r="D50" s="677" t="s">
        <v>138</v>
      </c>
      <c r="E50" s="600"/>
      <c r="F50" s="678"/>
      <c r="G50" s="852">
        <v>0</v>
      </c>
      <c r="H50" s="368"/>
      <c r="I50" s="294">
        <v>0</v>
      </c>
      <c r="J50" s="294">
        <v>0</v>
      </c>
      <c r="K50" s="294">
        <v>0</v>
      </c>
      <c r="L50" s="294">
        <v>0</v>
      </c>
      <c r="M50" s="294">
        <v>0</v>
      </c>
      <c r="N50" s="294">
        <v>0</v>
      </c>
      <c r="O50" s="294">
        <v>0</v>
      </c>
      <c r="P50" s="294">
        <v>0</v>
      </c>
      <c r="Q50" s="294">
        <v>0</v>
      </c>
      <c r="R50" s="294">
        <v>0</v>
      </c>
      <c r="S50" s="294">
        <v>0</v>
      </c>
      <c r="T50" s="294">
        <v>0</v>
      </c>
      <c r="U50" s="295">
        <f t="shared" si="11"/>
        <v>0</v>
      </c>
    </row>
    <row r="51" spans="1:21" s="246" customFormat="1">
      <c r="A51" s="656"/>
      <c r="B51" s="662"/>
      <c r="C51" s="679" t="s">
        <v>77</v>
      </c>
      <c r="D51" s="659"/>
      <c r="E51" s="600"/>
      <c r="F51" s="373"/>
      <c r="G51" s="371">
        <f>SUM(G45:G50)</f>
        <v>0</v>
      </c>
      <c r="H51" s="368"/>
      <c r="I51" s="315">
        <f t="shared" ref="I51:U51" si="12">SUM(I45:I50)</f>
        <v>0</v>
      </c>
      <c r="J51" s="155">
        <f t="shared" si="12"/>
        <v>0</v>
      </c>
      <c r="K51" s="155">
        <f t="shared" si="12"/>
        <v>0</v>
      </c>
      <c r="L51" s="155">
        <f t="shared" si="12"/>
        <v>0</v>
      </c>
      <c r="M51" s="155">
        <f t="shared" si="12"/>
        <v>0</v>
      </c>
      <c r="N51" s="155">
        <f t="shared" si="12"/>
        <v>0</v>
      </c>
      <c r="O51" s="155">
        <f t="shared" si="12"/>
        <v>0</v>
      </c>
      <c r="P51" s="155">
        <f t="shared" si="12"/>
        <v>0</v>
      </c>
      <c r="Q51" s="155">
        <f t="shared" si="12"/>
        <v>0</v>
      </c>
      <c r="R51" s="155">
        <f t="shared" si="12"/>
        <v>0</v>
      </c>
      <c r="S51" s="155">
        <f t="shared" si="12"/>
        <v>0</v>
      </c>
      <c r="T51" s="155">
        <f t="shared" si="12"/>
        <v>0</v>
      </c>
      <c r="U51" s="316">
        <f t="shared" si="12"/>
        <v>0</v>
      </c>
    </row>
    <row r="52" spans="1:21" s="246" customFormat="1" ht="8.1" customHeight="1">
      <c r="A52" s="656"/>
      <c r="B52" s="662"/>
      <c r="C52" s="659"/>
      <c r="D52" s="600"/>
      <c r="E52" s="600"/>
      <c r="F52" s="373"/>
      <c r="G52" s="373"/>
      <c r="H52" s="447"/>
      <c r="I52" s="447"/>
      <c r="J52" s="447"/>
      <c r="K52" s="447"/>
      <c r="L52" s="447"/>
      <c r="M52" s="447"/>
      <c r="N52" s="447"/>
      <c r="O52" s="447"/>
      <c r="P52" s="447"/>
      <c r="Q52" s="447"/>
      <c r="R52" s="447"/>
      <c r="S52" s="447"/>
      <c r="T52" s="447"/>
      <c r="U52" s="712"/>
    </row>
    <row r="53" spans="1:21" s="246" customFormat="1">
      <c r="A53" s="656"/>
      <c r="B53" s="662"/>
      <c r="C53" s="675" t="s">
        <v>79</v>
      </c>
      <c r="D53" s="663"/>
      <c r="E53" s="659"/>
      <c r="F53" s="374"/>
      <c r="G53" s="374"/>
      <c r="H53" s="447"/>
      <c r="I53" s="447"/>
      <c r="J53" s="447"/>
      <c r="K53" s="447"/>
      <c r="L53" s="447"/>
      <c r="M53" s="447"/>
      <c r="N53" s="447"/>
      <c r="O53" s="447"/>
      <c r="P53" s="447"/>
      <c r="Q53" s="447"/>
      <c r="R53" s="447"/>
      <c r="S53" s="447"/>
      <c r="T53" s="447"/>
      <c r="U53" s="712"/>
    </row>
    <row r="54" spans="1:21" s="246" customFormat="1">
      <c r="A54" s="656"/>
      <c r="B54" s="662"/>
      <c r="C54" s="659"/>
      <c r="D54" s="677" t="s">
        <v>52</v>
      </c>
      <c r="E54" s="600"/>
      <c r="F54" s="373"/>
      <c r="G54" s="493">
        <v>0</v>
      </c>
      <c r="H54" s="680"/>
      <c r="I54" s="284">
        <v>0</v>
      </c>
      <c r="J54" s="284">
        <v>0</v>
      </c>
      <c r="K54" s="284">
        <v>0</v>
      </c>
      <c r="L54" s="284">
        <v>0</v>
      </c>
      <c r="M54" s="284">
        <v>0</v>
      </c>
      <c r="N54" s="284">
        <v>0</v>
      </c>
      <c r="O54" s="284">
        <v>0</v>
      </c>
      <c r="P54" s="284">
        <v>0</v>
      </c>
      <c r="Q54" s="284">
        <v>0</v>
      </c>
      <c r="R54" s="284">
        <v>0</v>
      </c>
      <c r="S54" s="284">
        <v>0</v>
      </c>
      <c r="T54" s="284">
        <v>0</v>
      </c>
      <c r="U54" s="285">
        <f t="shared" ref="U54:U61" si="13">SUM(I54:T54)</f>
        <v>0</v>
      </c>
    </row>
    <row r="55" spans="1:21" s="246" customFormat="1">
      <c r="A55" s="656"/>
      <c r="B55" s="662"/>
      <c r="C55" s="659"/>
      <c r="D55" s="677" t="s">
        <v>53</v>
      </c>
      <c r="E55" s="600"/>
      <c r="F55" s="373"/>
      <c r="G55" s="493">
        <v>0</v>
      </c>
      <c r="H55" s="680"/>
      <c r="I55" s="284">
        <v>0</v>
      </c>
      <c r="J55" s="284">
        <v>0</v>
      </c>
      <c r="K55" s="284">
        <v>0</v>
      </c>
      <c r="L55" s="284">
        <v>0</v>
      </c>
      <c r="M55" s="284">
        <v>0</v>
      </c>
      <c r="N55" s="284">
        <v>0</v>
      </c>
      <c r="O55" s="284">
        <v>0</v>
      </c>
      <c r="P55" s="284">
        <v>0</v>
      </c>
      <c r="Q55" s="284">
        <v>0</v>
      </c>
      <c r="R55" s="284">
        <v>0</v>
      </c>
      <c r="S55" s="284">
        <v>0</v>
      </c>
      <c r="T55" s="284">
        <v>0</v>
      </c>
      <c r="U55" s="285">
        <f t="shared" si="13"/>
        <v>0</v>
      </c>
    </row>
    <row r="56" spans="1:21" s="246" customFormat="1">
      <c r="A56" s="656"/>
      <c r="B56" s="662"/>
      <c r="C56" s="659"/>
      <c r="D56" s="677" t="s">
        <v>10</v>
      </c>
      <c r="E56" s="600"/>
      <c r="F56" s="373"/>
      <c r="G56" s="493">
        <v>0</v>
      </c>
      <c r="H56" s="680"/>
      <c r="I56" s="284">
        <v>0</v>
      </c>
      <c r="J56" s="284">
        <v>0</v>
      </c>
      <c r="K56" s="284">
        <v>0</v>
      </c>
      <c r="L56" s="284">
        <v>0</v>
      </c>
      <c r="M56" s="284">
        <v>0</v>
      </c>
      <c r="N56" s="284">
        <v>0</v>
      </c>
      <c r="O56" s="284">
        <v>0</v>
      </c>
      <c r="P56" s="284">
        <v>0</v>
      </c>
      <c r="Q56" s="284">
        <v>0</v>
      </c>
      <c r="R56" s="284">
        <v>0</v>
      </c>
      <c r="S56" s="284">
        <v>0</v>
      </c>
      <c r="T56" s="284">
        <v>0</v>
      </c>
      <c r="U56" s="285">
        <f t="shared" si="13"/>
        <v>0</v>
      </c>
    </row>
    <row r="57" spans="1:21" s="246" customFormat="1">
      <c r="A57" s="656"/>
      <c r="B57" s="662"/>
      <c r="C57" s="659"/>
      <c r="D57" s="677" t="s">
        <v>11</v>
      </c>
      <c r="E57" s="600"/>
      <c r="F57" s="373"/>
      <c r="G57" s="493">
        <v>0</v>
      </c>
      <c r="H57" s="680"/>
      <c r="I57" s="284">
        <v>0</v>
      </c>
      <c r="J57" s="284">
        <v>0</v>
      </c>
      <c r="K57" s="284">
        <v>0</v>
      </c>
      <c r="L57" s="284">
        <v>0</v>
      </c>
      <c r="M57" s="284">
        <v>0</v>
      </c>
      <c r="N57" s="284">
        <v>0</v>
      </c>
      <c r="O57" s="284">
        <v>0</v>
      </c>
      <c r="P57" s="284">
        <v>0</v>
      </c>
      <c r="Q57" s="284">
        <v>0</v>
      </c>
      <c r="R57" s="284">
        <v>0</v>
      </c>
      <c r="S57" s="284">
        <v>0</v>
      </c>
      <c r="T57" s="284">
        <v>0</v>
      </c>
      <c r="U57" s="285">
        <f t="shared" si="13"/>
        <v>0</v>
      </c>
    </row>
    <row r="58" spans="1:21" s="246" customFormat="1">
      <c r="A58" s="656"/>
      <c r="B58" s="662"/>
      <c r="C58" s="659"/>
      <c r="D58" s="677" t="s">
        <v>12</v>
      </c>
      <c r="E58" s="600"/>
      <c r="F58" s="373"/>
      <c r="G58" s="493">
        <v>0</v>
      </c>
      <c r="H58" s="680"/>
      <c r="I58" s="284">
        <v>0</v>
      </c>
      <c r="J58" s="284">
        <v>0</v>
      </c>
      <c r="K58" s="284">
        <v>0</v>
      </c>
      <c r="L58" s="284">
        <v>0</v>
      </c>
      <c r="M58" s="284">
        <v>0</v>
      </c>
      <c r="N58" s="284">
        <v>0</v>
      </c>
      <c r="O58" s="284">
        <v>0</v>
      </c>
      <c r="P58" s="284">
        <v>0</v>
      </c>
      <c r="Q58" s="284">
        <v>0</v>
      </c>
      <c r="R58" s="284">
        <v>0</v>
      </c>
      <c r="S58" s="284">
        <v>0</v>
      </c>
      <c r="T58" s="284">
        <v>0</v>
      </c>
      <c r="U58" s="285">
        <f t="shared" si="13"/>
        <v>0</v>
      </c>
    </row>
    <row r="59" spans="1:21" s="246" customFormat="1">
      <c r="A59" s="656"/>
      <c r="B59" s="662"/>
      <c r="C59" s="659"/>
      <c r="D59" s="677" t="s">
        <v>13</v>
      </c>
      <c r="E59" s="600"/>
      <c r="F59" s="373"/>
      <c r="G59" s="493">
        <v>0</v>
      </c>
      <c r="H59" s="680"/>
      <c r="I59" s="284">
        <v>0</v>
      </c>
      <c r="J59" s="284">
        <v>0</v>
      </c>
      <c r="K59" s="284">
        <v>0</v>
      </c>
      <c r="L59" s="284">
        <v>0</v>
      </c>
      <c r="M59" s="284">
        <v>0</v>
      </c>
      <c r="N59" s="284">
        <v>0</v>
      </c>
      <c r="O59" s="284">
        <v>0</v>
      </c>
      <c r="P59" s="284">
        <v>0</v>
      </c>
      <c r="Q59" s="284">
        <v>0</v>
      </c>
      <c r="R59" s="284">
        <v>0</v>
      </c>
      <c r="S59" s="284">
        <v>0</v>
      </c>
      <c r="T59" s="284">
        <v>0</v>
      </c>
      <c r="U59" s="285">
        <f t="shared" si="13"/>
        <v>0</v>
      </c>
    </row>
    <row r="60" spans="1:21" s="246" customFormat="1">
      <c r="A60" s="656"/>
      <c r="B60" s="662"/>
      <c r="C60" s="659"/>
      <c r="D60" s="677" t="s">
        <v>75</v>
      </c>
      <c r="E60" s="600"/>
      <c r="F60" s="373"/>
      <c r="G60" s="493">
        <v>0</v>
      </c>
      <c r="H60" s="680"/>
      <c r="I60" s="284">
        <v>0</v>
      </c>
      <c r="J60" s="284">
        <v>0</v>
      </c>
      <c r="K60" s="284">
        <v>0</v>
      </c>
      <c r="L60" s="284">
        <v>0</v>
      </c>
      <c r="M60" s="284">
        <v>0</v>
      </c>
      <c r="N60" s="284">
        <v>0</v>
      </c>
      <c r="O60" s="284">
        <v>0</v>
      </c>
      <c r="P60" s="284">
        <v>0</v>
      </c>
      <c r="Q60" s="284">
        <v>0</v>
      </c>
      <c r="R60" s="284">
        <v>0</v>
      </c>
      <c r="S60" s="284">
        <v>0</v>
      </c>
      <c r="T60" s="284">
        <v>0</v>
      </c>
      <c r="U60" s="285">
        <f t="shared" si="13"/>
        <v>0</v>
      </c>
    </row>
    <row r="61" spans="1:21" s="246" customFormat="1" ht="16.8">
      <c r="A61" s="656"/>
      <c r="B61" s="662"/>
      <c r="C61" s="659"/>
      <c r="D61" s="679" t="s">
        <v>30</v>
      </c>
      <c r="E61" s="600"/>
      <c r="F61" s="678"/>
      <c r="G61" s="852">
        <v>0</v>
      </c>
      <c r="H61" s="680"/>
      <c r="I61" s="294">
        <v>0</v>
      </c>
      <c r="J61" s="294">
        <v>0</v>
      </c>
      <c r="K61" s="294">
        <v>0</v>
      </c>
      <c r="L61" s="294">
        <v>0</v>
      </c>
      <c r="M61" s="294">
        <v>0</v>
      </c>
      <c r="N61" s="294">
        <v>0</v>
      </c>
      <c r="O61" s="294">
        <v>0</v>
      </c>
      <c r="P61" s="294">
        <v>0</v>
      </c>
      <c r="Q61" s="294">
        <v>0</v>
      </c>
      <c r="R61" s="294">
        <v>0</v>
      </c>
      <c r="S61" s="294">
        <v>0</v>
      </c>
      <c r="T61" s="294">
        <v>0</v>
      </c>
      <c r="U61" s="295">
        <f t="shared" si="13"/>
        <v>0</v>
      </c>
    </row>
    <row r="62" spans="1:21" s="246" customFormat="1">
      <c r="A62" s="656"/>
      <c r="B62" s="662"/>
      <c r="C62" s="679" t="s">
        <v>80</v>
      </c>
      <c r="D62" s="659"/>
      <c r="E62" s="600"/>
      <c r="F62" s="373"/>
      <c r="G62" s="371">
        <f>SUM(G54:G61)</f>
        <v>0</v>
      </c>
      <c r="H62" s="680"/>
      <c r="I62" s="315">
        <f t="shared" ref="I62:U62" si="14">SUM(I54:I61)</f>
        <v>0</v>
      </c>
      <c r="J62" s="315">
        <f t="shared" si="14"/>
        <v>0</v>
      </c>
      <c r="K62" s="315">
        <f t="shared" si="14"/>
        <v>0</v>
      </c>
      <c r="L62" s="315">
        <f t="shared" si="14"/>
        <v>0</v>
      </c>
      <c r="M62" s="315">
        <f t="shared" si="14"/>
        <v>0</v>
      </c>
      <c r="N62" s="315">
        <f t="shared" si="14"/>
        <v>0</v>
      </c>
      <c r="O62" s="315">
        <f t="shared" si="14"/>
        <v>0</v>
      </c>
      <c r="P62" s="315">
        <f t="shared" si="14"/>
        <v>0</v>
      </c>
      <c r="Q62" s="315">
        <f t="shared" si="14"/>
        <v>0</v>
      </c>
      <c r="R62" s="315">
        <f t="shared" si="14"/>
        <v>0</v>
      </c>
      <c r="S62" s="315">
        <f t="shared" si="14"/>
        <v>0</v>
      </c>
      <c r="T62" s="315">
        <f t="shared" si="14"/>
        <v>0</v>
      </c>
      <c r="U62" s="316">
        <f t="shared" si="14"/>
        <v>0</v>
      </c>
    </row>
    <row r="63" spans="1:21" s="246" customFormat="1" ht="8.1" customHeight="1">
      <c r="A63" s="656"/>
      <c r="B63" s="662"/>
      <c r="C63" s="659"/>
      <c r="D63" s="600"/>
      <c r="E63" s="600"/>
      <c r="F63" s="373"/>
      <c r="G63" s="373"/>
      <c r="H63" s="447"/>
      <c r="I63" s="447"/>
      <c r="J63" s="447"/>
      <c r="K63" s="447"/>
      <c r="L63" s="447"/>
      <c r="M63" s="447"/>
      <c r="N63" s="447"/>
      <c r="O63" s="447"/>
      <c r="P63" s="447"/>
      <c r="Q63" s="447"/>
      <c r="R63" s="447"/>
      <c r="S63" s="447"/>
      <c r="T63" s="447"/>
      <c r="U63" s="712"/>
    </row>
    <row r="64" spans="1:21" s="246" customFormat="1">
      <c r="A64" s="656"/>
      <c r="B64" s="662"/>
      <c r="C64" s="675" t="s">
        <v>81</v>
      </c>
      <c r="D64" s="663"/>
      <c r="E64" s="659"/>
      <c r="F64" s="376"/>
      <c r="G64" s="376"/>
      <c r="H64" s="447"/>
      <c r="I64" s="447"/>
      <c r="J64" s="447"/>
      <c r="K64" s="447"/>
      <c r="L64" s="447"/>
      <c r="M64" s="447"/>
      <c r="N64" s="447"/>
      <c r="O64" s="447"/>
      <c r="P64" s="447"/>
      <c r="Q64" s="447"/>
      <c r="R64" s="447"/>
      <c r="S64" s="447"/>
      <c r="T64" s="447"/>
      <c r="U64" s="712"/>
    </row>
    <row r="65" spans="1:22" s="246" customFormat="1">
      <c r="A65" s="656"/>
      <c r="B65" s="662"/>
      <c r="C65" s="659"/>
      <c r="D65" s="677" t="s">
        <v>108</v>
      </c>
      <c r="E65" s="600"/>
      <c r="F65" s="373"/>
      <c r="G65" s="493">
        <v>0</v>
      </c>
      <c r="H65" s="368"/>
      <c r="I65" s="284">
        <v>0</v>
      </c>
      <c r="J65" s="284">
        <v>0</v>
      </c>
      <c r="K65" s="284">
        <v>0</v>
      </c>
      <c r="L65" s="284">
        <v>0</v>
      </c>
      <c r="M65" s="284">
        <v>0</v>
      </c>
      <c r="N65" s="284">
        <v>0</v>
      </c>
      <c r="O65" s="284">
        <v>0</v>
      </c>
      <c r="P65" s="284">
        <v>0</v>
      </c>
      <c r="Q65" s="284">
        <v>0</v>
      </c>
      <c r="R65" s="284">
        <v>0</v>
      </c>
      <c r="S65" s="284">
        <v>0</v>
      </c>
      <c r="T65" s="284">
        <v>0</v>
      </c>
      <c r="U65" s="285">
        <f>SUM(I65:T65)</f>
        <v>0</v>
      </c>
    </row>
    <row r="66" spans="1:22" s="246" customFormat="1">
      <c r="A66" s="656"/>
      <c r="B66" s="662"/>
      <c r="C66" s="659"/>
      <c r="D66" s="677" t="s">
        <v>109</v>
      </c>
      <c r="E66" s="600"/>
      <c r="F66" s="373"/>
      <c r="G66" s="493">
        <v>0</v>
      </c>
      <c r="H66" s="368"/>
      <c r="I66" s="284">
        <v>0</v>
      </c>
      <c r="J66" s="284">
        <v>0</v>
      </c>
      <c r="K66" s="284">
        <v>0</v>
      </c>
      <c r="L66" s="284">
        <v>0</v>
      </c>
      <c r="M66" s="284">
        <v>0</v>
      </c>
      <c r="N66" s="284">
        <v>0</v>
      </c>
      <c r="O66" s="284">
        <v>0</v>
      </c>
      <c r="P66" s="284">
        <v>0</v>
      </c>
      <c r="Q66" s="284">
        <v>0</v>
      </c>
      <c r="R66" s="284">
        <v>0</v>
      </c>
      <c r="S66" s="284">
        <v>0</v>
      </c>
      <c r="T66" s="284">
        <v>0</v>
      </c>
      <c r="U66" s="285">
        <f>SUM(I66:T66)</f>
        <v>0</v>
      </c>
    </row>
    <row r="67" spans="1:22" s="246" customFormat="1">
      <c r="A67" s="656"/>
      <c r="B67" s="662"/>
      <c r="C67" s="659"/>
      <c r="D67" s="677" t="s">
        <v>110</v>
      </c>
      <c r="E67" s="600"/>
      <c r="F67" s="373"/>
      <c r="G67" s="493">
        <v>0</v>
      </c>
      <c r="H67" s="368"/>
      <c r="I67" s="284">
        <v>0</v>
      </c>
      <c r="J67" s="284">
        <v>0</v>
      </c>
      <c r="K67" s="284">
        <v>0</v>
      </c>
      <c r="L67" s="284">
        <v>0</v>
      </c>
      <c r="M67" s="284">
        <v>0</v>
      </c>
      <c r="N67" s="284">
        <v>0</v>
      </c>
      <c r="O67" s="284">
        <v>0</v>
      </c>
      <c r="P67" s="284">
        <v>0</v>
      </c>
      <c r="Q67" s="284">
        <v>0</v>
      </c>
      <c r="R67" s="284">
        <v>0</v>
      </c>
      <c r="S67" s="284">
        <v>0</v>
      </c>
      <c r="T67" s="284">
        <v>0</v>
      </c>
      <c r="U67" s="285">
        <f>SUM(I67:T67)</f>
        <v>0</v>
      </c>
    </row>
    <row r="68" spans="1:22" s="246" customFormat="1">
      <c r="A68" s="656"/>
      <c r="B68" s="662"/>
      <c r="C68" s="659"/>
      <c r="D68" s="677" t="s">
        <v>7</v>
      </c>
      <c r="E68" s="600"/>
      <c r="F68" s="373"/>
      <c r="G68" s="493">
        <v>0</v>
      </c>
      <c r="H68" s="368"/>
      <c r="I68" s="284">
        <v>0</v>
      </c>
      <c r="J68" s="284">
        <v>0</v>
      </c>
      <c r="K68" s="284">
        <v>0</v>
      </c>
      <c r="L68" s="284">
        <v>0</v>
      </c>
      <c r="M68" s="284">
        <v>0</v>
      </c>
      <c r="N68" s="284">
        <v>0</v>
      </c>
      <c r="O68" s="284">
        <v>0</v>
      </c>
      <c r="P68" s="284">
        <v>0</v>
      </c>
      <c r="Q68" s="284">
        <v>0</v>
      </c>
      <c r="R68" s="284">
        <v>0</v>
      </c>
      <c r="S68" s="284">
        <v>0</v>
      </c>
      <c r="T68" s="284">
        <v>0</v>
      </c>
      <c r="U68" s="285">
        <f>SUM(I68:T68)</f>
        <v>0</v>
      </c>
    </row>
    <row r="69" spans="1:22" s="246" customFormat="1" ht="16.8">
      <c r="A69" s="656"/>
      <c r="B69" s="662"/>
      <c r="C69" s="659"/>
      <c r="D69" s="677" t="s">
        <v>30</v>
      </c>
      <c r="E69" s="600"/>
      <c r="F69" s="678"/>
      <c r="G69" s="852">
        <v>0</v>
      </c>
      <c r="H69" s="368"/>
      <c r="I69" s="294">
        <v>0</v>
      </c>
      <c r="J69" s="294">
        <v>0</v>
      </c>
      <c r="K69" s="294">
        <v>0</v>
      </c>
      <c r="L69" s="294">
        <v>0</v>
      </c>
      <c r="M69" s="294">
        <v>0</v>
      </c>
      <c r="N69" s="294">
        <v>0</v>
      </c>
      <c r="O69" s="294">
        <v>0</v>
      </c>
      <c r="P69" s="294">
        <v>0</v>
      </c>
      <c r="Q69" s="294">
        <v>0</v>
      </c>
      <c r="R69" s="294">
        <v>0</v>
      </c>
      <c r="S69" s="294">
        <v>0</v>
      </c>
      <c r="T69" s="294">
        <v>0</v>
      </c>
      <c r="U69" s="295">
        <f>SUM(I69:T69)</f>
        <v>0</v>
      </c>
    </row>
    <row r="70" spans="1:22" s="246" customFormat="1">
      <c r="A70" s="656"/>
      <c r="B70" s="662"/>
      <c r="C70" s="679" t="s">
        <v>82</v>
      </c>
      <c r="D70" s="659"/>
      <c r="E70" s="600"/>
      <c r="F70" s="373"/>
      <c r="G70" s="185">
        <f>SUM(G65:G69)</f>
        <v>0</v>
      </c>
      <c r="H70" s="368"/>
      <c r="I70" s="315">
        <f t="shared" ref="I70:U70" si="15">SUM(I65:I69)</f>
        <v>0</v>
      </c>
      <c r="J70" s="315">
        <f t="shared" si="15"/>
        <v>0</v>
      </c>
      <c r="K70" s="315">
        <f t="shared" si="15"/>
        <v>0</v>
      </c>
      <c r="L70" s="315">
        <f t="shared" si="15"/>
        <v>0</v>
      </c>
      <c r="M70" s="315">
        <f t="shared" si="15"/>
        <v>0</v>
      </c>
      <c r="N70" s="315">
        <f t="shared" si="15"/>
        <v>0</v>
      </c>
      <c r="O70" s="315">
        <f t="shared" si="15"/>
        <v>0</v>
      </c>
      <c r="P70" s="315">
        <f t="shared" si="15"/>
        <v>0</v>
      </c>
      <c r="Q70" s="315">
        <f t="shared" si="15"/>
        <v>0</v>
      </c>
      <c r="R70" s="315">
        <f t="shared" si="15"/>
        <v>0</v>
      </c>
      <c r="S70" s="315">
        <f t="shared" si="15"/>
        <v>0</v>
      </c>
      <c r="T70" s="315">
        <f t="shared" si="15"/>
        <v>0</v>
      </c>
      <c r="U70" s="316">
        <f t="shared" si="15"/>
        <v>0</v>
      </c>
    </row>
    <row r="71" spans="1:22" s="246" customFormat="1" ht="8.1" customHeight="1">
      <c r="A71" s="656"/>
      <c r="B71" s="662"/>
      <c r="C71" s="659"/>
      <c r="D71" s="600"/>
      <c r="E71" s="600"/>
      <c r="F71" s="373"/>
      <c r="G71" s="189"/>
      <c r="H71" s="447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7"/>
    </row>
    <row r="72" spans="1:22" s="246" customFormat="1">
      <c r="A72" s="656"/>
      <c r="B72" s="662"/>
      <c r="C72" s="681" t="s">
        <v>83</v>
      </c>
      <c r="D72" s="663"/>
      <c r="E72" s="663"/>
      <c r="F72" s="447"/>
      <c r="G72" s="454">
        <f>G51+G62+G70</f>
        <v>0</v>
      </c>
      <c r="H72" s="368"/>
      <c r="I72" s="288">
        <f t="shared" ref="I72:U72" si="16">I51+I62+I70</f>
        <v>0</v>
      </c>
      <c r="J72" s="288">
        <f t="shared" si="16"/>
        <v>0</v>
      </c>
      <c r="K72" s="288">
        <f t="shared" si="16"/>
        <v>0</v>
      </c>
      <c r="L72" s="288">
        <f t="shared" si="16"/>
        <v>0</v>
      </c>
      <c r="M72" s="288">
        <f t="shared" si="16"/>
        <v>0</v>
      </c>
      <c r="N72" s="288">
        <f t="shared" si="16"/>
        <v>0</v>
      </c>
      <c r="O72" s="288">
        <f t="shared" si="16"/>
        <v>0</v>
      </c>
      <c r="P72" s="288">
        <f t="shared" si="16"/>
        <v>0</v>
      </c>
      <c r="Q72" s="288">
        <f t="shared" si="16"/>
        <v>0</v>
      </c>
      <c r="R72" s="288">
        <f t="shared" si="16"/>
        <v>0</v>
      </c>
      <c r="S72" s="288">
        <f t="shared" si="16"/>
        <v>0</v>
      </c>
      <c r="T72" s="288">
        <f t="shared" si="16"/>
        <v>0</v>
      </c>
      <c r="U72" s="289">
        <f t="shared" si="16"/>
        <v>0</v>
      </c>
    </row>
    <row r="73" spans="1:22" s="246" customFormat="1" ht="8.1" customHeight="1">
      <c r="A73" s="656"/>
      <c r="B73" s="662"/>
      <c r="C73" s="659"/>
      <c r="D73" s="600"/>
      <c r="E73" s="600"/>
      <c r="F73" s="373"/>
      <c r="G73" s="373"/>
      <c r="H73" s="447"/>
      <c r="I73" s="446"/>
      <c r="J73" s="446"/>
      <c r="K73" s="446"/>
      <c r="L73" s="446"/>
      <c r="M73" s="446"/>
      <c r="N73" s="446"/>
      <c r="O73" s="446"/>
      <c r="P73" s="446"/>
      <c r="Q73" s="446"/>
      <c r="R73" s="446"/>
      <c r="S73" s="446"/>
      <c r="T73" s="446"/>
      <c r="U73" s="716"/>
    </row>
    <row r="74" spans="1:22" s="246" customFormat="1">
      <c r="A74" s="656"/>
      <c r="B74" s="662"/>
      <c r="C74" s="675" t="s">
        <v>84</v>
      </c>
      <c r="D74" s="663"/>
      <c r="E74" s="663"/>
      <c r="F74" s="376"/>
      <c r="G74" s="376"/>
      <c r="H74" s="447"/>
      <c r="I74" s="447"/>
      <c r="J74" s="447"/>
      <c r="K74" s="447"/>
      <c r="L74" s="447"/>
      <c r="M74" s="447"/>
      <c r="N74" s="447"/>
      <c r="O74" s="447"/>
      <c r="P74" s="447"/>
      <c r="Q74" s="447"/>
      <c r="R74" s="447"/>
      <c r="S74" s="447"/>
      <c r="T74" s="447"/>
      <c r="U74" s="712"/>
    </row>
    <row r="75" spans="1:22" s="246" customFormat="1">
      <c r="A75" s="656"/>
      <c r="B75" s="662"/>
      <c r="C75" s="659"/>
      <c r="D75" s="677" t="s">
        <v>14</v>
      </c>
      <c r="E75" s="663"/>
      <c r="F75" s="376"/>
      <c r="G75" s="376"/>
      <c r="H75" s="368"/>
      <c r="I75" s="284">
        <v>0</v>
      </c>
      <c r="J75" s="284">
        <v>0</v>
      </c>
      <c r="K75" s="284">
        <v>0</v>
      </c>
      <c r="L75" s="284">
        <v>0</v>
      </c>
      <c r="M75" s="284">
        <v>0</v>
      </c>
      <c r="N75" s="284">
        <v>0</v>
      </c>
      <c r="O75" s="284">
        <v>0</v>
      </c>
      <c r="P75" s="284">
        <v>0</v>
      </c>
      <c r="Q75" s="284">
        <v>0</v>
      </c>
      <c r="R75" s="284">
        <v>0</v>
      </c>
      <c r="S75" s="284">
        <v>0</v>
      </c>
      <c r="T75" s="284">
        <v>0</v>
      </c>
      <c r="U75" s="285">
        <f>SUM(I75:T75)</f>
        <v>0</v>
      </c>
    </row>
    <row r="76" spans="1:22" s="246" customFormat="1">
      <c r="A76" s="656"/>
      <c r="B76" s="662"/>
      <c r="C76" s="659"/>
      <c r="D76" s="600" t="s">
        <v>71</v>
      </c>
      <c r="E76" s="663"/>
      <c r="F76" s="376"/>
      <c r="G76" s="376"/>
      <c r="H76" s="368"/>
      <c r="I76" s="284">
        <v>0</v>
      </c>
      <c r="J76" s="284">
        <v>0</v>
      </c>
      <c r="K76" s="284">
        <v>0</v>
      </c>
      <c r="L76" s="284">
        <v>0</v>
      </c>
      <c r="M76" s="284">
        <v>0</v>
      </c>
      <c r="N76" s="284">
        <v>0</v>
      </c>
      <c r="O76" s="284">
        <v>0</v>
      </c>
      <c r="P76" s="284">
        <v>0</v>
      </c>
      <c r="Q76" s="284">
        <v>0</v>
      </c>
      <c r="R76" s="284">
        <v>0</v>
      </c>
      <c r="S76" s="284">
        <v>0</v>
      </c>
      <c r="T76" s="284">
        <v>0</v>
      </c>
      <c r="U76" s="285">
        <f>SUM(I76:T76)</f>
        <v>0</v>
      </c>
    </row>
    <row r="77" spans="1:22" s="246" customFormat="1" ht="16.8">
      <c r="A77" s="656"/>
      <c r="B77" s="662"/>
      <c r="C77" s="659"/>
      <c r="D77" s="677" t="s">
        <v>60</v>
      </c>
      <c r="E77" s="663"/>
      <c r="F77" s="376"/>
      <c r="G77" s="376"/>
      <c r="H77" s="368"/>
      <c r="I77" s="294">
        <v>0</v>
      </c>
      <c r="J77" s="294">
        <v>0</v>
      </c>
      <c r="K77" s="294">
        <v>0</v>
      </c>
      <c r="L77" s="294">
        <v>0</v>
      </c>
      <c r="M77" s="294">
        <v>0</v>
      </c>
      <c r="N77" s="294">
        <v>0</v>
      </c>
      <c r="O77" s="294">
        <v>0</v>
      </c>
      <c r="P77" s="294">
        <v>0</v>
      </c>
      <c r="Q77" s="294">
        <v>0</v>
      </c>
      <c r="R77" s="294">
        <v>0</v>
      </c>
      <c r="S77" s="294">
        <v>0</v>
      </c>
      <c r="T77" s="294">
        <v>0</v>
      </c>
      <c r="U77" s="295">
        <f>SUM(I77:T77)</f>
        <v>0</v>
      </c>
    </row>
    <row r="78" spans="1:22" s="246" customFormat="1">
      <c r="A78" s="656"/>
      <c r="B78" s="662"/>
      <c r="C78" s="679" t="s">
        <v>85</v>
      </c>
      <c r="D78" s="663"/>
      <c r="E78" s="663"/>
      <c r="F78" s="376"/>
      <c r="G78" s="376"/>
      <c r="H78" s="368"/>
      <c r="I78" s="288">
        <f t="shared" ref="I78:U78" si="17">SUM(I74:I77)</f>
        <v>0</v>
      </c>
      <c r="J78" s="288">
        <f t="shared" si="17"/>
        <v>0</v>
      </c>
      <c r="K78" s="288">
        <f t="shared" si="17"/>
        <v>0</v>
      </c>
      <c r="L78" s="288">
        <f t="shared" si="17"/>
        <v>0</v>
      </c>
      <c r="M78" s="288">
        <f t="shared" si="17"/>
        <v>0</v>
      </c>
      <c r="N78" s="288">
        <f t="shared" si="17"/>
        <v>0</v>
      </c>
      <c r="O78" s="288">
        <f t="shared" si="17"/>
        <v>0</v>
      </c>
      <c r="P78" s="288">
        <f t="shared" si="17"/>
        <v>0</v>
      </c>
      <c r="Q78" s="288">
        <f t="shared" si="17"/>
        <v>0</v>
      </c>
      <c r="R78" s="288">
        <f t="shared" si="17"/>
        <v>0</v>
      </c>
      <c r="S78" s="288">
        <f t="shared" si="17"/>
        <v>0</v>
      </c>
      <c r="T78" s="288">
        <f t="shared" si="17"/>
        <v>0</v>
      </c>
      <c r="U78" s="289">
        <f t="shared" si="17"/>
        <v>0</v>
      </c>
    </row>
    <row r="79" spans="1:22" s="246" customFormat="1" ht="8.1" customHeight="1">
      <c r="A79" s="656"/>
      <c r="B79" s="662"/>
      <c r="C79" s="659"/>
      <c r="D79" s="600"/>
      <c r="E79" s="600"/>
      <c r="F79" s="373"/>
      <c r="G79" s="189"/>
      <c r="H79" s="447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7"/>
    </row>
    <row r="80" spans="1:22" s="246" customFormat="1">
      <c r="A80" s="656"/>
      <c r="B80" s="662"/>
      <c r="C80" s="681" t="s">
        <v>86</v>
      </c>
      <c r="D80" s="663"/>
      <c r="E80" s="663"/>
      <c r="F80" s="447"/>
      <c r="G80" s="454">
        <f>G72</f>
        <v>0</v>
      </c>
      <c r="H80" s="368"/>
      <c r="I80" s="288">
        <f t="shared" ref="I80:U80" si="18">I72+I78</f>
        <v>0</v>
      </c>
      <c r="J80" s="501">
        <f t="shared" si="18"/>
        <v>0</v>
      </c>
      <c r="K80" s="501">
        <f t="shared" si="18"/>
        <v>0</v>
      </c>
      <c r="L80" s="501">
        <f t="shared" si="18"/>
        <v>0</v>
      </c>
      <c r="M80" s="501">
        <f t="shared" si="18"/>
        <v>0</v>
      </c>
      <c r="N80" s="501">
        <f t="shared" si="18"/>
        <v>0</v>
      </c>
      <c r="O80" s="501">
        <f t="shared" si="18"/>
        <v>0</v>
      </c>
      <c r="P80" s="501">
        <f t="shared" si="18"/>
        <v>0</v>
      </c>
      <c r="Q80" s="501">
        <f t="shared" si="18"/>
        <v>0</v>
      </c>
      <c r="R80" s="501">
        <f t="shared" si="18"/>
        <v>0</v>
      </c>
      <c r="S80" s="501">
        <f t="shared" si="18"/>
        <v>0</v>
      </c>
      <c r="T80" s="501">
        <f t="shared" si="18"/>
        <v>0</v>
      </c>
      <c r="U80" s="289">
        <f t="shared" si="18"/>
        <v>0</v>
      </c>
      <c r="V80" s="723">
        <f>'5) Pre-OP Cash Flow 6-Month'!G80</f>
        <v>0</v>
      </c>
    </row>
    <row r="81" spans="1:21" s="277" customFormat="1" ht="8.1" customHeight="1">
      <c r="A81" s="659"/>
      <c r="B81" s="662"/>
      <c r="C81" s="659"/>
      <c r="D81" s="659"/>
      <c r="E81" s="600"/>
      <c r="F81" s="373"/>
      <c r="G81" s="373"/>
      <c r="H81" s="447"/>
      <c r="I81" s="446"/>
      <c r="J81" s="446"/>
      <c r="K81" s="446"/>
      <c r="L81" s="446"/>
      <c r="M81" s="446"/>
      <c r="N81" s="446"/>
      <c r="O81" s="446"/>
      <c r="P81" s="446"/>
      <c r="Q81" s="446"/>
      <c r="R81" s="446"/>
      <c r="S81" s="446"/>
      <c r="T81" s="446"/>
      <c r="U81" s="716"/>
    </row>
    <row r="82" spans="1:21" s="246" customFormat="1">
      <c r="A82" s="656"/>
      <c r="B82" s="662"/>
      <c r="C82" s="675" t="s">
        <v>87</v>
      </c>
      <c r="D82" s="659"/>
      <c r="E82" s="600"/>
      <c r="F82" s="373"/>
      <c r="G82" s="373"/>
      <c r="H82" s="447"/>
      <c r="I82" s="447"/>
      <c r="J82" s="447"/>
      <c r="K82" s="447"/>
      <c r="L82" s="447"/>
      <c r="M82" s="447"/>
      <c r="N82" s="447"/>
      <c r="O82" s="447"/>
      <c r="P82" s="447"/>
      <c r="Q82" s="447"/>
      <c r="R82" s="447"/>
      <c r="S82" s="447"/>
      <c r="T82" s="447"/>
      <c r="U82" s="712"/>
    </row>
    <row r="83" spans="1:21" s="246" customFormat="1">
      <c r="A83" s="656"/>
      <c r="B83" s="662"/>
      <c r="C83" s="659"/>
      <c r="D83" s="663" t="s">
        <v>67</v>
      </c>
      <c r="E83" s="600"/>
      <c r="F83" s="373"/>
      <c r="H83" s="368"/>
      <c r="I83" s="284">
        <v>0</v>
      </c>
      <c r="J83" s="284">
        <v>0</v>
      </c>
      <c r="K83" s="284">
        <v>0</v>
      </c>
      <c r="L83" s="284">
        <v>0</v>
      </c>
      <c r="M83" s="284">
        <v>0</v>
      </c>
      <c r="N83" s="284">
        <v>0</v>
      </c>
      <c r="O83" s="284">
        <v>0</v>
      </c>
      <c r="P83" s="284">
        <v>0</v>
      </c>
      <c r="Q83" s="284">
        <v>0</v>
      </c>
      <c r="R83" s="284">
        <v>0</v>
      </c>
      <c r="S83" s="284">
        <v>0</v>
      </c>
      <c r="T83" s="284">
        <v>0</v>
      </c>
      <c r="U83" s="285">
        <f t="shared" ref="U83:U91" si="19">SUM(I83:T83)</f>
        <v>0</v>
      </c>
    </row>
    <row r="84" spans="1:21" s="246" customFormat="1">
      <c r="A84" s="656"/>
      <c r="B84" s="662"/>
      <c r="C84" s="659"/>
      <c r="D84" s="677" t="s">
        <v>5</v>
      </c>
      <c r="E84" s="600"/>
      <c r="F84" s="373"/>
      <c r="G84" s="373"/>
      <c r="H84" s="368"/>
      <c r="I84" s="284">
        <v>0</v>
      </c>
      <c r="J84" s="284">
        <v>0</v>
      </c>
      <c r="K84" s="284">
        <v>0</v>
      </c>
      <c r="L84" s="284">
        <v>0</v>
      </c>
      <c r="M84" s="284">
        <v>0</v>
      </c>
      <c r="N84" s="284">
        <v>0</v>
      </c>
      <c r="O84" s="284">
        <v>0</v>
      </c>
      <c r="P84" s="284">
        <v>0</v>
      </c>
      <c r="Q84" s="284">
        <v>0</v>
      </c>
      <c r="R84" s="284">
        <v>0</v>
      </c>
      <c r="S84" s="284">
        <v>0</v>
      </c>
      <c r="T84" s="284">
        <v>0</v>
      </c>
      <c r="U84" s="285">
        <f t="shared" si="19"/>
        <v>0</v>
      </c>
    </row>
    <row r="85" spans="1:21" s="246" customFormat="1">
      <c r="A85" s="656"/>
      <c r="B85" s="662"/>
      <c r="C85" s="659"/>
      <c r="D85" s="677" t="s">
        <v>68</v>
      </c>
      <c r="E85" s="600"/>
      <c r="F85" s="373"/>
      <c r="G85" s="373"/>
      <c r="H85" s="368"/>
      <c r="I85" s="284">
        <v>0</v>
      </c>
      <c r="J85" s="284">
        <v>0</v>
      </c>
      <c r="K85" s="284">
        <v>0</v>
      </c>
      <c r="L85" s="284">
        <v>0</v>
      </c>
      <c r="M85" s="284">
        <v>0</v>
      </c>
      <c r="N85" s="284">
        <v>0</v>
      </c>
      <c r="O85" s="284">
        <v>0</v>
      </c>
      <c r="P85" s="284">
        <v>0</v>
      </c>
      <c r="Q85" s="284">
        <v>0</v>
      </c>
      <c r="R85" s="284">
        <v>0</v>
      </c>
      <c r="S85" s="284">
        <v>0</v>
      </c>
      <c r="T85" s="284">
        <v>0</v>
      </c>
      <c r="U85" s="285">
        <f t="shared" si="19"/>
        <v>0</v>
      </c>
    </row>
    <row r="86" spans="1:21" s="246" customFormat="1">
      <c r="A86" s="656"/>
      <c r="B86" s="662"/>
      <c r="C86" s="659"/>
      <c r="D86" s="677" t="s">
        <v>15</v>
      </c>
      <c r="E86" s="600"/>
      <c r="F86" s="373"/>
      <c r="G86" s="373"/>
      <c r="H86" s="368"/>
      <c r="I86" s="284">
        <v>0</v>
      </c>
      <c r="J86" s="284">
        <v>0</v>
      </c>
      <c r="K86" s="284">
        <v>0</v>
      </c>
      <c r="L86" s="284">
        <v>0</v>
      </c>
      <c r="M86" s="284">
        <v>0</v>
      </c>
      <c r="N86" s="284">
        <v>0</v>
      </c>
      <c r="O86" s="284">
        <v>0</v>
      </c>
      <c r="P86" s="284">
        <v>0</v>
      </c>
      <c r="Q86" s="284">
        <v>0</v>
      </c>
      <c r="R86" s="284">
        <v>0</v>
      </c>
      <c r="S86" s="284">
        <v>0</v>
      </c>
      <c r="T86" s="284">
        <v>0</v>
      </c>
      <c r="U86" s="285">
        <f t="shared" si="19"/>
        <v>0</v>
      </c>
    </row>
    <row r="87" spans="1:21" s="246" customFormat="1">
      <c r="A87" s="656"/>
      <c r="B87" s="662"/>
      <c r="C87" s="659"/>
      <c r="D87" s="677" t="s">
        <v>59</v>
      </c>
      <c r="E87" s="600"/>
      <c r="F87" s="373"/>
      <c r="G87" s="373"/>
      <c r="H87" s="368"/>
      <c r="I87" s="284">
        <v>0</v>
      </c>
      <c r="J87" s="284">
        <v>0</v>
      </c>
      <c r="K87" s="284">
        <v>0</v>
      </c>
      <c r="L87" s="284">
        <v>0</v>
      </c>
      <c r="M87" s="284">
        <v>0</v>
      </c>
      <c r="N87" s="284">
        <v>0</v>
      </c>
      <c r="O87" s="284">
        <v>0</v>
      </c>
      <c r="P87" s="284">
        <v>0</v>
      </c>
      <c r="Q87" s="284">
        <v>0</v>
      </c>
      <c r="R87" s="284">
        <v>0</v>
      </c>
      <c r="S87" s="284">
        <v>0</v>
      </c>
      <c r="T87" s="284">
        <v>0</v>
      </c>
      <c r="U87" s="285">
        <f t="shared" si="19"/>
        <v>0</v>
      </c>
    </row>
    <row r="88" spans="1:21" s="246" customFormat="1">
      <c r="A88" s="656"/>
      <c r="B88" s="662"/>
      <c r="C88" s="659"/>
      <c r="D88" s="677" t="s">
        <v>16</v>
      </c>
      <c r="E88" s="600"/>
      <c r="F88" s="373"/>
      <c r="G88" s="373"/>
      <c r="H88" s="368"/>
      <c r="I88" s="284">
        <v>0</v>
      </c>
      <c r="J88" s="284">
        <v>0</v>
      </c>
      <c r="K88" s="284">
        <v>0</v>
      </c>
      <c r="L88" s="284">
        <v>0</v>
      </c>
      <c r="M88" s="284">
        <v>0</v>
      </c>
      <c r="N88" s="284">
        <v>0</v>
      </c>
      <c r="O88" s="284">
        <v>0</v>
      </c>
      <c r="P88" s="284">
        <v>0</v>
      </c>
      <c r="Q88" s="284">
        <v>0</v>
      </c>
      <c r="R88" s="284">
        <v>0</v>
      </c>
      <c r="S88" s="284">
        <v>0</v>
      </c>
      <c r="T88" s="284">
        <v>0</v>
      </c>
      <c r="U88" s="285">
        <f t="shared" si="19"/>
        <v>0</v>
      </c>
    </row>
    <row r="89" spans="1:21" s="246" customFormat="1">
      <c r="A89" s="656"/>
      <c r="B89" s="662"/>
      <c r="C89" s="659"/>
      <c r="D89" s="677" t="s">
        <v>17</v>
      </c>
      <c r="E89" s="600"/>
      <c r="F89" s="373"/>
      <c r="G89" s="373"/>
      <c r="H89" s="368"/>
      <c r="I89" s="284">
        <v>0</v>
      </c>
      <c r="J89" s="284">
        <v>0</v>
      </c>
      <c r="K89" s="284">
        <v>0</v>
      </c>
      <c r="L89" s="284">
        <v>0</v>
      </c>
      <c r="M89" s="284">
        <v>0</v>
      </c>
      <c r="N89" s="284">
        <v>0</v>
      </c>
      <c r="O89" s="284">
        <v>0</v>
      </c>
      <c r="P89" s="284">
        <v>0</v>
      </c>
      <c r="Q89" s="284">
        <v>0</v>
      </c>
      <c r="R89" s="284">
        <v>0</v>
      </c>
      <c r="S89" s="284">
        <v>0</v>
      </c>
      <c r="T89" s="284">
        <v>0</v>
      </c>
      <c r="U89" s="285">
        <f t="shared" si="19"/>
        <v>0</v>
      </c>
    </row>
    <row r="90" spans="1:21" s="246" customFormat="1">
      <c r="A90" s="656"/>
      <c r="B90" s="662"/>
      <c r="C90" s="659"/>
      <c r="D90" s="677" t="s">
        <v>70</v>
      </c>
      <c r="E90" s="600"/>
      <c r="F90" s="373"/>
      <c r="G90" s="373"/>
      <c r="H90" s="368"/>
      <c r="I90" s="284">
        <v>0</v>
      </c>
      <c r="J90" s="284">
        <v>0</v>
      </c>
      <c r="K90" s="284">
        <v>0</v>
      </c>
      <c r="L90" s="284">
        <v>0</v>
      </c>
      <c r="M90" s="284">
        <v>0</v>
      </c>
      <c r="N90" s="284">
        <v>0</v>
      </c>
      <c r="O90" s="284">
        <v>0</v>
      </c>
      <c r="P90" s="284">
        <v>0</v>
      </c>
      <c r="Q90" s="284">
        <v>0</v>
      </c>
      <c r="R90" s="284">
        <v>0</v>
      </c>
      <c r="S90" s="284">
        <v>0</v>
      </c>
      <c r="T90" s="284">
        <v>0</v>
      </c>
      <c r="U90" s="285">
        <f t="shared" si="19"/>
        <v>0</v>
      </c>
    </row>
    <row r="91" spans="1:21" s="246" customFormat="1" ht="16.8">
      <c r="A91" s="656"/>
      <c r="B91" s="662"/>
      <c r="C91" s="659"/>
      <c r="D91" s="663" t="s">
        <v>69</v>
      </c>
      <c r="E91" s="600"/>
      <c r="F91" s="373"/>
      <c r="G91" s="373"/>
      <c r="H91" s="368"/>
      <c r="I91" s="294">
        <v>0</v>
      </c>
      <c r="J91" s="294">
        <v>0</v>
      </c>
      <c r="K91" s="294">
        <v>0</v>
      </c>
      <c r="L91" s="294">
        <v>0</v>
      </c>
      <c r="M91" s="294">
        <v>0</v>
      </c>
      <c r="N91" s="294">
        <v>0</v>
      </c>
      <c r="O91" s="294">
        <v>0</v>
      </c>
      <c r="P91" s="294">
        <v>0</v>
      </c>
      <c r="Q91" s="294">
        <v>0</v>
      </c>
      <c r="R91" s="294">
        <v>0</v>
      </c>
      <c r="S91" s="294">
        <v>0</v>
      </c>
      <c r="T91" s="294">
        <v>0</v>
      </c>
      <c r="U91" s="295">
        <f t="shared" si="19"/>
        <v>0</v>
      </c>
    </row>
    <row r="92" spans="1:21" s="246" customFormat="1" ht="15.6" thickBot="1">
      <c r="A92" s="656"/>
      <c r="B92" s="682"/>
      <c r="C92" s="683" t="s">
        <v>88</v>
      </c>
      <c r="D92" s="668"/>
      <c r="E92" s="684"/>
      <c r="F92" s="685"/>
      <c r="G92" s="685"/>
      <c r="H92" s="670"/>
      <c r="I92" s="505">
        <f t="shared" ref="I92:U92" si="20">SUM(I83:I91)</f>
        <v>0</v>
      </c>
      <c r="J92" s="503">
        <f t="shared" si="20"/>
        <v>0</v>
      </c>
      <c r="K92" s="503">
        <f t="shared" si="20"/>
        <v>0</v>
      </c>
      <c r="L92" s="503">
        <f t="shared" si="20"/>
        <v>0</v>
      </c>
      <c r="M92" s="503">
        <f t="shared" si="20"/>
        <v>0</v>
      </c>
      <c r="N92" s="503">
        <f t="shared" si="20"/>
        <v>0</v>
      </c>
      <c r="O92" s="503">
        <f t="shared" si="20"/>
        <v>0</v>
      </c>
      <c r="P92" s="503">
        <f t="shared" si="20"/>
        <v>0</v>
      </c>
      <c r="Q92" s="503">
        <f t="shared" si="20"/>
        <v>0</v>
      </c>
      <c r="R92" s="503">
        <f t="shared" si="20"/>
        <v>0</v>
      </c>
      <c r="S92" s="503">
        <f t="shared" si="20"/>
        <v>0</v>
      </c>
      <c r="T92" s="503">
        <f t="shared" si="20"/>
        <v>0</v>
      </c>
      <c r="U92" s="504">
        <f t="shared" si="20"/>
        <v>0</v>
      </c>
    </row>
    <row r="93" spans="1:21" s="246" customFormat="1" ht="15.6" thickTop="1">
      <c r="A93" s="656"/>
      <c r="B93" s="662"/>
      <c r="C93" s="659"/>
      <c r="D93" s="600"/>
      <c r="E93" s="600"/>
      <c r="F93" s="373"/>
      <c r="G93" s="373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712"/>
    </row>
    <row r="94" spans="1:21" s="246" customFormat="1">
      <c r="A94" s="656"/>
      <c r="B94" s="662"/>
      <c r="C94" s="675" t="s">
        <v>89</v>
      </c>
      <c r="D94" s="600"/>
      <c r="E94" s="600"/>
      <c r="F94" s="373"/>
      <c r="G94" s="373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712"/>
    </row>
    <row r="95" spans="1:21" s="246" customFormat="1">
      <c r="A95" s="656"/>
      <c r="B95" s="662"/>
      <c r="C95" s="659"/>
      <c r="D95" s="677" t="s">
        <v>1</v>
      </c>
      <c r="E95" s="663"/>
      <c r="F95" s="376"/>
      <c r="G95" s="376"/>
      <c r="H95" s="368"/>
      <c r="I95" s="284">
        <v>0</v>
      </c>
      <c r="J95" s="284">
        <v>0</v>
      </c>
      <c r="K95" s="284">
        <v>0</v>
      </c>
      <c r="L95" s="284">
        <v>0</v>
      </c>
      <c r="M95" s="284">
        <v>0</v>
      </c>
      <c r="N95" s="284">
        <v>0</v>
      </c>
      <c r="O95" s="284">
        <v>0</v>
      </c>
      <c r="P95" s="284">
        <v>0</v>
      </c>
      <c r="Q95" s="284">
        <v>0</v>
      </c>
      <c r="R95" s="284">
        <v>0</v>
      </c>
      <c r="S95" s="284">
        <v>0</v>
      </c>
      <c r="T95" s="284">
        <v>0</v>
      </c>
      <c r="U95" s="285">
        <f t="shared" ref="U95:U114" si="21">SUM(I95:T95)</f>
        <v>0</v>
      </c>
    </row>
    <row r="96" spans="1:21" s="246" customFormat="1">
      <c r="A96" s="656"/>
      <c r="B96" s="662"/>
      <c r="C96" s="659"/>
      <c r="D96" s="677" t="s">
        <v>73</v>
      </c>
      <c r="E96" s="663"/>
      <c r="F96" s="376"/>
      <c r="G96" s="376"/>
      <c r="H96" s="368"/>
      <c r="I96" s="284">
        <v>0</v>
      </c>
      <c r="J96" s="284">
        <v>0</v>
      </c>
      <c r="K96" s="284">
        <v>0</v>
      </c>
      <c r="L96" s="284">
        <v>0</v>
      </c>
      <c r="M96" s="284">
        <v>0</v>
      </c>
      <c r="N96" s="284">
        <v>0</v>
      </c>
      <c r="O96" s="284">
        <v>0</v>
      </c>
      <c r="P96" s="284">
        <v>0</v>
      </c>
      <c r="Q96" s="284">
        <v>0</v>
      </c>
      <c r="R96" s="284">
        <v>0</v>
      </c>
      <c r="S96" s="284">
        <v>0</v>
      </c>
      <c r="T96" s="284">
        <v>0</v>
      </c>
      <c r="U96" s="285">
        <f t="shared" si="21"/>
        <v>0</v>
      </c>
    </row>
    <row r="97" spans="1:21" s="246" customFormat="1">
      <c r="A97" s="656"/>
      <c r="B97" s="662"/>
      <c r="C97" s="659"/>
      <c r="D97" s="677" t="s">
        <v>66</v>
      </c>
      <c r="E97" s="663"/>
      <c r="F97" s="376"/>
      <c r="G97" s="376"/>
      <c r="H97" s="368"/>
      <c r="I97" s="284">
        <v>0</v>
      </c>
      <c r="J97" s="284">
        <v>0</v>
      </c>
      <c r="K97" s="284">
        <v>0</v>
      </c>
      <c r="L97" s="284">
        <v>0</v>
      </c>
      <c r="M97" s="284">
        <v>0</v>
      </c>
      <c r="N97" s="284">
        <v>0</v>
      </c>
      <c r="O97" s="284">
        <v>0</v>
      </c>
      <c r="P97" s="284">
        <v>0</v>
      </c>
      <c r="Q97" s="284">
        <v>0</v>
      </c>
      <c r="R97" s="284">
        <v>0</v>
      </c>
      <c r="S97" s="284">
        <v>0</v>
      </c>
      <c r="T97" s="284">
        <v>0</v>
      </c>
      <c r="U97" s="285">
        <f t="shared" si="21"/>
        <v>0</v>
      </c>
    </row>
    <row r="98" spans="1:21" s="246" customFormat="1">
      <c r="A98" s="656"/>
      <c r="B98" s="662"/>
      <c r="C98" s="659"/>
      <c r="D98" s="677" t="s">
        <v>72</v>
      </c>
      <c r="E98" s="663"/>
      <c r="F98" s="376"/>
      <c r="G98" s="376"/>
      <c r="H98" s="368"/>
      <c r="I98" s="284">
        <v>0</v>
      </c>
      <c r="J98" s="284">
        <v>0</v>
      </c>
      <c r="K98" s="284">
        <v>0</v>
      </c>
      <c r="L98" s="284">
        <v>0</v>
      </c>
      <c r="M98" s="284">
        <v>0</v>
      </c>
      <c r="N98" s="284">
        <v>0</v>
      </c>
      <c r="O98" s="284">
        <v>0</v>
      </c>
      <c r="P98" s="284">
        <v>0</v>
      </c>
      <c r="Q98" s="284">
        <v>0</v>
      </c>
      <c r="R98" s="284">
        <v>0</v>
      </c>
      <c r="S98" s="284">
        <v>0</v>
      </c>
      <c r="T98" s="284">
        <v>0</v>
      </c>
      <c r="U98" s="285">
        <f t="shared" si="21"/>
        <v>0</v>
      </c>
    </row>
    <row r="99" spans="1:21" s="246" customFormat="1">
      <c r="A99" s="656"/>
      <c r="B99" s="662"/>
      <c r="C99" s="659"/>
      <c r="D99" s="663" t="s">
        <v>74</v>
      </c>
      <c r="E99" s="663"/>
      <c r="F99" s="376"/>
      <c r="G99" s="376"/>
      <c r="H99" s="368"/>
      <c r="I99" s="284">
        <v>0</v>
      </c>
      <c r="J99" s="284">
        <v>0</v>
      </c>
      <c r="K99" s="284">
        <v>0</v>
      </c>
      <c r="L99" s="284">
        <v>0</v>
      </c>
      <c r="M99" s="284">
        <v>0</v>
      </c>
      <c r="N99" s="284">
        <v>0</v>
      </c>
      <c r="O99" s="284">
        <v>0</v>
      </c>
      <c r="P99" s="284">
        <v>0</v>
      </c>
      <c r="Q99" s="284">
        <v>0</v>
      </c>
      <c r="R99" s="284">
        <v>0</v>
      </c>
      <c r="S99" s="284">
        <v>0</v>
      </c>
      <c r="T99" s="284">
        <v>0</v>
      </c>
      <c r="U99" s="285">
        <f t="shared" si="21"/>
        <v>0</v>
      </c>
    </row>
    <row r="100" spans="1:21" s="246" customFormat="1">
      <c r="A100" s="656"/>
      <c r="B100" s="662"/>
      <c r="C100" s="659"/>
      <c r="D100" s="663" t="s">
        <v>58</v>
      </c>
      <c r="E100" s="663"/>
      <c r="F100" s="376"/>
      <c r="G100" s="376"/>
      <c r="H100" s="368"/>
      <c r="I100" s="284">
        <v>0</v>
      </c>
      <c r="J100" s="284">
        <v>0</v>
      </c>
      <c r="K100" s="284">
        <v>0</v>
      </c>
      <c r="L100" s="284">
        <v>0</v>
      </c>
      <c r="M100" s="284">
        <v>0</v>
      </c>
      <c r="N100" s="284">
        <v>0</v>
      </c>
      <c r="O100" s="284">
        <v>0</v>
      </c>
      <c r="P100" s="284">
        <v>0</v>
      </c>
      <c r="Q100" s="284">
        <v>0</v>
      </c>
      <c r="R100" s="284">
        <v>0</v>
      </c>
      <c r="S100" s="284">
        <v>0</v>
      </c>
      <c r="T100" s="284">
        <v>0</v>
      </c>
      <c r="U100" s="285">
        <f t="shared" si="21"/>
        <v>0</v>
      </c>
    </row>
    <row r="101" spans="1:21" s="246" customFormat="1">
      <c r="A101" s="656"/>
      <c r="B101" s="662"/>
      <c r="C101" s="659"/>
      <c r="D101" s="677" t="s">
        <v>64</v>
      </c>
      <c r="E101" s="663"/>
      <c r="F101" s="376"/>
      <c r="G101" s="376"/>
      <c r="H101" s="368"/>
      <c r="I101" s="284">
        <v>0</v>
      </c>
      <c r="J101" s="284">
        <v>0</v>
      </c>
      <c r="K101" s="284">
        <v>0</v>
      </c>
      <c r="L101" s="284">
        <v>0</v>
      </c>
      <c r="M101" s="284">
        <v>0</v>
      </c>
      <c r="N101" s="284">
        <v>0</v>
      </c>
      <c r="O101" s="284">
        <v>0</v>
      </c>
      <c r="P101" s="284">
        <v>0</v>
      </c>
      <c r="Q101" s="284">
        <v>0</v>
      </c>
      <c r="R101" s="284">
        <v>0</v>
      </c>
      <c r="S101" s="284">
        <v>0</v>
      </c>
      <c r="T101" s="284">
        <v>0</v>
      </c>
      <c r="U101" s="285">
        <f t="shared" si="21"/>
        <v>0</v>
      </c>
    </row>
    <row r="102" spans="1:21" s="246" customFormat="1">
      <c r="A102" s="656"/>
      <c r="B102" s="662"/>
      <c r="C102" s="659"/>
      <c r="D102" s="663" t="s">
        <v>54</v>
      </c>
      <c r="E102" s="663"/>
      <c r="F102" s="376"/>
      <c r="G102" s="376"/>
      <c r="H102" s="368"/>
      <c r="I102" s="284">
        <v>0</v>
      </c>
      <c r="J102" s="284">
        <v>0</v>
      </c>
      <c r="K102" s="284">
        <v>0</v>
      </c>
      <c r="L102" s="284">
        <v>0</v>
      </c>
      <c r="M102" s="284">
        <v>0</v>
      </c>
      <c r="N102" s="284">
        <v>0</v>
      </c>
      <c r="O102" s="284">
        <v>0</v>
      </c>
      <c r="P102" s="284">
        <v>0</v>
      </c>
      <c r="Q102" s="284">
        <v>0</v>
      </c>
      <c r="R102" s="284">
        <v>0</v>
      </c>
      <c r="S102" s="284">
        <v>0</v>
      </c>
      <c r="T102" s="284">
        <v>0</v>
      </c>
      <c r="U102" s="285">
        <f t="shared" si="21"/>
        <v>0</v>
      </c>
    </row>
    <row r="103" spans="1:21" s="246" customFormat="1">
      <c r="A103" s="656"/>
      <c r="B103" s="662"/>
      <c r="C103" s="659"/>
      <c r="D103" s="677" t="s">
        <v>62</v>
      </c>
      <c r="E103" s="663"/>
      <c r="F103" s="376"/>
      <c r="G103" s="376"/>
      <c r="H103" s="368"/>
      <c r="I103" s="284">
        <v>0</v>
      </c>
      <c r="J103" s="284">
        <v>0</v>
      </c>
      <c r="K103" s="284">
        <v>0</v>
      </c>
      <c r="L103" s="284">
        <v>0</v>
      </c>
      <c r="M103" s="284">
        <v>0</v>
      </c>
      <c r="N103" s="284">
        <v>0</v>
      </c>
      <c r="O103" s="284">
        <v>0</v>
      </c>
      <c r="P103" s="284">
        <v>0</v>
      </c>
      <c r="Q103" s="284">
        <v>0</v>
      </c>
      <c r="R103" s="284">
        <v>0</v>
      </c>
      <c r="S103" s="284">
        <v>0</v>
      </c>
      <c r="T103" s="284">
        <v>0</v>
      </c>
      <c r="U103" s="285">
        <f t="shared" si="21"/>
        <v>0</v>
      </c>
    </row>
    <row r="104" spans="1:21" s="246" customFormat="1">
      <c r="A104" s="656"/>
      <c r="B104" s="662"/>
      <c r="C104" s="659"/>
      <c r="D104" s="677" t="s">
        <v>2</v>
      </c>
      <c r="E104" s="663"/>
      <c r="F104" s="376"/>
      <c r="G104" s="376"/>
      <c r="H104" s="368"/>
      <c r="I104" s="284">
        <v>0</v>
      </c>
      <c r="J104" s="284">
        <v>0</v>
      </c>
      <c r="K104" s="284">
        <v>0</v>
      </c>
      <c r="L104" s="284">
        <v>0</v>
      </c>
      <c r="M104" s="284">
        <v>0</v>
      </c>
      <c r="N104" s="284">
        <v>0</v>
      </c>
      <c r="O104" s="284">
        <v>0</v>
      </c>
      <c r="P104" s="284">
        <v>0</v>
      </c>
      <c r="Q104" s="284">
        <v>0</v>
      </c>
      <c r="R104" s="284">
        <v>0</v>
      </c>
      <c r="S104" s="284">
        <v>0</v>
      </c>
      <c r="T104" s="284">
        <v>0</v>
      </c>
      <c r="U104" s="285">
        <f t="shared" si="21"/>
        <v>0</v>
      </c>
    </row>
    <row r="105" spans="1:21" s="246" customFormat="1">
      <c r="A105" s="656"/>
      <c r="B105" s="662"/>
      <c r="C105" s="659"/>
      <c r="D105" s="677" t="s">
        <v>19</v>
      </c>
      <c r="E105" s="663"/>
      <c r="F105" s="376"/>
      <c r="G105" s="376"/>
      <c r="H105" s="368"/>
      <c r="I105" s="284">
        <v>0</v>
      </c>
      <c r="J105" s="284">
        <v>0</v>
      </c>
      <c r="K105" s="284">
        <v>0</v>
      </c>
      <c r="L105" s="284">
        <v>0</v>
      </c>
      <c r="M105" s="284">
        <v>0</v>
      </c>
      <c r="N105" s="284">
        <v>0</v>
      </c>
      <c r="O105" s="284">
        <v>0</v>
      </c>
      <c r="P105" s="284">
        <v>0</v>
      </c>
      <c r="Q105" s="284">
        <v>0</v>
      </c>
      <c r="R105" s="284">
        <v>0</v>
      </c>
      <c r="S105" s="284">
        <v>0</v>
      </c>
      <c r="T105" s="284">
        <v>0</v>
      </c>
      <c r="U105" s="285">
        <f t="shared" si="21"/>
        <v>0</v>
      </c>
    </row>
    <row r="106" spans="1:21" s="246" customFormat="1">
      <c r="A106" s="656"/>
      <c r="B106" s="662"/>
      <c r="C106" s="659"/>
      <c r="D106" s="677" t="s">
        <v>65</v>
      </c>
      <c r="E106" s="663"/>
      <c r="F106" s="376"/>
      <c r="G106" s="376"/>
      <c r="H106" s="368"/>
      <c r="I106" s="284">
        <v>0</v>
      </c>
      <c r="J106" s="284">
        <v>0</v>
      </c>
      <c r="K106" s="284">
        <v>0</v>
      </c>
      <c r="L106" s="284">
        <v>0</v>
      </c>
      <c r="M106" s="284">
        <v>0</v>
      </c>
      <c r="N106" s="284">
        <v>0</v>
      </c>
      <c r="O106" s="284">
        <v>0</v>
      </c>
      <c r="P106" s="284">
        <v>0</v>
      </c>
      <c r="Q106" s="284">
        <v>0</v>
      </c>
      <c r="R106" s="284">
        <v>0</v>
      </c>
      <c r="S106" s="284">
        <v>0</v>
      </c>
      <c r="T106" s="284">
        <v>0</v>
      </c>
      <c r="U106" s="285">
        <f t="shared" si="21"/>
        <v>0</v>
      </c>
    </row>
    <row r="107" spans="1:21" s="246" customFormat="1">
      <c r="A107" s="656"/>
      <c r="B107" s="662"/>
      <c r="C107" s="659"/>
      <c r="D107" s="663" t="s">
        <v>6</v>
      </c>
      <c r="E107" s="663"/>
      <c r="F107" s="376"/>
      <c r="G107" s="376"/>
      <c r="H107" s="368"/>
      <c r="I107" s="284">
        <v>0</v>
      </c>
      <c r="J107" s="284">
        <v>0</v>
      </c>
      <c r="K107" s="284">
        <v>0</v>
      </c>
      <c r="L107" s="284">
        <v>0</v>
      </c>
      <c r="M107" s="284">
        <v>0</v>
      </c>
      <c r="N107" s="284">
        <v>0</v>
      </c>
      <c r="O107" s="284">
        <v>0</v>
      </c>
      <c r="P107" s="284">
        <v>0</v>
      </c>
      <c r="Q107" s="284">
        <v>0</v>
      </c>
      <c r="R107" s="284">
        <v>0</v>
      </c>
      <c r="S107" s="284">
        <v>0</v>
      </c>
      <c r="T107" s="284">
        <v>0</v>
      </c>
      <c r="U107" s="285">
        <f t="shared" si="21"/>
        <v>0</v>
      </c>
    </row>
    <row r="108" spans="1:21" s="246" customFormat="1">
      <c r="A108" s="656"/>
      <c r="B108" s="662"/>
      <c r="C108" s="659"/>
      <c r="D108" s="663" t="s">
        <v>18</v>
      </c>
      <c r="E108" s="663"/>
      <c r="F108" s="376"/>
      <c r="G108" s="376"/>
      <c r="H108" s="368"/>
      <c r="I108" s="284">
        <v>0</v>
      </c>
      <c r="J108" s="284">
        <v>0</v>
      </c>
      <c r="K108" s="284">
        <v>0</v>
      </c>
      <c r="L108" s="284">
        <v>0</v>
      </c>
      <c r="M108" s="284">
        <v>0</v>
      </c>
      <c r="N108" s="284">
        <v>0</v>
      </c>
      <c r="O108" s="284">
        <v>0</v>
      </c>
      <c r="P108" s="284">
        <v>0</v>
      </c>
      <c r="Q108" s="284">
        <v>0</v>
      </c>
      <c r="R108" s="284">
        <v>0</v>
      </c>
      <c r="S108" s="284">
        <v>0</v>
      </c>
      <c r="T108" s="284">
        <v>0</v>
      </c>
      <c r="U108" s="285">
        <f t="shared" si="21"/>
        <v>0</v>
      </c>
    </row>
    <row r="109" spans="1:21" s="246" customFormat="1">
      <c r="A109" s="656"/>
      <c r="B109" s="662"/>
      <c r="C109" s="659"/>
      <c r="D109" s="677" t="s">
        <v>8</v>
      </c>
      <c r="E109" s="663"/>
      <c r="F109" s="376"/>
      <c r="G109" s="376"/>
      <c r="H109" s="368"/>
      <c r="I109" s="284">
        <v>0</v>
      </c>
      <c r="J109" s="284">
        <v>0</v>
      </c>
      <c r="K109" s="284">
        <v>0</v>
      </c>
      <c r="L109" s="284">
        <v>0</v>
      </c>
      <c r="M109" s="284">
        <v>0</v>
      </c>
      <c r="N109" s="284">
        <v>0</v>
      </c>
      <c r="O109" s="284">
        <v>0</v>
      </c>
      <c r="P109" s="284">
        <v>0</v>
      </c>
      <c r="Q109" s="284">
        <v>0</v>
      </c>
      <c r="R109" s="284">
        <v>0</v>
      </c>
      <c r="S109" s="284">
        <v>0</v>
      </c>
      <c r="T109" s="284">
        <v>0</v>
      </c>
      <c r="U109" s="285">
        <f t="shared" si="21"/>
        <v>0</v>
      </c>
    </row>
    <row r="110" spans="1:21" s="246" customFormat="1">
      <c r="A110" s="656"/>
      <c r="B110" s="662"/>
      <c r="C110" s="659"/>
      <c r="D110" s="677" t="s">
        <v>61</v>
      </c>
      <c r="E110" s="663"/>
      <c r="F110" s="376"/>
      <c r="G110" s="376"/>
      <c r="H110" s="368"/>
      <c r="I110" s="284">
        <v>0</v>
      </c>
      <c r="J110" s="284">
        <v>0</v>
      </c>
      <c r="K110" s="284">
        <v>0</v>
      </c>
      <c r="L110" s="284">
        <v>0</v>
      </c>
      <c r="M110" s="284">
        <v>0</v>
      </c>
      <c r="N110" s="284">
        <v>0</v>
      </c>
      <c r="O110" s="284">
        <v>0</v>
      </c>
      <c r="P110" s="284">
        <v>0</v>
      </c>
      <c r="Q110" s="284">
        <v>0</v>
      </c>
      <c r="R110" s="284">
        <v>0</v>
      </c>
      <c r="S110" s="284">
        <v>0</v>
      </c>
      <c r="T110" s="284">
        <v>0</v>
      </c>
      <c r="U110" s="285">
        <f t="shared" si="21"/>
        <v>0</v>
      </c>
    </row>
    <row r="111" spans="1:21" s="246" customFormat="1">
      <c r="A111" s="656"/>
      <c r="B111" s="662"/>
      <c r="C111" s="659"/>
      <c r="D111" s="677" t="s">
        <v>76</v>
      </c>
      <c r="E111" s="663"/>
      <c r="F111" s="376"/>
      <c r="G111" s="376"/>
      <c r="H111" s="368"/>
      <c r="I111" s="284">
        <v>0</v>
      </c>
      <c r="J111" s="284">
        <v>0</v>
      </c>
      <c r="K111" s="284">
        <v>0</v>
      </c>
      <c r="L111" s="284">
        <v>0</v>
      </c>
      <c r="M111" s="284">
        <v>0</v>
      </c>
      <c r="N111" s="284">
        <v>0</v>
      </c>
      <c r="O111" s="284">
        <v>0</v>
      </c>
      <c r="P111" s="284">
        <v>0</v>
      </c>
      <c r="Q111" s="284">
        <v>0</v>
      </c>
      <c r="R111" s="284">
        <v>0</v>
      </c>
      <c r="S111" s="284">
        <v>0</v>
      </c>
      <c r="T111" s="284">
        <v>0</v>
      </c>
      <c r="U111" s="285">
        <f t="shared" si="21"/>
        <v>0</v>
      </c>
    </row>
    <row r="112" spans="1:21" s="246" customFormat="1">
      <c r="A112" s="656"/>
      <c r="B112" s="662"/>
      <c r="C112" s="659"/>
      <c r="D112" s="677" t="s">
        <v>63</v>
      </c>
      <c r="E112" s="663"/>
      <c r="F112" s="376"/>
      <c r="G112" s="376"/>
      <c r="H112" s="368"/>
      <c r="I112" s="284">
        <v>0</v>
      </c>
      <c r="J112" s="284">
        <v>0</v>
      </c>
      <c r="K112" s="284">
        <v>0</v>
      </c>
      <c r="L112" s="284">
        <v>0</v>
      </c>
      <c r="M112" s="284">
        <v>0</v>
      </c>
      <c r="N112" s="284">
        <v>0</v>
      </c>
      <c r="O112" s="284">
        <v>0</v>
      </c>
      <c r="P112" s="284">
        <v>0</v>
      </c>
      <c r="Q112" s="284">
        <v>0</v>
      </c>
      <c r="R112" s="284">
        <v>0</v>
      </c>
      <c r="S112" s="284">
        <v>0</v>
      </c>
      <c r="T112" s="284">
        <v>0</v>
      </c>
      <c r="U112" s="285">
        <f t="shared" si="21"/>
        <v>0</v>
      </c>
    </row>
    <row r="113" spans="1:21" s="246" customFormat="1">
      <c r="A113" s="656"/>
      <c r="B113" s="662"/>
      <c r="C113" s="659"/>
      <c r="D113" s="677" t="s">
        <v>42</v>
      </c>
      <c r="E113" s="663"/>
      <c r="F113" s="376"/>
      <c r="G113" s="376"/>
      <c r="H113" s="368"/>
      <c r="I113" s="284">
        <v>0</v>
      </c>
      <c r="J113" s="284">
        <v>0</v>
      </c>
      <c r="K113" s="284">
        <v>0</v>
      </c>
      <c r="L113" s="284">
        <v>0</v>
      </c>
      <c r="M113" s="284">
        <v>0</v>
      </c>
      <c r="N113" s="284">
        <v>0</v>
      </c>
      <c r="O113" s="284">
        <v>0</v>
      </c>
      <c r="P113" s="284">
        <v>0</v>
      </c>
      <c r="Q113" s="284">
        <v>0</v>
      </c>
      <c r="R113" s="284">
        <v>0</v>
      </c>
      <c r="S113" s="284">
        <v>0</v>
      </c>
      <c r="T113" s="284">
        <v>0</v>
      </c>
      <c r="U113" s="285">
        <f t="shared" si="21"/>
        <v>0</v>
      </c>
    </row>
    <row r="114" spans="1:21" s="246" customFormat="1" ht="16.8">
      <c r="A114" s="656"/>
      <c r="B114" s="662"/>
      <c r="C114" s="659"/>
      <c r="D114" s="663" t="s">
        <v>30</v>
      </c>
      <c r="E114" s="663"/>
      <c r="F114" s="376"/>
      <c r="G114" s="376"/>
      <c r="H114" s="368"/>
      <c r="I114" s="294">
        <v>0</v>
      </c>
      <c r="J114" s="294">
        <v>0</v>
      </c>
      <c r="K114" s="294">
        <v>0</v>
      </c>
      <c r="L114" s="294">
        <v>0</v>
      </c>
      <c r="M114" s="294">
        <v>0</v>
      </c>
      <c r="N114" s="294">
        <v>0</v>
      </c>
      <c r="O114" s="294">
        <v>0</v>
      </c>
      <c r="P114" s="294">
        <v>0</v>
      </c>
      <c r="Q114" s="294">
        <v>0</v>
      </c>
      <c r="R114" s="294">
        <v>0</v>
      </c>
      <c r="S114" s="294">
        <v>0</v>
      </c>
      <c r="T114" s="294">
        <v>0</v>
      </c>
      <c r="U114" s="295">
        <f t="shared" si="21"/>
        <v>0</v>
      </c>
    </row>
    <row r="115" spans="1:21" s="246" customFormat="1">
      <c r="A115" s="656"/>
      <c r="B115" s="662"/>
      <c r="C115" s="679" t="s">
        <v>90</v>
      </c>
      <c r="D115" s="663"/>
      <c r="E115" s="663"/>
      <c r="F115" s="376"/>
      <c r="G115" s="376"/>
      <c r="H115" s="368"/>
      <c r="I115" s="288">
        <f t="shared" ref="I115:U115" si="22">SUM(I95:I114)</f>
        <v>0</v>
      </c>
      <c r="J115" s="287">
        <f t="shared" si="22"/>
        <v>0</v>
      </c>
      <c r="K115" s="287">
        <f t="shared" si="22"/>
        <v>0</v>
      </c>
      <c r="L115" s="287">
        <f t="shared" si="22"/>
        <v>0</v>
      </c>
      <c r="M115" s="287">
        <f t="shared" si="22"/>
        <v>0</v>
      </c>
      <c r="N115" s="287">
        <f t="shared" si="22"/>
        <v>0</v>
      </c>
      <c r="O115" s="287">
        <f t="shared" si="22"/>
        <v>0</v>
      </c>
      <c r="P115" s="287">
        <f t="shared" si="22"/>
        <v>0</v>
      </c>
      <c r="Q115" s="287">
        <f t="shared" si="22"/>
        <v>0</v>
      </c>
      <c r="R115" s="287">
        <f t="shared" si="22"/>
        <v>0</v>
      </c>
      <c r="S115" s="287">
        <f t="shared" si="22"/>
        <v>0</v>
      </c>
      <c r="T115" s="287">
        <f t="shared" si="22"/>
        <v>0</v>
      </c>
      <c r="U115" s="285">
        <f t="shared" si="22"/>
        <v>0</v>
      </c>
    </row>
    <row r="116" spans="1:21" s="246" customFormat="1">
      <c r="A116" s="656"/>
      <c r="B116" s="662"/>
      <c r="C116" s="659"/>
      <c r="D116" s="600"/>
      <c r="E116" s="600"/>
      <c r="F116" s="373"/>
      <c r="G116" s="373"/>
      <c r="H116" s="447"/>
      <c r="I116" s="446"/>
      <c r="J116" s="446"/>
      <c r="K116" s="446"/>
      <c r="L116" s="446"/>
      <c r="M116" s="446"/>
      <c r="N116" s="446"/>
      <c r="O116" s="446"/>
      <c r="P116" s="446"/>
      <c r="Q116" s="446"/>
      <c r="R116" s="446"/>
      <c r="S116" s="446"/>
      <c r="T116" s="446"/>
      <c r="U116" s="716"/>
    </row>
    <row r="117" spans="1:21" s="277" customFormat="1">
      <c r="A117" s="659"/>
      <c r="B117" s="662"/>
      <c r="C117" s="675" t="s">
        <v>91</v>
      </c>
      <c r="D117" s="663"/>
      <c r="E117" s="686"/>
      <c r="F117" s="687"/>
      <c r="G117" s="687"/>
      <c r="H117" s="447"/>
      <c r="I117" s="448"/>
      <c r="J117" s="448"/>
      <c r="K117" s="448"/>
      <c r="L117" s="448"/>
      <c r="M117" s="448"/>
      <c r="N117" s="448"/>
      <c r="O117" s="448"/>
      <c r="P117" s="448"/>
      <c r="Q117" s="448"/>
      <c r="R117" s="448"/>
      <c r="S117" s="448"/>
      <c r="T117" s="448"/>
      <c r="U117" s="717"/>
    </row>
    <row r="118" spans="1:21" s="277" customFormat="1">
      <c r="A118" s="659"/>
      <c r="B118" s="662"/>
      <c r="C118" s="663"/>
      <c r="D118" s="677" t="s">
        <v>3</v>
      </c>
      <c r="E118" s="153"/>
      <c r="F118" s="687"/>
      <c r="G118" s="687"/>
      <c r="H118" s="368"/>
      <c r="I118" s="284">
        <v>0</v>
      </c>
      <c r="J118" s="284">
        <v>0</v>
      </c>
      <c r="K118" s="284">
        <v>0</v>
      </c>
      <c r="L118" s="284">
        <v>0</v>
      </c>
      <c r="M118" s="284">
        <v>0</v>
      </c>
      <c r="N118" s="284">
        <v>0</v>
      </c>
      <c r="O118" s="284">
        <v>0</v>
      </c>
      <c r="P118" s="284">
        <v>0</v>
      </c>
      <c r="Q118" s="284">
        <v>0</v>
      </c>
      <c r="R118" s="284">
        <v>0</v>
      </c>
      <c r="S118" s="284">
        <v>0</v>
      </c>
      <c r="T118" s="284">
        <v>0</v>
      </c>
      <c r="U118" s="285">
        <f t="shared" ref="U118:U124" si="23">SUM(I118:T118)</f>
        <v>0</v>
      </c>
    </row>
    <row r="119" spans="1:21" s="277" customFormat="1">
      <c r="A119" s="659"/>
      <c r="B119" s="662"/>
      <c r="C119" s="663"/>
      <c r="D119" s="677" t="s">
        <v>4</v>
      </c>
      <c r="E119" s="153"/>
      <c r="F119" s="687"/>
      <c r="G119" s="687"/>
      <c r="H119" s="368"/>
      <c r="I119" s="284">
        <v>0</v>
      </c>
      <c r="J119" s="284">
        <v>0</v>
      </c>
      <c r="K119" s="284">
        <v>0</v>
      </c>
      <c r="L119" s="284">
        <v>0</v>
      </c>
      <c r="M119" s="284">
        <v>0</v>
      </c>
      <c r="N119" s="284">
        <v>0</v>
      </c>
      <c r="O119" s="284">
        <v>0</v>
      </c>
      <c r="P119" s="284">
        <v>0</v>
      </c>
      <c r="Q119" s="284">
        <v>0</v>
      </c>
      <c r="R119" s="284">
        <v>0</v>
      </c>
      <c r="S119" s="284">
        <v>0</v>
      </c>
      <c r="T119" s="284">
        <v>0</v>
      </c>
      <c r="U119" s="285">
        <f t="shared" si="23"/>
        <v>0</v>
      </c>
    </row>
    <row r="120" spans="1:21" s="277" customFormat="1">
      <c r="A120" s="659"/>
      <c r="B120" s="662"/>
      <c r="C120" s="663"/>
      <c r="D120" s="152" t="s">
        <v>1110</v>
      </c>
      <c r="E120" s="153"/>
      <c r="F120" s="687"/>
      <c r="G120" s="687"/>
      <c r="H120" s="368"/>
      <c r="I120" s="284">
        <v>0</v>
      </c>
      <c r="J120" s="284">
        <v>0</v>
      </c>
      <c r="K120" s="284">
        <v>0</v>
      </c>
      <c r="L120" s="284">
        <v>0</v>
      </c>
      <c r="M120" s="284">
        <v>0</v>
      </c>
      <c r="N120" s="284">
        <v>0</v>
      </c>
      <c r="O120" s="284">
        <v>0</v>
      </c>
      <c r="P120" s="284">
        <v>0</v>
      </c>
      <c r="Q120" s="284">
        <v>0</v>
      </c>
      <c r="R120" s="284">
        <v>0</v>
      </c>
      <c r="S120" s="284">
        <v>0</v>
      </c>
      <c r="T120" s="284">
        <v>0</v>
      </c>
      <c r="U120" s="285">
        <f t="shared" si="23"/>
        <v>0</v>
      </c>
    </row>
    <row r="121" spans="1:21" s="277" customFormat="1">
      <c r="A121" s="659"/>
      <c r="B121" s="662"/>
      <c r="C121" s="663"/>
      <c r="D121" s="663" t="s">
        <v>55</v>
      </c>
      <c r="E121" s="153"/>
      <c r="F121" s="687"/>
      <c r="G121" s="687"/>
      <c r="H121" s="368"/>
      <c r="I121" s="284">
        <v>0</v>
      </c>
      <c r="J121" s="284">
        <v>0</v>
      </c>
      <c r="K121" s="284">
        <v>0</v>
      </c>
      <c r="L121" s="284">
        <v>0</v>
      </c>
      <c r="M121" s="284">
        <v>0</v>
      </c>
      <c r="N121" s="284">
        <v>0</v>
      </c>
      <c r="O121" s="284">
        <v>0</v>
      </c>
      <c r="P121" s="284">
        <v>0</v>
      </c>
      <c r="Q121" s="284">
        <v>0</v>
      </c>
      <c r="R121" s="284">
        <v>0</v>
      </c>
      <c r="S121" s="284">
        <v>0</v>
      </c>
      <c r="T121" s="284">
        <v>0</v>
      </c>
      <c r="U121" s="285">
        <f t="shared" si="23"/>
        <v>0</v>
      </c>
    </row>
    <row r="122" spans="1:21" s="277" customFormat="1">
      <c r="A122" s="659"/>
      <c r="B122" s="662"/>
      <c r="C122" s="663"/>
      <c r="D122" s="663" t="s">
        <v>58</v>
      </c>
      <c r="E122" s="153"/>
      <c r="F122" s="687"/>
      <c r="G122" s="687"/>
      <c r="H122" s="368"/>
      <c r="I122" s="284">
        <v>0</v>
      </c>
      <c r="J122" s="284">
        <v>0</v>
      </c>
      <c r="K122" s="284">
        <v>0</v>
      </c>
      <c r="L122" s="284">
        <v>0</v>
      </c>
      <c r="M122" s="284">
        <v>0</v>
      </c>
      <c r="N122" s="284">
        <v>0</v>
      </c>
      <c r="O122" s="284">
        <v>0</v>
      </c>
      <c r="P122" s="284">
        <v>0</v>
      </c>
      <c r="Q122" s="284">
        <v>0</v>
      </c>
      <c r="R122" s="284">
        <v>0</v>
      </c>
      <c r="S122" s="284">
        <v>0</v>
      </c>
      <c r="T122" s="284">
        <v>0</v>
      </c>
      <c r="U122" s="285">
        <f t="shared" si="23"/>
        <v>0</v>
      </c>
    </row>
    <row r="123" spans="1:21" s="277" customFormat="1">
      <c r="A123" s="659"/>
      <c r="B123" s="662"/>
      <c r="C123" s="663"/>
      <c r="D123" s="677" t="s">
        <v>7</v>
      </c>
      <c r="E123" s="153"/>
      <c r="F123" s="687"/>
      <c r="G123" s="687"/>
      <c r="H123" s="368"/>
      <c r="I123" s="284">
        <v>0</v>
      </c>
      <c r="J123" s="284">
        <v>0</v>
      </c>
      <c r="K123" s="284">
        <v>0</v>
      </c>
      <c r="L123" s="284">
        <v>0</v>
      </c>
      <c r="M123" s="284">
        <v>0</v>
      </c>
      <c r="N123" s="284">
        <v>0</v>
      </c>
      <c r="O123" s="284">
        <v>0</v>
      </c>
      <c r="P123" s="284">
        <v>0</v>
      </c>
      <c r="Q123" s="284">
        <v>0</v>
      </c>
      <c r="R123" s="284">
        <v>0</v>
      </c>
      <c r="S123" s="284">
        <v>0</v>
      </c>
      <c r="T123" s="284">
        <v>0</v>
      </c>
      <c r="U123" s="285">
        <f t="shared" si="23"/>
        <v>0</v>
      </c>
    </row>
    <row r="124" spans="1:21" s="277" customFormat="1" ht="16.8">
      <c r="A124" s="659"/>
      <c r="B124" s="662"/>
      <c r="C124" s="663"/>
      <c r="D124" s="663" t="s">
        <v>9</v>
      </c>
      <c r="E124" s="153"/>
      <c r="F124" s="687"/>
      <c r="G124" s="687"/>
      <c r="H124" s="368"/>
      <c r="I124" s="294">
        <v>0</v>
      </c>
      <c r="J124" s="294">
        <v>0</v>
      </c>
      <c r="K124" s="294">
        <v>0</v>
      </c>
      <c r="L124" s="294">
        <v>0</v>
      </c>
      <c r="M124" s="294">
        <v>0</v>
      </c>
      <c r="N124" s="294">
        <v>0</v>
      </c>
      <c r="O124" s="294">
        <v>0</v>
      </c>
      <c r="P124" s="294">
        <v>0</v>
      </c>
      <c r="Q124" s="294">
        <v>0</v>
      </c>
      <c r="R124" s="294">
        <v>0</v>
      </c>
      <c r="S124" s="294">
        <v>0</v>
      </c>
      <c r="T124" s="294">
        <v>0</v>
      </c>
      <c r="U124" s="295">
        <f t="shared" si="23"/>
        <v>0</v>
      </c>
    </row>
    <row r="125" spans="1:21" s="246" customFormat="1">
      <c r="A125" s="656"/>
      <c r="B125" s="662"/>
      <c r="C125" s="600" t="s">
        <v>92</v>
      </c>
      <c r="D125" s="663"/>
      <c r="E125" s="686"/>
      <c r="F125" s="687"/>
      <c r="G125" s="687"/>
      <c r="H125" s="368"/>
      <c r="I125" s="288">
        <f t="shared" ref="I125:U125" si="24">SUM(I118:I124)</f>
        <v>0</v>
      </c>
      <c r="J125" s="287">
        <f t="shared" si="24"/>
        <v>0</v>
      </c>
      <c r="K125" s="287">
        <f t="shared" si="24"/>
        <v>0</v>
      </c>
      <c r="L125" s="287">
        <f t="shared" si="24"/>
        <v>0</v>
      </c>
      <c r="M125" s="287">
        <f t="shared" si="24"/>
        <v>0</v>
      </c>
      <c r="N125" s="287">
        <f t="shared" si="24"/>
        <v>0</v>
      </c>
      <c r="O125" s="287">
        <f t="shared" si="24"/>
        <v>0</v>
      </c>
      <c r="P125" s="287">
        <f t="shared" si="24"/>
        <v>0</v>
      </c>
      <c r="Q125" s="287">
        <f t="shared" si="24"/>
        <v>0</v>
      </c>
      <c r="R125" s="287">
        <f t="shared" si="24"/>
        <v>0</v>
      </c>
      <c r="S125" s="287">
        <f t="shared" si="24"/>
        <v>0</v>
      </c>
      <c r="T125" s="287">
        <f t="shared" si="24"/>
        <v>0</v>
      </c>
      <c r="U125" s="285">
        <f t="shared" si="24"/>
        <v>0</v>
      </c>
    </row>
    <row r="126" spans="1:21" s="246" customFormat="1">
      <c r="A126" s="656"/>
      <c r="B126" s="662"/>
      <c r="C126" s="675"/>
      <c r="D126" s="663"/>
      <c r="E126" s="686"/>
      <c r="F126" s="687"/>
      <c r="G126" s="687"/>
      <c r="H126" s="447"/>
      <c r="I126" s="714"/>
      <c r="J126" s="714"/>
      <c r="K126" s="714"/>
      <c r="L126" s="714"/>
      <c r="M126" s="714"/>
      <c r="N126" s="714"/>
      <c r="O126" s="714"/>
      <c r="P126" s="714"/>
      <c r="Q126" s="714"/>
      <c r="R126" s="714"/>
      <c r="S126" s="714"/>
      <c r="T126" s="714"/>
      <c r="U126" s="715"/>
    </row>
    <row r="127" spans="1:21" s="246" customFormat="1">
      <c r="A127" s="656"/>
      <c r="B127" s="662"/>
      <c r="C127" s="675" t="s">
        <v>93</v>
      </c>
      <c r="D127" s="663"/>
      <c r="E127" s="686"/>
      <c r="F127" s="687"/>
      <c r="G127" s="687"/>
      <c r="H127" s="447"/>
      <c r="I127" s="491">
        <v>0</v>
      </c>
      <c r="J127" s="491">
        <v>0</v>
      </c>
      <c r="K127" s="284">
        <v>0</v>
      </c>
      <c r="L127" s="284">
        <v>0</v>
      </c>
      <c r="M127" s="284">
        <v>0</v>
      </c>
      <c r="N127" s="284">
        <v>0</v>
      </c>
      <c r="O127" s="284">
        <v>0</v>
      </c>
      <c r="P127" s="284">
        <v>0</v>
      </c>
      <c r="Q127" s="284">
        <v>0</v>
      </c>
      <c r="R127" s="284">
        <v>0</v>
      </c>
      <c r="S127" s="284">
        <v>0</v>
      </c>
      <c r="T127" s="284">
        <v>0</v>
      </c>
      <c r="U127" s="285">
        <f>SUM(I127:T127)</f>
        <v>0</v>
      </c>
    </row>
    <row r="128" spans="1:21" s="246" customFormat="1">
      <c r="A128" s="656"/>
      <c r="B128" s="662"/>
      <c r="C128" s="675" t="s">
        <v>118</v>
      </c>
      <c r="D128" s="663"/>
      <c r="E128" s="686"/>
      <c r="F128" s="687"/>
      <c r="G128" s="687"/>
      <c r="H128" s="447"/>
      <c r="I128" s="491">
        <v>0</v>
      </c>
      <c r="J128" s="491">
        <v>0</v>
      </c>
      <c r="K128" s="284">
        <v>0</v>
      </c>
      <c r="L128" s="284">
        <v>0</v>
      </c>
      <c r="M128" s="284">
        <v>0</v>
      </c>
      <c r="N128" s="284">
        <v>0</v>
      </c>
      <c r="O128" s="284">
        <v>0</v>
      </c>
      <c r="P128" s="284">
        <v>0</v>
      </c>
      <c r="Q128" s="284">
        <v>0</v>
      </c>
      <c r="R128" s="284">
        <v>0</v>
      </c>
      <c r="S128" s="284">
        <v>0</v>
      </c>
      <c r="T128" s="284">
        <v>0</v>
      </c>
      <c r="U128" s="285">
        <f>SUM(I128:T128)</f>
        <v>0</v>
      </c>
    </row>
    <row r="129" spans="1:21" s="277" customFormat="1">
      <c r="A129" s="659"/>
      <c r="B129" s="662"/>
      <c r="C129" s="675"/>
      <c r="D129" s="663"/>
      <c r="E129" s="686"/>
      <c r="F129" s="687"/>
      <c r="G129" s="687"/>
      <c r="H129" s="447"/>
      <c r="I129" s="714"/>
      <c r="J129" s="714"/>
      <c r="K129" s="714"/>
      <c r="L129" s="714"/>
      <c r="M129" s="714"/>
      <c r="N129" s="714"/>
      <c r="O129" s="714"/>
      <c r="P129" s="714"/>
      <c r="Q129" s="714"/>
      <c r="R129" s="714"/>
      <c r="S129" s="714"/>
      <c r="T129" s="714"/>
      <c r="U129" s="715"/>
    </row>
    <row r="130" spans="1:21" s="277" customFormat="1" ht="16.8">
      <c r="A130" s="659"/>
      <c r="B130" s="657" t="s">
        <v>57</v>
      </c>
      <c r="C130" s="658"/>
      <c r="D130" s="658"/>
      <c r="E130" s="659"/>
      <c r="F130" s="374"/>
      <c r="G130" s="374"/>
      <c r="H130" s="688"/>
      <c r="I130" s="500">
        <f t="shared" ref="I130:T130" si="25">I80+I92+I115+I125+I127+I128</f>
        <v>0</v>
      </c>
      <c r="J130" s="323">
        <f t="shared" si="25"/>
        <v>0</v>
      </c>
      <c r="K130" s="323">
        <f t="shared" si="25"/>
        <v>0</v>
      </c>
      <c r="L130" s="323">
        <f t="shared" si="25"/>
        <v>0</v>
      </c>
      <c r="M130" s="323">
        <f t="shared" si="25"/>
        <v>0</v>
      </c>
      <c r="N130" s="323">
        <f t="shared" si="25"/>
        <v>0</v>
      </c>
      <c r="O130" s="323">
        <f t="shared" si="25"/>
        <v>0</v>
      </c>
      <c r="P130" s="323">
        <f t="shared" si="25"/>
        <v>0</v>
      </c>
      <c r="Q130" s="323">
        <f t="shared" si="25"/>
        <v>0</v>
      </c>
      <c r="R130" s="323">
        <f t="shared" si="25"/>
        <v>0</v>
      </c>
      <c r="S130" s="323">
        <f t="shared" si="25"/>
        <v>0</v>
      </c>
      <c r="T130" s="323">
        <f t="shared" si="25"/>
        <v>0</v>
      </c>
      <c r="U130" s="295">
        <f>SUM(I130:T130)</f>
        <v>0</v>
      </c>
    </row>
    <row r="131" spans="1:21" s="277" customFormat="1">
      <c r="A131" s="659"/>
      <c r="B131" s="662"/>
      <c r="C131" s="663"/>
      <c r="D131" s="663"/>
      <c r="E131" s="153"/>
      <c r="F131" s="665"/>
      <c r="G131" s="665"/>
      <c r="H131" s="447"/>
      <c r="I131" s="714"/>
      <c r="J131" s="714"/>
      <c r="K131" s="714"/>
      <c r="L131" s="714"/>
      <c r="M131" s="714"/>
      <c r="N131" s="714"/>
      <c r="O131" s="714"/>
      <c r="P131" s="714"/>
      <c r="Q131" s="714"/>
      <c r="R131" s="714"/>
      <c r="S131" s="714"/>
      <c r="T131" s="714"/>
      <c r="U131" s="721"/>
    </row>
    <row r="132" spans="1:21" s="246" customFormat="1" ht="17.399999999999999" thickBot="1">
      <c r="A132" s="656"/>
      <c r="B132" s="689" t="s">
        <v>98</v>
      </c>
      <c r="C132" s="690"/>
      <c r="D132" s="690"/>
      <c r="E132" s="668"/>
      <c r="F132" s="669"/>
      <c r="G132" s="669"/>
      <c r="H132" s="691"/>
      <c r="I132" s="303">
        <f t="shared" ref="I132:U132" si="26">I41-I130</f>
        <v>0</v>
      </c>
      <c r="J132" s="304">
        <f t="shared" si="26"/>
        <v>0</v>
      </c>
      <c r="K132" s="304">
        <f t="shared" si="26"/>
        <v>0</v>
      </c>
      <c r="L132" s="304">
        <f t="shared" si="26"/>
        <v>0</v>
      </c>
      <c r="M132" s="304">
        <f t="shared" si="26"/>
        <v>0</v>
      </c>
      <c r="N132" s="304">
        <f t="shared" si="26"/>
        <v>0</v>
      </c>
      <c r="O132" s="304">
        <f t="shared" si="26"/>
        <v>0</v>
      </c>
      <c r="P132" s="304">
        <f t="shared" si="26"/>
        <v>0</v>
      </c>
      <c r="Q132" s="304">
        <f t="shared" si="26"/>
        <v>0</v>
      </c>
      <c r="R132" s="304">
        <f t="shared" si="26"/>
        <v>0</v>
      </c>
      <c r="S132" s="304">
        <f t="shared" si="26"/>
        <v>0</v>
      </c>
      <c r="T132" s="304">
        <f t="shared" si="26"/>
        <v>0</v>
      </c>
      <c r="U132" s="328">
        <f t="shared" si="26"/>
        <v>0</v>
      </c>
    </row>
    <row r="133" spans="1:21" s="246" customFormat="1" ht="17.399999999999999" thickTop="1">
      <c r="A133" s="656"/>
      <c r="B133" s="692"/>
      <c r="C133" s="693"/>
      <c r="D133" s="693"/>
      <c r="E133" s="673"/>
      <c r="F133" s="674"/>
      <c r="G133" s="674"/>
      <c r="H133" s="451"/>
      <c r="I133" s="451"/>
      <c r="J133" s="451"/>
      <c r="K133" s="451"/>
      <c r="L133" s="451"/>
      <c r="M133" s="451"/>
      <c r="N133" s="451"/>
      <c r="O133" s="451"/>
      <c r="P133" s="451"/>
      <c r="Q133" s="451"/>
      <c r="R133" s="451"/>
      <c r="S133" s="451"/>
      <c r="T133" s="451"/>
      <c r="U133" s="718"/>
    </row>
    <row r="134" spans="1:21">
      <c r="B134" s="657" t="s">
        <v>119</v>
      </c>
      <c r="C134" s="658"/>
      <c r="D134" s="658"/>
      <c r="E134" s="596"/>
      <c r="F134" s="376"/>
      <c r="G134" s="376"/>
      <c r="H134" s="395"/>
      <c r="I134" s="395"/>
      <c r="J134" s="395"/>
      <c r="K134" s="395"/>
      <c r="L134" s="395"/>
      <c r="M134" s="395"/>
      <c r="N134" s="395"/>
      <c r="O134" s="395"/>
      <c r="P134" s="395"/>
      <c r="Q134" s="395"/>
      <c r="R134" s="395"/>
      <c r="S134" s="395"/>
      <c r="T134" s="395"/>
      <c r="U134" s="719"/>
    </row>
    <row r="135" spans="1:21">
      <c r="B135" s="662"/>
      <c r="C135" s="679" t="s">
        <v>120</v>
      </c>
      <c r="D135" s="663"/>
      <c r="E135" s="596"/>
      <c r="F135" s="376"/>
      <c r="G135" s="193"/>
      <c r="H135" s="395"/>
      <c r="I135" s="720"/>
      <c r="J135" s="720"/>
      <c r="K135" s="720"/>
      <c r="L135" s="720"/>
      <c r="M135" s="720"/>
      <c r="N135" s="720"/>
      <c r="O135" s="720"/>
      <c r="P135" s="720"/>
      <c r="Q135" s="720"/>
      <c r="R135" s="720"/>
      <c r="S135" s="720"/>
      <c r="T135" s="720"/>
      <c r="U135" s="712"/>
    </row>
    <row r="136" spans="1:21">
      <c r="B136" s="662"/>
      <c r="C136" s="663"/>
      <c r="D136" s="1054" t="s">
        <v>264</v>
      </c>
      <c r="E136" s="261"/>
      <c r="F136" s="261"/>
      <c r="G136" s="261"/>
      <c r="H136" s="694"/>
      <c r="I136" s="284">
        <v>0</v>
      </c>
      <c r="J136" s="284">
        <v>0</v>
      </c>
      <c r="K136" s="284">
        <v>0</v>
      </c>
      <c r="L136" s="284">
        <v>0</v>
      </c>
      <c r="M136" s="284">
        <v>0</v>
      </c>
      <c r="N136" s="284">
        <v>0</v>
      </c>
      <c r="O136" s="284">
        <v>0</v>
      </c>
      <c r="P136" s="284">
        <v>0</v>
      </c>
      <c r="Q136" s="284">
        <v>0</v>
      </c>
      <c r="R136" s="284">
        <v>0</v>
      </c>
      <c r="S136" s="284">
        <v>0</v>
      </c>
      <c r="T136" s="284">
        <v>0</v>
      </c>
      <c r="U136" s="285">
        <f>SUM(I136:T136)</f>
        <v>0</v>
      </c>
    </row>
    <row r="137" spans="1:21" ht="16.8">
      <c r="B137" s="662"/>
      <c r="C137" s="663"/>
      <c r="D137" s="1054" t="s">
        <v>30</v>
      </c>
      <c r="E137" s="261"/>
      <c r="F137" s="261"/>
      <c r="G137" s="261"/>
      <c r="H137" s="694"/>
      <c r="I137" s="294">
        <v>0</v>
      </c>
      <c r="J137" s="294">
        <v>0</v>
      </c>
      <c r="K137" s="294">
        <v>0</v>
      </c>
      <c r="L137" s="294">
        <v>0</v>
      </c>
      <c r="M137" s="294">
        <v>0</v>
      </c>
      <c r="N137" s="294">
        <v>0</v>
      </c>
      <c r="O137" s="294">
        <v>0</v>
      </c>
      <c r="P137" s="294">
        <v>0</v>
      </c>
      <c r="Q137" s="294">
        <v>0</v>
      </c>
      <c r="R137" s="294">
        <v>0</v>
      </c>
      <c r="S137" s="294">
        <v>0</v>
      </c>
      <c r="T137" s="294">
        <v>0</v>
      </c>
      <c r="U137" s="295">
        <f>SUM(I137:T137)</f>
        <v>0</v>
      </c>
    </row>
    <row r="138" spans="1:21">
      <c r="B138" s="662"/>
      <c r="C138" s="663" t="s">
        <v>126</v>
      </c>
      <c r="D138" s="663"/>
      <c r="E138" s="596"/>
      <c r="F138" s="376"/>
      <c r="G138" s="376"/>
      <c r="H138" s="694"/>
      <c r="I138" s="495">
        <f t="shared" ref="I138:U138" si="27">I136+I137</f>
        <v>0</v>
      </c>
      <c r="J138" s="346">
        <f t="shared" si="27"/>
        <v>0</v>
      </c>
      <c r="K138" s="346">
        <f t="shared" si="27"/>
        <v>0</v>
      </c>
      <c r="L138" s="346">
        <f t="shared" si="27"/>
        <v>0</v>
      </c>
      <c r="M138" s="346">
        <f t="shared" si="27"/>
        <v>0</v>
      </c>
      <c r="N138" s="346">
        <f t="shared" si="27"/>
        <v>0</v>
      </c>
      <c r="O138" s="346">
        <f t="shared" si="27"/>
        <v>0</v>
      </c>
      <c r="P138" s="346">
        <f t="shared" si="27"/>
        <v>0</v>
      </c>
      <c r="Q138" s="346">
        <f t="shared" si="27"/>
        <v>0</v>
      </c>
      <c r="R138" s="346">
        <f t="shared" si="27"/>
        <v>0</v>
      </c>
      <c r="S138" s="346">
        <f t="shared" si="27"/>
        <v>0</v>
      </c>
      <c r="T138" s="346">
        <f t="shared" si="27"/>
        <v>0</v>
      </c>
      <c r="U138" s="347">
        <f t="shared" si="27"/>
        <v>0</v>
      </c>
    </row>
    <row r="139" spans="1:21">
      <c r="B139" s="662"/>
      <c r="C139" s="663" t="s">
        <v>122</v>
      </c>
      <c r="D139" s="663"/>
      <c r="E139" s="596"/>
      <c r="F139" s="376"/>
      <c r="G139" s="376"/>
      <c r="H139" s="395"/>
      <c r="I139" s="720"/>
      <c r="J139" s="720"/>
      <c r="K139" s="720"/>
      <c r="L139" s="720"/>
      <c r="M139" s="720"/>
      <c r="N139" s="720"/>
      <c r="O139" s="720"/>
      <c r="P139" s="720"/>
      <c r="Q139" s="720"/>
      <c r="R139" s="720"/>
      <c r="S139" s="720"/>
      <c r="T139" s="720"/>
      <c r="U139" s="712"/>
    </row>
    <row r="140" spans="1:21">
      <c r="B140" s="662"/>
      <c r="C140" s="663"/>
      <c r="D140" s="1054" t="s">
        <v>263</v>
      </c>
      <c r="E140" s="261"/>
      <c r="F140" s="261"/>
      <c r="G140" s="261"/>
      <c r="H140" s="694"/>
      <c r="I140" s="284">
        <v>0</v>
      </c>
      <c r="J140" s="284">
        <v>0</v>
      </c>
      <c r="K140" s="284">
        <v>0</v>
      </c>
      <c r="L140" s="284">
        <v>0</v>
      </c>
      <c r="M140" s="284">
        <v>0</v>
      </c>
      <c r="N140" s="284">
        <v>0</v>
      </c>
      <c r="O140" s="284">
        <v>0</v>
      </c>
      <c r="P140" s="284">
        <v>0</v>
      </c>
      <c r="Q140" s="284">
        <v>0</v>
      </c>
      <c r="R140" s="284">
        <v>0</v>
      </c>
      <c r="S140" s="284">
        <v>0</v>
      </c>
      <c r="T140" s="284">
        <v>0</v>
      </c>
      <c r="U140" s="285">
        <f>SUM(I140:T140)</f>
        <v>0</v>
      </c>
    </row>
    <row r="141" spans="1:21" ht="16.8">
      <c r="B141" s="662"/>
      <c r="C141" s="663"/>
      <c r="D141" s="1054" t="s">
        <v>30</v>
      </c>
      <c r="E141" s="261"/>
      <c r="F141" s="261"/>
      <c r="G141" s="261"/>
      <c r="H141" s="694"/>
      <c r="I141" s="294">
        <v>0</v>
      </c>
      <c r="J141" s="294">
        <v>0</v>
      </c>
      <c r="K141" s="294">
        <v>0</v>
      </c>
      <c r="L141" s="294">
        <v>0</v>
      </c>
      <c r="M141" s="294">
        <v>0</v>
      </c>
      <c r="N141" s="294">
        <v>0</v>
      </c>
      <c r="O141" s="294">
        <v>0</v>
      </c>
      <c r="P141" s="294">
        <v>0</v>
      </c>
      <c r="Q141" s="294">
        <v>0</v>
      </c>
      <c r="R141" s="294">
        <v>0</v>
      </c>
      <c r="S141" s="294">
        <v>0</v>
      </c>
      <c r="T141" s="294">
        <v>0</v>
      </c>
      <c r="U141" s="295">
        <f>SUM(I141:T141)</f>
        <v>0</v>
      </c>
    </row>
    <row r="142" spans="1:21">
      <c r="B142" s="662"/>
      <c r="C142" s="663" t="s">
        <v>127</v>
      </c>
      <c r="D142" s="663"/>
      <c r="E142" s="596"/>
      <c r="F142" s="376"/>
      <c r="G142" s="376"/>
      <c r="H142" s="694"/>
      <c r="I142" s="495">
        <f t="shared" ref="I142:U142" si="28">I140+I141</f>
        <v>0</v>
      </c>
      <c r="J142" s="346">
        <f t="shared" si="28"/>
        <v>0</v>
      </c>
      <c r="K142" s="346">
        <f t="shared" si="28"/>
        <v>0</v>
      </c>
      <c r="L142" s="346">
        <f t="shared" si="28"/>
        <v>0</v>
      </c>
      <c r="M142" s="346">
        <f t="shared" si="28"/>
        <v>0</v>
      </c>
      <c r="N142" s="346">
        <f t="shared" si="28"/>
        <v>0</v>
      </c>
      <c r="O142" s="346">
        <f t="shared" si="28"/>
        <v>0</v>
      </c>
      <c r="P142" s="346">
        <f t="shared" si="28"/>
        <v>0</v>
      </c>
      <c r="Q142" s="346">
        <f t="shared" si="28"/>
        <v>0</v>
      </c>
      <c r="R142" s="346">
        <f t="shared" si="28"/>
        <v>0</v>
      </c>
      <c r="S142" s="346">
        <f t="shared" si="28"/>
        <v>0</v>
      </c>
      <c r="T142" s="346">
        <f t="shared" si="28"/>
        <v>0</v>
      </c>
      <c r="U142" s="347">
        <f t="shared" si="28"/>
        <v>0</v>
      </c>
    </row>
    <row r="143" spans="1:21">
      <c r="B143" s="662"/>
      <c r="C143" s="663" t="s">
        <v>123</v>
      </c>
      <c r="D143" s="663"/>
      <c r="E143" s="596"/>
      <c r="F143" s="376"/>
      <c r="G143" s="376"/>
      <c r="H143" s="395"/>
      <c r="I143" s="720"/>
      <c r="J143" s="720"/>
      <c r="K143" s="720"/>
      <c r="L143" s="720"/>
      <c r="M143" s="720"/>
      <c r="N143" s="720"/>
      <c r="O143" s="720"/>
      <c r="P143" s="720"/>
      <c r="Q143" s="720"/>
      <c r="R143" s="720"/>
      <c r="S143" s="720"/>
      <c r="T143" s="720"/>
      <c r="U143" s="712"/>
    </row>
    <row r="144" spans="1:21">
      <c r="B144" s="662"/>
      <c r="C144" s="663"/>
      <c r="D144" s="1054" t="s">
        <v>265</v>
      </c>
      <c r="E144" s="261"/>
      <c r="F144" s="261"/>
      <c r="G144" s="261"/>
      <c r="H144" s="694"/>
      <c r="I144" s="284">
        <v>0</v>
      </c>
      <c r="J144" s="284">
        <v>0</v>
      </c>
      <c r="K144" s="284">
        <v>0</v>
      </c>
      <c r="L144" s="284">
        <v>0</v>
      </c>
      <c r="M144" s="284">
        <v>0</v>
      </c>
      <c r="N144" s="284">
        <v>0</v>
      </c>
      <c r="O144" s="284">
        <v>0</v>
      </c>
      <c r="P144" s="284">
        <v>0</v>
      </c>
      <c r="Q144" s="284">
        <v>0</v>
      </c>
      <c r="R144" s="284">
        <v>0</v>
      </c>
      <c r="S144" s="284">
        <v>0</v>
      </c>
      <c r="T144" s="284">
        <v>0</v>
      </c>
      <c r="U144" s="285">
        <f>SUM(I144:T144)</f>
        <v>0</v>
      </c>
    </row>
    <row r="145" spans="1:21" ht="16.8">
      <c r="B145" s="662"/>
      <c r="C145" s="663"/>
      <c r="D145" s="1054" t="s">
        <v>30</v>
      </c>
      <c r="E145" s="261"/>
      <c r="F145" s="261"/>
      <c r="G145" s="261"/>
      <c r="H145" s="694"/>
      <c r="I145" s="294">
        <v>0</v>
      </c>
      <c r="J145" s="294">
        <v>0</v>
      </c>
      <c r="K145" s="294">
        <v>0</v>
      </c>
      <c r="L145" s="294">
        <v>0</v>
      </c>
      <c r="M145" s="294">
        <v>0</v>
      </c>
      <c r="N145" s="294">
        <v>0</v>
      </c>
      <c r="O145" s="294">
        <v>0</v>
      </c>
      <c r="P145" s="294">
        <v>0</v>
      </c>
      <c r="Q145" s="294">
        <v>0</v>
      </c>
      <c r="R145" s="294">
        <v>0</v>
      </c>
      <c r="S145" s="294">
        <v>0</v>
      </c>
      <c r="T145" s="294">
        <v>0</v>
      </c>
      <c r="U145" s="295">
        <f>SUM(I145:T145)</f>
        <v>0</v>
      </c>
    </row>
    <row r="146" spans="1:21">
      <c r="B146" s="662"/>
      <c r="C146" s="663" t="s">
        <v>128</v>
      </c>
      <c r="D146" s="663"/>
      <c r="E146" s="596"/>
      <c r="F146" s="376"/>
      <c r="G146" s="376"/>
      <c r="H146" s="694"/>
      <c r="I146" s="495">
        <f t="shared" ref="I146:U146" si="29">I144+I145</f>
        <v>0</v>
      </c>
      <c r="J146" s="346">
        <f t="shared" si="29"/>
        <v>0</v>
      </c>
      <c r="K146" s="346">
        <f t="shared" si="29"/>
        <v>0</v>
      </c>
      <c r="L146" s="346">
        <f t="shared" si="29"/>
        <v>0</v>
      </c>
      <c r="M146" s="346">
        <f t="shared" si="29"/>
        <v>0</v>
      </c>
      <c r="N146" s="346">
        <f t="shared" si="29"/>
        <v>0</v>
      </c>
      <c r="O146" s="346">
        <f t="shared" si="29"/>
        <v>0</v>
      </c>
      <c r="P146" s="346">
        <f t="shared" si="29"/>
        <v>0</v>
      </c>
      <c r="Q146" s="346">
        <f t="shared" si="29"/>
        <v>0</v>
      </c>
      <c r="R146" s="346">
        <f t="shared" si="29"/>
        <v>0</v>
      </c>
      <c r="S146" s="346">
        <f t="shared" si="29"/>
        <v>0</v>
      </c>
      <c r="T146" s="346">
        <f t="shared" si="29"/>
        <v>0</v>
      </c>
      <c r="U146" s="347">
        <f t="shared" si="29"/>
        <v>0</v>
      </c>
    </row>
    <row r="147" spans="1:21">
      <c r="B147" s="662"/>
      <c r="C147" s="663"/>
      <c r="D147" s="663"/>
      <c r="E147" s="596"/>
      <c r="F147" s="376"/>
      <c r="G147" s="376"/>
      <c r="H147" s="395"/>
      <c r="I147" s="395"/>
      <c r="J147" s="395"/>
      <c r="K147" s="395"/>
      <c r="L147" s="395"/>
      <c r="M147" s="395"/>
      <c r="N147" s="395"/>
      <c r="O147" s="395"/>
      <c r="P147" s="395"/>
      <c r="Q147" s="395"/>
      <c r="R147" s="395"/>
      <c r="S147" s="395"/>
      <c r="T147" s="395"/>
      <c r="U147" s="719"/>
    </row>
    <row r="148" spans="1:21" s="348" customFormat="1" ht="16.8">
      <c r="A148" s="695"/>
      <c r="B148" s="657" t="s">
        <v>131</v>
      </c>
      <c r="C148" s="696"/>
      <c r="D148" s="696"/>
      <c r="E148" s="638"/>
      <c r="F148" s="697"/>
      <c r="G148" s="697"/>
      <c r="H148" s="698"/>
      <c r="I148" s="500">
        <f t="shared" ref="I148:U148" si="30">I138+I142+I146</f>
        <v>0</v>
      </c>
      <c r="J148" s="500">
        <f t="shared" si="30"/>
        <v>0</v>
      </c>
      <c r="K148" s="500">
        <f t="shared" si="30"/>
        <v>0</v>
      </c>
      <c r="L148" s="500">
        <f t="shared" si="30"/>
        <v>0</v>
      </c>
      <c r="M148" s="500">
        <f t="shared" si="30"/>
        <v>0</v>
      </c>
      <c r="N148" s="500">
        <f t="shared" si="30"/>
        <v>0</v>
      </c>
      <c r="O148" s="500">
        <f t="shared" si="30"/>
        <v>0</v>
      </c>
      <c r="P148" s="500">
        <f t="shared" si="30"/>
        <v>0</v>
      </c>
      <c r="Q148" s="500">
        <f t="shared" si="30"/>
        <v>0</v>
      </c>
      <c r="R148" s="500">
        <f t="shared" si="30"/>
        <v>0</v>
      </c>
      <c r="S148" s="500">
        <f t="shared" si="30"/>
        <v>0</v>
      </c>
      <c r="T148" s="500">
        <f t="shared" si="30"/>
        <v>0</v>
      </c>
      <c r="U148" s="295">
        <f t="shared" si="30"/>
        <v>0</v>
      </c>
    </row>
    <row r="149" spans="1:21">
      <c r="B149" s="662"/>
      <c r="C149" s="663"/>
      <c r="D149" s="663"/>
      <c r="E149" s="596"/>
      <c r="F149" s="376"/>
      <c r="G149" s="376"/>
      <c r="H149" s="395"/>
      <c r="I149" s="447"/>
      <c r="J149" s="720"/>
      <c r="K149" s="720"/>
      <c r="L149" s="720"/>
      <c r="M149" s="720"/>
      <c r="N149" s="720"/>
      <c r="O149" s="720"/>
      <c r="P149" s="720"/>
      <c r="Q149" s="720"/>
      <c r="R149" s="720"/>
      <c r="S149" s="720"/>
      <c r="T149" s="720"/>
      <c r="U149" s="722"/>
    </row>
    <row r="150" spans="1:21" s="348" customFormat="1" ht="16.8">
      <c r="A150" s="695"/>
      <c r="B150" s="657" t="s">
        <v>98</v>
      </c>
      <c r="C150" s="696"/>
      <c r="D150" s="696"/>
      <c r="E150" s="638"/>
      <c r="F150" s="697"/>
      <c r="G150" s="697"/>
      <c r="H150" s="699"/>
      <c r="I150" s="495">
        <f t="shared" ref="I150:U150" si="31">I132+I148</f>
        <v>0</v>
      </c>
      <c r="J150" s="346">
        <f t="shared" si="31"/>
        <v>0</v>
      </c>
      <c r="K150" s="346">
        <f t="shared" si="31"/>
        <v>0</v>
      </c>
      <c r="L150" s="346">
        <f t="shared" si="31"/>
        <v>0</v>
      </c>
      <c r="M150" s="346">
        <f t="shared" si="31"/>
        <v>0</v>
      </c>
      <c r="N150" s="346">
        <f t="shared" si="31"/>
        <v>0</v>
      </c>
      <c r="O150" s="346">
        <f t="shared" si="31"/>
        <v>0</v>
      </c>
      <c r="P150" s="346">
        <f t="shared" si="31"/>
        <v>0</v>
      </c>
      <c r="Q150" s="346">
        <f t="shared" si="31"/>
        <v>0</v>
      </c>
      <c r="R150" s="346">
        <f t="shared" si="31"/>
        <v>0</v>
      </c>
      <c r="S150" s="346">
        <f t="shared" si="31"/>
        <v>0</v>
      </c>
      <c r="T150" s="346">
        <f t="shared" si="31"/>
        <v>0</v>
      </c>
      <c r="U150" s="347">
        <f t="shared" si="31"/>
        <v>0</v>
      </c>
    </row>
    <row r="151" spans="1:21">
      <c r="B151" s="662"/>
      <c r="C151" s="663"/>
      <c r="D151" s="663"/>
      <c r="E151" s="596"/>
      <c r="F151" s="376"/>
      <c r="G151" s="376"/>
      <c r="H151" s="395"/>
      <c r="I151" s="447"/>
      <c r="J151" s="395"/>
      <c r="K151" s="395"/>
      <c r="L151" s="395"/>
      <c r="M151" s="395"/>
      <c r="N151" s="395"/>
      <c r="O151" s="395"/>
      <c r="P151" s="395"/>
      <c r="Q151" s="395"/>
      <c r="R151" s="395"/>
      <c r="S151" s="395"/>
      <c r="T151" s="395"/>
      <c r="U151" s="722"/>
    </row>
    <row r="152" spans="1:21" s="152" customFormat="1">
      <c r="A152" s="663"/>
      <c r="B152" s="657" t="s">
        <v>129</v>
      </c>
      <c r="C152" s="596"/>
      <c r="D152" s="596"/>
      <c r="E152" s="596"/>
      <c r="F152" s="376"/>
      <c r="G152" s="376"/>
      <c r="H152" s="395"/>
      <c r="I152" s="1057">
        <v>0</v>
      </c>
      <c r="J152" s="346">
        <f>I154</f>
        <v>0</v>
      </c>
      <c r="K152" s="346">
        <f t="shared" ref="K152:T152" si="32">J154</f>
        <v>0</v>
      </c>
      <c r="L152" s="346">
        <f t="shared" si="32"/>
        <v>0</v>
      </c>
      <c r="M152" s="346">
        <f t="shared" si="32"/>
        <v>0</v>
      </c>
      <c r="N152" s="346">
        <f t="shared" si="32"/>
        <v>0</v>
      </c>
      <c r="O152" s="346">
        <f t="shared" si="32"/>
        <v>0</v>
      </c>
      <c r="P152" s="346">
        <f t="shared" si="32"/>
        <v>0</v>
      </c>
      <c r="Q152" s="346">
        <f t="shared" si="32"/>
        <v>0</v>
      </c>
      <c r="R152" s="346">
        <f t="shared" si="32"/>
        <v>0</v>
      </c>
      <c r="S152" s="346">
        <f t="shared" si="32"/>
        <v>0</v>
      </c>
      <c r="T152" s="346">
        <f t="shared" si="32"/>
        <v>0</v>
      </c>
      <c r="U152" s="285">
        <f>I152</f>
        <v>0</v>
      </c>
    </row>
    <row r="153" spans="1:21">
      <c r="B153" s="662"/>
      <c r="C153" s="663"/>
      <c r="D153" s="663"/>
      <c r="E153" s="596"/>
      <c r="F153" s="376"/>
      <c r="G153" s="376"/>
      <c r="H153" s="395"/>
      <c r="I153" s="447"/>
      <c r="J153" s="720"/>
      <c r="K153" s="720"/>
      <c r="L153" s="720"/>
      <c r="M153" s="720"/>
      <c r="N153" s="720"/>
      <c r="O153" s="720"/>
      <c r="P153" s="720"/>
      <c r="Q153" s="720"/>
      <c r="R153" s="720"/>
      <c r="S153" s="720"/>
      <c r="T153" s="720"/>
      <c r="U153" s="722"/>
    </row>
    <row r="154" spans="1:21" s="343" customFormat="1" ht="15.6" thickBot="1">
      <c r="A154" s="696"/>
      <c r="B154" s="689" t="s">
        <v>130</v>
      </c>
      <c r="C154" s="700"/>
      <c r="D154" s="700"/>
      <c r="E154" s="700"/>
      <c r="F154" s="701"/>
      <c r="G154" s="701"/>
      <c r="H154" s="702"/>
      <c r="I154" s="354">
        <f t="shared" ref="I154:U154" si="33">I150+I152</f>
        <v>0</v>
      </c>
      <c r="J154" s="354">
        <f t="shared" si="33"/>
        <v>0</v>
      </c>
      <c r="K154" s="354">
        <f t="shared" si="33"/>
        <v>0</v>
      </c>
      <c r="L154" s="354">
        <f t="shared" si="33"/>
        <v>0</v>
      </c>
      <c r="M154" s="354">
        <f t="shared" si="33"/>
        <v>0</v>
      </c>
      <c r="N154" s="354">
        <f t="shared" si="33"/>
        <v>0</v>
      </c>
      <c r="O154" s="354">
        <f t="shared" si="33"/>
        <v>0</v>
      </c>
      <c r="P154" s="354">
        <f t="shared" si="33"/>
        <v>0</v>
      </c>
      <c r="Q154" s="354">
        <f t="shared" si="33"/>
        <v>0</v>
      </c>
      <c r="R154" s="354">
        <f t="shared" si="33"/>
        <v>0</v>
      </c>
      <c r="S154" s="354">
        <f t="shared" si="33"/>
        <v>0</v>
      </c>
      <c r="T154" s="354">
        <f t="shared" si="33"/>
        <v>0</v>
      </c>
      <c r="U154" s="355">
        <f t="shared" si="33"/>
        <v>0</v>
      </c>
    </row>
    <row r="155" spans="1:21" ht="15.6" thickTop="1"/>
  </sheetData>
  <sheetProtection algorithmName="SHA-512" hashValue="IulhPzVaebHVmFGxoo2bLgBdeRl/oaZVdy34yVVZQ7w0ZoVG0HH/eOajQRqBoQCPVx6W+V4t7KJUfqAsWIMeJg==" saltValue="dnQYMzt4RuXAst2NfQtinQ==" spinCount="100000" sheet="1" objects="1" scenarios="1"/>
  <mergeCells count="3">
    <mergeCell ref="B4:H5"/>
    <mergeCell ref="B13:E13"/>
    <mergeCell ref="B2:H3"/>
  </mergeCells>
  <conditionalFormatting sqref="I2:U2">
    <cfRule type="expression" dxfId="17" priority="6">
      <formula>School="Enter School Name Here"</formula>
    </cfRule>
  </conditionalFormatting>
  <conditionalFormatting sqref="I5:U5">
    <cfRule type="expression" dxfId="16" priority="1">
      <formula>$I$5="Do NOT complete this section.  Complete tab ""5) Pre-OP Cash Flow 6-Mo."""</formula>
    </cfRule>
    <cfRule type="expression" dxfId="15" priority="2">
      <formula>AND($V$14=2,LEN(PreOpenPd)&lt;&gt;0)</formula>
    </cfRule>
  </conditionalFormatting>
  <dataValidations count="5">
    <dataValidation type="custom" showInputMessage="1" showErrorMessage="1" sqref="U6">
      <formula1>H6=0</formula1>
    </dataValidation>
    <dataValidation type="custom" allowBlank="1" showInputMessage="1" showErrorMessage="1" errorTitle="1-Year Pre-Opening Period" error="Data may be entered on this sheet only when the 1-Year Pre-Opening Period has been selected on on tab &quot;1.) School Information&quot; and when NO data has been entered on tab 3." sqref="I18:I20 I144:T145 I140:T142 I136:T138 I31:T38 I152:J152 I127:T130 I45:T50 I54:T61 I65:T69 I75:T77 I83:T91 I95:T114 I118:T124 J17:T20 I25:T27">
      <formula1>AND($V$13=0,$V$14=TRUE)</formula1>
    </dataValidation>
    <dataValidation type="custom" allowBlank="1" showInputMessage="1" showErrorMessage="1" errorTitle="1-Year Pre-Opening Period" error="Data may be entered on this sheet only when the 1-Year Pre-Opening Period has been selected on on tab &quot;1.) School Information&quot; and when NO data has been entered on tab &quot;5) Pre-OP Cash Flow 6-Month.&quot;" sqref="I17">
      <formula1>AND($V$13=0,$V$14=TRUE)</formula1>
    </dataValidation>
    <dataValidation type="custom" allowBlank="1" showInputMessage="1" showErrorMessage="1" errorTitle="1-Year Pre-OP FTE" error="Data may be entered on this sheet only when the 1-Year Pre-Opening Period has been selected on on tab &quot;1.) School Information&quot; and when NO data has been entered on tab 5." sqref="G45:G50 G54:G61 G65:G69">
      <formula1>AND($V$80=0,$V$14=TRUE)</formula1>
    </dataValidation>
    <dataValidation type="custom" errorStyle="information" allowBlank="1" showInputMessage="1" showErrorMessage="1" errorTitle="1-Year Pre-Opening Period" error="Data may be entered on this sheet only when the 1-Year Pre-Opening Period has been selected on on tab &quot;1.) School Information&quot; and when NO data has been entered on tab 3." sqref="K152:T152">
      <formula1>AND($V$13=0,$V$14=TRUE)</formula1>
    </dataValidation>
  </dataValidations>
  <printOptions horizontalCentered="1"/>
  <pageMargins left="0.25" right="0.25" top="0.75" bottom="0.5" header="0.3" footer="0"/>
  <pageSetup scale="56" orientation="landscape" r:id="rId1"/>
  <rowBreaks count="3" manualBreakCount="3">
    <brk id="41" max="16383" man="1"/>
    <brk id="92" max="16383" man="1"/>
    <brk id="132" max="1638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5">
    <tabColor indexed="56"/>
  </sheetPr>
  <dimension ref="A1:R181"/>
  <sheetViews>
    <sheetView showGridLines="0" topLeftCell="D1" zoomScale="90" zoomScaleNormal="90" zoomScaleSheetLayoutView="80" workbookViewId="0">
      <pane ySplit="12" topLeftCell="A13" activePane="bottomLeft" state="frozen"/>
      <selection activeCell="F7" sqref="F7"/>
      <selection pane="bottomLeft" activeCell="J34" sqref="J34"/>
    </sheetView>
  </sheetViews>
  <sheetFormatPr defaultColWidth="8.88671875" defaultRowHeight="15" outlineLevelCol="1"/>
  <cols>
    <col min="1" max="1" width="3.6640625" style="357" customWidth="1"/>
    <col min="2" max="3" width="2.33203125" style="230" customWidth="1"/>
    <col min="4" max="4" width="26.109375" style="230" customWidth="1"/>
    <col min="5" max="5" width="41.5546875" style="231" bestFit="1" customWidth="1"/>
    <col min="6" max="6" width="2.6640625" style="232" customWidth="1"/>
    <col min="7" max="7" width="14.6640625" style="232" customWidth="1"/>
    <col min="8" max="8" width="3.6640625" style="233" customWidth="1"/>
    <col min="9" max="13" width="15.6640625" style="233" customWidth="1"/>
    <col min="14" max="14" width="15.6640625" style="230" customWidth="1"/>
    <col min="15" max="15" width="48.88671875" style="230" customWidth="1"/>
    <col min="16" max="16" width="3.6640625" style="230" customWidth="1"/>
    <col min="17" max="17" width="16.44140625" style="230" customWidth="1" outlineLevel="1"/>
    <col min="18" max="18" width="10.88671875" style="230" customWidth="1"/>
    <col min="19" max="16384" width="8.88671875" style="230"/>
  </cols>
  <sheetData>
    <row r="1" spans="1:18" ht="15.6" thickBot="1">
      <c r="I1" s="233">
        <v>14</v>
      </c>
    </row>
    <row r="2" spans="1:18" s="1" customFormat="1" ht="15.6" thickBot="1">
      <c r="A2" s="358"/>
      <c r="B2" s="1175" t="s">
        <v>298</v>
      </c>
      <c r="C2" s="1176"/>
      <c r="D2" s="1176"/>
      <c r="E2" s="1176"/>
      <c r="F2" s="1176"/>
      <c r="G2" s="1176"/>
      <c r="H2" s="1177"/>
      <c r="I2" s="1169" t="str">
        <f>'4) Pre-Opening Period Budget'!B2</f>
        <v>Please enter school name on tab - "1) School Information"</v>
      </c>
      <c r="J2" s="1169"/>
      <c r="K2" s="1169"/>
      <c r="L2" s="1169"/>
      <c r="M2" s="1169"/>
      <c r="N2" s="1170"/>
      <c r="O2" s="748"/>
      <c r="Q2" s="949" t="s">
        <v>1097</v>
      </c>
    </row>
    <row r="3" spans="1:18" s="1" customFormat="1" ht="15.6" thickBot="1">
      <c r="A3" s="358"/>
      <c r="B3" s="1178"/>
      <c r="C3" s="1179"/>
      <c r="D3" s="1179"/>
      <c r="E3" s="1179"/>
      <c r="F3" s="1179"/>
      <c r="G3" s="1179"/>
      <c r="H3" s="1180"/>
      <c r="I3" s="247"/>
      <c r="J3" s="247"/>
      <c r="K3" s="247"/>
      <c r="L3" s="247"/>
      <c r="M3" s="247"/>
      <c r="N3" s="749"/>
      <c r="O3" s="1162" t="s">
        <v>105</v>
      </c>
      <c r="Q3" s="770" t="str">
        <f>IF(COUNTIFS(Q6:Q180,"&lt;&gt;OK",Q6:Q180,"&lt;&gt;")&lt;&gt;0,"Totals Unequal - (See Below)","Totals Match")</f>
        <v>Totals Match</v>
      </c>
      <c r="R3" s="771"/>
    </row>
    <row r="4" spans="1:18" s="1" customFormat="1">
      <c r="A4" s="358"/>
      <c r="B4" s="1178"/>
      <c r="C4" s="1179"/>
      <c r="D4" s="1179"/>
      <c r="E4" s="1179"/>
      <c r="F4" s="1179"/>
      <c r="G4" s="1179"/>
      <c r="H4" s="1180"/>
      <c r="I4" s="1171" t="s">
        <v>146</v>
      </c>
      <c r="J4" s="1171"/>
      <c r="K4" s="1171"/>
      <c r="L4" s="1171"/>
      <c r="M4" s="1171"/>
      <c r="N4" s="1172"/>
      <c r="O4" s="1162"/>
    </row>
    <row r="5" spans="1:18" s="1" customFormat="1" ht="30">
      <c r="A5" s="358"/>
      <c r="B5" s="1181"/>
      <c r="C5" s="1149"/>
      <c r="D5" s="1149"/>
      <c r="E5" s="1149"/>
      <c r="F5" s="1149"/>
      <c r="G5" s="1149"/>
      <c r="H5" s="1150"/>
      <c r="I5" s="1173" t="str">
        <f>IF(AcadYr1=CONTROL!B18,Mssg2,"JULY 1, "&amp;Year1-1&amp;" - JUNE 30, "&amp;Year1)</f>
        <v>Please complete entering all information  on tab - "1) School Information"</v>
      </c>
      <c r="J5" s="1173"/>
      <c r="K5" s="1173"/>
      <c r="L5" s="1173"/>
      <c r="M5" s="1173"/>
      <c r="N5" s="1174"/>
      <c r="O5" s="624" t="s">
        <v>296</v>
      </c>
    </row>
    <row r="6" spans="1:18" s="1" customFormat="1">
      <c r="A6" s="358"/>
      <c r="B6" s="506" t="s">
        <v>23</v>
      </c>
      <c r="C6" s="239"/>
      <c r="D6" s="239"/>
      <c r="E6" s="240"/>
      <c r="F6" s="241"/>
      <c r="G6" s="241"/>
      <c r="H6" s="623"/>
      <c r="I6" s="622">
        <f t="shared" ref="I6:N6" si="0">I65</f>
        <v>0</v>
      </c>
      <c r="J6" s="622">
        <f t="shared" si="0"/>
        <v>0</v>
      </c>
      <c r="K6" s="244">
        <f t="shared" si="0"/>
        <v>0</v>
      </c>
      <c r="L6" s="244">
        <f t="shared" si="0"/>
        <v>0</v>
      </c>
      <c r="M6" s="244">
        <f t="shared" si="0"/>
        <v>0</v>
      </c>
      <c r="N6" s="755">
        <f t="shared" si="0"/>
        <v>0</v>
      </c>
      <c r="O6" s="750"/>
      <c r="Q6" s="4" t="str">
        <f>IF(AND(N6='8) Year 1 Cash Flow'!U6,'9) 5 YR Budget &amp; Cash Flow Adj'!I6='8) Year 1 Cash Flow'!U6),"OK",IF('8) Year 1 Cash Flow'!U6='9) 5 YR Budget &amp; Cash Flow Adj'!I6,"Tab 7 is Different by "&amp;TEXT(ABS('8) Year 1 Cash Flow'!U6-N6),"#,###.00"),IF(N6='9) 5 YR Budget &amp; Cash Flow Adj'!I6,"Tab 8 is Different by "&amp;TEXT(ABS('9) 5 YR Budget &amp; Cash Flow Adj'!I6-'8) Year 1 Cash Flow'!U6),"#,###.00"),"Tab 9 is Different by "&amp;TEXT(ABS('8) Year 1 Cash Flow'!U6-'9) 5 YR Budget &amp; Cash Flow Adj'!I6),"#,###.00"))))</f>
        <v>OK</v>
      </c>
    </row>
    <row r="7" spans="1:18" s="1" customFormat="1">
      <c r="A7" s="358"/>
      <c r="B7" s="507" t="s">
        <v>0</v>
      </c>
      <c r="C7" s="235"/>
      <c r="D7" s="235"/>
      <c r="E7" s="247"/>
      <c r="F7" s="193"/>
      <c r="G7" s="193"/>
      <c r="H7" s="249"/>
      <c r="I7" s="359">
        <f t="shared" ref="I7:N7" si="1">I155</f>
        <v>0</v>
      </c>
      <c r="J7" s="359">
        <f t="shared" si="1"/>
        <v>0</v>
      </c>
      <c r="K7" s="250">
        <f t="shared" si="1"/>
        <v>0</v>
      </c>
      <c r="L7" s="250">
        <f t="shared" si="1"/>
        <v>0</v>
      </c>
      <c r="M7" s="250">
        <f t="shared" si="1"/>
        <v>0</v>
      </c>
      <c r="N7" s="756">
        <f t="shared" si="1"/>
        <v>0</v>
      </c>
      <c r="O7" s="750"/>
      <c r="Q7" s="4" t="str">
        <f>IF(AND(N7='8) Year 1 Cash Flow'!U7,'9) 5 YR Budget &amp; Cash Flow Adj'!I7='8) Year 1 Cash Flow'!U7),"OK",IF('8) Year 1 Cash Flow'!U7='9) 5 YR Budget &amp; Cash Flow Adj'!I7,"Tab 7 is Different by "&amp;TEXT(ABS('8) Year 1 Cash Flow'!U7-N7),"#,###.00"),IF(N7='9) 5 YR Budget &amp; Cash Flow Adj'!I7,"Tab 8 is Different by "&amp;TEXT(ABS('9) 5 YR Budget &amp; Cash Flow Adj'!I7-'8) Year 1 Cash Flow'!U7),"#,###.00"),"Tab 9 is Different by "&amp;TEXT(ABS('8) Year 1 Cash Flow'!U7-'9) 5 YR Budget &amp; Cash Flow Adj'!I7),"#,###.00"))))</f>
        <v>OK</v>
      </c>
    </row>
    <row r="8" spans="1:18" s="1" customFormat="1">
      <c r="A8" s="358"/>
      <c r="B8" s="507" t="s">
        <v>22</v>
      </c>
      <c r="C8" s="235"/>
      <c r="D8" s="235"/>
      <c r="E8" s="247"/>
      <c r="F8" s="193"/>
      <c r="G8" s="193"/>
      <c r="H8" s="249"/>
      <c r="I8" s="359">
        <f t="shared" ref="I8:N8" si="2">I6-I7</f>
        <v>0</v>
      </c>
      <c r="J8" s="359">
        <f t="shared" si="2"/>
        <v>0</v>
      </c>
      <c r="K8" s="250">
        <f t="shared" si="2"/>
        <v>0</v>
      </c>
      <c r="L8" s="250">
        <f t="shared" si="2"/>
        <v>0</v>
      </c>
      <c r="M8" s="250">
        <f t="shared" si="2"/>
        <v>0</v>
      </c>
      <c r="N8" s="756">
        <f t="shared" si="2"/>
        <v>0</v>
      </c>
      <c r="O8" s="750"/>
      <c r="Q8" s="4" t="str">
        <f>IF(AND(N8='8) Year 1 Cash Flow'!U8,'9) 5 YR Budget &amp; Cash Flow Adj'!I8='8) Year 1 Cash Flow'!U8),"OK",IF('8) Year 1 Cash Flow'!U8='9) 5 YR Budget &amp; Cash Flow Adj'!I8,"Tab 7 is Different by "&amp;TEXT(ABS('8) Year 1 Cash Flow'!U8-N8),"#,###.00"),IF(N8='9) 5 YR Budget &amp; Cash Flow Adj'!I8,"Tab 8 is Different by "&amp;TEXT(ABS('9) 5 YR Budget &amp; Cash Flow Adj'!I8-'8) Year 1 Cash Flow'!U8),"#,###.00"),"Tab 9 is Different by "&amp;TEXT(ABS('8) Year 1 Cash Flow'!U8-'9) 5 YR Budget &amp; Cash Flow Adj'!I8),"#,###.00"))))</f>
        <v>OK</v>
      </c>
    </row>
    <row r="9" spans="1:18" s="1" customFormat="1">
      <c r="A9" s="358"/>
      <c r="B9" s="842" t="s">
        <v>351</v>
      </c>
      <c r="C9" s="843"/>
      <c r="D9" s="843"/>
      <c r="E9" s="844"/>
      <c r="F9" s="845"/>
      <c r="G9" s="845"/>
      <c r="H9" s="846"/>
      <c r="I9" s="847">
        <f>I176</f>
        <v>0</v>
      </c>
      <c r="J9" s="847">
        <f>J176</f>
        <v>0</v>
      </c>
      <c r="K9" s="848"/>
      <c r="L9" s="848"/>
      <c r="M9" s="848"/>
      <c r="N9" s="849">
        <f>N176</f>
        <v>0</v>
      </c>
      <c r="O9" s="850"/>
      <c r="Q9" s="4" t="str">
        <f>IF(N9='9) 5 YR Budget &amp; Cash Flow Adj'!I9=TRUE,"OK","Tab 7 is UNEQUAL to Tab 9")</f>
        <v>OK</v>
      </c>
    </row>
    <row r="10" spans="1:18" s="1" customFormat="1">
      <c r="A10" s="358"/>
      <c r="B10" s="508"/>
      <c r="C10" s="261"/>
      <c r="D10" s="261"/>
      <c r="E10" s="247"/>
      <c r="F10" s="193"/>
      <c r="G10" s="193"/>
      <c r="H10" s="262"/>
      <c r="I10" s="262"/>
      <c r="J10" s="262"/>
      <c r="K10" s="262"/>
      <c r="L10" s="262"/>
      <c r="M10" s="262"/>
      <c r="N10" s="840"/>
      <c r="O10" s="751"/>
    </row>
    <row r="11" spans="1:18" s="1" customFormat="1" ht="12.75" customHeight="1">
      <c r="A11" s="358"/>
      <c r="B11" s="1163"/>
      <c r="C11" s="1164"/>
      <c r="D11" s="1164"/>
      <c r="E11" s="1164"/>
      <c r="F11" s="146"/>
      <c r="G11" s="146"/>
      <c r="H11" s="361"/>
      <c r="I11" s="1166" t="s">
        <v>100</v>
      </c>
      <c r="J11" s="1167"/>
      <c r="K11" s="1168"/>
      <c r="L11" s="1166" t="s">
        <v>101</v>
      </c>
      <c r="M11" s="1168"/>
      <c r="N11" s="757"/>
      <c r="O11" s="751"/>
    </row>
    <row r="12" spans="1:18" s="268" customFormat="1" ht="29.25" customHeight="1">
      <c r="A12" s="140"/>
      <c r="B12" s="1165"/>
      <c r="C12" s="1138"/>
      <c r="D12" s="1138"/>
      <c r="E12" s="1138"/>
      <c r="F12" s="264"/>
      <c r="G12" s="264"/>
      <c r="H12" s="362"/>
      <c r="I12" s="627" t="s">
        <v>102</v>
      </c>
      <c r="J12" s="627" t="s">
        <v>103</v>
      </c>
      <c r="K12" s="627" t="s">
        <v>48</v>
      </c>
      <c r="L12" s="627" t="s">
        <v>56</v>
      </c>
      <c r="M12" s="627" t="s">
        <v>104</v>
      </c>
      <c r="N12" s="758" t="s">
        <v>99</v>
      </c>
      <c r="O12" s="752"/>
    </row>
    <row r="13" spans="1:18" s="268" customFormat="1" ht="7.5" hidden="1" customHeight="1">
      <c r="A13" s="140"/>
      <c r="B13" s="509"/>
      <c r="C13" s="270"/>
      <c r="D13" s="270"/>
      <c r="E13" s="271"/>
      <c r="F13" s="272"/>
      <c r="G13" s="272"/>
      <c r="H13" s="273"/>
      <c r="I13" s="273"/>
      <c r="J13" s="273"/>
      <c r="K13" s="273"/>
      <c r="L13" s="273"/>
      <c r="M13" s="273"/>
      <c r="N13" s="759"/>
      <c r="O13" s="753"/>
    </row>
    <row r="14" spans="1:18" s="246" customFormat="1">
      <c r="A14" s="363"/>
      <c r="B14" s="510" t="s">
        <v>24</v>
      </c>
      <c r="C14" s="276"/>
      <c r="D14" s="276"/>
      <c r="E14" s="277"/>
      <c r="F14" s="190"/>
      <c r="G14" s="190"/>
      <c r="H14" s="278"/>
      <c r="I14" s="278"/>
      <c r="J14" s="278"/>
      <c r="K14" s="278"/>
      <c r="L14" s="278"/>
      <c r="M14" s="278"/>
      <c r="N14" s="541"/>
      <c r="O14" s="525"/>
    </row>
    <row r="15" spans="1:18" s="246" customFormat="1" ht="12" customHeight="1">
      <c r="A15" s="363"/>
      <c r="B15" s="510"/>
      <c r="C15" s="276" t="s">
        <v>25</v>
      </c>
      <c r="D15" s="276"/>
      <c r="E15" s="277"/>
      <c r="F15" s="190"/>
      <c r="G15" s="190"/>
      <c r="H15" s="278"/>
      <c r="I15" s="278"/>
      <c r="J15" s="278"/>
      <c r="K15" s="278"/>
      <c r="L15" s="278"/>
      <c r="M15" s="278"/>
      <c r="N15" s="541"/>
      <c r="O15" s="533"/>
    </row>
    <row r="16" spans="1:18" s="246" customFormat="1" ht="30">
      <c r="A16" s="363"/>
      <c r="B16" s="511"/>
      <c r="C16" s="152"/>
      <c r="D16" s="280" t="s">
        <v>21</v>
      </c>
      <c r="E16" s="277"/>
      <c r="F16" s="190"/>
      <c r="G16" s="150" t="str">
        <f>"Basic Tuition ("&amp;PPR_Tbl_Date&amp;")"</f>
        <v>Basic Tuition (2019-20)</v>
      </c>
      <c r="H16" s="278"/>
      <c r="I16" s="281"/>
      <c r="J16" s="278"/>
      <c r="K16" s="278"/>
      <c r="L16" s="278"/>
      <c r="M16" s="278"/>
      <c r="N16" s="760"/>
      <c r="O16" s="754"/>
      <c r="Q16" s="364"/>
    </row>
    <row r="17" spans="1:17" s="246" customFormat="1">
      <c r="A17" s="363"/>
      <c r="B17" s="511"/>
      <c r="C17" s="152"/>
      <c r="D17" s="559" t="s">
        <v>167</v>
      </c>
      <c r="E17" s="560" t="str">
        <f>IF(CONTROL!B98=CONTROL!$B$167, "Please complete ""ENROLLMENT"" tab",CONTROL!B98)</f>
        <v>Please complete "ENROLLMENT" tab</v>
      </c>
      <c r="F17" s="154"/>
      <c r="G17" s="155">
        <f>CONTROL!C98</f>
        <v>0</v>
      </c>
      <c r="H17" s="278"/>
      <c r="I17" s="445">
        <f>CONTROL!T98</f>
        <v>0</v>
      </c>
      <c r="J17" s="876"/>
      <c r="K17" s="40"/>
      <c r="L17" s="447"/>
      <c r="M17" s="366"/>
      <c r="N17" s="542">
        <f>I17</f>
        <v>0</v>
      </c>
      <c r="O17" s="1068"/>
      <c r="Q17" s="4" t="str">
        <f>IF(AND(N17='8) Year 1 Cash Flow'!U18,'9) 5 YR Budget &amp; Cash Flow Adj'!I17='8) Year 1 Cash Flow'!U18),"OK",IF('8) Year 1 Cash Flow'!U18='9) 5 YR Budget &amp; Cash Flow Adj'!I17,"Tab 7 is Different by "&amp;TEXT(ABS('8) Year 1 Cash Flow'!U18-N17),"#,###.00"),IF(N17='9) 5 YR Budget &amp; Cash Flow Adj'!I17,"Tab 8 is Different by "&amp;TEXT(ABS('9) 5 YR Budget &amp; Cash Flow Adj'!I17-'8) Year 1 Cash Flow'!U18),"#,###.00"),"Tab 9 is Different by "&amp;TEXT(ABS('8) Year 1 Cash Flow'!U18-'9) 5 YR Budget &amp; Cash Flow Adj'!I17),"#,###.00"))))</f>
        <v>OK</v>
      </c>
    </row>
    <row r="18" spans="1:17" s="246" customFormat="1">
      <c r="A18" s="363"/>
      <c r="B18" s="511"/>
      <c r="C18" s="152"/>
      <c r="D18" s="559" t="s">
        <v>211</v>
      </c>
      <c r="E18" s="560" t="str">
        <f>IF(CONTROL!B99=CONTROL!$B$167, "",CONTROL!B99)</f>
        <v/>
      </c>
      <c r="F18" s="154"/>
      <c r="G18" s="155">
        <f>CONTROL!C99</f>
        <v>0</v>
      </c>
      <c r="H18" s="278"/>
      <c r="I18" s="445">
        <f>CONTROL!T99</f>
        <v>0</v>
      </c>
      <c r="J18" s="876"/>
      <c r="K18" s="40"/>
      <c r="L18" s="367"/>
      <c r="M18" s="366"/>
      <c r="N18" s="542">
        <f t="shared" ref="N18:N33" si="3">I18</f>
        <v>0</v>
      </c>
      <c r="O18" s="750"/>
      <c r="Q18" s="4" t="str">
        <f>IF(AND(N18='8) Year 1 Cash Flow'!U19,'9) 5 YR Budget &amp; Cash Flow Adj'!I18='8) Year 1 Cash Flow'!U19),"OK",IF('8) Year 1 Cash Flow'!U19='9) 5 YR Budget &amp; Cash Flow Adj'!I18,"Tab 7 is Different by "&amp;TEXT(ABS('8) Year 1 Cash Flow'!U19-N18),"#,###.00"),IF(N18='9) 5 YR Budget &amp; Cash Flow Adj'!I18,"Tab 8 is Different by "&amp;TEXT(ABS('9) 5 YR Budget &amp; Cash Flow Adj'!I18-'8) Year 1 Cash Flow'!U19),"#,###.00"),"Tab 9 is Different by "&amp;TEXT(ABS('8) Year 1 Cash Flow'!U19-'9) 5 YR Budget &amp; Cash Flow Adj'!I18),"#,###.00"))))</f>
        <v>OK</v>
      </c>
    </row>
    <row r="19" spans="1:17" s="246" customFormat="1">
      <c r="A19" s="363"/>
      <c r="B19" s="511"/>
      <c r="C19" s="152"/>
      <c r="D19" s="559" t="s">
        <v>212</v>
      </c>
      <c r="E19" s="560" t="str">
        <f>IF(CONTROL!B100=CONTROL!$B$167, "",CONTROL!B100)</f>
        <v/>
      </c>
      <c r="F19" s="154"/>
      <c r="G19" s="155">
        <f>CONTROL!C100</f>
        <v>0</v>
      </c>
      <c r="H19" s="278"/>
      <c r="I19" s="445">
        <f>CONTROL!T100</f>
        <v>0</v>
      </c>
      <c r="J19" s="876"/>
      <c r="K19" s="40"/>
      <c r="L19" s="447"/>
      <c r="M19" s="366"/>
      <c r="N19" s="542">
        <f t="shared" si="3"/>
        <v>0</v>
      </c>
      <c r="O19" s="750"/>
      <c r="Q19" s="4" t="str">
        <f>IF(AND(N19='8) Year 1 Cash Flow'!U20,'9) 5 YR Budget &amp; Cash Flow Adj'!I19='8) Year 1 Cash Flow'!U20),"OK",IF('8) Year 1 Cash Flow'!U20='9) 5 YR Budget &amp; Cash Flow Adj'!I19,"Tab 7 is Different by "&amp;TEXT(ABS('8) Year 1 Cash Flow'!U20-N19),"#,###.00"),IF(N19='9) 5 YR Budget &amp; Cash Flow Adj'!I19,"Tab 8 is Different by "&amp;TEXT(ABS('9) 5 YR Budget &amp; Cash Flow Adj'!I19-'8) Year 1 Cash Flow'!U20),"#,###.00"),"Tab 9 is Different by "&amp;TEXT(ABS('8) Year 1 Cash Flow'!U20-'9) 5 YR Budget &amp; Cash Flow Adj'!I19),"#,###.00"))))</f>
        <v>OK</v>
      </c>
    </row>
    <row r="20" spans="1:17" s="246" customFormat="1">
      <c r="A20" s="363"/>
      <c r="B20" s="511"/>
      <c r="C20" s="152"/>
      <c r="D20" s="559" t="s">
        <v>213</v>
      </c>
      <c r="E20" s="560" t="str">
        <f>IF(CONTROL!B101=CONTROL!$B$167, "",CONTROL!B101)</f>
        <v/>
      </c>
      <c r="F20" s="154"/>
      <c r="G20" s="155">
        <f>CONTROL!C101</f>
        <v>0</v>
      </c>
      <c r="H20" s="278"/>
      <c r="I20" s="445">
        <f>CONTROL!T101</f>
        <v>0</v>
      </c>
      <c r="J20" s="876"/>
      <c r="K20" s="40"/>
      <c r="L20" s="447"/>
      <c r="M20" s="366"/>
      <c r="N20" s="542">
        <f t="shared" si="3"/>
        <v>0</v>
      </c>
      <c r="O20" s="750"/>
      <c r="Q20" s="4" t="str">
        <f>IF(AND(N20='8) Year 1 Cash Flow'!U21,'9) 5 YR Budget &amp; Cash Flow Adj'!I20='8) Year 1 Cash Flow'!U21),"OK",IF('8) Year 1 Cash Flow'!U21='9) 5 YR Budget &amp; Cash Flow Adj'!I20,"Tab 7 is Different by "&amp;TEXT(ABS('8) Year 1 Cash Flow'!U21-N20),"#,###.00"),IF(N20='9) 5 YR Budget &amp; Cash Flow Adj'!I20,"Tab 8 is Different by "&amp;TEXT(ABS('9) 5 YR Budget &amp; Cash Flow Adj'!I20-'8) Year 1 Cash Flow'!U21),"#,###.00"),"Tab 9 is Different by "&amp;TEXT(ABS('8) Year 1 Cash Flow'!U21-'9) 5 YR Budget &amp; Cash Flow Adj'!I20),"#,###.00"))))</f>
        <v>OK</v>
      </c>
    </row>
    <row r="21" spans="1:17" s="246" customFormat="1">
      <c r="A21" s="363"/>
      <c r="B21" s="511"/>
      <c r="C21" s="152"/>
      <c r="D21" s="559" t="s">
        <v>214</v>
      </c>
      <c r="E21" s="560" t="str">
        <f>IF(CONTROL!B102=CONTROL!$B$167, "",CONTROL!B102)</f>
        <v/>
      </c>
      <c r="F21" s="154"/>
      <c r="G21" s="155">
        <f>CONTROL!C102</f>
        <v>0</v>
      </c>
      <c r="H21" s="278"/>
      <c r="I21" s="445">
        <f>CONTROL!T102</f>
        <v>0</v>
      </c>
      <c r="J21" s="876"/>
      <c r="K21" s="40"/>
      <c r="L21" s="447"/>
      <c r="M21" s="366"/>
      <c r="N21" s="542">
        <f t="shared" si="3"/>
        <v>0</v>
      </c>
      <c r="O21" s="750"/>
      <c r="Q21" s="4" t="str">
        <f>IF(AND(N21='8) Year 1 Cash Flow'!U22,'9) 5 YR Budget &amp; Cash Flow Adj'!I21='8) Year 1 Cash Flow'!U22),"OK",IF('8) Year 1 Cash Flow'!U22='9) 5 YR Budget &amp; Cash Flow Adj'!I21,"Tab 7 is Different by "&amp;TEXT(ABS('8) Year 1 Cash Flow'!U22-N21),"#,###.00"),IF(N21='9) 5 YR Budget &amp; Cash Flow Adj'!I21,"Tab 8 is Different by "&amp;TEXT(ABS('9) 5 YR Budget &amp; Cash Flow Adj'!I21-'8) Year 1 Cash Flow'!U22),"#,###.00"),"Tab 9 is Different by "&amp;TEXT(ABS('8) Year 1 Cash Flow'!U22-'9) 5 YR Budget &amp; Cash Flow Adj'!I21),"#,###.00"))))</f>
        <v>OK</v>
      </c>
    </row>
    <row r="22" spans="1:17" s="246" customFormat="1">
      <c r="A22" s="363"/>
      <c r="B22" s="511"/>
      <c r="C22" s="152"/>
      <c r="D22" s="559" t="s">
        <v>215</v>
      </c>
      <c r="E22" s="560" t="str">
        <f>IF(CONTROL!B103=CONTROL!$B$167, "",CONTROL!B103)</f>
        <v/>
      </c>
      <c r="F22" s="154"/>
      <c r="G22" s="155">
        <f>CONTROL!C103</f>
        <v>0</v>
      </c>
      <c r="H22" s="278"/>
      <c r="I22" s="445">
        <f>CONTROL!T103</f>
        <v>0</v>
      </c>
      <c r="J22" s="876"/>
      <c r="K22" s="40"/>
      <c r="L22" s="447"/>
      <c r="M22" s="366"/>
      <c r="N22" s="542">
        <f t="shared" si="3"/>
        <v>0</v>
      </c>
      <c r="O22" s="750"/>
      <c r="Q22" s="4" t="str">
        <f>IF(AND(N22='8) Year 1 Cash Flow'!U23,'9) 5 YR Budget &amp; Cash Flow Adj'!I22='8) Year 1 Cash Flow'!U23),"OK",IF('8) Year 1 Cash Flow'!U23='9) 5 YR Budget &amp; Cash Flow Adj'!I22,"Tab 7 is Different by "&amp;TEXT(ABS('8) Year 1 Cash Flow'!U23-N22),"#,###.00"),IF(N22='9) 5 YR Budget &amp; Cash Flow Adj'!I22,"Tab 8 is Different by "&amp;TEXT(ABS('9) 5 YR Budget &amp; Cash Flow Adj'!I22-'8) Year 1 Cash Flow'!U23),"#,###.00"),"Tab 9 is Different by "&amp;TEXT(ABS('8) Year 1 Cash Flow'!U23-'9) 5 YR Budget &amp; Cash Flow Adj'!I22),"#,###.00"))))</f>
        <v>OK</v>
      </c>
    </row>
    <row r="23" spans="1:17" s="246" customFormat="1">
      <c r="A23" s="363"/>
      <c r="B23" s="511"/>
      <c r="C23" s="152"/>
      <c r="D23" s="559" t="s">
        <v>216</v>
      </c>
      <c r="E23" s="560" t="str">
        <f>IF(CONTROL!B104=CONTROL!$B$167, "",CONTROL!B104)</f>
        <v/>
      </c>
      <c r="F23" s="154"/>
      <c r="G23" s="155">
        <f>CONTROL!C104</f>
        <v>0</v>
      </c>
      <c r="H23" s="278"/>
      <c r="I23" s="445">
        <f>CONTROL!T104</f>
        <v>0</v>
      </c>
      <c r="J23" s="876"/>
      <c r="K23" s="40"/>
      <c r="L23" s="447"/>
      <c r="M23" s="366"/>
      <c r="N23" s="542">
        <f t="shared" si="3"/>
        <v>0</v>
      </c>
      <c r="O23" s="750"/>
      <c r="Q23" s="4" t="str">
        <f>IF(AND(N23='8) Year 1 Cash Flow'!U24,'9) 5 YR Budget &amp; Cash Flow Adj'!I23='8) Year 1 Cash Flow'!U24),"OK",IF('8) Year 1 Cash Flow'!U24='9) 5 YR Budget &amp; Cash Flow Adj'!I23,"Tab 7 is Different by "&amp;TEXT(ABS('8) Year 1 Cash Flow'!U24-N23),"#,###.00"),IF(N23='9) 5 YR Budget &amp; Cash Flow Adj'!I23,"Tab 8 is Different by "&amp;TEXT(ABS('9) 5 YR Budget &amp; Cash Flow Adj'!I23-'8) Year 1 Cash Flow'!U24),"#,###.00"),"Tab 9 is Different by "&amp;TEXT(ABS('8) Year 1 Cash Flow'!U24-'9) 5 YR Budget &amp; Cash Flow Adj'!I23),"#,###.00"))))</f>
        <v>OK</v>
      </c>
    </row>
    <row r="24" spans="1:17" s="246" customFormat="1">
      <c r="A24" s="363"/>
      <c r="B24" s="511"/>
      <c r="C24" s="152"/>
      <c r="D24" s="559" t="s">
        <v>217</v>
      </c>
      <c r="E24" s="560" t="str">
        <f>IF(CONTROL!B105=CONTROL!$B$167, "",CONTROL!B105)</f>
        <v/>
      </c>
      <c r="F24" s="154"/>
      <c r="G24" s="155">
        <f>CONTROL!C105</f>
        <v>0</v>
      </c>
      <c r="H24" s="278"/>
      <c r="I24" s="445">
        <f>CONTROL!T105</f>
        <v>0</v>
      </c>
      <c r="J24" s="876"/>
      <c r="K24" s="40"/>
      <c r="L24" s="447"/>
      <c r="M24" s="366"/>
      <c r="N24" s="542">
        <f t="shared" si="3"/>
        <v>0</v>
      </c>
      <c r="O24" s="750"/>
      <c r="Q24" s="4" t="str">
        <f>IF(AND(N24='8) Year 1 Cash Flow'!U25,'9) 5 YR Budget &amp; Cash Flow Adj'!I24='8) Year 1 Cash Flow'!U25),"OK",IF('8) Year 1 Cash Flow'!U25='9) 5 YR Budget &amp; Cash Flow Adj'!I24,"Tab 7 is Different by "&amp;TEXT(ABS('8) Year 1 Cash Flow'!U25-N24),"#,###.00"),IF(N24='9) 5 YR Budget &amp; Cash Flow Adj'!I24,"Tab 8 is Different by "&amp;TEXT(ABS('9) 5 YR Budget &amp; Cash Flow Adj'!I24-'8) Year 1 Cash Flow'!U25),"#,###.00"),"Tab 9 is Different by "&amp;TEXT(ABS('8) Year 1 Cash Flow'!U25-'9) 5 YR Budget &amp; Cash Flow Adj'!I24),"#,###.00"))))</f>
        <v>OK</v>
      </c>
    </row>
    <row r="25" spans="1:17" s="246" customFormat="1">
      <c r="A25" s="363"/>
      <c r="B25" s="511"/>
      <c r="C25" s="152"/>
      <c r="D25" s="559" t="s">
        <v>218</v>
      </c>
      <c r="E25" s="560" t="str">
        <f>IF(CONTROL!B106=CONTROL!$B$167, "",CONTROL!B106)</f>
        <v/>
      </c>
      <c r="F25" s="154"/>
      <c r="G25" s="155">
        <f>CONTROL!C106</f>
        <v>0</v>
      </c>
      <c r="H25" s="278"/>
      <c r="I25" s="445">
        <f>CONTROL!T106</f>
        <v>0</v>
      </c>
      <c r="J25" s="876"/>
      <c r="K25" s="40"/>
      <c r="L25" s="447"/>
      <c r="M25" s="366"/>
      <c r="N25" s="542">
        <f t="shared" si="3"/>
        <v>0</v>
      </c>
      <c r="O25" s="750"/>
      <c r="Q25" s="4" t="str">
        <f>IF(AND(N25='8) Year 1 Cash Flow'!U26,'9) 5 YR Budget &amp; Cash Flow Adj'!I25='8) Year 1 Cash Flow'!U26),"OK",IF('8) Year 1 Cash Flow'!U26='9) 5 YR Budget &amp; Cash Flow Adj'!I25,"Tab 7 is Different by "&amp;TEXT(ABS('8) Year 1 Cash Flow'!U26-N25),"#,###.00"),IF(N25='9) 5 YR Budget &amp; Cash Flow Adj'!I25,"Tab 8 is Different by "&amp;TEXT(ABS('9) 5 YR Budget &amp; Cash Flow Adj'!I25-'8) Year 1 Cash Flow'!U26),"#,###.00"),"Tab 9 is Different by "&amp;TEXT(ABS('8) Year 1 Cash Flow'!U26-'9) 5 YR Budget &amp; Cash Flow Adj'!I25),"#,###.00"))))</f>
        <v>OK</v>
      </c>
    </row>
    <row r="26" spans="1:17" s="246" customFormat="1">
      <c r="A26" s="363"/>
      <c r="B26" s="511"/>
      <c r="C26" s="152"/>
      <c r="D26" s="559" t="s">
        <v>219</v>
      </c>
      <c r="E26" s="560" t="str">
        <f>IF(CONTROL!B107=CONTROL!$B$167, "",CONTROL!B107)</f>
        <v/>
      </c>
      <c r="F26" s="154"/>
      <c r="G26" s="155">
        <f>CONTROL!C107</f>
        <v>0</v>
      </c>
      <c r="H26" s="278"/>
      <c r="I26" s="445">
        <f>CONTROL!T107</f>
        <v>0</v>
      </c>
      <c r="J26" s="876"/>
      <c r="K26" s="40"/>
      <c r="L26" s="447"/>
      <c r="M26" s="366"/>
      <c r="N26" s="542">
        <f t="shared" si="3"/>
        <v>0</v>
      </c>
      <c r="O26" s="750"/>
      <c r="Q26" s="4" t="str">
        <f>IF(AND(N26='8) Year 1 Cash Flow'!U27,'9) 5 YR Budget &amp; Cash Flow Adj'!I26='8) Year 1 Cash Flow'!U27),"OK",IF('8) Year 1 Cash Flow'!U27='9) 5 YR Budget &amp; Cash Flow Adj'!I26,"Tab 7 is Different by "&amp;TEXT(ABS('8) Year 1 Cash Flow'!U27-N26),"#,###.00"),IF(N26='9) 5 YR Budget &amp; Cash Flow Adj'!I26,"Tab 8 is Different by "&amp;TEXT(ABS('9) 5 YR Budget &amp; Cash Flow Adj'!I26-'8) Year 1 Cash Flow'!U27),"#,###.00"),"Tab 9 is Different by "&amp;TEXT(ABS('8) Year 1 Cash Flow'!U27-'9) 5 YR Budget &amp; Cash Flow Adj'!I26),"#,###.00"))))</f>
        <v>OK</v>
      </c>
    </row>
    <row r="27" spans="1:17" s="246" customFormat="1">
      <c r="A27" s="363"/>
      <c r="B27" s="511"/>
      <c r="C27" s="152"/>
      <c r="D27" s="559" t="s">
        <v>220</v>
      </c>
      <c r="E27" s="560" t="str">
        <f>IF(CONTROL!B108=CONTROL!$B$167, "",CONTROL!B108)</f>
        <v/>
      </c>
      <c r="F27" s="154"/>
      <c r="G27" s="155">
        <f>CONTROL!C108</f>
        <v>0</v>
      </c>
      <c r="H27" s="278"/>
      <c r="I27" s="445">
        <f>CONTROL!T108</f>
        <v>0</v>
      </c>
      <c r="J27" s="876"/>
      <c r="K27" s="40"/>
      <c r="L27" s="447"/>
      <c r="M27" s="366"/>
      <c r="N27" s="542">
        <f t="shared" si="3"/>
        <v>0</v>
      </c>
      <c r="O27" s="750"/>
      <c r="Q27" s="4" t="str">
        <f>IF(AND(N27='8) Year 1 Cash Flow'!U28,'9) 5 YR Budget &amp; Cash Flow Adj'!I27='8) Year 1 Cash Flow'!U28),"OK",IF('8) Year 1 Cash Flow'!U28='9) 5 YR Budget &amp; Cash Flow Adj'!I27,"Tab 7 is Different by "&amp;TEXT(ABS('8) Year 1 Cash Flow'!U28-N27),"#,###.00"),IF(N27='9) 5 YR Budget &amp; Cash Flow Adj'!I27,"Tab 8 is Different by "&amp;TEXT(ABS('9) 5 YR Budget &amp; Cash Flow Adj'!I27-'8) Year 1 Cash Flow'!U28),"#,###.00"),"Tab 9 is Different by "&amp;TEXT(ABS('8) Year 1 Cash Flow'!U28-'9) 5 YR Budget &amp; Cash Flow Adj'!I27),"#,###.00"))))</f>
        <v>OK</v>
      </c>
    </row>
    <row r="28" spans="1:17" s="246" customFormat="1">
      <c r="A28" s="363"/>
      <c r="B28" s="511"/>
      <c r="C28" s="152"/>
      <c r="D28" s="559" t="s">
        <v>221</v>
      </c>
      <c r="E28" s="560" t="str">
        <f>IF(CONTROL!B109=CONTROL!$B$167, "",CONTROL!B109)</f>
        <v/>
      </c>
      <c r="F28" s="154"/>
      <c r="G28" s="155">
        <f>CONTROL!C109</f>
        <v>0</v>
      </c>
      <c r="H28" s="278"/>
      <c r="I28" s="445">
        <f>CONTROL!T109</f>
        <v>0</v>
      </c>
      <c r="J28" s="876"/>
      <c r="K28" s="40"/>
      <c r="L28" s="447"/>
      <c r="M28" s="366"/>
      <c r="N28" s="542">
        <f t="shared" si="3"/>
        <v>0</v>
      </c>
      <c r="O28" s="750"/>
      <c r="Q28" s="4" t="str">
        <f>IF(AND(N28='8) Year 1 Cash Flow'!U29,'9) 5 YR Budget &amp; Cash Flow Adj'!I28='8) Year 1 Cash Flow'!U29),"OK",IF('8) Year 1 Cash Flow'!U29='9) 5 YR Budget &amp; Cash Flow Adj'!I28,"Tab 7 is Different by "&amp;TEXT(ABS('8) Year 1 Cash Flow'!U29-N28),"#,###.00"),IF(N28='9) 5 YR Budget &amp; Cash Flow Adj'!I28,"Tab 8 is Different by "&amp;TEXT(ABS('9) 5 YR Budget &amp; Cash Flow Adj'!I28-'8) Year 1 Cash Flow'!U29),"#,###.00"),"Tab 9 is Different by "&amp;TEXT(ABS('8) Year 1 Cash Flow'!U29-'9) 5 YR Budget &amp; Cash Flow Adj'!I28),"#,###.00"))))</f>
        <v>OK</v>
      </c>
    </row>
    <row r="29" spans="1:17" s="246" customFormat="1">
      <c r="A29" s="363"/>
      <c r="B29" s="511"/>
      <c r="C29" s="152"/>
      <c r="D29" s="559" t="s">
        <v>222</v>
      </c>
      <c r="E29" s="560" t="str">
        <f>IF(CONTROL!B110=CONTROL!$B$167, "",CONTROL!B110)</f>
        <v/>
      </c>
      <c r="F29" s="154"/>
      <c r="G29" s="155">
        <f>CONTROL!C110</f>
        <v>0</v>
      </c>
      <c r="H29" s="278"/>
      <c r="I29" s="445">
        <f>CONTROL!T110</f>
        <v>0</v>
      </c>
      <c r="J29" s="876"/>
      <c r="K29" s="40"/>
      <c r="L29" s="447"/>
      <c r="M29" s="366"/>
      <c r="N29" s="542">
        <f t="shared" si="3"/>
        <v>0</v>
      </c>
      <c r="O29" s="750"/>
      <c r="Q29" s="4" t="str">
        <f>IF(AND(N29='8) Year 1 Cash Flow'!U30,'9) 5 YR Budget &amp; Cash Flow Adj'!I29='8) Year 1 Cash Flow'!U30),"OK",IF('8) Year 1 Cash Flow'!U30='9) 5 YR Budget &amp; Cash Flow Adj'!I29,"Tab 7 is Different by "&amp;TEXT(ABS('8) Year 1 Cash Flow'!U30-N29),"#,###.00"),IF(N29='9) 5 YR Budget &amp; Cash Flow Adj'!I29,"Tab 8 is Different by "&amp;TEXT(ABS('9) 5 YR Budget &amp; Cash Flow Adj'!I29-'8) Year 1 Cash Flow'!U30),"#,###.00"),"Tab 9 is Different by "&amp;TEXT(ABS('8) Year 1 Cash Flow'!U30-'9) 5 YR Budget &amp; Cash Flow Adj'!I29),"#,###.00"))))</f>
        <v>OK</v>
      </c>
    </row>
    <row r="30" spans="1:17" s="246" customFormat="1">
      <c r="A30" s="363"/>
      <c r="B30" s="511"/>
      <c r="C30" s="152"/>
      <c r="D30" s="559" t="s">
        <v>223</v>
      </c>
      <c r="E30" s="560" t="str">
        <f>IF(CONTROL!B111=CONTROL!$B$167, "",CONTROL!B111)</f>
        <v/>
      </c>
      <c r="F30" s="154"/>
      <c r="G30" s="155">
        <f>CONTROL!C111</f>
        <v>0</v>
      </c>
      <c r="H30" s="278"/>
      <c r="I30" s="445">
        <f>CONTROL!T111</f>
        <v>0</v>
      </c>
      <c r="J30" s="876"/>
      <c r="K30" s="40"/>
      <c r="L30" s="447"/>
      <c r="M30" s="366"/>
      <c r="N30" s="542">
        <f t="shared" si="3"/>
        <v>0</v>
      </c>
      <c r="O30" s="750"/>
      <c r="Q30" s="4" t="str">
        <f>IF(AND(N30='8) Year 1 Cash Flow'!U31,'9) 5 YR Budget &amp; Cash Flow Adj'!I30='8) Year 1 Cash Flow'!U31),"OK",IF('8) Year 1 Cash Flow'!U31='9) 5 YR Budget &amp; Cash Flow Adj'!I30,"Tab 7 is Different by "&amp;TEXT(ABS('8) Year 1 Cash Flow'!U31-N30),"#,###.00"),IF(N30='9) 5 YR Budget &amp; Cash Flow Adj'!I30,"Tab 8 is Different by "&amp;TEXT(ABS('9) 5 YR Budget &amp; Cash Flow Adj'!I30-'8) Year 1 Cash Flow'!U31),"#,###.00"),"Tab 9 is Different by "&amp;TEXT(ABS('8) Year 1 Cash Flow'!U31-'9) 5 YR Budget &amp; Cash Flow Adj'!I30),"#,###.00"))))</f>
        <v>OK</v>
      </c>
    </row>
    <row r="31" spans="1:17" s="246" customFormat="1">
      <c r="A31" s="363"/>
      <c r="B31" s="511"/>
      <c r="C31" s="152"/>
      <c r="D31" s="559" t="s">
        <v>224</v>
      </c>
      <c r="E31" s="560" t="str">
        <f>IF(CONTROL!B112=CONTROL!$B$167, "",CONTROL!B112)</f>
        <v/>
      </c>
      <c r="F31" s="154"/>
      <c r="G31" s="155">
        <f>CONTROL!C112</f>
        <v>0</v>
      </c>
      <c r="H31" s="278"/>
      <c r="I31" s="445">
        <f>CONTROL!T112</f>
        <v>0</v>
      </c>
      <c r="J31" s="876"/>
      <c r="K31" s="40"/>
      <c r="L31" s="447"/>
      <c r="M31" s="366"/>
      <c r="N31" s="542">
        <f t="shared" si="3"/>
        <v>0</v>
      </c>
      <c r="O31" s="750"/>
      <c r="Q31" s="4" t="str">
        <f>IF(AND(N31='8) Year 1 Cash Flow'!U32,'9) 5 YR Budget &amp; Cash Flow Adj'!I31='8) Year 1 Cash Flow'!U32),"OK",IF('8) Year 1 Cash Flow'!U32='9) 5 YR Budget &amp; Cash Flow Adj'!I31,"Tab 7 is Different by "&amp;TEXT(ABS('8) Year 1 Cash Flow'!U32-N31),"#,###.00"),IF(N31='9) 5 YR Budget &amp; Cash Flow Adj'!I31,"Tab 8 is Different by "&amp;TEXT(ABS('9) 5 YR Budget &amp; Cash Flow Adj'!I31-'8) Year 1 Cash Flow'!U32),"#,###.00"),"Tab 9 is Different by "&amp;TEXT(ABS('8) Year 1 Cash Flow'!U32-'9) 5 YR Budget &amp; Cash Flow Adj'!I31),"#,###.00"))))</f>
        <v>OK</v>
      </c>
    </row>
    <row r="32" spans="1:17" s="246" customFormat="1" ht="16.8">
      <c r="A32" s="363"/>
      <c r="B32" s="511"/>
      <c r="C32" s="152"/>
      <c r="D32" s="576" t="str">
        <f>CONTROL!E150&amp;" Other School Districts' Revenue:"</f>
        <v xml:space="preserve"> Other School Districts' Revenue:</v>
      </c>
      <c r="F32" s="933" t="s">
        <v>354</v>
      </c>
      <c r="G32" s="879">
        <f>CONTROL!C148</f>
        <v>0</v>
      </c>
      <c r="H32" s="278"/>
      <c r="I32" s="737">
        <f>CONTROL!T148</f>
        <v>0</v>
      </c>
      <c r="J32" s="876"/>
      <c r="K32" s="40"/>
      <c r="L32" s="447"/>
      <c r="M32" s="366"/>
      <c r="N32" s="543">
        <f t="shared" si="3"/>
        <v>0</v>
      </c>
      <c r="O32" s="750"/>
      <c r="Q32" s="4" t="str">
        <f>IF(AND(N32='8) Year 1 Cash Flow'!U33,'9) 5 YR Budget &amp; Cash Flow Adj'!I32='8) Year 1 Cash Flow'!U33),"OK",IF('8) Year 1 Cash Flow'!U33='9) 5 YR Budget &amp; Cash Flow Adj'!I32,"Tab 7 is Different by "&amp;TEXT(ABS('8) Year 1 Cash Flow'!U33-N32),"#,###.00"),IF(N32='9) 5 YR Budget &amp; Cash Flow Adj'!I32,"Tab 8 is Different by "&amp;TEXT(ABS('9) 5 YR Budget &amp; Cash Flow Adj'!I32-'8) Year 1 Cash Flow'!U33),"#,###.00"),"Tab 9 is Different by "&amp;TEXT(ABS('8) Year 1 Cash Flow'!U33-'9) 5 YR Budget &amp; Cash Flow Adj'!I32),"#,###.00"))))</f>
        <v>OK</v>
      </c>
    </row>
    <row r="33" spans="1:17" s="246" customFormat="1">
      <c r="A33" s="363"/>
      <c r="B33" s="511"/>
      <c r="C33" s="152"/>
      <c r="D33" s="382" t="s">
        <v>353</v>
      </c>
      <c r="F33" s="933" t="s">
        <v>354</v>
      </c>
      <c r="G33" s="155">
        <f>CONTROL!C149</f>
        <v>0</v>
      </c>
      <c r="H33" s="278"/>
      <c r="I33" s="501">
        <f t="shared" ref="I33" si="4">SUM(I17:I32)</f>
        <v>0</v>
      </c>
      <c r="J33" s="877"/>
      <c r="K33" s="40"/>
      <c r="L33" s="447"/>
      <c r="M33" s="368"/>
      <c r="N33" s="542">
        <f t="shared" si="3"/>
        <v>0</v>
      </c>
      <c r="O33" s="750"/>
      <c r="Q33" s="4" t="str">
        <f>IF(AND(N33='8) Year 1 Cash Flow'!U34,'9) 5 YR Budget &amp; Cash Flow Adj'!I33='8) Year 1 Cash Flow'!U34),"OK",IF('8) Year 1 Cash Flow'!U34='9) 5 YR Budget &amp; Cash Flow Adj'!I33,"Tab 7 is Different by "&amp;TEXT(ABS('8) Year 1 Cash Flow'!U34-N33),"#,###.00"),IF(N33='9) 5 YR Budget &amp; Cash Flow Adj'!I33,"Tab 8 is Different by "&amp;TEXT(ABS('9) 5 YR Budget &amp; Cash Flow Adj'!I33-'8) Year 1 Cash Flow'!U34),"#,###.00"),"Tab 9 is Different by "&amp;TEXT(ABS('8) Year 1 Cash Flow'!U34-'9) 5 YR Budget &amp; Cash Flow Adj'!I33),"#,###.00"))))</f>
        <v>OK</v>
      </c>
    </row>
    <row r="34" spans="1:17" s="246" customFormat="1">
      <c r="A34" s="363"/>
      <c r="B34" s="511"/>
      <c r="C34" s="152"/>
      <c r="D34" s="293" t="s">
        <v>26</v>
      </c>
      <c r="E34" s="277"/>
      <c r="F34" s="190"/>
      <c r="G34" s="190"/>
      <c r="H34" s="278"/>
      <c r="I34" s="878"/>
      <c r="J34" s="934">
        <v>0</v>
      </c>
      <c r="K34" s="365"/>
      <c r="L34" s="447"/>
      <c r="M34" s="366"/>
      <c r="N34" s="542">
        <f>J34</f>
        <v>0</v>
      </c>
      <c r="O34" s="750"/>
      <c r="Q34" s="4" t="str">
        <f>IF(AND(N34='8) Year 1 Cash Flow'!U35,'9) 5 YR Budget &amp; Cash Flow Adj'!I34='8) Year 1 Cash Flow'!U35),"OK",IF('8) Year 1 Cash Flow'!U35='9) 5 YR Budget &amp; Cash Flow Adj'!I34,"Tab 7 is Different by "&amp;TEXT(ABS('8) Year 1 Cash Flow'!U35-N34),"#,###.00"),IF(N34='9) 5 YR Budget &amp; Cash Flow Adj'!I34,"Tab 8 is Different by "&amp;TEXT(ABS('9) 5 YR Budget &amp; Cash Flow Adj'!I34-'8) Year 1 Cash Flow'!U35),"#,###.00"),"Tab 9 is Different by "&amp;TEXT(ABS('8) Year 1 Cash Flow'!U35-'9) 5 YR Budget &amp; Cash Flow Adj'!I34),"#,###.00"))))</f>
        <v>OK</v>
      </c>
    </row>
    <row r="35" spans="1:17" s="246" customFormat="1">
      <c r="A35" s="363"/>
      <c r="B35" s="511"/>
      <c r="C35" s="152"/>
      <c r="D35" s="293" t="s">
        <v>1155</v>
      </c>
      <c r="E35" s="277"/>
      <c r="F35" s="190"/>
      <c r="G35" s="190"/>
      <c r="H35" s="278"/>
      <c r="I35" s="512">
        <v>0</v>
      </c>
      <c r="J35" s="512">
        <v>0</v>
      </c>
      <c r="K35" s="512">
        <v>0</v>
      </c>
      <c r="L35" s="512">
        <v>0</v>
      </c>
      <c r="M35" s="512">
        <v>0</v>
      </c>
      <c r="N35" s="542">
        <f t="shared" ref="N35" si="5">SUM(I35:M35)</f>
        <v>0</v>
      </c>
      <c r="O35" s="1089"/>
      <c r="Q35" s="4" t="str">
        <f>IF(AND(N35='8) Year 1 Cash Flow'!U36,'9) 5 YR Budget &amp; Cash Flow Adj'!I35='8) Year 1 Cash Flow'!U36),"OK",IF('8) Year 1 Cash Flow'!U36='9) 5 YR Budget &amp; Cash Flow Adj'!I35,"Tab 7 is Different by "&amp;TEXT(ABS('8) Year 1 Cash Flow'!U36-N35),"#,###.00"),IF(N35='9) 5 YR Budget &amp; Cash Flow Adj'!I35,"Tab 8 is Different by "&amp;TEXT(ABS('9) 5 YR Budget &amp; Cash Flow Adj'!I35-'8) Year 1 Cash Flow'!U36),"#,###.00"),"Tab 9 is Different by "&amp;TEXT(ABS('8) Year 1 Cash Flow'!U36-'9) 5 YR Budget &amp; Cash Flow Adj'!I35),"#,###.00"))))</f>
        <v>OK</v>
      </c>
    </row>
    <row r="36" spans="1:17" s="246" customFormat="1">
      <c r="A36" s="363"/>
      <c r="B36" s="511"/>
      <c r="C36" s="152"/>
      <c r="D36" s="276" t="s">
        <v>27</v>
      </c>
      <c r="E36" s="277"/>
      <c r="F36" s="190"/>
      <c r="G36" s="190"/>
      <c r="H36" s="278"/>
      <c r="I36" s="281"/>
      <c r="J36" s="291"/>
      <c r="K36" s="281"/>
      <c r="L36" s="281"/>
      <c r="M36" s="281"/>
      <c r="N36" s="542"/>
      <c r="O36" s="525"/>
      <c r="Q36" s="4"/>
    </row>
    <row r="37" spans="1:17" s="246" customFormat="1">
      <c r="A37" s="363"/>
      <c r="B37" s="511"/>
      <c r="C37" s="152"/>
      <c r="D37" s="293" t="s">
        <v>28</v>
      </c>
      <c r="E37" s="277"/>
      <c r="F37" s="189"/>
      <c r="G37" s="189"/>
      <c r="H37" s="278"/>
      <c r="I37" s="512">
        <v>0</v>
      </c>
      <c r="J37" s="512">
        <v>0</v>
      </c>
      <c r="K37" s="512">
        <v>0</v>
      </c>
      <c r="L37" s="512">
        <v>0</v>
      </c>
      <c r="M37" s="512">
        <v>0</v>
      </c>
      <c r="N37" s="542">
        <f t="shared" ref="N37:N40" si="6">SUM(I37:M37)</f>
        <v>0</v>
      </c>
      <c r="O37" s="750"/>
      <c r="Q37" s="4" t="str">
        <f>IF(AND(N37='8) Year 1 Cash Flow'!U38,'9) 5 YR Budget &amp; Cash Flow Adj'!I37='8) Year 1 Cash Flow'!U38),"OK",IF('8) Year 1 Cash Flow'!U38='9) 5 YR Budget &amp; Cash Flow Adj'!I37,"Tab 7 is Different by "&amp;TEXT(ABS('8) Year 1 Cash Flow'!U38-N37),"#,###.00"),IF(N37='9) 5 YR Budget &amp; Cash Flow Adj'!I37,"Tab 8 is Different by "&amp;TEXT(ABS('9) 5 YR Budget &amp; Cash Flow Adj'!I37-'8) Year 1 Cash Flow'!U38),"#,###.00"),"Tab 9 is Different by "&amp;TEXT(ABS('8) Year 1 Cash Flow'!U38-'9) 5 YR Budget &amp; Cash Flow Adj'!I37),"#,###.00"))))</f>
        <v>OK</v>
      </c>
    </row>
    <row r="38" spans="1:17" s="246" customFormat="1">
      <c r="A38" s="363"/>
      <c r="B38" s="511"/>
      <c r="C38" s="152"/>
      <c r="D38" s="293" t="s">
        <v>242</v>
      </c>
      <c r="E38" s="277"/>
      <c r="F38" s="189"/>
      <c r="G38" s="189"/>
      <c r="H38" s="278"/>
      <c r="I38" s="512">
        <v>0</v>
      </c>
      <c r="J38" s="512">
        <v>0</v>
      </c>
      <c r="K38" s="512">
        <v>0</v>
      </c>
      <c r="L38" s="512">
        <v>0</v>
      </c>
      <c r="M38" s="512">
        <v>0</v>
      </c>
      <c r="N38" s="542">
        <f t="shared" si="6"/>
        <v>0</v>
      </c>
      <c r="O38" s="750"/>
      <c r="Q38" s="4" t="str">
        <f>IF(AND(N38='8) Year 1 Cash Flow'!U39,'9) 5 YR Budget &amp; Cash Flow Adj'!I38='8) Year 1 Cash Flow'!U39),"OK",IF('8) Year 1 Cash Flow'!U39='9) 5 YR Budget &amp; Cash Flow Adj'!I38,"Tab 7 is Different by "&amp;TEXT(ABS('8) Year 1 Cash Flow'!U39-N38),"#,###.00"),IF(N38='9) 5 YR Budget &amp; Cash Flow Adj'!I38,"Tab 8 is Different by "&amp;TEXT(ABS('9) 5 YR Budget &amp; Cash Flow Adj'!I38-'8) Year 1 Cash Flow'!U39),"#,###.00"),"Tab 9 is Different by "&amp;TEXT(ABS('8) Year 1 Cash Flow'!U39-'9) 5 YR Budget &amp; Cash Flow Adj'!I38),"#,###.00"))))</f>
        <v>OK</v>
      </c>
    </row>
    <row r="39" spans="1:17" s="246" customFormat="1">
      <c r="A39" s="363"/>
      <c r="B39" s="511"/>
      <c r="C39" s="152"/>
      <c r="D39" s="293" t="s">
        <v>30</v>
      </c>
      <c r="E39" s="277"/>
      <c r="F39" s="189"/>
      <c r="G39" s="189"/>
      <c r="H39" s="278"/>
      <c r="I39" s="512">
        <v>0</v>
      </c>
      <c r="J39" s="512">
        <v>0</v>
      </c>
      <c r="K39" s="512">
        <v>0</v>
      </c>
      <c r="L39" s="512">
        <v>0</v>
      </c>
      <c r="M39" s="512">
        <v>0</v>
      </c>
      <c r="N39" s="542">
        <f>SUM(I39:M39)</f>
        <v>0</v>
      </c>
      <c r="O39" s="750"/>
      <c r="Q39" s="4" t="str">
        <f>IF(AND(N39='8) Year 1 Cash Flow'!U40,'9) 5 YR Budget &amp; Cash Flow Adj'!I39='8) Year 1 Cash Flow'!U40),"OK",IF('8) Year 1 Cash Flow'!U40='9) 5 YR Budget &amp; Cash Flow Adj'!I39,"Tab 7 is Different by "&amp;TEXT(ABS('8) Year 1 Cash Flow'!U40-N39),"#,###.00"),IF(N39='9) 5 YR Budget &amp; Cash Flow Adj'!I39,"Tab 8 is Different by "&amp;TEXT(ABS('9) 5 YR Budget &amp; Cash Flow Adj'!I39-'8) Year 1 Cash Flow'!U40),"#,###.00"),"Tab 9 is Different by "&amp;TEXT(ABS('8) Year 1 Cash Flow'!U40-'9) 5 YR Budget &amp; Cash Flow Adj'!I39),"#,###.00"))))</f>
        <v>OK</v>
      </c>
    </row>
    <row r="40" spans="1:17" s="246" customFormat="1" ht="16.8">
      <c r="A40" s="363"/>
      <c r="B40" s="511"/>
      <c r="C40" s="152"/>
      <c r="D40" s="293" t="s">
        <v>30</v>
      </c>
      <c r="E40" s="277"/>
      <c r="F40" s="190"/>
      <c r="G40" s="190"/>
      <c r="H40" s="278"/>
      <c r="I40" s="513">
        <v>0</v>
      </c>
      <c r="J40" s="513">
        <v>0</v>
      </c>
      <c r="K40" s="513">
        <v>0</v>
      </c>
      <c r="L40" s="513">
        <v>0</v>
      </c>
      <c r="M40" s="513">
        <v>0</v>
      </c>
      <c r="N40" s="543">
        <f t="shared" si="6"/>
        <v>0</v>
      </c>
      <c r="O40" s="750"/>
      <c r="Q40" s="4" t="str">
        <f>IF(AND(N40='8) Year 1 Cash Flow'!U41,'9) 5 YR Budget &amp; Cash Flow Adj'!I40='8) Year 1 Cash Flow'!U41),"OK",IF('8) Year 1 Cash Flow'!U41='9) 5 YR Budget &amp; Cash Flow Adj'!I40,"Tab 7 is Different by "&amp;TEXT(ABS('8) Year 1 Cash Flow'!U41-N40),"#,###.00"),IF(N40='9) 5 YR Budget &amp; Cash Flow Adj'!I40,"Tab 8 is Different by "&amp;TEXT(ABS('9) 5 YR Budget &amp; Cash Flow Adj'!I40-'8) Year 1 Cash Flow'!U41),"#,###.00"),"Tab 9 is Different by "&amp;TEXT(ABS('8) Year 1 Cash Flow'!U41-'9) 5 YR Budget &amp; Cash Flow Adj'!I40),"#,###.00"))))</f>
        <v>OK</v>
      </c>
    </row>
    <row r="41" spans="1:17" s="246" customFormat="1">
      <c r="A41" s="363"/>
      <c r="B41" s="511"/>
      <c r="C41" s="152" t="s">
        <v>31</v>
      </c>
      <c r="D41" s="280"/>
      <c r="E41" s="277"/>
      <c r="F41" s="190"/>
      <c r="G41" s="190"/>
      <c r="H41" s="278"/>
      <c r="I41" s="501">
        <f t="shared" ref="I41:N41" si="7">SUM(I33:I40)</f>
        <v>0</v>
      </c>
      <c r="J41" s="501">
        <f t="shared" si="7"/>
        <v>0</v>
      </c>
      <c r="K41" s="501">
        <f t="shared" si="7"/>
        <v>0</v>
      </c>
      <c r="L41" s="501">
        <f t="shared" si="7"/>
        <v>0</v>
      </c>
      <c r="M41" s="369">
        <f t="shared" si="7"/>
        <v>0</v>
      </c>
      <c r="N41" s="542">
        <f t="shared" si="7"/>
        <v>0</v>
      </c>
      <c r="O41" s="750"/>
      <c r="Q41" s="4" t="str">
        <f>IF(AND(N41='8) Year 1 Cash Flow'!U42,'9) 5 YR Budget &amp; Cash Flow Adj'!I41='8) Year 1 Cash Flow'!U42),"OK",IF('8) Year 1 Cash Flow'!U42='9) 5 YR Budget &amp; Cash Flow Adj'!I41,"Tab 7 is Different by "&amp;TEXT(ABS('8) Year 1 Cash Flow'!U42-N41),"#,###.00"),IF(N41='9) 5 YR Budget &amp; Cash Flow Adj'!I41,"Tab 8 is Different by "&amp;TEXT(ABS('9) 5 YR Budget &amp; Cash Flow Adj'!I41-'8) Year 1 Cash Flow'!U42),"#,###.00"),"Tab 9 is Different by "&amp;TEXT(ABS('8) Year 1 Cash Flow'!U42-'9) 5 YR Budget &amp; Cash Flow Adj'!I41),"#,###.00"))))</f>
        <v>OK</v>
      </c>
    </row>
    <row r="42" spans="1:17" s="277" customFormat="1" ht="7.5" customHeight="1">
      <c r="A42" s="363"/>
      <c r="B42" s="511"/>
      <c r="C42" s="152"/>
      <c r="D42" s="152"/>
      <c r="E42" s="159"/>
      <c r="F42" s="154"/>
      <c r="G42" s="154"/>
      <c r="H42" s="278"/>
      <c r="I42" s="296"/>
      <c r="J42" s="296"/>
      <c r="K42" s="296"/>
      <c r="L42" s="296"/>
      <c r="M42" s="296"/>
      <c r="N42" s="545"/>
      <c r="O42" s="525"/>
      <c r="Q42" s="4"/>
    </row>
    <row r="43" spans="1:17" s="246" customFormat="1">
      <c r="A43" s="363"/>
      <c r="B43" s="510"/>
      <c r="C43" s="276" t="s">
        <v>32</v>
      </c>
      <c r="D43" s="276"/>
      <c r="E43" s="159"/>
      <c r="F43" s="154"/>
      <c r="G43" s="154"/>
      <c r="H43" s="278"/>
      <c r="I43" s="281"/>
      <c r="J43" s="281"/>
      <c r="K43" s="281"/>
      <c r="L43" s="278"/>
      <c r="M43" s="278"/>
      <c r="N43" s="760"/>
      <c r="O43" s="525"/>
      <c r="Q43" s="4"/>
    </row>
    <row r="44" spans="1:17" s="246" customFormat="1">
      <c r="A44" s="363"/>
      <c r="B44" s="511"/>
      <c r="C44" s="152"/>
      <c r="D44" s="280" t="s">
        <v>33</v>
      </c>
      <c r="E44" s="277"/>
      <c r="F44" s="190"/>
      <c r="G44" s="190"/>
      <c r="H44" s="278"/>
      <c r="I44" s="512">
        <v>0</v>
      </c>
      <c r="J44" s="512">
        <v>0</v>
      </c>
      <c r="K44" s="512">
        <v>0</v>
      </c>
      <c r="L44" s="365"/>
      <c r="M44" s="366"/>
      <c r="N44" s="542">
        <f>SUM(I44:M44)</f>
        <v>0</v>
      </c>
      <c r="O44" s="750"/>
      <c r="Q44" s="4" t="str">
        <f>IF(AND(N44='8) Year 1 Cash Flow'!U45,'9) 5 YR Budget &amp; Cash Flow Adj'!I44='8) Year 1 Cash Flow'!U45),"OK",IF('8) Year 1 Cash Flow'!U45='9) 5 YR Budget &amp; Cash Flow Adj'!I44,"Tab 7 is Different by "&amp;TEXT(ABS('8) Year 1 Cash Flow'!U45-N44),"#,###.00"),IF(N44='9) 5 YR Budget &amp; Cash Flow Adj'!I44,"Tab 8 is Different by "&amp;TEXT(ABS('9) 5 YR Budget &amp; Cash Flow Adj'!I44-'8) Year 1 Cash Flow'!U45),"#,###.00"),"Tab 9 is Different by "&amp;TEXT(ABS('8) Year 1 Cash Flow'!U45-'9) 5 YR Budget &amp; Cash Flow Adj'!I44),"#,###.00"))))</f>
        <v>OK</v>
      </c>
    </row>
    <row r="45" spans="1:17" s="246" customFormat="1">
      <c r="A45" s="363"/>
      <c r="B45" s="511"/>
      <c r="C45" s="152"/>
      <c r="D45" s="280" t="s">
        <v>34</v>
      </c>
      <c r="E45" s="277"/>
      <c r="F45" s="190"/>
      <c r="G45" s="190"/>
      <c r="H45" s="278"/>
      <c r="I45" s="512">
        <v>0</v>
      </c>
      <c r="J45" s="512">
        <v>0</v>
      </c>
      <c r="K45" s="512">
        <v>0</v>
      </c>
      <c r="L45" s="365"/>
      <c r="M45" s="366"/>
      <c r="N45" s="542">
        <f>SUM(I45:M45)</f>
        <v>0</v>
      </c>
      <c r="O45" s="750"/>
      <c r="Q45" s="4" t="str">
        <f>IF(AND(N45='8) Year 1 Cash Flow'!U46,'9) 5 YR Budget &amp; Cash Flow Adj'!I45='8) Year 1 Cash Flow'!U46),"OK",IF('8) Year 1 Cash Flow'!U46='9) 5 YR Budget &amp; Cash Flow Adj'!I45,"Tab 7 is Different by "&amp;TEXT(ABS('8) Year 1 Cash Flow'!U46-N45),"#,###.00"),IF(N45='9) 5 YR Budget &amp; Cash Flow Adj'!I45,"Tab 8 is Different by "&amp;TEXT(ABS('9) 5 YR Budget &amp; Cash Flow Adj'!I45-'8) Year 1 Cash Flow'!U46),"#,###.00"),"Tab 9 is Different by "&amp;TEXT(ABS('8) Year 1 Cash Flow'!U46-'9) 5 YR Budget &amp; Cash Flow Adj'!I45),"#,###.00"))))</f>
        <v>OK</v>
      </c>
    </row>
    <row r="46" spans="1:17" s="246" customFormat="1">
      <c r="A46" s="363"/>
      <c r="B46" s="511"/>
      <c r="C46" s="152"/>
      <c r="D46" s="280" t="s">
        <v>35</v>
      </c>
      <c r="E46" s="277"/>
      <c r="F46" s="190"/>
      <c r="G46" s="190"/>
      <c r="H46" s="278"/>
      <c r="I46" s="512">
        <v>0</v>
      </c>
      <c r="J46" s="512">
        <v>0</v>
      </c>
      <c r="K46" s="512">
        <v>0</v>
      </c>
      <c r="L46" s="365"/>
      <c r="M46" s="366"/>
      <c r="N46" s="542">
        <f>SUM(I46:M46)</f>
        <v>0</v>
      </c>
      <c r="O46" s="750"/>
      <c r="Q46" s="4" t="str">
        <f>IF(AND(N46='8) Year 1 Cash Flow'!U47,'9) 5 YR Budget &amp; Cash Flow Adj'!I46='8) Year 1 Cash Flow'!U47),"OK",IF('8) Year 1 Cash Flow'!U47='9) 5 YR Budget &amp; Cash Flow Adj'!I46,"Tab 7 is Different by "&amp;TEXT(ABS('8) Year 1 Cash Flow'!U47-N46),"#,###.00"),IF(N46='9) 5 YR Budget &amp; Cash Flow Adj'!I46,"Tab 8 is Different by "&amp;TEXT(ABS('9) 5 YR Budget &amp; Cash Flow Adj'!I46-'8) Year 1 Cash Flow'!U47),"#,###.00"),"Tab 9 is Different by "&amp;TEXT(ABS('8) Year 1 Cash Flow'!U47-'9) 5 YR Budget &amp; Cash Flow Adj'!I46),"#,###.00"))))</f>
        <v>OK</v>
      </c>
    </row>
    <row r="47" spans="1:17" s="246" customFormat="1">
      <c r="A47" s="363"/>
      <c r="B47" s="511"/>
      <c r="C47" s="152"/>
      <c r="D47" s="280" t="s">
        <v>36</v>
      </c>
      <c r="E47" s="277"/>
      <c r="F47" s="190"/>
      <c r="G47" s="190"/>
      <c r="H47" s="278"/>
      <c r="I47" s="512">
        <v>0</v>
      </c>
      <c r="J47" s="512">
        <v>0</v>
      </c>
      <c r="K47" s="512">
        <v>0</v>
      </c>
      <c r="L47" s="365"/>
      <c r="M47" s="366"/>
      <c r="N47" s="542">
        <f>SUM(I47:M47)</f>
        <v>0</v>
      </c>
      <c r="O47" s="750"/>
      <c r="Q47" s="4" t="str">
        <f>IF(AND(N47='8) Year 1 Cash Flow'!U48,'9) 5 YR Budget &amp; Cash Flow Adj'!I47='8) Year 1 Cash Flow'!U48),"OK",IF('8) Year 1 Cash Flow'!U48='9) 5 YR Budget &amp; Cash Flow Adj'!I47,"Tab 7 is Different by "&amp;TEXT(ABS('8) Year 1 Cash Flow'!U48-N47),"#,###.00"),IF(N47='9) 5 YR Budget &amp; Cash Flow Adj'!I47,"Tab 8 is Different by "&amp;TEXT(ABS('9) 5 YR Budget &amp; Cash Flow Adj'!I47-'8) Year 1 Cash Flow'!U48),"#,###.00"),"Tab 9 is Different by "&amp;TEXT(ABS('8) Year 1 Cash Flow'!U48-'9) 5 YR Budget &amp; Cash Flow Adj'!I47),"#,###.00"))))</f>
        <v>OK</v>
      </c>
    </row>
    <row r="48" spans="1:17" s="246" customFormat="1">
      <c r="A48" s="363"/>
      <c r="B48" s="511"/>
      <c r="C48" s="152"/>
      <c r="D48" s="276" t="s">
        <v>27</v>
      </c>
      <c r="E48" s="277"/>
      <c r="F48" s="190"/>
      <c r="G48" s="190"/>
      <c r="H48" s="278"/>
      <c r="I48" s="291"/>
      <c r="J48" s="291"/>
      <c r="K48" s="291"/>
      <c r="L48" s="281"/>
      <c r="M48" s="281"/>
      <c r="N48" s="542"/>
      <c r="O48" s="525"/>
      <c r="Q48" s="4"/>
    </row>
    <row r="49" spans="1:17" s="246" customFormat="1">
      <c r="A49" s="363"/>
      <c r="B49" s="511"/>
      <c r="C49" s="152"/>
      <c r="D49" s="293" t="s">
        <v>37</v>
      </c>
      <c r="E49" s="277"/>
      <c r="F49" s="189"/>
      <c r="G49" s="189"/>
      <c r="H49" s="278"/>
      <c r="I49" s="512">
        <v>0</v>
      </c>
      <c r="J49" s="512">
        <v>0</v>
      </c>
      <c r="K49" s="512">
        <v>0</v>
      </c>
      <c r="L49" s="512">
        <v>0</v>
      </c>
      <c r="M49" s="512">
        <v>0</v>
      </c>
      <c r="N49" s="542">
        <f>SUM(I49:M49)</f>
        <v>0</v>
      </c>
      <c r="O49" s="750"/>
      <c r="Q49" s="4" t="str">
        <f>IF(AND(N49='8) Year 1 Cash Flow'!U50,'9) 5 YR Budget &amp; Cash Flow Adj'!I49='8) Year 1 Cash Flow'!U50),"OK",IF('8) Year 1 Cash Flow'!U50='9) 5 YR Budget &amp; Cash Flow Adj'!I49,"Tab 7 is Different by "&amp;TEXT(ABS('8) Year 1 Cash Flow'!U50-N49),"#,###.00"),IF(N49='9) 5 YR Budget &amp; Cash Flow Adj'!I49,"Tab 8 is Different by "&amp;TEXT(ABS('9) 5 YR Budget &amp; Cash Flow Adj'!I49-'8) Year 1 Cash Flow'!U50),"#,###.00"),"Tab 9 is Different by "&amp;TEXT(ABS('8) Year 1 Cash Flow'!U50-'9) 5 YR Budget &amp; Cash Flow Adj'!I49),"#,###.00"))))</f>
        <v>OK</v>
      </c>
    </row>
    <row r="50" spans="1:17" s="246" customFormat="1">
      <c r="A50" s="363"/>
      <c r="B50" s="511"/>
      <c r="C50" s="152"/>
      <c r="D50" s="293" t="s">
        <v>30</v>
      </c>
      <c r="E50" s="277"/>
      <c r="F50" s="189"/>
      <c r="G50" s="189"/>
      <c r="H50" s="278"/>
      <c r="I50" s="512">
        <v>0</v>
      </c>
      <c r="J50" s="512">
        <v>0</v>
      </c>
      <c r="K50" s="512">
        <v>0</v>
      </c>
      <c r="L50" s="512">
        <v>0</v>
      </c>
      <c r="M50" s="512">
        <v>0</v>
      </c>
      <c r="N50" s="542">
        <f>SUM(I50:M50)</f>
        <v>0</v>
      </c>
      <c r="O50" s="750"/>
      <c r="Q50" s="4" t="str">
        <f>IF(AND(N50='8) Year 1 Cash Flow'!U51,'9) 5 YR Budget &amp; Cash Flow Adj'!I50='8) Year 1 Cash Flow'!U51),"OK",IF('8) Year 1 Cash Flow'!U51='9) 5 YR Budget &amp; Cash Flow Adj'!I50,"Tab 7 is Different by "&amp;TEXT(ABS('8) Year 1 Cash Flow'!U51-N50),"#,###.00"),IF(N50='9) 5 YR Budget &amp; Cash Flow Adj'!I50,"Tab 8 is Different by "&amp;TEXT(ABS('9) 5 YR Budget &amp; Cash Flow Adj'!I50-'8) Year 1 Cash Flow'!U51),"#,###.00"),"Tab 9 is Different by "&amp;TEXT(ABS('8) Year 1 Cash Flow'!U51-'9) 5 YR Budget &amp; Cash Flow Adj'!I50),"#,###.00"))))</f>
        <v>OK</v>
      </c>
    </row>
    <row r="51" spans="1:17" s="246" customFormat="1" ht="16.8">
      <c r="A51" s="363"/>
      <c r="B51" s="511"/>
      <c r="C51" s="152"/>
      <c r="D51" s="293" t="s">
        <v>38</v>
      </c>
      <c r="E51" s="277"/>
      <c r="F51" s="190"/>
      <c r="G51" s="190"/>
      <c r="H51" s="278"/>
      <c r="I51" s="513">
        <v>0</v>
      </c>
      <c r="J51" s="513">
        <v>0</v>
      </c>
      <c r="K51" s="513">
        <v>0</v>
      </c>
      <c r="L51" s="513">
        <v>0</v>
      </c>
      <c r="M51" s="513">
        <v>0</v>
      </c>
      <c r="N51" s="542">
        <f>SUM(I51:M51)</f>
        <v>0</v>
      </c>
      <c r="O51" s="750"/>
      <c r="Q51" s="4" t="str">
        <f>IF(AND(N51='8) Year 1 Cash Flow'!U52,'9) 5 YR Budget &amp; Cash Flow Adj'!I51='8) Year 1 Cash Flow'!U52),"OK",IF('8) Year 1 Cash Flow'!U52='9) 5 YR Budget &amp; Cash Flow Adj'!I51,"Tab 7 is Different by "&amp;TEXT(ABS('8) Year 1 Cash Flow'!U52-N51),"#,###.00"),IF(N51='9) 5 YR Budget &amp; Cash Flow Adj'!I51,"Tab 8 is Different by "&amp;TEXT(ABS('9) 5 YR Budget &amp; Cash Flow Adj'!I51-'8) Year 1 Cash Flow'!U52),"#,###.00"),"Tab 9 is Different by "&amp;TEXT(ABS('8) Year 1 Cash Flow'!U52-'9) 5 YR Budget &amp; Cash Flow Adj'!I51),"#,###.00"))))</f>
        <v>OK</v>
      </c>
    </row>
    <row r="52" spans="1:17" s="246" customFormat="1">
      <c r="A52" s="363"/>
      <c r="B52" s="511"/>
      <c r="C52" s="152" t="s">
        <v>39</v>
      </c>
      <c r="D52" s="280"/>
      <c r="E52" s="277"/>
      <c r="F52" s="190"/>
      <c r="G52" s="190"/>
      <c r="H52" s="278"/>
      <c r="I52" s="501">
        <f>SUM(I44:I51)</f>
        <v>0</v>
      </c>
      <c r="J52" s="501">
        <f>SUM(J44:J51)</f>
        <v>0</v>
      </c>
      <c r="K52" s="501">
        <f>SUM(K44:K51)</f>
        <v>0</v>
      </c>
      <c r="L52" s="501">
        <f>SUM(L49:L51)</f>
        <v>0</v>
      </c>
      <c r="M52" s="501">
        <f>SUM(M49:M51)</f>
        <v>0</v>
      </c>
      <c r="N52" s="501">
        <f>SUM(N44:N51)</f>
        <v>0</v>
      </c>
      <c r="O52" s="750"/>
      <c r="Q52" s="4" t="str">
        <f>IF(AND(N52='8) Year 1 Cash Flow'!U53,'9) 5 YR Budget &amp; Cash Flow Adj'!I52='8) Year 1 Cash Flow'!U53),"OK",IF('8) Year 1 Cash Flow'!U53='9) 5 YR Budget &amp; Cash Flow Adj'!I52,"Tab 7 is Different by "&amp;TEXT(ABS('8) Year 1 Cash Flow'!U53-N52),"#,###.00"),IF(N52='9) 5 YR Budget &amp; Cash Flow Adj'!I52,"Tab 8 is Different by "&amp;TEXT(ABS('9) 5 YR Budget &amp; Cash Flow Adj'!I52-'8) Year 1 Cash Flow'!U53),"#,###.00"),"Tab 9 is Different by "&amp;TEXT(ABS('8) Year 1 Cash Flow'!U53-'9) 5 YR Budget &amp; Cash Flow Adj'!I52),"#,###.00"))))</f>
        <v>OK</v>
      </c>
    </row>
    <row r="53" spans="1:17" s="277" customFormat="1" ht="7.5" customHeight="1">
      <c r="A53" s="363"/>
      <c r="B53" s="511"/>
      <c r="C53" s="152"/>
      <c r="D53" s="152"/>
      <c r="E53" s="159"/>
      <c r="F53" s="154"/>
      <c r="G53" s="154"/>
      <c r="H53" s="278"/>
      <c r="I53" s="296"/>
      <c r="J53" s="296"/>
      <c r="K53" s="296"/>
      <c r="L53" s="296"/>
      <c r="M53" s="296"/>
      <c r="N53" s="545"/>
      <c r="O53" s="525"/>
      <c r="Q53" s="4"/>
    </row>
    <row r="54" spans="1:17" s="246" customFormat="1" ht="12" customHeight="1">
      <c r="A54" s="363"/>
      <c r="B54" s="510"/>
      <c r="C54" s="276" t="s">
        <v>40</v>
      </c>
      <c r="D54" s="276"/>
      <c r="E54" s="159"/>
      <c r="F54" s="154"/>
      <c r="G54" s="154"/>
      <c r="H54" s="278"/>
      <c r="I54" s="281"/>
      <c r="J54" s="281"/>
      <c r="K54" s="281"/>
      <c r="L54" s="281"/>
      <c r="M54" s="281"/>
      <c r="N54" s="760"/>
      <c r="O54" s="525"/>
      <c r="Q54" s="4"/>
    </row>
    <row r="55" spans="1:17" s="246" customFormat="1">
      <c r="A55" s="363"/>
      <c r="B55" s="511"/>
      <c r="C55" s="152"/>
      <c r="D55" s="280" t="s">
        <v>41</v>
      </c>
      <c r="E55" s="277"/>
      <c r="F55" s="190"/>
      <c r="G55" s="190"/>
      <c r="H55" s="278"/>
      <c r="I55" s="512">
        <v>0</v>
      </c>
      <c r="J55" s="512">
        <v>0</v>
      </c>
      <c r="K55" s="512">
        <v>0</v>
      </c>
      <c r="L55" s="512">
        <v>0</v>
      </c>
      <c r="M55" s="512">
        <v>0</v>
      </c>
      <c r="N55" s="542">
        <f t="shared" ref="N55:N62" si="8">SUM(I55:M55)</f>
        <v>0</v>
      </c>
      <c r="O55" s="750"/>
      <c r="Q55" s="4" t="str">
        <f>IF(AND(N55='8) Year 1 Cash Flow'!U56,'9) 5 YR Budget &amp; Cash Flow Adj'!I55='8) Year 1 Cash Flow'!U56),"OK",IF('8) Year 1 Cash Flow'!U56='9) 5 YR Budget &amp; Cash Flow Adj'!I55,"Tab 7 is Different by "&amp;TEXT(ABS('8) Year 1 Cash Flow'!U56-N55),"#,###.00"),IF(N55='9) 5 YR Budget &amp; Cash Flow Adj'!I55,"Tab 8 is Different by "&amp;TEXT(ABS('9) 5 YR Budget &amp; Cash Flow Adj'!I55-'8) Year 1 Cash Flow'!U56),"#,###.00"),"Tab 9 is Different by "&amp;TEXT(ABS('8) Year 1 Cash Flow'!U56-'9) 5 YR Budget &amp; Cash Flow Adj'!I55),"#,###.00"))))</f>
        <v>OK</v>
      </c>
    </row>
    <row r="56" spans="1:17" s="246" customFormat="1">
      <c r="A56" s="363"/>
      <c r="B56" s="511"/>
      <c r="C56" s="152"/>
      <c r="D56" s="280" t="s">
        <v>42</v>
      </c>
      <c r="E56" s="277"/>
      <c r="F56" s="190"/>
      <c r="G56" s="190"/>
      <c r="H56" s="278"/>
      <c r="I56" s="512">
        <v>0</v>
      </c>
      <c r="J56" s="512">
        <v>0</v>
      </c>
      <c r="K56" s="512">
        <v>0</v>
      </c>
      <c r="L56" s="512">
        <v>0</v>
      </c>
      <c r="M56" s="512">
        <v>0</v>
      </c>
      <c r="N56" s="542">
        <f t="shared" si="8"/>
        <v>0</v>
      </c>
      <c r="O56" s="750"/>
      <c r="Q56" s="4" t="str">
        <f>IF(AND(N56='8) Year 1 Cash Flow'!U57,'9) 5 YR Budget &amp; Cash Flow Adj'!I56='8) Year 1 Cash Flow'!U57),"OK",IF('8) Year 1 Cash Flow'!U57='9) 5 YR Budget &amp; Cash Flow Adj'!I56,"Tab 7 is Different by "&amp;TEXT(ABS('8) Year 1 Cash Flow'!U57-N56),"#,###.00"),IF(N56='9) 5 YR Budget &amp; Cash Flow Adj'!I56,"Tab 8 is Different by "&amp;TEXT(ABS('9) 5 YR Budget &amp; Cash Flow Adj'!I56-'8) Year 1 Cash Flow'!U57),"#,###.00"),"Tab 9 is Different by "&amp;TEXT(ABS('8) Year 1 Cash Flow'!U57-'9) 5 YR Budget &amp; Cash Flow Adj'!I56),"#,###.00"))))</f>
        <v>OK</v>
      </c>
    </row>
    <row r="57" spans="1:17" s="246" customFormat="1">
      <c r="A57" s="363"/>
      <c r="B57" s="511"/>
      <c r="C57" s="152"/>
      <c r="D57" s="280" t="s">
        <v>43</v>
      </c>
      <c r="E57" s="277"/>
      <c r="F57" s="190"/>
      <c r="G57" s="190"/>
      <c r="H57" s="278"/>
      <c r="I57" s="512">
        <v>0</v>
      </c>
      <c r="J57" s="512">
        <v>0</v>
      </c>
      <c r="K57" s="512">
        <v>0</v>
      </c>
      <c r="L57" s="512">
        <v>0</v>
      </c>
      <c r="M57" s="512">
        <v>0</v>
      </c>
      <c r="N57" s="542">
        <f t="shared" si="8"/>
        <v>0</v>
      </c>
      <c r="O57" s="750"/>
      <c r="Q57" s="4" t="str">
        <f>IF(AND(N57='8) Year 1 Cash Flow'!U58,'9) 5 YR Budget &amp; Cash Flow Adj'!I57='8) Year 1 Cash Flow'!U58),"OK",IF('8) Year 1 Cash Flow'!U58='9) 5 YR Budget &amp; Cash Flow Adj'!I57,"Tab 7 is Different by "&amp;TEXT(ABS('8) Year 1 Cash Flow'!U58-N57),"#,###.00"),IF(N57='9) 5 YR Budget &amp; Cash Flow Adj'!I57,"Tab 8 is Different by "&amp;TEXT(ABS('9) 5 YR Budget &amp; Cash Flow Adj'!I57-'8) Year 1 Cash Flow'!U58),"#,###.00"),"Tab 9 is Different by "&amp;TEXT(ABS('8) Year 1 Cash Flow'!U58-'9) 5 YR Budget &amp; Cash Flow Adj'!I57),"#,###.00"))))</f>
        <v>OK</v>
      </c>
    </row>
    <row r="58" spans="1:17" s="246" customFormat="1">
      <c r="A58" s="363"/>
      <c r="B58" s="511"/>
      <c r="C58" s="152"/>
      <c r="D58" s="280" t="s">
        <v>44</v>
      </c>
      <c r="E58" s="277"/>
      <c r="F58" s="190"/>
      <c r="G58" s="190"/>
      <c r="H58" s="278"/>
      <c r="I58" s="512">
        <v>0</v>
      </c>
      <c r="J58" s="512">
        <v>0</v>
      </c>
      <c r="K58" s="512">
        <v>0</v>
      </c>
      <c r="L58" s="512">
        <v>0</v>
      </c>
      <c r="M58" s="512">
        <v>0</v>
      </c>
      <c r="N58" s="542">
        <f t="shared" si="8"/>
        <v>0</v>
      </c>
      <c r="O58" s="750"/>
      <c r="Q58" s="4" t="str">
        <f>IF(AND(N58='8) Year 1 Cash Flow'!U59,'9) 5 YR Budget &amp; Cash Flow Adj'!I58='8) Year 1 Cash Flow'!U59),"OK",IF('8) Year 1 Cash Flow'!U59='9) 5 YR Budget &amp; Cash Flow Adj'!I58,"Tab 7 is Different by "&amp;TEXT(ABS('8) Year 1 Cash Flow'!U59-N58),"#,###.00"),IF(N58='9) 5 YR Budget &amp; Cash Flow Adj'!I58,"Tab 8 is Different by "&amp;TEXT(ABS('9) 5 YR Budget &amp; Cash Flow Adj'!I58-'8) Year 1 Cash Flow'!U59),"#,###.00"),"Tab 9 is Different by "&amp;TEXT(ABS('8) Year 1 Cash Flow'!U59-'9) 5 YR Budget &amp; Cash Flow Adj'!I58),"#,###.00"))))</f>
        <v>OK</v>
      </c>
    </row>
    <row r="59" spans="1:17" s="246" customFormat="1">
      <c r="A59" s="363"/>
      <c r="B59" s="511"/>
      <c r="C59" s="152"/>
      <c r="D59" s="280" t="s">
        <v>45</v>
      </c>
      <c r="E59" s="277"/>
      <c r="F59" s="190"/>
      <c r="G59" s="190"/>
      <c r="H59" s="278"/>
      <c r="I59" s="512">
        <v>0</v>
      </c>
      <c r="J59" s="512">
        <v>0</v>
      </c>
      <c r="K59" s="512">
        <v>0</v>
      </c>
      <c r="L59" s="512">
        <v>0</v>
      </c>
      <c r="M59" s="512">
        <v>0</v>
      </c>
      <c r="N59" s="542">
        <f t="shared" si="8"/>
        <v>0</v>
      </c>
      <c r="O59" s="750"/>
      <c r="Q59" s="4" t="str">
        <f>IF(AND(N59='8) Year 1 Cash Flow'!U60,'9) 5 YR Budget &amp; Cash Flow Adj'!I59='8) Year 1 Cash Flow'!U60),"OK",IF('8) Year 1 Cash Flow'!U60='9) 5 YR Budget &amp; Cash Flow Adj'!I59,"Tab 7 is Different by "&amp;TEXT(ABS('8) Year 1 Cash Flow'!U60-N59),"#,###.00"),IF(N59='9) 5 YR Budget &amp; Cash Flow Adj'!I59,"Tab 8 is Different by "&amp;TEXT(ABS('9) 5 YR Budget &amp; Cash Flow Adj'!I59-'8) Year 1 Cash Flow'!U60),"#,###.00"),"Tab 9 is Different by "&amp;TEXT(ABS('8) Year 1 Cash Flow'!U60-'9) 5 YR Budget &amp; Cash Flow Adj'!I59),"#,###.00"))))</f>
        <v>OK</v>
      </c>
    </row>
    <row r="60" spans="1:17" s="246" customFormat="1">
      <c r="A60" s="363"/>
      <c r="B60" s="511"/>
      <c r="C60" s="152"/>
      <c r="D60" s="280" t="s">
        <v>46</v>
      </c>
      <c r="E60" s="277"/>
      <c r="F60" s="190"/>
      <c r="G60" s="190"/>
      <c r="H60" s="278"/>
      <c r="I60" s="512">
        <v>0</v>
      </c>
      <c r="J60" s="512">
        <v>0</v>
      </c>
      <c r="K60" s="512">
        <v>0</v>
      </c>
      <c r="L60" s="512">
        <v>0</v>
      </c>
      <c r="M60" s="512">
        <v>0</v>
      </c>
      <c r="N60" s="542">
        <f t="shared" si="8"/>
        <v>0</v>
      </c>
      <c r="O60" s="750"/>
      <c r="Q60" s="4" t="str">
        <f>IF(AND(N60='8) Year 1 Cash Flow'!U61,'9) 5 YR Budget &amp; Cash Flow Adj'!I60='8) Year 1 Cash Flow'!U61),"OK",IF('8) Year 1 Cash Flow'!U61='9) 5 YR Budget &amp; Cash Flow Adj'!I60,"Tab 7 is Different by "&amp;TEXT(ABS('8) Year 1 Cash Flow'!U61-N60),"#,###.00"),IF(N60='9) 5 YR Budget &amp; Cash Flow Adj'!I60,"Tab 8 is Different by "&amp;TEXT(ABS('9) 5 YR Budget &amp; Cash Flow Adj'!I60-'8) Year 1 Cash Flow'!U61),"#,###.00"),"Tab 9 is Different by "&amp;TEXT(ABS('8) Year 1 Cash Flow'!U61-'9) 5 YR Budget &amp; Cash Flow Adj'!I60),"#,###.00"))))</f>
        <v>OK</v>
      </c>
    </row>
    <row r="61" spans="1:17" s="246" customFormat="1">
      <c r="A61" s="363"/>
      <c r="B61" s="511"/>
      <c r="C61" s="152"/>
      <c r="D61" s="280" t="s">
        <v>47</v>
      </c>
      <c r="E61" s="277"/>
      <c r="F61" s="190"/>
      <c r="G61" s="190"/>
      <c r="H61" s="278"/>
      <c r="I61" s="512">
        <v>0</v>
      </c>
      <c r="J61" s="512">
        <v>0</v>
      </c>
      <c r="K61" s="512">
        <v>0</v>
      </c>
      <c r="L61" s="512">
        <v>0</v>
      </c>
      <c r="M61" s="512">
        <v>0</v>
      </c>
      <c r="N61" s="542">
        <f>SUM(I61:M61)</f>
        <v>0</v>
      </c>
      <c r="O61" s="750"/>
      <c r="Q61" s="4" t="str">
        <f>IF(AND(N61='8) Year 1 Cash Flow'!U62,'9) 5 YR Budget &amp; Cash Flow Adj'!I61='8) Year 1 Cash Flow'!U62),"OK",IF('8) Year 1 Cash Flow'!U62='9) 5 YR Budget &amp; Cash Flow Adj'!I61,"Tab 7 is Different by "&amp;TEXT(ABS('8) Year 1 Cash Flow'!U62-N61),"#,###.00"),IF(N61='9) 5 YR Budget &amp; Cash Flow Adj'!I61,"Tab 8 is Different by "&amp;TEXT(ABS('9) 5 YR Budget &amp; Cash Flow Adj'!I61-'8) Year 1 Cash Flow'!U62),"#,###.00"),"Tab 9 is Different by "&amp;TEXT(ABS('8) Year 1 Cash Flow'!U62-'9) 5 YR Budget &amp; Cash Flow Adj'!I61),"#,###.00"))))</f>
        <v>OK</v>
      </c>
    </row>
    <row r="62" spans="1:17" s="246" customFormat="1" ht="16.8">
      <c r="A62" s="363"/>
      <c r="B62" s="511"/>
      <c r="C62" s="152"/>
      <c r="D62" s="280" t="s">
        <v>48</v>
      </c>
      <c r="E62" s="277"/>
      <c r="F62" s="190"/>
      <c r="G62" s="190"/>
      <c r="H62" s="278"/>
      <c r="I62" s="513">
        <v>0</v>
      </c>
      <c r="J62" s="513">
        <v>0</v>
      </c>
      <c r="K62" s="513">
        <v>0</v>
      </c>
      <c r="L62" s="513">
        <v>0</v>
      </c>
      <c r="M62" s="513">
        <v>0</v>
      </c>
      <c r="N62" s="543">
        <f t="shared" si="8"/>
        <v>0</v>
      </c>
      <c r="O62" s="750"/>
      <c r="Q62" s="4" t="str">
        <f>IF(AND(N62='8) Year 1 Cash Flow'!U63,'9) 5 YR Budget &amp; Cash Flow Adj'!I62='8) Year 1 Cash Flow'!U63),"OK",IF('8) Year 1 Cash Flow'!U63='9) 5 YR Budget &amp; Cash Flow Adj'!I62,"Tab 7 is Different by "&amp;TEXT(ABS('8) Year 1 Cash Flow'!U63-N62),"#,###.00"),IF(N62='9) 5 YR Budget &amp; Cash Flow Adj'!I62,"Tab 8 is Different by "&amp;TEXT(ABS('9) 5 YR Budget &amp; Cash Flow Adj'!I62-'8) Year 1 Cash Flow'!U63),"#,###.00"),"Tab 9 is Different by "&amp;TEXT(ABS('8) Year 1 Cash Flow'!U63-'9) 5 YR Budget &amp; Cash Flow Adj'!I62),"#,###.00"))))</f>
        <v>OK</v>
      </c>
    </row>
    <row r="63" spans="1:17" s="246" customFormat="1">
      <c r="A63" s="363"/>
      <c r="B63" s="511"/>
      <c r="C63" s="152" t="s">
        <v>49</v>
      </c>
      <c r="D63" s="280"/>
      <c r="E63" s="277"/>
      <c r="F63" s="190"/>
      <c r="G63" s="190"/>
      <c r="H63" s="278"/>
      <c r="I63" s="501">
        <f t="shared" ref="I63:N63" si="9">SUM(I55:I62)</f>
        <v>0</v>
      </c>
      <c r="J63" s="501">
        <f t="shared" si="9"/>
        <v>0</v>
      </c>
      <c r="K63" s="501">
        <f t="shared" si="9"/>
        <v>0</v>
      </c>
      <c r="L63" s="501">
        <f t="shared" si="9"/>
        <v>0</v>
      </c>
      <c r="M63" s="369">
        <f t="shared" si="9"/>
        <v>0</v>
      </c>
      <c r="N63" s="542">
        <f t="shared" si="9"/>
        <v>0</v>
      </c>
      <c r="O63" s="750"/>
      <c r="Q63" s="4" t="str">
        <f>IF(AND(N63='8) Year 1 Cash Flow'!U64,'9) 5 YR Budget &amp; Cash Flow Adj'!I63='8) Year 1 Cash Flow'!U64),"OK",IF('8) Year 1 Cash Flow'!U64='9) 5 YR Budget &amp; Cash Flow Adj'!I63,"Tab 7 is Different by "&amp;TEXT(ABS('8) Year 1 Cash Flow'!U64-N63),"#,###.00"),IF(N63='9) 5 YR Budget &amp; Cash Flow Adj'!I63,"Tab 8 is Different by "&amp;TEXT(ABS('9) 5 YR Budget &amp; Cash Flow Adj'!I63-'8) Year 1 Cash Flow'!U64),"#,###.00"),"Tab 9 is Different by "&amp;TEXT(ABS('8) Year 1 Cash Flow'!U64-'9) 5 YR Budget &amp; Cash Flow Adj'!I63),"#,###.00"))))</f>
        <v>OK</v>
      </c>
    </row>
    <row r="64" spans="1:17" s="277" customFormat="1" ht="7.5" customHeight="1">
      <c r="A64" s="363"/>
      <c r="B64" s="511"/>
      <c r="C64" s="152"/>
      <c r="D64" s="280"/>
      <c r="F64" s="190"/>
      <c r="G64" s="190"/>
      <c r="H64" s="278"/>
      <c r="I64" s="291"/>
      <c r="J64" s="291"/>
      <c r="K64" s="291"/>
      <c r="L64" s="291"/>
      <c r="M64" s="291"/>
      <c r="N64" s="542"/>
      <c r="O64" s="525"/>
      <c r="Q64" s="4"/>
    </row>
    <row r="65" spans="1:17" s="246" customFormat="1" ht="17.399999999999999" thickBot="1">
      <c r="A65" s="363"/>
      <c r="B65" s="526" t="s">
        <v>50</v>
      </c>
      <c r="C65" s="527"/>
      <c r="D65" s="527"/>
      <c r="E65" s="528"/>
      <c r="F65" s="529"/>
      <c r="G65" s="529"/>
      <c r="H65" s="530"/>
      <c r="I65" s="531">
        <f t="shared" ref="I65:N65" si="10">I63+I52+I41</f>
        <v>0</v>
      </c>
      <c r="J65" s="531">
        <f t="shared" si="10"/>
        <v>0</v>
      </c>
      <c r="K65" s="531">
        <f t="shared" si="10"/>
        <v>0</v>
      </c>
      <c r="L65" s="531">
        <f t="shared" si="10"/>
        <v>0</v>
      </c>
      <c r="M65" s="532">
        <f t="shared" si="10"/>
        <v>0</v>
      </c>
      <c r="N65" s="761">
        <f t="shared" si="10"/>
        <v>0</v>
      </c>
      <c r="O65" s="750"/>
      <c r="Q65" s="4" t="str">
        <f>IF(AND(N65='8) Year 1 Cash Flow'!U66,'9) 5 YR Budget &amp; Cash Flow Adj'!I65='8) Year 1 Cash Flow'!U66),"OK",IF('8) Year 1 Cash Flow'!U66='9) 5 YR Budget &amp; Cash Flow Adj'!I65,"Tab 7 is Different by "&amp;TEXT(ABS('8) Year 1 Cash Flow'!U66-N65),"#,###.00"),IF(N65='9) 5 YR Budget &amp; Cash Flow Adj'!I65,"Tab 8 is Different by "&amp;TEXT(ABS('9) 5 YR Budget &amp; Cash Flow Adj'!I65-'8) Year 1 Cash Flow'!U66),"#,###.00"),"Tab 9 is Different by "&amp;TEXT(ABS('8) Year 1 Cash Flow'!U66-'9) 5 YR Budget &amp; Cash Flow Adj'!I65),"#,###.00"))))</f>
        <v>OK</v>
      </c>
    </row>
    <row r="66" spans="1:17" s="246" customFormat="1" ht="7.5" customHeight="1">
      <c r="A66" s="363"/>
      <c r="B66" s="534"/>
      <c r="C66" s="535"/>
      <c r="D66" s="535"/>
      <c r="E66" s="536"/>
      <c r="F66" s="537"/>
      <c r="G66" s="537"/>
      <c r="H66" s="538"/>
      <c r="I66" s="539"/>
      <c r="J66" s="539"/>
      <c r="K66" s="539"/>
      <c r="L66" s="539"/>
      <c r="M66" s="539"/>
      <c r="N66" s="540"/>
      <c r="O66" s="552"/>
      <c r="Q66" s="4"/>
    </row>
    <row r="67" spans="1:17" s="277" customFormat="1" ht="7.5" hidden="1" customHeight="1">
      <c r="A67" s="363"/>
      <c r="B67" s="510"/>
      <c r="C67" s="276"/>
      <c r="D67" s="276"/>
      <c r="F67" s="190"/>
      <c r="G67" s="190"/>
      <c r="H67" s="278"/>
      <c r="I67" s="278"/>
      <c r="J67" s="278"/>
      <c r="K67" s="278"/>
      <c r="L67" s="278"/>
      <c r="M67" s="278"/>
      <c r="N67" s="541"/>
      <c r="O67" s="525"/>
      <c r="Q67" s="4"/>
    </row>
    <row r="68" spans="1:17" s="246" customFormat="1" ht="12" customHeight="1">
      <c r="A68" s="363"/>
      <c r="B68" s="510" t="s">
        <v>51</v>
      </c>
      <c r="C68" s="276"/>
      <c r="D68" s="276"/>
      <c r="E68" s="277"/>
      <c r="F68" s="190"/>
      <c r="G68" s="190"/>
      <c r="H68" s="278"/>
      <c r="I68" s="278"/>
      <c r="J68" s="278"/>
      <c r="K68" s="278"/>
      <c r="L68" s="278"/>
      <c r="M68" s="278"/>
      <c r="N68" s="541"/>
      <c r="O68" s="525"/>
      <c r="Q68" s="4"/>
    </row>
    <row r="69" spans="1:17" s="246" customFormat="1" ht="30">
      <c r="A69" s="363"/>
      <c r="B69" s="511"/>
      <c r="C69" s="312" t="s">
        <v>78</v>
      </c>
      <c r="D69" s="152"/>
      <c r="E69" s="277"/>
      <c r="F69" s="190"/>
      <c r="G69" s="190" t="s">
        <v>266</v>
      </c>
      <c r="H69" s="278"/>
      <c r="I69" s="278"/>
      <c r="J69" s="278"/>
      <c r="K69" s="278"/>
      <c r="L69" s="278"/>
      <c r="M69" s="278"/>
      <c r="N69" s="541"/>
      <c r="O69" s="525"/>
      <c r="Q69" s="4"/>
    </row>
    <row r="70" spans="1:17" s="246" customFormat="1">
      <c r="A70" s="363"/>
      <c r="B70" s="511"/>
      <c r="C70" s="277"/>
      <c r="D70" s="184" t="s">
        <v>135</v>
      </c>
      <c r="E70" s="313"/>
      <c r="F70" s="189"/>
      <c r="G70" s="371">
        <f>'3) Staffing Plan'!D12</f>
        <v>0</v>
      </c>
      <c r="H70" s="278"/>
      <c r="I70" s="512">
        <v>0</v>
      </c>
      <c r="J70" s="512">
        <v>0</v>
      </c>
      <c r="K70" s="512">
        <v>0</v>
      </c>
      <c r="L70" s="512">
        <v>0</v>
      </c>
      <c r="M70" s="512">
        <v>0</v>
      </c>
      <c r="N70" s="542">
        <f t="shared" ref="N70:N75" si="11">SUM(I70:M70)</f>
        <v>0</v>
      </c>
      <c r="O70" s="750"/>
      <c r="Q70" s="4" t="str">
        <f>IF(AND(N70='8) Year 1 Cash Flow'!U71,'9) 5 YR Budget &amp; Cash Flow Adj'!I70='8) Year 1 Cash Flow'!U71),"OK",IF('8) Year 1 Cash Flow'!U71='9) 5 YR Budget &amp; Cash Flow Adj'!I70,"Tab 7 is Different by "&amp;TEXT(ABS('8) Year 1 Cash Flow'!U71-N70),"#,###.00"),IF(N70='9) 5 YR Budget &amp; Cash Flow Adj'!I70,"Tab 8 is Different by "&amp;TEXT(ABS('9) 5 YR Budget &amp; Cash Flow Adj'!I70-'8) Year 1 Cash Flow'!U71),"#,###.00"),"Tab 9 is Different by "&amp;TEXT(ABS('8) Year 1 Cash Flow'!U71-'9) 5 YR Budget &amp; Cash Flow Adj'!I70),"#,###.00"))))</f>
        <v>OK</v>
      </c>
    </row>
    <row r="71" spans="1:17" s="246" customFormat="1">
      <c r="A71" s="363"/>
      <c r="B71" s="511"/>
      <c r="C71" s="277"/>
      <c r="D71" s="184" t="s">
        <v>136</v>
      </c>
      <c r="E71" s="313"/>
      <c r="F71" s="189"/>
      <c r="G71" s="371">
        <f>'3) Staffing Plan'!D13</f>
        <v>0</v>
      </c>
      <c r="H71" s="278"/>
      <c r="I71" s="512">
        <v>0</v>
      </c>
      <c r="J71" s="512">
        <v>0</v>
      </c>
      <c r="K71" s="512">
        <v>0</v>
      </c>
      <c r="L71" s="512">
        <v>0</v>
      </c>
      <c r="M71" s="512">
        <v>0</v>
      </c>
      <c r="N71" s="542">
        <f t="shared" si="11"/>
        <v>0</v>
      </c>
      <c r="O71" s="750"/>
      <c r="Q71" s="4" t="str">
        <f>IF(AND(N71='8) Year 1 Cash Flow'!U72,'9) 5 YR Budget &amp; Cash Flow Adj'!I71='8) Year 1 Cash Flow'!U72),"OK",IF('8) Year 1 Cash Flow'!U72='9) 5 YR Budget &amp; Cash Flow Adj'!I71,"Tab 7 is Different by "&amp;TEXT(ABS('8) Year 1 Cash Flow'!U72-N71),"#,###.00"),IF(N71='9) 5 YR Budget &amp; Cash Flow Adj'!I71,"Tab 8 is Different by "&amp;TEXT(ABS('9) 5 YR Budget &amp; Cash Flow Adj'!I71-'8) Year 1 Cash Flow'!U72),"#,###.00"),"Tab 9 is Different by "&amp;TEXT(ABS('8) Year 1 Cash Flow'!U72-'9) 5 YR Budget &amp; Cash Flow Adj'!I71),"#,###.00"))))</f>
        <v>OK</v>
      </c>
    </row>
    <row r="72" spans="1:17" s="246" customFormat="1">
      <c r="A72" s="363"/>
      <c r="B72" s="511"/>
      <c r="C72" s="277"/>
      <c r="D72" s="184" t="s">
        <v>137</v>
      </c>
      <c r="E72" s="313"/>
      <c r="F72" s="189"/>
      <c r="G72" s="371">
        <f>'3) Staffing Plan'!D14</f>
        <v>0</v>
      </c>
      <c r="H72" s="278"/>
      <c r="I72" s="512">
        <v>0</v>
      </c>
      <c r="J72" s="512">
        <v>0</v>
      </c>
      <c r="K72" s="512">
        <v>0</v>
      </c>
      <c r="L72" s="512">
        <v>0</v>
      </c>
      <c r="M72" s="512">
        <v>0</v>
      </c>
      <c r="N72" s="542">
        <f t="shared" si="11"/>
        <v>0</v>
      </c>
      <c r="O72" s="750"/>
      <c r="Q72" s="4" t="str">
        <f>IF(AND(N72='8) Year 1 Cash Flow'!U73,'9) 5 YR Budget &amp; Cash Flow Adj'!I72='8) Year 1 Cash Flow'!U73),"OK",IF('8) Year 1 Cash Flow'!U73='9) 5 YR Budget &amp; Cash Flow Adj'!I72,"Tab 7 is Different by "&amp;TEXT(ABS('8) Year 1 Cash Flow'!U73-N72),"#,###.00"),IF(N72='9) 5 YR Budget &amp; Cash Flow Adj'!I72,"Tab 8 is Different by "&amp;TEXT(ABS('9) 5 YR Budget &amp; Cash Flow Adj'!I72-'8) Year 1 Cash Flow'!U73),"#,###.00"),"Tab 9 is Different by "&amp;TEXT(ABS('8) Year 1 Cash Flow'!U73-'9) 5 YR Budget &amp; Cash Flow Adj'!I72),"#,###.00"))))</f>
        <v>OK</v>
      </c>
    </row>
    <row r="73" spans="1:17" s="246" customFormat="1">
      <c r="A73" s="363"/>
      <c r="B73" s="511"/>
      <c r="C73" s="277"/>
      <c r="D73" s="184" t="s">
        <v>106</v>
      </c>
      <c r="E73" s="313"/>
      <c r="F73" s="189"/>
      <c r="G73" s="371">
        <f>'3) Staffing Plan'!D15</f>
        <v>0</v>
      </c>
      <c r="H73" s="278"/>
      <c r="I73" s="512">
        <v>0</v>
      </c>
      <c r="J73" s="512">
        <v>0</v>
      </c>
      <c r="K73" s="512">
        <v>0</v>
      </c>
      <c r="L73" s="512">
        <v>0</v>
      </c>
      <c r="M73" s="512">
        <v>0</v>
      </c>
      <c r="N73" s="542">
        <f t="shared" si="11"/>
        <v>0</v>
      </c>
      <c r="O73" s="750"/>
      <c r="Q73" s="4" t="str">
        <f>IF(AND(N73='8) Year 1 Cash Flow'!U74,'9) 5 YR Budget &amp; Cash Flow Adj'!I73='8) Year 1 Cash Flow'!U74),"OK",IF('8) Year 1 Cash Flow'!U74='9) 5 YR Budget &amp; Cash Flow Adj'!I73,"Tab 7 is Different by "&amp;TEXT(ABS('8) Year 1 Cash Flow'!U74-N73),"#,###.00"),IF(N73='9) 5 YR Budget &amp; Cash Flow Adj'!I73,"Tab 8 is Different by "&amp;TEXT(ABS('9) 5 YR Budget &amp; Cash Flow Adj'!I73-'8) Year 1 Cash Flow'!U74),"#,###.00"),"Tab 9 is Different by "&amp;TEXT(ABS('8) Year 1 Cash Flow'!U74-'9) 5 YR Budget &amp; Cash Flow Adj'!I73),"#,###.00"))))</f>
        <v>OK</v>
      </c>
    </row>
    <row r="74" spans="1:17" s="246" customFormat="1">
      <c r="A74" s="363"/>
      <c r="B74" s="511"/>
      <c r="C74" s="277"/>
      <c r="D74" s="184" t="s">
        <v>107</v>
      </c>
      <c r="E74" s="313"/>
      <c r="F74" s="189"/>
      <c r="G74" s="371">
        <f>'3) Staffing Plan'!D16</f>
        <v>0</v>
      </c>
      <c r="H74" s="278"/>
      <c r="I74" s="512">
        <v>0</v>
      </c>
      <c r="J74" s="512">
        <v>0</v>
      </c>
      <c r="K74" s="512">
        <v>0</v>
      </c>
      <c r="L74" s="512">
        <v>0</v>
      </c>
      <c r="M74" s="512">
        <v>0</v>
      </c>
      <c r="N74" s="542">
        <f t="shared" si="11"/>
        <v>0</v>
      </c>
      <c r="O74" s="750"/>
      <c r="Q74" s="4" t="str">
        <f>IF(AND(N74='8) Year 1 Cash Flow'!U75,'9) 5 YR Budget &amp; Cash Flow Adj'!I74='8) Year 1 Cash Flow'!U75),"OK",IF('8) Year 1 Cash Flow'!U75='9) 5 YR Budget &amp; Cash Flow Adj'!I74,"Tab 7 is Different by "&amp;TEXT(ABS('8) Year 1 Cash Flow'!U75-N74),"#,###.00"),IF(N74='9) 5 YR Budget &amp; Cash Flow Adj'!I74,"Tab 8 is Different by "&amp;TEXT(ABS('9) 5 YR Budget &amp; Cash Flow Adj'!I74-'8) Year 1 Cash Flow'!U75),"#,###.00"),"Tab 9 is Different by "&amp;TEXT(ABS('8) Year 1 Cash Flow'!U75-'9) 5 YR Budget &amp; Cash Flow Adj'!I74),"#,###.00"))))</f>
        <v>OK</v>
      </c>
    </row>
    <row r="75" spans="1:17" s="246" customFormat="1" ht="16.8">
      <c r="A75" s="363"/>
      <c r="B75" s="511"/>
      <c r="C75" s="277"/>
      <c r="D75" s="184" t="s">
        <v>138</v>
      </c>
      <c r="E75" s="313"/>
      <c r="F75" s="314"/>
      <c r="G75" s="372">
        <f>'3) Staffing Plan'!D17</f>
        <v>0</v>
      </c>
      <c r="H75" s="278"/>
      <c r="I75" s="513">
        <v>0</v>
      </c>
      <c r="J75" s="513">
        <v>0</v>
      </c>
      <c r="K75" s="513">
        <v>0</v>
      </c>
      <c r="L75" s="513">
        <v>0</v>
      </c>
      <c r="M75" s="513">
        <v>0</v>
      </c>
      <c r="N75" s="543">
        <f t="shared" si="11"/>
        <v>0</v>
      </c>
      <c r="O75" s="750"/>
      <c r="Q75" s="4" t="str">
        <f>IF(AND(N75='8) Year 1 Cash Flow'!U76,'9) 5 YR Budget &amp; Cash Flow Adj'!I75='8) Year 1 Cash Flow'!U76),"OK",IF('8) Year 1 Cash Flow'!U76='9) 5 YR Budget &amp; Cash Flow Adj'!I75,"Tab 7 is Different by "&amp;TEXT(ABS('8) Year 1 Cash Flow'!U76-N75),"#,###.00"),IF(N75='9) 5 YR Budget &amp; Cash Flow Adj'!I75,"Tab 8 is Different by "&amp;TEXT(ABS('9) 5 YR Budget &amp; Cash Flow Adj'!I75-'8) Year 1 Cash Flow'!U76),"#,###.00"),"Tab 9 is Different by "&amp;TEXT(ABS('8) Year 1 Cash Flow'!U76-'9) 5 YR Budget &amp; Cash Flow Adj'!I75),"#,###.00"))))</f>
        <v>OK</v>
      </c>
    </row>
    <row r="76" spans="1:17" s="246" customFormat="1">
      <c r="A76" s="363"/>
      <c r="B76" s="511"/>
      <c r="C76" s="187" t="s">
        <v>77</v>
      </c>
      <c r="D76" s="277"/>
      <c r="E76" s="313"/>
      <c r="F76" s="189"/>
      <c r="G76" s="371">
        <f>SUM(G70:G75)</f>
        <v>0</v>
      </c>
      <c r="H76" s="278"/>
      <c r="I76" s="315">
        <f t="shared" ref="I76:N76" si="12">SUM(I70:I75)</f>
        <v>0</v>
      </c>
      <c r="J76" s="315">
        <f t="shared" si="12"/>
        <v>0</v>
      </c>
      <c r="K76" s="315">
        <f t="shared" si="12"/>
        <v>0</v>
      </c>
      <c r="L76" s="315">
        <f t="shared" si="12"/>
        <v>0</v>
      </c>
      <c r="M76" s="315">
        <f t="shared" si="12"/>
        <v>0</v>
      </c>
      <c r="N76" s="544">
        <f t="shared" si="12"/>
        <v>0</v>
      </c>
      <c r="O76" s="750"/>
      <c r="Q76" s="4" t="str">
        <f>IF(AND(N76='8) Year 1 Cash Flow'!U77,'9) 5 YR Budget &amp; Cash Flow Adj'!I76='8) Year 1 Cash Flow'!U77),"OK",IF('8) Year 1 Cash Flow'!U77='9) 5 YR Budget &amp; Cash Flow Adj'!I76,"Tab 7 is Different by "&amp;TEXT(ABS('8) Year 1 Cash Flow'!U77-N76),"#,###.00"),IF(N76='9) 5 YR Budget &amp; Cash Flow Adj'!I76,"Tab 8 is Different by "&amp;TEXT(ABS('9) 5 YR Budget &amp; Cash Flow Adj'!I76-'8) Year 1 Cash Flow'!U77),"#,###.00"),"Tab 9 is Different by "&amp;TEXT(ABS('8) Year 1 Cash Flow'!U77-'9) 5 YR Budget &amp; Cash Flow Adj'!I76),"#,###.00"))))</f>
        <v>OK</v>
      </c>
    </row>
    <row r="77" spans="1:17" s="246" customFormat="1" ht="7.5" customHeight="1">
      <c r="A77" s="363"/>
      <c r="B77" s="511"/>
      <c r="C77" s="277"/>
      <c r="D77" s="313"/>
      <c r="E77" s="313"/>
      <c r="F77" s="189"/>
      <c r="G77" s="373"/>
      <c r="H77" s="278"/>
      <c r="I77" s="278"/>
      <c r="J77" s="278"/>
      <c r="K77" s="278"/>
      <c r="L77" s="278"/>
      <c r="M77" s="278"/>
      <c r="N77" s="541"/>
      <c r="O77" s="525"/>
      <c r="Q77" s="4"/>
    </row>
    <row r="78" spans="1:17" s="246" customFormat="1" ht="12" customHeight="1">
      <c r="A78" s="363"/>
      <c r="B78" s="511"/>
      <c r="C78" s="312" t="s">
        <v>79</v>
      </c>
      <c r="D78" s="152"/>
      <c r="E78" s="277"/>
      <c r="F78" s="190"/>
      <c r="G78" s="374"/>
      <c r="H78" s="278"/>
      <c r="I78" s="278"/>
      <c r="J78" s="278"/>
      <c r="K78" s="278"/>
      <c r="L78" s="278"/>
      <c r="M78" s="278"/>
      <c r="N78" s="541"/>
      <c r="O78" s="525"/>
      <c r="Q78" s="4"/>
    </row>
    <row r="79" spans="1:17" s="246" customFormat="1">
      <c r="A79" s="363"/>
      <c r="B79" s="511"/>
      <c r="C79" s="277"/>
      <c r="D79" s="184" t="s">
        <v>52</v>
      </c>
      <c r="E79" s="313"/>
      <c r="F79" s="189"/>
      <c r="G79" s="371">
        <f>'3) Staffing Plan'!D21</f>
        <v>0</v>
      </c>
      <c r="H79" s="375"/>
      <c r="I79" s="512">
        <v>0</v>
      </c>
      <c r="J79" s="512">
        <v>0</v>
      </c>
      <c r="K79" s="512">
        <v>0</v>
      </c>
      <c r="L79" s="512">
        <v>0</v>
      </c>
      <c r="M79" s="512">
        <v>0</v>
      </c>
      <c r="N79" s="542">
        <f t="shared" ref="N79:N85" si="13">SUM(I79:M79)</f>
        <v>0</v>
      </c>
      <c r="O79" s="750"/>
      <c r="Q79" s="4" t="str">
        <f>IF(AND(N79='8) Year 1 Cash Flow'!U80,'9) 5 YR Budget &amp; Cash Flow Adj'!I79='8) Year 1 Cash Flow'!U80),"OK",IF('8) Year 1 Cash Flow'!U80='9) 5 YR Budget &amp; Cash Flow Adj'!I79,"Tab 7 is Different by "&amp;TEXT(ABS('8) Year 1 Cash Flow'!U80-N79),"#,###.00"),IF(N79='9) 5 YR Budget &amp; Cash Flow Adj'!I79,"Tab 8 is Different by "&amp;TEXT(ABS('9) 5 YR Budget &amp; Cash Flow Adj'!I79-'8) Year 1 Cash Flow'!U80),"#,###.00"),"Tab 9 is Different by "&amp;TEXT(ABS('8) Year 1 Cash Flow'!U80-'9) 5 YR Budget &amp; Cash Flow Adj'!I79),"#,###.00"))))</f>
        <v>OK</v>
      </c>
    </row>
    <row r="80" spans="1:17" s="246" customFormat="1">
      <c r="A80" s="363"/>
      <c r="B80" s="511"/>
      <c r="C80" s="277"/>
      <c r="D80" s="184" t="s">
        <v>53</v>
      </c>
      <c r="E80" s="313"/>
      <c r="F80" s="189"/>
      <c r="G80" s="371">
        <f>'3) Staffing Plan'!D22</f>
        <v>0</v>
      </c>
      <c r="H80" s="375"/>
      <c r="I80" s="512">
        <v>0</v>
      </c>
      <c r="J80" s="512">
        <v>0</v>
      </c>
      <c r="K80" s="512">
        <v>0</v>
      </c>
      <c r="L80" s="512">
        <v>0</v>
      </c>
      <c r="M80" s="512">
        <v>0</v>
      </c>
      <c r="N80" s="542">
        <f t="shared" si="13"/>
        <v>0</v>
      </c>
      <c r="O80" s="750"/>
      <c r="Q80" s="4" t="str">
        <f>IF(AND(N80='8) Year 1 Cash Flow'!U81,'9) 5 YR Budget &amp; Cash Flow Adj'!I80='8) Year 1 Cash Flow'!U81),"OK",IF('8) Year 1 Cash Flow'!U81='9) 5 YR Budget &amp; Cash Flow Adj'!I80,"Tab 7 is Different by "&amp;TEXT(ABS('8) Year 1 Cash Flow'!U81-N80),"#,###.00"),IF(N80='9) 5 YR Budget &amp; Cash Flow Adj'!I80,"Tab 8 is Different by "&amp;TEXT(ABS('9) 5 YR Budget &amp; Cash Flow Adj'!I80-'8) Year 1 Cash Flow'!U81),"#,###.00"),"Tab 9 is Different by "&amp;TEXT(ABS('8) Year 1 Cash Flow'!U81-'9) 5 YR Budget &amp; Cash Flow Adj'!I80),"#,###.00"))))</f>
        <v>OK</v>
      </c>
    </row>
    <row r="81" spans="1:17" s="246" customFormat="1">
      <c r="A81" s="363"/>
      <c r="B81" s="511"/>
      <c r="C81" s="277"/>
      <c r="D81" s="184" t="s">
        <v>10</v>
      </c>
      <c r="E81" s="313"/>
      <c r="F81" s="189"/>
      <c r="G81" s="371">
        <f>'3) Staffing Plan'!D23</f>
        <v>0</v>
      </c>
      <c r="H81" s="375"/>
      <c r="I81" s="512">
        <v>0</v>
      </c>
      <c r="J81" s="512">
        <v>0</v>
      </c>
      <c r="K81" s="512">
        <v>0</v>
      </c>
      <c r="L81" s="512">
        <v>0</v>
      </c>
      <c r="M81" s="512">
        <v>0</v>
      </c>
      <c r="N81" s="542">
        <f t="shared" si="13"/>
        <v>0</v>
      </c>
      <c r="O81" s="750"/>
      <c r="Q81" s="4" t="str">
        <f>IF(AND(N81='8) Year 1 Cash Flow'!U82,'9) 5 YR Budget &amp; Cash Flow Adj'!I81='8) Year 1 Cash Flow'!U82),"OK",IF('8) Year 1 Cash Flow'!U82='9) 5 YR Budget &amp; Cash Flow Adj'!I81,"Tab 7 is Different by "&amp;TEXT(ABS('8) Year 1 Cash Flow'!U82-N81),"#,###.00"),IF(N81='9) 5 YR Budget &amp; Cash Flow Adj'!I81,"Tab 8 is Different by "&amp;TEXT(ABS('9) 5 YR Budget &amp; Cash Flow Adj'!I81-'8) Year 1 Cash Flow'!U82),"#,###.00"),"Tab 9 is Different by "&amp;TEXT(ABS('8) Year 1 Cash Flow'!U82-'9) 5 YR Budget &amp; Cash Flow Adj'!I81),"#,###.00"))))</f>
        <v>OK</v>
      </c>
    </row>
    <row r="82" spans="1:17" s="246" customFormat="1">
      <c r="A82" s="363"/>
      <c r="B82" s="511"/>
      <c r="C82" s="277"/>
      <c r="D82" s="184" t="s">
        <v>11</v>
      </c>
      <c r="E82" s="313"/>
      <c r="F82" s="189"/>
      <c r="G82" s="371">
        <f>'3) Staffing Plan'!D24</f>
        <v>0</v>
      </c>
      <c r="H82" s="375"/>
      <c r="I82" s="512">
        <v>0</v>
      </c>
      <c r="J82" s="512">
        <v>0</v>
      </c>
      <c r="K82" s="512">
        <v>0</v>
      </c>
      <c r="L82" s="512">
        <v>0</v>
      </c>
      <c r="M82" s="512">
        <v>0</v>
      </c>
      <c r="N82" s="542">
        <f t="shared" si="13"/>
        <v>0</v>
      </c>
      <c r="O82" s="750"/>
      <c r="Q82" s="4" t="str">
        <f>IF(AND(N82='8) Year 1 Cash Flow'!U83,'9) 5 YR Budget &amp; Cash Flow Adj'!I82='8) Year 1 Cash Flow'!U83),"OK",IF('8) Year 1 Cash Flow'!U83='9) 5 YR Budget &amp; Cash Flow Adj'!I82,"Tab 7 is Different by "&amp;TEXT(ABS('8) Year 1 Cash Flow'!U83-N82),"#,###.00"),IF(N82='9) 5 YR Budget &amp; Cash Flow Adj'!I82,"Tab 8 is Different by "&amp;TEXT(ABS('9) 5 YR Budget &amp; Cash Flow Adj'!I82-'8) Year 1 Cash Flow'!U83),"#,###.00"),"Tab 9 is Different by "&amp;TEXT(ABS('8) Year 1 Cash Flow'!U83-'9) 5 YR Budget &amp; Cash Flow Adj'!I82),"#,###.00"))))</f>
        <v>OK</v>
      </c>
    </row>
    <row r="83" spans="1:17" s="246" customFormat="1">
      <c r="A83" s="363"/>
      <c r="B83" s="511"/>
      <c r="C83" s="277"/>
      <c r="D83" s="184" t="s">
        <v>12</v>
      </c>
      <c r="E83" s="313"/>
      <c r="F83" s="189"/>
      <c r="G83" s="371">
        <f>'3) Staffing Plan'!D25</f>
        <v>0</v>
      </c>
      <c r="H83" s="375"/>
      <c r="I83" s="512">
        <v>0</v>
      </c>
      <c r="J83" s="512">
        <v>0</v>
      </c>
      <c r="K83" s="512">
        <v>0</v>
      </c>
      <c r="L83" s="512">
        <v>0</v>
      </c>
      <c r="M83" s="512">
        <v>0</v>
      </c>
      <c r="N83" s="542">
        <f t="shared" si="13"/>
        <v>0</v>
      </c>
      <c r="O83" s="750"/>
      <c r="Q83" s="4" t="str">
        <f>IF(AND(N83='8) Year 1 Cash Flow'!U84,'9) 5 YR Budget &amp; Cash Flow Adj'!I83='8) Year 1 Cash Flow'!U84),"OK",IF('8) Year 1 Cash Flow'!U84='9) 5 YR Budget &amp; Cash Flow Adj'!I83,"Tab 7 is Different by "&amp;TEXT(ABS('8) Year 1 Cash Flow'!U84-N83),"#,###.00"),IF(N83='9) 5 YR Budget &amp; Cash Flow Adj'!I83,"Tab 8 is Different by "&amp;TEXT(ABS('9) 5 YR Budget &amp; Cash Flow Adj'!I83-'8) Year 1 Cash Flow'!U84),"#,###.00"),"Tab 9 is Different by "&amp;TEXT(ABS('8) Year 1 Cash Flow'!U84-'9) 5 YR Budget &amp; Cash Flow Adj'!I83),"#,###.00"))))</f>
        <v>OK</v>
      </c>
    </row>
    <row r="84" spans="1:17" s="246" customFormat="1">
      <c r="A84" s="363"/>
      <c r="B84" s="511"/>
      <c r="C84" s="277"/>
      <c r="D84" s="184" t="s">
        <v>13</v>
      </c>
      <c r="E84" s="313"/>
      <c r="F84" s="189"/>
      <c r="G84" s="371">
        <f>'3) Staffing Plan'!D26</f>
        <v>0</v>
      </c>
      <c r="H84" s="375"/>
      <c r="I84" s="512">
        <v>0</v>
      </c>
      <c r="J84" s="512">
        <v>0</v>
      </c>
      <c r="K84" s="512">
        <v>0</v>
      </c>
      <c r="L84" s="512">
        <v>0</v>
      </c>
      <c r="M84" s="512">
        <v>0</v>
      </c>
      <c r="N84" s="542">
        <f t="shared" si="13"/>
        <v>0</v>
      </c>
      <c r="O84" s="750"/>
      <c r="Q84" s="4" t="str">
        <f>IF(AND(N84='8) Year 1 Cash Flow'!U85,'9) 5 YR Budget &amp; Cash Flow Adj'!I84='8) Year 1 Cash Flow'!U85),"OK",IF('8) Year 1 Cash Flow'!U85='9) 5 YR Budget &amp; Cash Flow Adj'!I84,"Tab 7 is Different by "&amp;TEXT(ABS('8) Year 1 Cash Flow'!U85-N84),"#,###.00"),IF(N84='9) 5 YR Budget &amp; Cash Flow Adj'!I84,"Tab 8 is Different by "&amp;TEXT(ABS('9) 5 YR Budget &amp; Cash Flow Adj'!I84-'8) Year 1 Cash Flow'!U85),"#,###.00"),"Tab 9 is Different by "&amp;TEXT(ABS('8) Year 1 Cash Flow'!U85-'9) 5 YR Budget &amp; Cash Flow Adj'!I84),"#,###.00"))))</f>
        <v>OK</v>
      </c>
    </row>
    <row r="85" spans="1:17" s="246" customFormat="1">
      <c r="A85" s="363"/>
      <c r="B85" s="511"/>
      <c r="C85" s="277"/>
      <c r="D85" s="184" t="s">
        <v>75</v>
      </c>
      <c r="E85" s="313"/>
      <c r="F85" s="189"/>
      <c r="G85" s="371">
        <f>'3) Staffing Plan'!D27</f>
        <v>0</v>
      </c>
      <c r="H85" s="375"/>
      <c r="I85" s="512">
        <v>0</v>
      </c>
      <c r="J85" s="512">
        <v>0</v>
      </c>
      <c r="K85" s="512">
        <v>0</v>
      </c>
      <c r="L85" s="512">
        <v>0</v>
      </c>
      <c r="M85" s="512">
        <v>0</v>
      </c>
      <c r="N85" s="542">
        <f t="shared" si="13"/>
        <v>0</v>
      </c>
      <c r="O85" s="750"/>
      <c r="Q85" s="4" t="str">
        <f>IF(AND(N85='8) Year 1 Cash Flow'!U86,'9) 5 YR Budget &amp; Cash Flow Adj'!I85='8) Year 1 Cash Flow'!U86),"OK",IF('8) Year 1 Cash Flow'!U86='9) 5 YR Budget &amp; Cash Flow Adj'!I85,"Tab 7 is Different by "&amp;TEXT(ABS('8) Year 1 Cash Flow'!U86-N85),"#,###.00"),IF(N85='9) 5 YR Budget &amp; Cash Flow Adj'!I85,"Tab 8 is Different by "&amp;TEXT(ABS('9) 5 YR Budget &amp; Cash Flow Adj'!I85-'8) Year 1 Cash Flow'!U86),"#,###.00"),"Tab 9 is Different by "&amp;TEXT(ABS('8) Year 1 Cash Flow'!U86-'9) 5 YR Budget &amp; Cash Flow Adj'!I85),"#,###.00"))))</f>
        <v>OK</v>
      </c>
    </row>
    <row r="86" spans="1:17" s="246" customFormat="1" ht="16.8">
      <c r="A86" s="363"/>
      <c r="B86" s="511"/>
      <c r="C86" s="277"/>
      <c r="D86" s="192" t="s">
        <v>30</v>
      </c>
      <c r="E86" s="313"/>
      <c r="F86" s="314"/>
      <c r="G86" s="372">
        <f>'3) Staffing Plan'!D28</f>
        <v>0</v>
      </c>
      <c r="H86" s="375"/>
      <c r="I86" s="513">
        <v>0</v>
      </c>
      <c r="J86" s="513">
        <v>0</v>
      </c>
      <c r="K86" s="513">
        <v>0</v>
      </c>
      <c r="L86" s="513">
        <v>0</v>
      </c>
      <c r="M86" s="513">
        <v>0</v>
      </c>
      <c r="N86" s="543">
        <f>SUM(I86:M86)</f>
        <v>0</v>
      </c>
      <c r="O86" s="750"/>
      <c r="Q86" s="4" t="str">
        <f>IF(AND(N86='8) Year 1 Cash Flow'!U87,'9) 5 YR Budget &amp; Cash Flow Adj'!I86='8) Year 1 Cash Flow'!U87),"OK",IF('8) Year 1 Cash Flow'!U87='9) 5 YR Budget &amp; Cash Flow Adj'!I86,"Tab 7 is Different by "&amp;TEXT(ABS('8) Year 1 Cash Flow'!U87-N86),"#,###.00"),IF(N86='9) 5 YR Budget &amp; Cash Flow Adj'!I86,"Tab 8 is Different by "&amp;TEXT(ABS('9) 5 YR Budget &amp; Cash Flow Adj'!I86-'8) Year 1 Cash Flow'!U87),"#,###.00"),"Tab 9 is Different by "&amp;TEXT(ABS('8) Year 1 Cash Flow'!U87-'9) 5 YR Budget &amp; Cash Flow Adj'!I86),"#,###.00"))))</f>
        <v>OK</v>
      </c>
    </row>
    <row r="87" spans="1:17" s="246" customFormat="1">
      <c r="A87" s="363"/>
      <c r="B87" s="511"/>
      <c r="C87" s="187" t="s">
        <v>80</v>
      </c>
      <c r="D87" s="277"/>
      <c r="E87" s="313"/>
      <c r="F87" s="189"/>
      <c r="G87" s="371">
        <f>SUM(G79:G86)</f>
        <v>0</v>
      </c>
      <c r="H87" s="375"/>
      <c r="I87" s="315">
        <f t="shared" ref="I87:N87" si="14">SUM(I79:I86)</f>
        <v>0</v>
      </c>
      <c r="J87" s="315">
        <f t="shared" si="14"/>
        <v>0</v>
      </c>
      <c r="K87" s="315">
        <f t="shared" si="14"/>
        <v>0</v>
      </c>
      <c r="L87" s="315">
        <f t="shared" si="14"/>
        <v>0</v>
      </c>
      <c r="M87" s="315">
        <f t="shared" si="14"/>
        <v>0</v>
      </c>
      <c r="N87" s="544">
        <f t="shared" si="14"/>
        <v>0</v>
      </c>
      <c r="O87" s="750"/>
      <c r="Q87" s="4" t="str">
        <f>IF(AND(N87='8) Year 1 Cash Flow'!U88,'9) 5 YR Budget &amp; Cash Flow Adj'!I87='8) Year 1 Cash Flow'!U88),"OK",IF('8) Year 1 Cash Flow'!U88='9) 5 YR Budget &amp; Cash Flow Adj'!I87,"Tab 7 is Different by "&amp;TEXT(ABS('8) Year 1 Cash Flow'!U88-N87),"#,###.00"),IF(N87='9) 5 YR Budget &amp; Cash Flow Adj'!I87,"Tab 8 is Different by "&amp;TEXT(ABS('9) 5 YR Budget &amp; Cash Flow Adj'!I87-'8) Year 1 Cash Flow'!U88),"#,###.00"),"Tab 9 is Different by "&amp;TEXT(ABS('8) Year 1 Cash Flow'!U88-'9) 5 YR Budget &amp; Cash Flow Adj'!I87),"#,###.00"))))</f>
        <v>OK</v>
      </c>
    </row>
    <row r="88" spans="1:17" s="246" customFormat="1" ht="7.5" customHeight="1">
      <c r="A88" s="363"/>
      <c r="B88" s="511"/>
      <c r="C88" s="277"/>
      <c r="D88" s="313"/>
      <c r="E88" s="313"/>
      <c r="F88" s="189"/>
      <c r="G88" s="373"/>
      <c r="H88" s="278"/>
      <c r="I88" s="278"/>
      <c r="J88" s="278"/>
      <c r="K88" s="278"/>
      <c r="L88" s="278"/>
      <c r="M88" s="278"/>
      <c r="N88" s="541"/>
      <c r="O88" s="525"/>
      <c r="Q88" s="4"/>
    </row>
    <row r="89" spans="1:17" s="246" customFormat="1" ht="12" customHeight="1">
      <c r="A89" s="363"/>
      <c r="B89" s="511"/>
      <c r="C89" s="312" t="s">
        <v>81</v>
      </c>
      <c r="D89" s="152"/>
      <c r="E89" s="277"/>
      <c r="F89" s="193"/>
      <c r="G89" s="376"/>
      <c r="H89" s="278"/>
      <c r="I89" s="278"/>
      <c r="J89" s="278"/>
      <c r="K89" s="278"/>
      <c r="L89" s="278"/>
      <c r="M89" s="278"/>
      <c r="N89" s="541"/>
      <c r="O89" s="525"/>
      <c r="Q89" s="4"/>
    </row>
    <row r="90" spans="1:17" s="246" customFormat="1">
      <c r="A90" s="363"/>
      <c r="B90" s="511"/>
      <c r="C90" s="277"/>
      <c r="D90" s="184" t="s">
        <v>108</v>
      </c>
      <c r="E90" s="313"/>
      <c r="F90" s="189"/>
      <c r="G90" s="371">
        <f>'3) Staffing Plan'!D32</f>
        <v>0</v>
      </c>
      <c r="H90" s="278"/>
      <c r="I90" s="512">
        <v>0</v>
      </c>
      <c r="J90" s="512">
        <v>0</v>
      </c>
      <c r="K90" s="512">
        <v>0</v>
      </c>
      <c r="L90" s="512">
        <v>0</v>
      </c>
      <c r="M90" s="512">
        <v>0</v>
      </c>
      <c r="N90" s="542">
        <f>SUM(I90:M90)</f>
        <v>0</v>
      </c>
      <c r="O90" s="750"/>
      <c r="Q90" s="4" t="str">
        <f>IF(AND(N90='8) Year 1 Cash Flow'!U91,'9) 5 YR Budget &amp; Cash Flow Adj'!I90='8) Year 1 Cash Flow'!U91),"OK",IF('8) Year 1 Cash Flow'!U91='9) 5 YR Budget &amp; Cash Flow Adj'!I90,"Tab 7 is Different by "&amp;TEXT(ABS('8) Year 1 Cash Flow'!U91-N90),"#,###.00"),IF(N90='9) 5 YR Budget &amp; Cash Flow Adj'!I90,"Tab 8 is Different by "&amp;TEXT(ABS('9) 5 YR Budget &amp; Cash Flow Adj'!I90-'8) Year 1 Cash Flow'!U91),"#,###.00"),"Tab 9 is Different by "&amp;TEXT(ABS('8) Year 1 Cash Flow'!U91-'9) 5 YR Budget &amp; Cash Flow Adj'!I90),"#,###.00"))))</f>
        <v>OK</v>
      </c>
    </row>
    <row r="91" spans="1:17" s="246" customFormat="1">
      <c r="A91" s="363"/>
      <c r="B91" s="511"/>
      <c r="C91" s="277"/>
      <c r="D91" s="184" t="s">
        <v>109</v>
      </c>
      <c r="E91" s="313"/>
      <c r="F91" s="189"/>
      <c r="G91" s="371">
        <f>'3) Staffing Plan'!D33</f>
        <v>0</v>
      </c>
      <c r="H91" s="278"/>
      <c r="I91" s="512">
        <v>0</v>
      </c>
      <c r="J91" s="512">
        <v>0</v>
      </c>
      <c r="K91" s="512">
        <v>0</v>
      </c>
      <c r="L91" s="512">
        <v>0</v>
      </c>
      <c r="M91" s="512">
        <v>0</v>
      </c>
      <c r="N91" s="542">
        <f>SUM(I91:M91)</f>
        <v>0</v>
      </c>
      <c r="O91" s="750"/>
      <c r="Q91" s="4" t="str">
        <f>IF(AND(N91='8) Year 1 Cash Flow'!U92,'9) 5 YR Budget &amp; Cash Flow Adj'!I91='8) Year 1 Cash Flow'!U92),"OK",IF('8) Year 1 Cash Flow'!U92='9) 5 YR Budget &amp; Cash Flow Adj'!I91,"Tab 7 is Different by "&amp;TEXT(ABS('8) Year 1 Cash Flow'!U92-N91),"#,###.00"),IF(N91='9) 5 YR Budget &amp; Cash Flow Adj'!I91,"Tab 8 is Different by "&amp;TEXT(ABS('9) 5 YR Budget &amp; Cash Flow Adj'!I91-'8) Year 1 Cash Flow'!U92),"#,###.00"),"Tab 9 is Different by "&amp;TEXT(ABS('8) Year 1 Cash Flow'!U92-'9) 5 YR Budget &amp; Cash Flow Adj'!I91),"#,###.00"))))</f>
        <v>OK</v>
      </c>
    </row>
    <row r="92" spans="1:17" s="246" customFormat="1">
      <c r="A92" s="363"/>
      <c r="B92" s="511"/>
      <c r="C92" s="277"/>
      <c r="D92" s="184" t="s">
        <v>110</v>
      </c>
      <c r="E92" s="313"/>
      <c r="F92" s="189"/>
      <c r="G92" s="371">
        <f>'3) Staffing Plan'!D34</f>
        <v>0</v>
      </c>
      <c r="H92" s="278"/>
      <c r="I92" s="512">
        <v>0</v>
      </c>
      <c r="J92" s="512">
        <v>0</v>
      </c>
      <c r="K92" s="512">
        <v>0</v>
      </c>
      <c r="L92" s="512">
        <v>0</v>
      </c>
      <c r="M92" s="512">
        <v>0</v>
      </c>
      <c r="N92" s="542">
        <f>SUM(I92:M92)</f>
        <v>0</v>
      </c>
      <c r="O92" s="750"/>
      <c r="Q92" s="4" t="str">
        <f>IF(AND(N92='8) Year 1 Cash Flow'!U93,'9) 5 YR Budget &amp; Cash Flow Adj'!I92='8) Year 1 Cash Flow'!U93),"OK",IF('8) Year 1 Cash Flow'!U93='9) 5 YR Budget &amp; Cash Flow Adj'!I92,"Tab 7 is Different by "&amp;TEXT(ABS('8) Year 1 Cash Flow'!U93-N92),"#,###.00"),IF(N92='9) 5 YR Budget &amp; Cash Flow Adj'!I92,"Tab 8 is Different by "&amp;TEXT(ABS('9) 5 YR Budget &amp; Cash Flow Adj'!I92-'8) Year 1 Cash Flow'!U93),"#,###.00"),"Tab 9 is Different by "&amp;TEXT(ABS('8) Year 1 Cash Flow'!U93-'9) 5 YR Budget &amp; Cash Flow Adj'!I92),"#,###.00"))))</f>
        <v>OK</v>
      </c>
    </row>
    <row r="93" spans="1:17" s="246" customFormat="1">
      <c r="A93" s="363"/>
      <c r="B93" s="511"/>
      <c r="C93" s="277"/>
      <c r="D93" s="184" t="s">
        <v>7</v>
      </c>
      <c r="E93" s="313"/>
      <c r="F93" s="189"/>
      <c r="G93" s="371">
        <f>'3) Staffing Plan'!D35</f>
        <v>0</v>
      </c>
      <c r="H93" s="278"/>
      <c r="I93" s="512">
        <v>0</v>
      </c>
      <c r="J93" s="512">
        <v>0</v>
      </c>
      <c r="K93" s="512">
        <v>0</v>
      </c>
      <c r="L93" s="512">
        <v>0</v>
      </c>
      <c r="M93" s="512">
        <v>0</v>
      </c>
      <c r="N93" s="542">
        <f>SUM(I93:M93)</f>
        <v>0</v>
      </c>
      <c r="O93" s="750"/>
      <c r="Q93" s="4" t="str">
        <f>IF(AND(N93='8) Year 1 Cash Flow'!U94,'9) 5 YR Budget &amp; Cash Flow Adj'!I93='8) Year 1 Cash Flow'!U94),"OK",IF('8) Year 1 Cash Flow'!U94='9) 5 YR Budget &amp; Cash Flow Adj'!I93,"Tab 7 is Different by "&amp;TEXT(ABS('8) Year 1 Cash Flow'!U94-N93),"#,###.00"),IF(N93='9) 5 YR Budget &amp; Cash Flow Adj'!I93,"Tab 8 is Different by "&amp;TEXT(ABS('9) 5 YR Budget &amp; Cash Flow Adj'!I93-'8) Year 1 Cash Flow'!U94),"#,###.00"),"Tab 9 is Different by "&amp;TEXT(ABS('8) Year 1 Cash Flow'!U94-'9) 5 YR Budget &amp; Cash Flow Adj'!I93),"#,###.00"))))</f>
        <v>OK</v>
      </c>
    </row>
    <row r="94" spans="1:17" s="246" customFormat="1" ht="16.8">
      <c r="A94" s="363"/>
      <c r="B94" s="511"/>
      <c r="C94" s="277"/>
      <c r="D94" s="184" t="s">
        <v>30</v>
      </c>
      <c r="E94" s="313"/>
      <c r="F94" s="314"/>
      <c r="G94" s="372">
        <f>'3) Staffing Plan'!D36</f>
        <v>0</v>
      </c>
      <c r="H94" s="278"/>
      <c r="I94" s="513">
        <v>0</v>
      </c>
      <c r="J94" s="513">
        <v>0</v>
      </c>
      <c r="K94" s="513">
        <v>0</v>
      </c>
      <c r="L94" s="513">
        <v>0</v>
      </c>
      <c r="M94" s="513">
        <v>0</v>
      </c>
      <c r="N94" s="543">
        <f>SUM(I94:M94)</f>
        <v>0</v>
      </c>
      <c r="O94" s="750"/>
      <c r="Q94" s="4" t="str">
        <f>IF(AND(N94='8) Year 1 Cash Flow'!U95,'9) 5 YR Budget &amp; Cash Flow Adj'!I94='8) Year 1 Cash Flow'!U95),"OK",IF('8) Year 1 Cash Flow'!U95='9) 5 YR Budget &amp; Cash Flow Adj'!I94,"Tab 7 is Different by "&amp;TEXT(ABS('8) Year 1 Cash Flow'!U95-N94),"#,###.00"),IF(N94='9) 5 YR Budget &amp; Cash Flow Adj'!I94,"Tab 8 is Different by "&amp;TEXT(ABS('9) 5 YR Budget &amp; Cash Flow Adj'!I94-'8) Year 1 Cash Flow'!U95),"#,###.00"),"Tab 9 is Different by "&amp;TEXT(ABS('8) Year 1 Cash Flow'!U95-'9) 5 YR Budget &amp; Cash Flow Adj'!I94),"#,###.00"))))</f>
        <v>OK</v>
      </c>
    </row>
    <row r="95" spans="1:17" s="246" customFormat="1">
      <c r="A95" s="363"/>
      <c r="B95" s="511"/>
      <c r="C95" s="187" t="s">
        <v>82</v>
      </c>
      <c r="D95" s="277"/>
      <c r="E95" s="313"/>
      <c r="F95" s="189"/>
      <c r="G95" s="185">
        <f>SUM(G90:G94)</f>
        <v>0</v>
      </c>
      <c r="H95" s="278"/>
      <c r="I95" s="501">
        <f t="shared" ref="I95:N95" si="15">SUM(I90:I94)</f>
        <v>0</v>
      </c>
      <c r="J95" s="315">
        <f t="shared" si="15"/>
        <v>0</v>
      </c>
      <c r="K95" s="315">
        <f t="shared" si="15"/>
        <v>0</v>
      </c>
      <c r="L95" s="315">
        <f t="shared" si="15"/>
        <v>0</v>
      </c>
      <c r="M95" s="315">
        <f t="shared" si="15"/>
        <v>0</v>
      </c>
      <c r="N95" s="544">
        <f t="shared" si="15"/>
        <v>0</v>
      </c>
      <c r="O95" s="750"/>
      <c r="Q95" s="4" t="str">
        <f>IF(AND(N95='8) Year 1 Cash Flow'!U96,'9) 5 YR Budget &amp; Cash Flow Adj'!I95='8) Year 1 Cash Flow'!U96),"OK",IF('8) Year 1 Cash Flow'!U96='9) 5 YR Budget &amp; Cash Flow Adj'!I95,"Tab 7 is Different by "&amp;TEXT(ABS('8) Year 1 Cash Flow'!U96-N95),"#,###.00"),IF(N95='9) 5 YR Budget &amp; Cash Flow Adj'!I95,"Tab 8 is Different by "&amp;TEXT(ABS('9) 5 YR Budget &amp; Cash Flow Adj'!I95-'8) Year 1 Cash Flow'!U96),"#,###.00"),"Tab 9 is Different by "&amp;TEXT(ABS('8) Year 1 Cash Flow'!U96-'9) 5 YR Budget &amp; Cash Flow Adj'!I95),"#,###.00"))))</f>
        <v>OK</v>
      </c>
    </row>
    <row r="96" spans="1:17" s="246" customFormat="1" ht="7.5" customHeight="1">
      <c r="A96" s="363"/>
      <c r="B96" s="511"/>
      <c r="C96" s="277"/>
      <c r="D96" s="313"/>
      <c r="E96" s="313"/>
      <c r="F96" s="189"/>
      <c r="G96" s="189"/>
      <c r="H96" s="278"/>
      <c r="I96" s="296"/>
      <c r="J96" s="296"/>
      <c r="K96" s="296"/>
      <c r="L96" s="296"/>
      <c r="M96" s="296"/>
      <c r="N96" s="545"/>
      <c r="O96" s="525"/>
      <c r="Q96" s="4"/>
    </row>
    <row r="97" spans="1:17" s="246" customFormat="1">
      <c r="A97" s="363"/>
      <c r="B97" s="511"/>
      <c r="C97" s="194" t="s">
        <v>83</v>
      </c>
      <c r="D97" s="152"/>
      <c r="E97" s="152"/>
      <c r="F97" s="278"/>
      <c r="G97" s="454">
        <f>G76+G87+G95</f>
        <v>0</v>
      </c>
      <c r="H97" s="278"/>
      <c r="I97" s="454">
        <f t="shared" ref="I97:N97" si="16">I76+I87+I95</f>
        <v>0</v>
      </c>
      <c r="J97" s="288">
        <f t="shared" si="16"/>
        <v>0</v>
      </c>
      <c r="K97" s="288">
        <f t="shared" si="16"/>
        <v>0</v>
      </c>
      <c r="L97" s="288">
        <f t="shared" si="16"/>
        <v>0</v>
      </c>
      <c r="M97" s="288">
        <f t="shared" si="16"/>
        <v>0</v>
      </c>
      <c r="N97" s="542">
        <f t="shared" si="16"/>
        <v>0</v>
      </c>
      <c r="O97" s="750"/>
      <c r="Q97" s="4" t="str">
        <f>IF(AND(N97='8) Year 1 Cash Flow'!U98,'9) 5 YR Budget &amp; Cash Flow Adj'!I97='8) Year 1 Cash Flow'!U98),"OK",IF('8) Year 1 Cash Flow'!U98='9) 5 YR Budget &amp; Cash Flow Adj'!I97,"Tab 7 is Different by "&amp;TEXT(ABS('8) Year 1 Cash Flow'!U98-N97),"#,###.00"),IF(N97='9) 5 YR Budget &amp; Cash Flow Adj'!I97,"Tab 8 is Different by "&amp;TEXT(ABS('9) 5 YR Budget &amp; Cash Flow Adj'!I97-'8) Year 1 Cash Flow'!U98),"#,###.00"),"Tab 9 is Different by "&amp;TEXT(ABS('8) Year 1 Cash Flow'!U98-'9) 5 YR Budget &amp; Cash Flow Adj'!I97),"#,###.00"))))</f>
        <v>OK</v>
      </c>
    </row>
    <row r="98" spans="1:17" s="246" customFormat="1" ht="7.5" customHeight="1">
      <c r="A98" s="363"/>
      <c r="B98" s="511"/>
      <c r="C98" s="277"/>
      <c r="D98" s="313"/>
      <c r="E98" s="313"/>
      <c r="F98" s="189"/>
      <c r="G98" s="189"/>
      <c r="H98" s="278"/>
      <c r="I98" s="278"/>
      <c r="J98" s="296"/>
      <c r="K98" s="296"/>
      <c r="L98" s="296"/>
      <c r="M98" s="296"/>
      <c r="N98" s="545"/>
      <c r="O98" s="525"/>
      <c r="Q98" s="4"/>
    </row>
    <row r="99" spans="1:17" s="246" customFormat="1" ht="12" customHeight="1">
      <c r="A99" s="363"/>
      <c r="B99" s="511"/>
      <c r="C99" s="312" t="s">
        <v>84</v>
      </c>
      <c r="D99" s="152"/>
      <c r="E99" s="152"/>
      <c r="F99" s="193"/>
      <c r="G99" s="193"/>
      <c r="H99" s="278"/>
      <c r="I99" s="278"/>
      <c r="J99" s="278"/>
      <c r="K99" s="278"/>
      <c r="L99" s="278"/>
      <c r="M99" s="278"/>
      <c r="N99" s="541"/>
      <c r="O99" s="525"/>
      <c r="Q99" s="4"/>
    </row>
    <row r="100" spans="1:17" s="246" customFormat="1">
      <c r="A100" s="363"/>
      <c r="B100" s="511"/>
      <c r="C100" s="277"/>
      <c r="D100" s="184" t="s">
        <v>14</v>
      </c>
      <c r="E100" s="152"/>
      <c r="F100" s="193"/>
      <c r="G100" s="193"/>
      <c r="H100" s="278"/>
      <c r="I100" s="284">
        <v>0</v>
      </c>
      <c r="J100" s="284">
        <v>0</v>
      </c>
      <c r="K100" s="284">
        <v>0</v>
      </c>
      <c r="L100" s="284">
        <v>0</v>
      </c>
      <c r="M100" s="284">
        <v>0</v>
      </c>
      <c r="N100" s="542">
        <f>SUM(I100:M100)</f>
        <v>0</v>
      </c>
      <c r="O100" s="750"/>
      <c r="Q100" s="4" t="str">
        <f>IF(AND(N100='8) Year 1 Cash Flow'!U101,'9) 5 YR Budget &amp; Cash Flow Adj'!I100='8) Year 1 Cash Flow'!U101),"OK",IF('8) Year 1 Cash Flow'!U101='9) 5 YR Budget &amp; Cash Flow Adj'!I100,"Tab 7 is Different by "&amp;TEXT(ABS('8) Year 1 Cash Flow'!U101-N100),"#,###.00"),IF(N100='9) 5 YR Budget &amp; Cash Flow Adj'!I100,"Tab 8 is Different by "&amp;TEXT(ABS('9) 5 YR Budget &amp; Cash Flow Adj'!I100-'8) Year 1 Cash Flow'!U101),"#,###.00"),"Tab 9 is Different by "&amp;TEXT(ABS('8) Year 1 Cash Flow'!U101-'9) 5 YR Budget &amp; Cash Flow Adj'!I100),"#,###.00"))))</f>
        <v>OK</v>
      </c>
    </row>
    <row r="101" spans="1:17" s="246" customFormat="1">
      <c r="A101" s="363"/>
      <c r="B101" s="511"/>
      <c r="C101" s="277"/>
      <c r="D101" s="313" t="s">
        <v>71</v>
      </c>
      <c r="E101" s="152"/>
      <c r="F101" s="193"/>
      <c r="G101" s="193"/>
      <c r="H101" s="278"/>
      <c r="I101" s="512">
        <v>0</v>
      </c>
      <c r="J101" s="512">
        <v>0</v>
      </c>
      <c r="K101" s="512">
        <v>0</v>
      </c>
      <c r="L101" s="512">
        <v>0</v>
      </c>
      <c r="M101" s="512">
        <v>0</v>
      </c>
      <c r="N101" s="542">
        <f>SUM(I101:M101)</f>
        <v>0</v>
      </c>
      <c r="O101" s="750"/>
      <c r="Q101" s="4" t="str">
        <f>IF(AND(N101='8) Year 1 Cash Flow'!U102,'9) 5 YR Budget &amp; Cash Flow Adj'!I101='8) Year 1 Cash Flow'!U102),"OK",IF('8) Year 1 Cash Flow'!U102='9) 5 YR Budget &amp; Cash Flow Adj'!I101,"Tab 7 is Different by "&amp;TEXT(ABS('8) Year 1 Cash Flow'!U102-N101),"#,###.00"),IF(N101='9) 5 YR Budget &amp; Cash Flow Adj'!I101,"Tab 8 is Different by "&amp;TEXT(ABS('9) 5 YR Budget &amp; Cash Flow Adj'!I101-'8) Year 1 Cash Flow'!U102),"#,###.00"),"Tab 9 is Different by "&amp;TEXT(ABS('8) Year 1 Cash Flow'!U102-'9) 5 YR Budget &amp; Cash Flow Adj'!I101),"#,###.00"))))</f>
        <v>OK</v>
      </c>
    </row>
    <row r="102" spans="1:17" s="246" customFormat="1" ht="16.8">
      <c r="A102" s="363"/>
      <c r="B102" s="511"/>
      <c r="C102" s="277"/>
      <c r="D102" s="184" t="s">
        <v>60</v>
      </c>
      <c r="E102" s="152"/>
      <c r="F102" s="193"/>
      <c r="G102" s="193"/>
      <c r="H102" s="278"/>
      <c r="I102" s="408">
        <v>0</v>
      </c>
      <c r="J102" s="513">
        <v>0</v>
      </c>
      <c r="K102" s="513">
        <v>0</v>
      </c>
      <c r="L102" s="513">
        <v>0</v>
      </c>
      <c r="M102" s="513">
        <v>0</v>
      </c>
      <c r="N102" s="543">
        <f>SUM(I102:M102)</f>
        <v>0</v>
      </c>
      <c r="O102" s="750"/>
      <c r="Q102" s="4" t="str">
        <f>IF(AND(N102='8) Year 1 Cash Flow'!U103,'9) 5 YR Budget &amp; Cash Flow Adj'!I102='8) Year 1 Cash Flow'!U103),"OK",IF('8) Year 1 Cash Flow'!U103='9) 5 YR Budget &amp; Cash Flow Adj'!I102,"Tab 7 is Different by "&amp;TEXT(ABS('8) Year 1 Cash Flow'!U103-N102),"#,###.00"),IF(N102='9) 5 YR Budget &amp; Cash Flow Adj'!I102,"Tab 8 is Different by "&amp;TEXT(ABS('9) 5 YR Budget &amp; Cash Flow Adj'!I102-'8) Year 1 Cash Flow'!U103),"#,###.00"),"Tab 9 is Different by "&amp;TEXT(ABS('8) Year 1 Cash Flow'!U103-'9) 5 YR Budget &amp; Cash Flow Adj'!I102),"#,###.00"))))</f>
        <v>OK</v>
      </c>
    </row>
    <row r="103" spans="1:17" s="246" customFormat="1">
      <c r="A103" s="363"/>
      <c r="B103" s="511"/>
      <c r="C103" s="187" t="s">
        <v>85</v>
      </c>
      <c r="D103" s="152"/>
      <c r="E103" s="152"/>
      <c r="F103" s="193"/>
      <c r="G103" s="193"/>
      <c r="H103" s="278"/>
      <c r="I103" s="501">
        <f t="shared" ref="I103:N103" si="17">SUM(I99:I102)</f>
        <v>0</v>
      </c>
      <c r="J103" s="288">
        <f t="shared" si="17"/>
        <v>0</v>
      </c>
      <c r="K103" s="288">
        <f t="shared" si="17"/>
        <v>0</v>
      </c>
      <c r="L103" s="288">
        <f t="shared" si="17"/>
        <v>0</v>
      </c>
      <c r="M103" s="288">
        <f t="shared" si="17"/>
        <v>0</v>
      </c>
      <c r="N103" s="542">
        <f t="shared" si="17"/>
        <v>0</v>
      </c>
      <c r="O103" s="750"/>
      <c r="Q103" s="4" t="str">
        <f>IF(AND(N103='8) Year 1 Cash Flow'!U104,'9) 5 YR Budget &amp; Cash Flow Adj'!I103='8) Year 1 Cash Flow'!U104),"OK",IF('8) Year 1 Cash Flow'!U104='9) 5 YR Budget &amp; Cash Flow Adj'!I103,"Tab 7 is Different by "&amp;TEXT(ABS('8) Year 1 Cash Flow'!U104-N103),"#,###.00"),IF(N103='9) 5 YR Budget &amp; Cash Flow Adj'!I103,"Tab 8 is Different by "&amp;TEXT(ABS('9) 5 YR Budget &amp; Cash Flow Adj'!I103-'8) Year 1 Cash Flow'!U104),"#,###.00"),"Tab 9 is Different by "&amp;TEXT(ABS('8) Year 1 Cash Flow'!U104-'9) 5 YR Budget &amp; Cash Flow Adj'!I103),"#,###.00"))))</f>
        <v>OK</v>
      </c>
    </row>
    <row r="104" spans="1:17" s="246" customFormat="1" ht="7.5" customHeight="1">
      <c r="A104" s="363"/>
      <c r="B104" s="511"/>
      <c r="C104" s="277"/>
      <c r="D104" s="313"/>
      <c r="E104" s="313"/>
      <c r="F104" s="189"/>
      <c r="G104" s="189"/>
      <c r="H104" s="278"/>
      <c r="I104" s="278"/>
      <c r="J104" s="296"/>
      <c r="K104" s="296"/>
      <c r="L104" s="296"/>
      <c r="M104" s="296"/>
      <c r="N104" s="545"/>
      <c r="O104" s="525"/>
      <c r="Q104" s="4"/>
    </row>
    <row r="105" spans="1:17" s="246" customFormat="1">
      <c r="A105" s="363"/>
      <c r="B105" s="511"/>
      <c r="C105" s="194" t="s">
        <v>86</v>
      </c>
      <c r="D105" s="152"/>
      <c r="E105" s="152"/>
      <c r="F105" s="278"/>
      <c r="G105" s="454">
        <f>G97</f>
        <v>0</v>
      </c>
      <c r="H105" s="278"/>
      <c r="I105" s="501">
        <f t="shared" ref="I105:N105" si="18">I97+I103</f>
        <v>0</v>
      </c>
      <c r="J105" s="501">
        <f t="shared" si="18"/>
        <v>0</v>
      </c>
      <c r="K105" s="501">
        <f t="shared" si="18"/>
        <v>0</v>
      </c>
      <c r="L105" s="501">
        <f t="shared" si="18"/>
        <v>0</v>
      </c>
      <c r="M105" s="501">
        <f t="shared" si="18"/>
        <v>0</v>
      </c>
      <c r="N105" s="542">
        <f t="shared" si="18"/>
        <v>0</v>
      </c>
      <c r="O105" s="750"/>
      <c r="Q105" s="4" t="str">
        <f>IF(AND(N105='8) Year 1 Cash Flow'!U106,'9) 5 YR Budget &amp; Cash Flow Adj'!I105='8) Year 1 Cash Flow'!U106),"OK",IF('8) Year 1 Cash Flow'!U106='9) 5 YR Budget &amp; Cash Flow Adj'!I105,"Tab 7 is Different by "&amp;TEXT(ABS('8) Year 1 Cash Flow'!U106-N105),"#,###.00"),IF(N105='9) 5 YR Budget &amp; Cash Flow Adj'!I105,"Tab 8 is Different by "&amp;TEXT(ABS('9) 5 YR Budget &amp; Cash Flow Adj'!I105-'8) Year 1 Cash Flow'!U106),"#,###.00"),"Tab 9 is Different by "&amp;TEXT(ABS('8) Year 1 Cash Flow'!U106-'9) 5 YR Budget &amp; Cash Flow Adj'!I105),"#,###.00"))))</f>
        <v>OK</v>
      </c>
    </row>
    <row r="106" spans="1:17" s="277" customFormat="1" ht="7.5" customHeight="1">
      <c r="A106" s="363"/>
      <c r="B106" s="511"/>
      <c r="E106" s="313"/>
      <c r="F106" s="189"/>
      <c r="G106" s="189"/>
      <c r="H106" s="278"/>
      <c r="I106" s="296"/>
      <c r="J106" s="296"/>
      <c r="K106" s="296"/>
      <c r="L106" s="296"/>
      <c r="M106" s="296"/>
      <c r="N106" s="545"/>
      <c r="O106" s="525"/>
      <c r="Q106" s="4"/>
    </row>
    <row r="107" spans="1:17" s="246" customFormat="1" ht="12" customHeight="1">
      <c r="A107" s="363"/>
      <c r="B107" s="511"/>
      <c r="C107" s="312" t="s">
        <v>87</v>
      </c>
      <c r="D107" s="277"/>
      <c r="E107" s="313"/>
      <c r="F107" s="189"/>
      <c r="G107" s="189"/>
      <c r="H107" s="278"/>
      <c r="I107" s="278"/>
      <c r="J107" s="278"/>
      <c r="K107" s="278"/>
      <c r="L107" s="278"/>
      <c r="M107" s="278"/>
      <c r="N107" s="541"/>
      <c r="O107" s="525"/>
      <c r="Q107" s="4" t="str">
        <f>IF(AND(N107='8) Year 1 Cash Flow'!U108,'9) 5 YR Budget &amp; Cash Flow Adj'!I107='8) Year 1 Cash Flow'!U108),"OK",IF('8) Year 1 Cash Flow'!U108='9) 5 YR Budget &amp; Cash Flow Adj'!I107,"Tab 7 is Different by "&amp;TEXT(ABS('8) Year 1 Cash Flow'!U108-N107),"#,###.00"),IF(N107='9) 5 YR Budget &amp; Cash Flow Adj'!I107,"Tab 8 is Different by "&amp;TEXT(ABS('9) 5 YR Budget &amp; Cash Flow Adj'!I107-'8) Year 1 Cash Flow'!U108),"#,###.00"),"Tab 9 is Different by "&amp;TEXT(ABS('8) Year 1 Cash Flow'!U108-'9) 5 YR Budget &amp; Cash Flow Adj'!I107),"#,###.00"))))</f>
        <v>OK</v>
      </c>
    </row>
    <row r="108" spans="1:17" s="246" customFormat="1">
      <c r="A108" s="363"/>
      <c r="B108" s="511"/>
      <c r="C108" s="277"/>
      <c r="D108" s="152" t="s">
        <v>67</v>
      </c>
      <c r="E108" s="313"/>
      <c r="F108" s="189"/>
      <c r="G108" s="189"/>
      <c r="H108" s="278"/>
      <c r="I108" s="512">
        <v>0</v>
      </c>
      <c r="J108" s="512">
        <v>0</v>
      </c>
      <c r="K108" s="512">
        <v>0</v>
      </c>
      <c r="L108" s="512">
        <v>0</v>
      </c>
      <c r="M108" s="512">
        <v>0</v>
      </c>
      <c r="N108" s="542">
        <f t="shared" ref="N108:N116" si="19">SUM(I108:M108)</f>
        <v>0</v>
      </c>
      <c r="O108" s="750"/>
      <c r="Q108" s="4" t="str">
        <f>IF(AND(N108='8) Year 1 Cash Flow'!U109,'9) 5 YR Budget &amp; Cash Flow Adj'!I108='8) Year 1 Cash Flow'!U109),"OK",IF('8) Year 1 Cash Flow'!U109='9) 5 YR Budget &amp; Cash Flow Adj'!I108,"Tab 7 is Different by "&amp;TEXT(ABS('8) Year 1 Cash Flow'!U109-N108),"#,###.00"),IF(N108='9) 5 YR Budget &amp; Cash Flow Adj'!I108,"Tab 8 is Different by "&amp;TEXT(ABS('9) 5 YR Budget &amp; Cash Flow Adj'!I108-'8) Year 1 Cash Flow'!U109),"#,###.00"),"Tab 9 is Different by "&amp;TEXT(ABS('8) Year 1 Cash Flow'!U109-'9) 5 YR Budget &amp; Cash Flow Adj'!I108),"#,###.00"))))</f>
        <v>OK</v>
      </c>
    </row>
    <row r="109" spans="1:17" s="246" customFormat="1">
      <c r="A109" s="363"/>
      <c r="B109" s="511"/>
      <c r="C109" s="277"/>
      <c r="D109" s="184" t="s">
        <v>5</v>
      </c>
      <c r="E109" s="313"/>
      <c r="F109" s="189"/>
      <c r="G109" s="189"/>
      <c r="H109" s="278"/>
      <c r="I109" s="512">
        <v>0</v>
      </c>
      <c r="J109" s="512">
        <v>0</v>
      </c>
      <c r="K109" s="512">
        <v>0</v>
      </c>
      <c r="L109" s="512">
        <v>0</v>
      </c>
      <c r="M109" s="512">
        <v>0</v>
      </c>
      <c r="N109" s="542">
        <f t="shared" si="19"/>
        <v>0</v>
      </c>
      <c r="O109" s="750"/>
      <c r="Q109" s="4" t="str">
        <f>IF(AND(N109='8) Year 1 Cash Flow'!U110,'9) 5 YR Budget &amp; Cash Flow Adj'!I109='8) Year 1 Cash Flow'!U110),"OK",IF('8) Year 1 Cash Flow'!U110='9) 5 YR Budget &amp; Cash Flow Adj'!I109,"Tab 7 is Different by "&amp;TEXT(ABS('8) Year 1 Cash Flow'!U110-N109),"#,###.00"),IF(N109='9) 5 YR Budget &amp; Cash Flow Adj'!I109,"Tab 8 is Different by "&amp;TEXT(ABS('9) 5 YR Budget &amp; Cash Flow Adj'!I109-'8) Year 1 Cash Flow'!U110),"#,###.00"),"Tab 9 is Different by "&amp;TEXT(ABS('8) Year 1 Cash Flow'!U110-'9) 5 YR Budget &amp; Cash Flow Adj'!I109),"#,###.00"))))</f>
        <v>OK</v>
      </c>
    </row>
    <row r="110" spans="1:17" s="246" customFormat="1">
      <c r="A110" s="363"/>
      <c r="B110" s="511"/>
      <c r="C110" s="277"/>
      <c r="D110" s="184" t="s">
        <v>68</v>
      </c>
      <c r="E110" s="313"/>
      <c r="F110" s="189"/>
      <c r="G110" s="189"/>
      <c r="H110" s="278"/>
      <c r="I110" s="512">
        <v>0</v>
      </c>
      <c r="J110" s="512">
        <v>0</v>
      </c>
      <c r="K110" s="512">
        <v>0</v>
      </c>
      <c r="L110" s="512">
        <v>0</v>
      </c>
      <c r="M110" s="512">
        <v>0</v>
      </c>
      <c r="N110" s="542">
        <f t="shared" si="19"/>
        <v>0</v>
      </c>
      <c r="O110" s="750"/>
      <c r="Q110" s="4" t="str">
        <f>IF(AND(N110='8) Year 1 Cash Flow'!U111,'9) 5 YR Budget &amp; Cash Flow Adj'!I110='8) Year 1 Cash Flow'!U111),"OK",IF('8) Year 1 Cash Flow'!U111='9) 5 YR Budget &amp; Cash Flow Adj'!I110,"Tab 7 is Different by "&amp;TEXT(ABS('8) Year 1 Cash Flow'!U111-N110),"#,###.00"),IF(N110='9) 5 YR Budget &amp; Cash Flow Adj'!I110,"Tab 8 is Different by "&amp;TEXT(ABS('9) 5 YR Budget &amp; Cash Flow Adj'!I110-'8) Year 1 Cash Flow'!U111),"#,###.00"),"Tab 9 is Different by "&amp;TEXT(ABS('8) Year 1 Cash Flow'!U111-'9) 5 YR Budget &amp; Cash Flow Adj'!I110),"#,###.00"))))</f>
        <v>OK</v>
      </c>
    </row>
    <row r="111" spans="1:17" s="246" customFormat="1">
      <c r="A111" s="363"/>
      <c r="B111" s="511"/>
      <c r="C111" s="277"/>
      <c r="D111" s="184" t="s">
        <v>15</v>
      </c>
      <c r="E111" s="313"/>
      <c r="F111" s="189"/>
      <c r="G111" s="189"/>
      <c r="H111" s="278"/>
      <c r="I111" s="512">
        <v>0</v>
      </c>
      <c r="J111" s="512">
        <v>0</v>
      </c>
      <c r="K111" s="512">
        <v>0</v>
      </c>
      <c r="L111" s="512">
        <v>0</v>
      </c>
      <c r="M111" s="512">
        <v>0</v>
      </c>
      <c r="N111" s="542">
        <f t="shared" si="19"/>
        <v>0</v>
      </c>
      <c r="O111" s="750"/>
      <c r="Q111" s="4" t="str">
        <f>IF(AND(N111='8) Year 1 Cash Flow'!U112,'9) 5 YR Budget &amp; Cash Flow Adj'!I111='8) Year 1 Cash Flow'!U112),"OK",IF('8) Year 1 Cash Flow'!U112='9) 5 YR Budget &amp; Cash Flow Adj'!I111,"Tab 7 is Different by "&amp;TEXT(ABS('8) Year 1 Cash Flow'!U112-N111),"#,###.00"),IF(N111='9) 5 YR Budget &amp; Cash Flow Adj'!I111,"Tab 8 is Different by "&amp;TEXT(ABS('9) 5 YR Budget &amp; Cash Flow Adj'!I111-'8) Year 1 Cash Flow'!U112),"#,###.00"),"Tab 9 is Different by "&amp;TEXT(ABS('8) Year 1 Cash Flow'!U112-'9) 5 YR Budget &amp; Cash Flow Adj'!I111),"#,###.00"))))</f>
        <v>OK</v>
      </c>
    </row>
    <row r="112" spans="1:17" s="246" customFormat="1">
      <c r="A112" s="363"/>
      <c r="B112" s="511"/>
      <c r="C112" s="277"/>
      <c r="D112" s="184" t="s">
        <v>59</v>
      </c>
      <c r="E112" s="313"/>
      <c r="F112" s="189"/>
      <c r="G112" s="189"/>
      <c r="H112" s="278"/>
      <c r="I112" s="512">
        <v>0</v>
      </c>
      <c r="J112" s="512">
        <v>0</v>
      </c>
      <c r="K112" s="512">
        <v>0</v>
      </c>
      <c r="L112" s="512">
        <v>0</v>
      </c>
      <c r="M112" s="512">
        <v>0</v>
      </c>
      <c r="N112" s="542">
        <f t="shared" si="19"/>
        <v>0</v>
      </c>
      <c r="O112" s="750"/>
      <c r="Q112" s="4" t="str">
        <f>IF(AND(N112='8) Year 1 Cash Flow'!U113,'9) 5 YR Budget &amp; Cash Flow Adj'!I112='8) Year 1 Cash Flow'!U113),"OK",IF('8) Year 1 Cash Flow'!U113='9) 5 YR Budget &amp; Cash Flow Adj'!I112,"Tab 7 is Different by "&amp;TEXT(ABS('8) Year 1 Cash Flow'!U113-N112),"#,###.00"),IF(N112='9) 5 YR Budget &amp; Cash Flow Adj'!I112,"Tab 8 is Different by "&amp;TEXT(ABS('9) 5 YR Budget &amp; Cash Flow Adj'!I112-'8) Year 1 Cash Flow'!U113),"#,###.00"),"Tab 9 is Different by "&amp;TEXT(ABS('8) Year 1 Cash Flow'!U113-'9) 5 YR Budget &amp; Cash Flow Adj'!I112),"#,###.00"))))</f>
        <v>OK</v>
      </c>
    </row>
    <row r="113" spans="1:17" s="246" customFormat="1">
      <c r="A113" s="363"/>
      <c r="B113" s="511"/>
      <c r="C113" s="277"/>
      <c r="D113" s="184" t="s">
        <v>16</v>
      </c>
      <c r="E113" s="313"/>
      <c r="F113" s="189"/>
      <c r="G113" s="189"/>
      <c r="H113" s="278"/>
      <c r="I113" s="512">
        <v>0</v>
      </c>
      <c r="J113" s="512">
        <v>0</v>
      </c>
      <c r="K113" s="512">
        <v>0</v>
      </c>
      <c r="L113" s="512">
        <v>0</v>
      </c>
      <c r="M113" s="512">
        <v>0</v>
      </c>
      <c r="N113" s="542">
        <f t="shared" si="19"/>
        <v>0</v>
      </c>
      <c r="O113" s="750"/>
      <c r="Q113" s="4" t="str">
        <f>IF(AND(N113='8) Year 1 Cash Flow'!U114,'9) 5 YR Budget &amp; Cash Flow Adj'!I113='8) Year 1 Cash Flow'!U114),"OK",IF('8) Year 1 Cash Flow'!U114='9) 5 YR Budget &amp; Cash Flow Adj'!I113,"Tab 7 is Different by "&amp;TEXT(ABS('8) Year 1 Cash Flow'!U114-N113),"#,###.00"),IF(N113='9) 5 YR Budget &amp; Cash Flow Adj'!I113,"Tab 8 is Different by "&amp;TEXT(ABS('9) 5 YR Budget &amp; Cash Flow Adj'!I113-'8) Year 1 Cash Flow'!U114),"#,###.00"),"Tab 9 is Different by "&amp;TEXT(ABS('8) Year 1 Cash Flow'!U114-'9) 5 YR Budget &amp; Cash Flow Adj'!I113),"#,###.00"))))</f>
        <v>OK</v>
      </c>
    </row>
    <row r="114" spans="1:17" s="246" customFormat="1">
      <c r="A114" s="363"/>
      <c r="B114" s="511"/>
      <c r="C114" s="277"/>
      <c r="D114" s="184" t="s">
        <v>17</v>
      </c>
      <c r="E114" s="313"/>
      <c r="F114" s="189"/>
      <c r="G114" s="189"/>
      <c r="H114" s="278"/>
      <c r="I114" s="512">
        <v>0</v>
      </c>
      <c r="J114" s="512">
        <v>0</v>
      </c>
      <c r="K114" s="512">
        <v>0</v>
      </c>
      <c r="L114" s="512">
        <v>0</v>
      </c>
      <c r="M114" s="512">
        <v>0</v>
      </c>
      <c r="N114" s="542">
        <f t="shared" si="19"/>
        <v>0</v>
      </c>
      <c r="O114" s="750"/>
      <c r="Q114" s="4" t="str">
        <f>IF(AND(N114='8) Year 1 Cash Flow'!U115,'9) 5 YR Budget &amp; Cash Flow Adj'!I114='8) Year 1 Cash Flow'!U115),"OK",IF('8) Year 1 Cash Flow'!U115='9) 5 YR Budget &amp; Cash Flow Adj'!I114,"Tab 7 is Different by "&amp;TEXT(ABS('8) Year 1 Cash Flow'!U115-N114),"#,###.00"),IF(N114='9) 5 YR Budget &amp; Cash Flow Adj'!I114,"Tab 8 is Different by "&amp;TEXT(ABS('9) 5 YR Budget &amp; Cash Flow Adj'!I114-'8) Year 1 Cash Flow'!U115),"#,###.00"),"Tab 9 is Different by "&amp;TEXT(ABS('8) Year 1 Cash Flow'!U115-'9) 5 YR Budget &amp; Cash Flow Adj'!I114),"#,###.00"))))</f>
        <v>OK</v>
      </c>
    </row>
    <row r="115" spans="1:17" s="246" customFormat="1">
      <c r="A115" s="363"/>
      <c r="B115" s="511"/>
      <c r="C115" s="277"/>
      <c r="D115" s="184" t="s">
        <v>70</v>
      </c>
      <c r="E115" s="313"/>
      <c r="F115" s="189"/>
      <c r="G115" s="189"/>
      <c r="H115" s="278"/>
      <c r="I115" s="512">
        <v>0</v>
      </c>
      <c r="J115" s="512">
        <v>0</v>
      </c>
      <c r="K115" s="512">
        <v>0</v>
      </c>
      <c r="L115" s="512">
        <v>0</v>
      </c>
      <c r="M115" s="512">
        <v>0</v>
      </c>
      <c r="N115" s="542">
        <f t="shared" si="19"/>
        <v>0</v>
      </c>
      <c r="O115" s="750"/>
      <c r="Q115" s="4" t="str">
        <f>IF(AND(N115='8) Year 1 Cash Flow'!U116,'9) 5 YR Budget &amp; Cash Flow Adj'!I115='8) Year 1 Cash Flow'!U116),"OK",IF('8) Year 1 Cash Flow'!U116='9) 5 YR Budget &amp; Cash Flow Adj'!I115,"Tab 7 is Different by "&amp;TEXT(ABS('8) Year 1 Cash Flow'!U116-N115),"#,###.00"),IF(N115='9) 5 YR Budget &amp; Cash Flow Adj'!I115,"Tab 8 is Different by "&amp;TEXT(ABS('9) 5 YR Budget &amp; Cash Flow Adj'!I115-'8) Year 1 Cash Flow'!U116),"#,###.00"),"Tab 9 is Different by "&amp;TEXT(ABS('8) Year 1 Cash Flow'!U116-'9) 5 YR Budget &amp; Cash Flow Adj'!I115),"#,###.00"))))</f>
        <v>OK</v>
      </c>
    </row>
    <row r="116" spans="1:17" s="246" customFormat="1" ht="16.8">
      <c r="A116" s="363"/>
      <c r="B116" s="511"/>
      <c r="C116" s="277"/>
      <c r="D116" s="152" t="s">
        <v>69</v>
      </c>
      <c r="E116" s="313"/>
      <c r="F116" s="189"/>
      <c r="G116" s="189"/>
      <c r="H116" s="278"/>
      <c r="I116" s="513">
        <v>0</v>
      </c>
      <c r="J116" s="513">
        <v>0</v>
      </c>
      <c r="K116" s="513">
        <v>0</v>
      </c>
      <c r="L116" s="513">
        <v>0</v>
      </c>
      <c r="M116" s="513">
        <v>0</v>
      </c>
      <c r="N116" s="543">
        <f t="shared" si="19"/>
        <v>0</v>
      </c>
      <c r="O116" s="750"/>
      <c r="Q116" s="4" t="str">
        <f>IF(AND(N116='8) Year 1 Cash Flow'!U117,'9) 5 YR Budget &amp; Cash Flow Adj'!I116='8) Year 1 Cash Flow'!U117),"OK",IF('8) Year 1 Cash Flow'!U117='9) 5 YR Budget &amp; Cash Flow Adj'!I116,"Tab 7 is Different by "&amp;TEXT(ABS('8) Year 1 Cash Flow'!U117-N116),"#,###.00"),IF(N116='9) 5 YR Budget &amp; Cash Flow Adj'!I116,"Tab 8 is Different by "&amp;TEXT(ABS('9) 5 YR Budget &amp; Cash Flow Adj'!I116-'8) Year 1 Cash Flow'!U117),"#,###.00"),"Tab 9 is Different by "&amp;TEXT(ABS('8) Year 1 Cash Flow'!U117-'9) 5 YR Budget &amp; Cash Flow Adj'!I116),"#,###.00"))))</f>
        <v>OK</v>
      </c>
    </row>
    <row r="117" spans="1:17" s="246" customFormat="1" ht="15.6" thickBot="1">
      <c r="A117" s="363"/>
      <c r="B117" s="546"/>
      <c r="C117" s="547" t="s">
        <v>88</v>
      </c>
      <c r="D117" s="528"/>
      <c r="E117" s="548"/>
      <c r="F117" s="549"/>
      <c r="G117" s="549"/>
      <c r="H117" s="530"/>
      <c r="I117" s="550">
        <f t="shared" ref="I117:N117" si="20">SUM(I108:I116)</f>
        <v>0</v>
      </c>
      <c r="J117" s="550">
        <f t="shared" si="20"/>
        <v>0</v>
      </c>
      <c r="K117" s="550">
        <f t="shared" si="20"/>
        <v>0</v>
      </c>
      <c r="L117" s="550">
        <f t="shared" si="20"/>
        <v>0</v>
      </c>
      <c r="M117" s="550">
        <f t="shared" si="20"/>
        <v>0</v>
      </c>
      <c r="N117" s="551">
        <f t="shared" si="20"/>
        <v>0</v>
      </c>
      <c r="O117" s="750"/>
      <c r="Q117" s="4" t="str">
        <f>IF(AND(N117='8) Year 1 Cash Flow'!U118,'9) 5 YR Budget &amp; Cash Flow Adj'!I117='8) Year 1 Cash Flow'!U118),"OK",IF('8) Year 1 Cash Flow'!U118='9) 5 YR Budget &amp; Cash Flow Adj'!I117,"Tab 7 is Different by "&amp;TEXT(ABS('8) Year 1 Cash Flow'!U118-N117),"#,###.00"),IF(N117='9) 5 YR Budget &amp; Cash Flow Adj'!I117,"Tab 8 is Different by "&amp;TEXT(ABS('9) 5 YR Budget &amp; Cash Flow Adj'!I117-'8) Year 1 Cash Flow'!U118),"#,###.00"),"Tab 9 is Different by "&amp;TEXT(ABS('8) Year 1 Cash Flow'!U118-'9) 5 YR Budget &amp; Cash Flow Adj'!I117),"#,###.00"))))</f>
        <v>OK</v>
      </c>
    </row>
    <row r="118" spans="1:17" s="246" customFormat="1" ht="7.5" customHeight="1">
      <c r="A118" s="363"/>
      <c r="B118" s="553"/>
      <c r="C118" s="536"/>
      <c r="D118" s="554"/>
      <c r="E118" s="554"/>
      <c r="F118" s="555"/>
      <c r="G118" s="555"/>
      <c r="H118" s="538"/>
      <c r="I118" s="538"/>
      <c r="J118" s="538"/>
      <c r="K118" s="538"/>
      <c r="L118" s="538"/>
      <c r="M118" s="538"/>
      <c r="N118" s="762"/>
      <c r="O118" s="552"/>
      <c r="Q118" s="4"/>
    </row>
    <row r="119" spans="1:17" s="246" customFormat="1" ht="12" customHeight="1">
      <c r="A119" s="363"/>
      <c r="B119" s="511"/>
      <c r="C119" s="312" t="s">
        <v>89</v>
      </c>
      <c r="D119" s="313"/>
      <c r="E119" s="313"/>
      <c r="F119" s="189"/>
      <c r="G119" s="189"/>
      <c r="H119" s="278"/>
      <c r="I119" s="278"/>
      <c r="J119" s="278"/>
      <c r="K119" s="278"/>
      <c r="L119" s="278"/>
      <c r="M119" s="278"/>
      <c r="N119" s="541"/>
      <c r="O119" s="525"/>
      <c r="Q119" s="4"/>
    </row>
    <row r="120" spans="1:17" s="246" customFormat="1">
      <c r="A120" s="363"/>
      <c r="B120" s="511"/>
      <c r="C120" s="277"/>
      <c r="D120" s="184" t="s">
        <v>1</v>
      </c>
      <c r="E120" s="152"/>
      <c r="F120" s="193"/>
      <c r="G120" s="193"/>
      <c r="H120" s="278"/>
      <c r="I120" s="512">
        <v>0</v>
      </c>
      <c r="J120" s="512">
        <v>0</v>
      </c>
      <c r="K120" s="512">
        <v>0</v>
      </c>
      <c r="L120" s="512">
        <v>0</v>
      </c>
      <c r="M120" s="512">
        <v>0</v>
      </c>
      <c r="N120" s="542">
        <f t="shared" ref="N120:N139" si="21">SUM(I120:M120)</f>
        <v>0</v>
      </c>
      <c r="O120" s="750"/>
      <c r="Q120" s="4" t="str">
        <f>IF(AND(N120='8) Year 1 Cash Flow'!U121,'9) 5 YR Budget &amp; Cash Flow Adj'!I120='8) Year 1 Cash Flow'!U121),"OK",IF('8) Year 1 Cash Flow'!U121='9) 5 YR Budget &amp; Cash Flow Adj'!I120,"Tab 7 is Different by "&amp;TEXT(ABS('8) Year 1 Cash Flow'!U121-N120),"#,###.00"),IF(N120='9) 5 YR Budget &amp; Cash Flow Adj'!I120,"Tab 8 is Different by "&amp;TEXT(ABS('9) 5 YR Budget &amp; Cash Flow Adj'!I120-'8) Year 1 Cash Flow'!U121),"#,###.00"),"Tab 9 is Different by "&amp;TEXT(ABS('8) Year 1 Cash Flow'!U121-'9) 5 YR Budget &amp; Cash Flow Adj'!I120),"#,###.00"))))</f>
        <v>OK</v>
      </c>
    </row>
    <row r="121" spans="1:17" s="246" customFormat="1">
      <c r="A121" s="363"/>
      <c r="B121" s="511"/>
      <c r="C121" s="277"/>
      <c r="D121" s="184" t="s">
        <v>73</v>
      </c>
      <c r="E121" s="152"/>
      <c r="F121" s="193"/>
      <c r="G121" s="193"/>
      <c r="H121" s="278"/>
      <c r="I121" s="512">
        <v>0</v>
      </c>
      <c r="J121" s="512">
        <v>0</v>
      </c>
      <c r="K121" s="512">
        <v>0</v>
      </c>
      <c r="L121" s="512">
        <v>0</v>
      </c>
      <c r="M121" s="512">
        <v>0</v>
      </c>
      <c r="N121" s="542">
        <f t="shared" si="21"/>
        <v>0</v>
      </c>
      <c r="O121" s="750"/>
      <c r="Q121" s="4" t="str">
        <f>IF(AND(N121='8) Year 1 Cash Flow'!U122,'9) 5 YR Budget &amp; Cash Flow Adj'!I121='8) Year 1 Cash Flow'!U122),"OK",IF('8) Year 1 Cash Flow'!U122='9) 5 YR Budget &amp; Cash Flow Adj'!I121,"Tab 7 is Different by "&amp;TEXT(ABS('8) Year 1 Cash Flow'!U122-N121),"#,###.00"),IF(N121='9) 5 YR Budget &amp; Cash Flow Adj'!I121,"Tab 8 is Different by "&amp;TEXT(ABS('9) 5 YR Budget &amp; Cash Flow Adj'!I121-'8) Year 1 Cash Flow'!U122),"#,###.00"),"Tab 9 is Different by "&amp;TEXT(ABS('8) Year 1 Cash Flow'!U122-'9) 5 YR Budget &amp; Cash Flow Adj'!I121),"#,###.00"))))</f>
        <v>OK</v>
      </c>
    </row>
    <row r="122" spans="1:17" s="246" customFormat="1">
      <c r="A122" s="363"/>
      <c r="B122" s="511"/>
      <c r="C122" s="277"/>
      <c r="D122" s="184" t="s">
        <v>66</v>
      </c>
      <c r="E122" s="152"/>
      <c r="F122" s="193"/>
      <c r="G122" s="193"/>
      <c r="H122" s="278"/>
      <c r="I122" s="512">
        <v>0</v>
      </c>
      <c r="J122" s="512">
        <v>0</v>
      </c>
      <c r="K122" s="512">
        <v>0</v>
      </c>
      <c r="L122" s="512">
        <v>0</v>
      </c>
      <c r="M122" s="512">
        <v>0</v>
      </c>
      <c r="N122" s="542">
        <f t="shared" si="21"/>
        <v>0</v>
      </c>
      <c r="O122" s="750"/>
      <c r="Q122" s="4" t="str">
        <f>IF(AND(N122='8) Year 1 Cash Flow'!U123,'9) 5 YR Budget &amp; Cash Flow Adj'!I122='8) Year 1 Cash Flow'!U123),"OK",IF('8) Year 1 Cash Flow'!U123='9) 5 YR Budget &amp; Cash Flow Adj'!I122,"Tab 7 is Different by "&amp;TEXT(ABS('8) Year 1 Cash Flow'!U123-N122),"#,###.00"),IF(N122='9) 5 YR Budget &amp; Cash Flow Adj'!I122,"Tab 8 is Different by "&amp;TEXT(ABS('9) 5 YR Budget &amp; Cash Flow Adj'!I122-'8) Year 1 Cash Flow'!U123),"#,###.00"),"Tab 9 is Different by "&amp;TEXT(ABS('8) Year 1 Cash Flow'!U123-'9) 5 YR Budget &amp; Cash Flow Adj'!I122),"#,###.00"))))</f>
        <v>OK</v>
      </c>
    </row>
    <row r="123" spans="1:17" s="246" customFormat="1">
      <c r="A123" s="363"/>
      <c r="B123" s="511"/>
      <c r="C123" s="277"/>
      <c r="D123" s="184" t="s">
        <v>72</v>
      </c>
      <c r="E123" s="152"/>
      <c r="F123" s="193"/>
      <c r="G123" s="193"/>
      <c r="H123" s="278"/>
      <c r="I123" s="512">
        <v>0</v>
      </c>
      <c r="J123" s="512">
        <v>0</v>
      </c>
      <c r="K123" s="512">
        <v>0</v>
      </c>
      <c r="L123" s="512">
        <v>0</v>
      </c>
      <c r="M123" s="512">
        <v>0</v>
      </c>
      <c r="N123" s="542">
        <f t="shared" si="21"/>
        <v>0</v>
      </c>
      <c r="O123" s="750"/>
      <c r="Q123" s="4" t="str">
        <f>IF(AND(N123='8) Year 1 Cash Flow'!U124,'9) 5 YR Budget &amp; Cash Flow Adj'!I123='8) Year 1 Cash Flow'!U124),"OK",IF('8) Year 1 Cash Flow'!U124='9) 5 YR Budget &amp; Cash Flow Adj'!I123,"Tab 7 is Different by "&amp;TEXT(ABS('8) Year 1 Cash Flow'!U124-N123),"#,###.00"),IF(N123='9) 5 YR Budget &amp; Cash Flow Adj'!I123,"Tab 8 is Different by "&amp;TEXT(ABS('9) 5 YR Budget &amp; Cash Flow Adj'!I123-'8) Year 1 Cash Flow'!U124),"#,###.00"),"Tab 9 is Different by "&amp;TEXT(ABS('8) Year 1 Cash Flow'!U124-'9) 5 YR Budget &amp; Cash Flow Adj'!I123),"#,###.00"))))</f>
        <v>OK</v>
      </c>
    </row>
    <row r="124" spans="1:17" s="246" customFormat="1">
      <c r="A124" s="363"/>
      <c r="B124" s="511"/>
      <c r="C124" s="277"/>
      <c r="D124" s="152" t="s">
        <v>74</v>
      </c>
      <c r="E124" s="152"/>
      <c r="F124" s="193"/>
      <c r="G124" s="193"/>
      <c r="H124" s="278"/>
      <c r="I124" s="512">
        <v>0</v>
      </c>
      <c r="J124" s="512">
        <v>0</v>
      </c>
      <c r="K124" s="512">
        <v>0</v>
      </c>
      <c r="L124" s="512">
        <v>0</v>
      </c>
      <c r="M124" s="512">
        <v>0</v>
      </c>
      <c r="N124" s="542">
        <f t="shared" si="21"/>
        <v>0</v>
      </c>
      <c r="O124" s="750"/>
      <c r="Q124" s="4" t="str">
        <f>IF(AND(N124='8) Year 1 Cash Flow'!U125,'9) 5 YR Budget &amp; Cash Flow Adj'!I124='8) Year 1 Cash Flow'!U125),"OK",IF('8) Year 1 Cash Flow'!U125='9) 5 YR Budget &amp; Cash Flow Adj'!I124,"Tab 7 is Different by "&amp;TEXT(ABS('8) Year 1 Cash Flow'!U125-N124),"#,###.00"),IF(N124='9) 5 YR Budget &amp; Cash Flow Adj'!I124,"Tab 8 is Different by "&amp;TEXT(ABS('9) 5 YR Budget &amp; Cash Flow Adj'!I124-'8) Year 1 Cash Flow'!U125),"#,###.00"),"Tab 9 is Different by "&amp;TEXT(ABS('8) Year 1 Cash Flow'!U125-'9) 5 YR Budget &amp; Cash Flow Adj'!I124),"#,###.00"))))</f>
        <v>OK</v>
      </c>
    </row>
    <row r="125" spans="1:17" s="246" customFormat="1">
      <c r="A125" s="363"/>
      <c r="B125" s="511"/>
      <c r="C125" s="277"/>
      <c r="D125" s="152" t="s">
        <v>58</v>
      </c>
      <c r="E125" s="152"/>
      <c r="F125" s="193"/>
      <c r="G125" s="193"/>
      <c r="H125" s="278"/>
      <c r="I125" s="512">
        <v>0</v>
      </c>
      <c r="J125" s="512">
        <v>0</v>
      </c>
      <c r="K125" s="512">
        <v>0</v>
      </c>
      <c r="L125" s="512">
        <v>0</v>
      </c>
      <c r="M125" s="512">
        <v>0</v>
      </c>
      <c r="N125" s="542">
        <f t="shared" si="21"/>
        <v>0</v>
      </c>
      <c r="O125" s="750"/>
      <c r="Q125" s="4" t="str">
        <f>IF(AND(N125='8) Year 1 Cash Flow'!U126,'9) 5 YR Budget &amp; Cash Flow Adj'!I125='8) Year 1 Cash Flow'!U126),"OK",IF('8) Year 1 Cash Flow'!U126='9) 5 YR Budget &amp; Cash Flow Adj'!I125,"Tab 7 is Different by "&amp;TEXT(ABS('8) Year 1 Cash Flow'!U126-N125),"#,###.00"),IF(N125='9) 5 YR Budget &amp; Cash Flow Adj'!I125,"Tab 8 is Different by "&amp;TEXT(ABS('9) 5 YR Budget &amp; Cash Flow Adj'!I125-'8) Year 1 Cash Flow'!U126),"#,###.00"),"Tab 9 is Different by "&amp;TEXT(ABS('8) Year 1 Cash Flow'!U126-'9) 5 YR Budget &amp; Cash Flow Adj'!I125),"#,###.00"))))</f>
        <v>OK</v>
      </c>
    </row>
    <row r="126" spans="1:17" s="246" customFormat="1">
      <c r="A126" s="363"/>
      <c r="B126" s="511"/>
      <c r="C126" s="277"/>
      <c r="D126" s="184" t="s">
        <v>64</v>
      </c>
      <c r="E126" s="152"/>
      <c r="F126" s="193"/>
      <c r="G126" s="193"/>
      <c r="H126" s="278"/>
      <c r="I126" s="512">
        <v>0</v>
      </c>
      <c r="J126" s="512">
        <v>0</v>
      </c>
      <c r="K126" s="512">
        <v>0</v>
      </c>
      <c r="L126" s="512">
        <v>0</v>
      </c>
      <c r="M126" s="512">
        <v>0</v>
      </c>
      <c r="N126" s="542">
        <f t="shared" si="21"/>
        <v>0</v>
      </c>
      <c r="O126" s="750"/>
      <c r="Q126" s="4" t="str">
        <f>IF(AND(N126='8) Year 1 Cash Flow'!U127,'9) 5 YR Budget &amp; Cash Flow Adj'!I126='8) Year 1 Cash Flow'!U127),"OK",IF('8) Year 1 Cash Flow'!U127='9) 5 YR Budget &amp; Cash Flow Adj'!I126,"Tab 7 is Different by "&amp;TEXT(ABS('8) Year 1 Cash Flow'!U127-N126),"#,###.00"),IF(N126='9) 5 YR Budget &amp; Cash Flow Adj'!I126,"Tab 8 is Different by "&amp;TEXT(ABS('9) 5 YR Budget &amp; Cash Flow Adj'!I126-'8) Year 1 Cash Flow'!U127),"#,###.00"),"Tab 9 is Different by "&amp;TEXT(ABS('8) Year 1 Cash Flow'!U127-'9) 5 YR Budget &amp; Cash Flow Adj'!I126),"#,###.00"))))</f>
        <v>OK</v>
      </c>
    </row>
    <row r="127" spans="1:17" s="246" customFormat="1">
      <c r="A127" s="363"/>
      <c r="B127" s="511"/>
      <c r="C127" s="277"/>
      <c r="D127" s="152" t="s">
        <v>54</v>
      </c>
      <c r="E127" s="152"/>
      <c r="F127" s="193"/>
      <c r="G127" s="193"/>
      <c r="H127" s="278"/>
      <c r="I127" s="512">
        <v>0</v>
      </c>
      <c r="J127" s="512">
        <v>0</v>
      </c>
      <c r="K127" s="512">
        <v>0</v>
      </c>
      <c r="L127" s="512">
        <v>0</v>
      </c>
      <c r="M127" s="512">
        <v>0</v>
      </c>
      <c r="N127" s="542">
        <f t="shared" si="21"/>
        <v>0</v>
      </c>
      <c r="O127" s="750"/>
      <c r="Q127" s="4" t="str">
        <f>IF(AND(N127='8) Year 1 Cash Flow'!U128,'9) 5 YR Budget &amp; Cash Flow Adj'!I127='8) Year 1 Cash Flow'!U128),"OK",IF('8) Year 1 Cash Flow'!U128='9) 5 YR Budget &amp; Cash Flow Adj'!I127,"Tab 7 is Different by "&amp;TEXT(ABS('8) Year 1 Cash Flow'!U128-N127),"#,###.00"),IF(N127='9) 5 YR Budget &amp; Cash Flow Adj'!I127,"Tab 8 is Different by "&amp;TEXT(ABS('9) 5 YR Budget &amp; Cash Flow Adj'!I127-'8) Year 1 Cash Flow'!U128),"#,###.00"),"Tab 9 is Different by "&amp;TEXT(ABS('8) Year 1 Cash Flow'!U128-'9) 5 YR Budget &amp; Cash Flow Adj'!I127),"#,###.00"))))</f>
        <v>OK</v>
      </c>
    </row>
    <row r="128" spans="1:17" s="246" customFormat="1">
      <c r="A128" s="363"/>
      <c r="B128" s="511"/>
      <c r="C128" s="277"/>
      <c r="D128" s="184" t="s">
        <v>62</v>
      </c>
      <c r="E128" s="152"/>
      <c r="F128" s="193"/>
      <c r="G128" s="193"/>
      <c r="H128" s="278"/>
      <c r="I128" s="512">
        <v>0</v>
      </c>
      <c r="J128" s="512">
        <v>0</v>
      </c>
      <c r="K128" s="512">
        <v>0</v>
      </c>
      <c r="L128" s="512">
        <v>0</v>
      </c>
      <c r="M128" s="512">
        <v>0</v>
      </c>
      <c r="N128" s="542">
        <f t="shared" si="21"/>
        <v>0</v>
      </c>
      <c r="O128" s="750"/>
      <c r="Q128" s="4" t="str">
        <f>IF(AND(N128='8) Year 1 Cash Flow'!U129,'9) 5 YR Budget &amp; Cash Flow Adj'!I128='8) Year 1 Cash Flow'!U129),"OK",IF('8) Year 1 Cash Flow'!U129='9) 5 YR Budget &amp; Cash Flow Adj'!I128,"Tab 7 is Different by "&amp;TEXT(ABS('8) Year 1 Cash Flow'!U129-N128),"#,###.00"),IF(N128='9) 5 YR Budget &amp; Cash Flow Adj'!I128,"Tab 8 is Different by "&amp;TEXT(ABS('9) 5 YR Budget &amp; Cash Flow Adj'!I128-'8) Year 1 Cash Flow'!U129),"#,###.00"),"Tab 9 is Different by "&amp;TEXT(ABS('8) Year 1 Cash Flow'!U129-'9) 5 YR Budget &amp; Cash Flow Adj'!I128),"#,###.00"))))</f>
        <v>OK</v>
      </c>
    </row>
    <row r="129" spans="1:17" s="246" customFormat="1">
      <c r="A129" s="363"/>
      <c r="B129" s="511"/>
      <c r="C129" s="277"/>
      <c r="D129" s="184" t="s">
        <v>2</v>
      </c>
      <c r="E129" s="152"/>
      <c r="F129" s="193"/>
      <c r="G129" s="193"/>
      <c r="H129" s="278"/>
      <c r="I129" s="512">
        <v>0</v>
      </c>
      <c r="J129" s="512">
        <v>0</v>
      </c>
      <c r="K129" s="512">
        <v>0</v>
      </c>
      <c r="L129" s="512">
        <v>0</v>
      </c>
      <c r="M129" s="512">
        <v>0</v>
      </c>
      <c r="N129" s="542">
        <f t="shared" si="21"/>
        <v>0</v>
      </c>
      <c r="O129" s="750"/>
      <c r="Q129" s="4" t="str">
        <f>IF(AND(N129='8) Year 1 Cash Flow'!U130,'9) 5 YR Budget &amp; Cash Flow Adj'!I129='8) Year 1 Cash Flow'!U130),"OK",IF('8) Year 1 Cash Flow'!U130='9) 5 YR Budget &amp; Cash Flow Adj'!I129,"Tab 7 is Different by "&amp;TEXT(ABS('8) Year 1 Cash Flow'!U130-N129),"#,###.00"),IF(N129='9) 5 YR Budget &amp; Cash Flow Adj'!I129,"Tab 8 is Different by "&amp;TEXT(ABS('9) 5 YR Budget &amp; Cash Flow Adj'!I129-'8) Year 1 Cash Flow'!U130),"#,###.00"),"Tab 9 is Different by "&amp;TEXT(ABS('8) Year 1 Cash Flow'!U130-'9) 5 YR Budget &amp; Cash Flow Adj'!I129),"#,###.00"))))</f>
        <v>OK</v>
      </c>
    </row>
    <row r="130" spans="1:17" s="246" customFormat="1">
      <c r="A130" s="363"/>
      <c r="B130" s="511"/>
      <c r="C130" s="277"/>
      <c r="D130" s="184" t="s">
        <v>19</v>
      </c>
      <c r="E130" s="152"/>
      <c r="F130" s="193"/>
      <c r="G130" s="193"/>
      <c r="H130" s="278"/>
      <c r="I130" s="512">
        <v>0</v>
      </c>
      <c r="J130" s="512">
        <v>0</v>
      </c>
      <c r="K130" s="512">
        <v>0</v>
      </c>
      <c r="L130" s="512">
        <v>0</v>
      </c>
      <c r="M130" s="512">
        <v>0</v>
      </c>
      <c r="N130" s="542">
        <f t="shared" si="21"/>
        <v>0</v>
      </c>
      <c r="O130" s="750"/>
      <c r="Q130" s="4" t="str">
        <f>IF(AND(N130='8) Year 1 Cash Flow'!U131,'9) 5 YR Budget &amp; Cash Flow Adj'!I130='8) Year 1 Cash Flow'!U131),"OK",IF('8) Year 1 Cash Flow'!U131='9) 5 YR Budget &amp; Cash Flow Adj'!I130,"Tab 7 is Different by "&amp;TEXT(ABS('8) Year 1 Cash Flow'!U131-N130),"#,###.00"),IF(N130='9) 5 YR Budget &amp; Cash Flow Adj'!I130,"Tab 8 is Different by "&amp;TEXT(ABS('9) 5 YR Budget &amp; Cash Flow Adj'!I130-'8) Year 1 Cash Flow'!U131),"#,###.00"),"Tab 9 is Different by "&amp;TEXT(ABS('8) Year 1 Cash Flow'!U131-'9) 5 YR Budget &amp; Cash Flow Adj'!I130),"#,###.00"))))</f>
        <v>OK</v>
      </c>
    </row>
    <row r="131" spans="1:17" s="246" customFormat="1">
      <c r="A131" s="363"/>
      <c r="B131" s="511"/>
      <c r="C131" s="277"/>
      <c r="D131" s="184" t="s">
        <v>65</v>
      </c>
      <c r="E131" s="152"/>
      <c r="F131" s="193"/>
      <c r="G131" s="193"/>
      <c r="H131" s="278"/>
      <c r="I131" s="512">
        <v>0</v>
      </c>
      <c r="J131" s="512">
        <v>0</v>
      </c>
      <c r="K131" s="512">
        <v>0</v>
      </c>
      <c r="L131" s="512">
        <v>0</v>
      </c>
      <c r="M131" s="512">
        <v>0</v>
      </c>
      <c r="N131" s="542">
        <f t="shared" si="21"/>
        <v>0</v>
      </c>
      <c r="O131" s="750"/>
      <c r="Q131" s="4" t="str">
        <f>IF(AND(N131='8) Year 1 Cash Flow'!U132,'9) 5 YR Budget &amp; Cash Flow Adj'!I131='8) Year 1 Cash Flow'!U132),"OK",IF('8) Year 1 Cash Flow'!U132='9) 5 YR Budget &amp; Cash Flow Adj'!I131,"Tab 7 is Different by "&amp;TEXT(ABS('8) Year 1 Cash Flow'!U132-N131),"#,###.00"),IF(N131='9) 5 YR Budget &amp; Cash Flow Adj'!I131,"Tab 8 is Different by "&amp;TEXT(ABS('9) 5 YR Budget &amp; Cash Flow Adj'!I131-'8) Year 1 Cash Flow'!U132),"#,###.00"),"Tab 9 is Different by "&amp;TEXT(ABS('8) Year 1 Cash Flow'!U132-'9) 5 YR Budget &amp; Cash Flow Adj'!I131),"#,###.00"))))</f>
        <v>OK</v>
      </c>
    </row>
    <row r="132" spans="1:17" s="246" customFormat="1">
      <c r="A132" s="363"/>
      <c r="B132" s="511"/>
      <c r="C132" s="277"/>
      <c r="D132" s="152" t="s">
        <v>6</v>
      </c>
      <c r="E132" s="152"/>
      <c r="F132" s="193"/>
      <c r="G132" s="193"/>
      <c r="H132" s="278"/>
      <c r="I132" s="512">
        <v>0</v>
      </c>
      <c r="J132" s="512">
        <v>0</v>
      </c>
      <c r="K132" s="512">
        <v>0</v>
      </c>
      <c r="L132" s="512">
        <v>0</v>
      </c>
      <c r="M132" s="512">
        <v>0</v>
      </c>
      <c r="N132" s="542">
        <f t="shared" si="21"/>
        <v>0</v>
      </c>
      <c r="O132" s="750"/>
      <c r="Q132" s="4" t="str">
        <f>IF(AND(N132='8) Year 1 Cash Flow'!U133,'9) 5 YR Budget &amp; Cash Flow Adj'!I132='8) Year 1 Cash Flow'!U133),"OK",IF('8) Year 1 Cash Flow'!U133='9) 5 YR Budget &amp; Cash Flow Adj'!I132,"Tab 7 is Different by "&amp;TEXT(ABS('8) Year 1 Cash Flow'!U133-N132),"#,###.00"),IF(N132='9) 5 YR Budget &amp; Cash Flow Adj'!I132,"Tab 8 is Different by "&amp;TEXT(ABS('9) 5 YR Budget &amp; Cash Flow Adj'!I132-'8) Year 1 Cash Flow'!U133),"#,###.00"),"Tab 9 is Different by "&amp;TEXT(ABS('8) Year 1 Cash Flow'!U133-'9) 5 YR Budget &amp; Cash Flow Adj'!I132),"#,###.00"))))</f>
        <v>OK</v>
      </c>
    </row>
    <row r="133" spans="1:17" s="246" customFormat="1">
      <c r="A133" s="363"/>
      <c r="B133" s="511"/>
      <c r="C133" s="277"/>
      <c r="D133" s="152" t="s">
        <v>18</v>
      </c>
      <c r="E133" s="152"/>
      <c r="F133" s="193"/>
      <c r="G133" s="193"/>
      <c r="H133" s="278"/>
      <c r="I133" s="512">
        <v>0</v>
      </c>
      <c r="J133" s="512">
        <v>0</v>
      </c>
      <c r="K133" s="512">
        <v>0</v>
      </c>
      <c r="L133" s="512">
        <v>0</v>
      </c>
      <c r="M133" s="512">
        <v>0</v>
      </c>
      <c r="N133" s="542">
        <f t="shared" si="21"/>
        <v>0</v>
      </c>
      <c r="O133" s="750"/>
      <c r="Q133" s="4" t="str">
        <f>IF(AND(N133='8) Year 1 Cash Flow'!U134,'9) 5 YR Budget &amp; Cash Flow Adj'!I133='8) Year 1 Cash Flow'!U134),"OK",IF('8) Year 1 Cash Flow'!U134='9) 5 YR Budget &amp; Cash Flow Adj'!I133,"Tab 7 is Different by "&amp;TEXT(ABS('8) Year 1 Cash Flow'!U134-N133),"#,###.00"),IF(N133='9) 5 YR Budget &amp; Cash Flow Adj'!I133,"Tab 8 is Different by "&amp;TEXT(ABS('9) 5 YR Budget &amp; Cash Flow Adj'!I133-'8) Year 1 Cash Flow'!U134),"#,###.00"),"Tab 9 is Different by "&amp;TEXT(ABS('8) Year 1 Cash Flow'!U134-'9) 5 YR Budget &amp; Cash Flow Adj'!I133),"#,###.00"))))</f>
        <v>OK</v>
      </c>
    </row>
    <row r="134" spans="1:17" s="246" customFormat="1">
      <c r="A134" s="363"/>
      <c r="B134" s="511"/>
      <c r="C134" s="277"/>
      <c r="D134" s="184" t="s">
        <v>8</v>
      </c>
      <c r="E134" s="152"/>
      <c r="F134" s="193"/>
      <c r="G134" s="193"/>
      <c r="H134" s="278"/>
      <c r="I134" s="512">
        <v>0</v>
      </c>
      <c r="J134" s="512">
        <v>0</v>
      </c>
      <c r="K134" s="512">
        <v>0</v>
      </c>
      <c r="L134" s="512">
        <v>0</v>
      </c>
      <c r="M134" s="512">
        <v>0</v>
      </c>
      <c r="N134" s="542">
        <f t="shared" si="21"/>
        <v>0</v>
      </c>
      <c r="O134" s="750"/>
      <c r="Q134" s="4" t="str">
        <f>IF(AND(N134='8) Year 1 Cash Flow'!U135,'9) 5 YR Budget &amp; Cash Flow Adj'!I134='8) Year 1 Cash Flow'!U135),"OK",IF('8) Year 1 Cash Flow'!U135='9) 5 YR Budget &amp; Cash Flow Adj'!I134,"Tab 7 is Different by "&amp;TEXT(ABS('8) Year 1 Cash Flow'!U135-N134),"#,###.00"),IF(N134='9) 5 YR Budget &amp; Cash Flow Adj'!I134,"Tab 8 is Different by "&amp;TEXT(ABS('9) 5 YR Budget &amp; Cash Flow Adj'!I134-'8) Year 1 Cash Flow'!U135),"#,###.00"),"Tab 9 is Different by "&amp;TEXT(ABS('8) Year 1 Cash Flow'!U135-'9) 5 YR Budget &amp; Cash Flow Adj'!I134),"#,###.00"))))</f>
        <v>OK</v>
      </c>
    </row>
    <row r="135" spans="1:17" s="246" customFormat="1">
      <c r="A135" s="363"/>
      <c r="B135" s="511"/>
      <c r="C135" s="277"/>
      <c r="D135" s="184" t="s">
        <v>61</v>
      </c>
      <c r="E135" s="152"/>
      <c r="F135" s="193"/>
      <c r="G135" s="193"/>
      <c r="H135" s="278"/>
      <c r="I135" s="512">
        <v>0</v>
      </c>
      <c r="J135" s="512">
        <v>0</v>
      </c>
      <c r="K135" s="512">
        <v>0</v>
      </c>
      <c r="L135" s="512">
        <v>0</v>
      </c>
      <c r="M135" s="512">
        <v>0</v>
      </c>
      <c r="N135" s="542">
        <f t="shared" si="21"/>
        <v>0</v>
      </c>
      <c r="O135" s="750"/>
      <c r="Q135" s="4" t="str">
        <f>IF(AND(N135='8) Year 1 Cash Flow'!U136,'9) 5 YR Budget &amp; Cash Flow Adj'!I135='8) Year 1 Cash Flow'!U136),"OK",IF('8) Year 1 Cash Flow'!U136='9) 5 YR Budget &amp; Cash Flow Adj'!I135,"Tab 7 is Different by "&amp;TEXT(ABS('8) Year 1 Cash Flow'!U136-N135),"#,###.00"),IF(N135='9) 5 YR Budget &amp; Cash Flow Adj'!I135,"Tab 8 is Different by "&amp;TEXT(ABS('9) 5 YR Budget &amp; Cash Flow Adj'!I135-'8) Year 1 Cash Flow'!U136),"#,###.00"),"Tab 9 is Different by "&amp;TEXT(ABS('8) Year 1 Cash Flow'!U136-'9) 5 YR Budget &amp; Cash Flow Adj'!I135),"#,###.00"))))</f>
        <v>OK</v>
      </c>
    </row>
    <row r="136" spans="1:17" s="246" customFormat="1">
      <c r="A136" s="363"/>
      <c r="B136" s="511"/>
      <c r="C136" s="277"/>
      <c r="D136" s="184" t="s">
        <v>76</v>
      </c>
      <c r="E136" s="152"/>
      <c r="F136" s="193"/>
      <c r="G136" s="193"/>
      <c r="H136" s="278"/>
      <c r="I136" s="512">
        <v>0</v>
      </c>
      <c r="J136" s="512">
        <v>0</v>
      </c>
      <c r="K136" s="512">
        <v>0</v>
      </c>
      <c r="L136" s="512">
        <v>0</v>
      </c>
      <c r="M136" s="512">
        <v>0</v>
      </c>
      <c r="N136" s="542">
        <f t="shared" si="21"/>
        <v>0</v>
      </c>
      <c r="O136" s="750"/>
      <c r="Q136" s="4" t="str">
        <f>IF(AND(N136='8) Year 1 Cash Flow'!U137,'9) 5 YR Budget &amp; Cash Flow Adj'!I136='8) Year 1 Cash Flow'!U137),"OK",IF('8) Year 1 Cash Flow'!U137='9) 5 YR Budget &amp; Cash Flow Adj'!I136,"Tab 7 is Different by "&amp;TEXT(ABS('8) Year 1 Cash Flow'!U137-N136),"#,###.00"),IF(N136='9) 5 YR Budget &amp; Cash Flow Adj'!I136,"Tab 8 is Different by "&amp;TEXT(ABS('9) 5 YR Budget &amp; Cash Flow Adj'!I136-'8) Year 1 Cash Flow'!U137),"#,###.00"),"Tab 9 is Different by "&amp;TEXT(ABS('8) Year 1 Cash Flow'!U137-'9) 5 YR Budget &amp; Cash Flow Adj'!I136),"#,###.00"))))</f>
        <v>OK</v>
      </c>
    </row>
    <row r="137" spans="1:17" s="246" customFormat="1">
      <c r="A137" s="363"/>
      <c r="B137" s="511"/>
      <c r="C137" s="277"/>
      <c r="D137" s="184" t="s">
        <v>63</v>
      </c>
      <c r="E137" s="152"/>
      <c r="F137" s="193"/>
      <c r="G137" s="193"/>
      <c r="H137" s="278"/>
      <c r="I137" s="512">
        <v>0</v>
      </c>
      <c r="J137" s="512">
        <v>0</v>
      </c>
      <c r="K137" s="512">
        <v>0</v>
      </c>
      <c r="L137" s="512">
        <v>0</v>
      </c>
      <c r="M137" s="512">
        <v>0</v>
      </c>
      <c r="N137" s="542">
        <f t="shared" si="21"/>
        <v>0</v>
      </c>
      <c r="O137" s="750"/>
      <c r="Q137" s="4" t="str">
        <f>IF(AND(N137='8) Year 1 Cash Flow'!U138,'9) 5 YR Budget &amp; Cash Flow Adj'!I137='8) Year 1 Cash Flow'!U138),"OK",IF('8) Year 1 Cash Flow'!U138='9) 5 YR Budget &amp; Cash Flow Adj'!I137,"Tab 7 is Different by "&amp;TEXT(ABS('8) Year 1 Cash Flow'!U138-N137),"#,###.00"),IF(N137='9) 5 YR Budget &amp; Cash Flow Adj'!I137,"Tab 8 is Different by "&amp;TEXT(ABS('9) 5 YR Budget &amp; Cash Flow Adj'!I137-'8) Year 1 Cash Flow'!U138),"#,###.00"),"Tab 9 is Different by "&amp;TEXT(ABS('8) Year 1 Cash Flow'!U138-'9) 5 YR Budget &amp; Cash Flow Adj'!I137),"#,###.00"))))</f>
        <v>OK</v>
      </c>
    </row>
    <row r="138" spans="1:17" s="246" customFormat="1">
      <c r="A138" s="363"/>
      <c r="B138" s="511"/>
      <c r="C138" s="277"/>
      <c r="D138" s="184" t="s">
        <v>42</v>
      </c>
      <c r="E138" s="152"/>
      <c r="F138" s="193"/>
      <c r="G138" s="193"/>
      <c r="H138" s="278"/>
      <c r="I138" s="512">
        <v>0</v>
      </c>
      <c r="J138" s="512">
        <v>0</v>
      </c>
      <c r="K138" s="512">
        <v>0</v>
      </c>
      <c r="L138" s="512">
        <v>0</v>
      </c>
      <c r="M138" s="512">
        <v>0</v>
      </c>
      <c r="N138" s="542">
        <f t="shared" si="21"/>
        <v>0</v>
      </c>
      <c r="O138" s="750"/>
      <c r="Q138" s="4" t="str">
        <f>IF(AND(N138='8) Year 1 Cash Flow'!U139,'9) 5 YR Budget &amp; Cash Flow Adj'!I138='8) Year 1 Cash Flow'!U139),"OK",IF('8) Year 1 Cash Flow'!U139='9) 5 YR Budget &amp; Cash Flow Adj'!I138,"Tab 7 is Different by "&amp;TEXT(ABS('8) Year 1 Cash Flow'!U139-N138),"#,###.00"),IF(N138='9) 5 YR Budget &amp; Cash Flow Adj'!I138,"Tab 8 is Different by "&amp;TEXT(ABS('9) 5 YR Budget &amp; Cash Flow Adj'!I138-'8) Year 1 Cash Flow'!U139),"#,###.00"),"Tab 9 is Different by "&amp;TEXT(ABS('8) Year 1 Cash Flow'!U139-'9) 5 YR Budget &amp; Cash Flow Adj'!I138),"#,###.00"))))</f>
        <v>OK</v>
      </c>
    </row>
    <row r="139" spans="1:17" s="246" customFormat="1" ht="16.8">
      <c r="A139" s="363"/>
      <c r="B139" s="511"/>
      <c r="C139" s="277"/>
      <c r="D139" s="152" t="s">
        <v>30</v>
      </c>
      <c r="E139" s="152"/>
      <c r="F139" s="193"/>
      <c r="G139" s="193"/>
      <c r="H139" s="278"/>
      <c r="I139" s="513">
        <v>0</v>
      </c>
      <c r="J139" s="513">
        <v>0</v>
      </c>
      <c r="K139" s="513">
        <v>0</v>
      </c>
      <c r="L139" s="513">
        <v>0</v>
      </c>
      <c r="M139" s="513">
        <v>0</v>
      </c>
      <c r="N139" s="543">
        <f t="shared" si="21"/>
        <v>0</v>
      </c>
      <c r="O139" s="750"/>
      <c r="Q139" s="4" t="str">
        <f>IF(AND(N139='8) Year 1 Cash Flow'!U140,'9) 5 YR Budget &amp; Cash Flow Adj'!I139='8) Year 1 Cash Flow'!U140),"OK",IF('8) Year 1 Cash Flow'!U140='9) 5 YR Budget &amp; Cash Flow Adj'!I139,"Tab 7 is Different by "&amp;TEXT(ABS('8) Year 1 Cash Flow'!U140-N139),"#,###.00"),IF(N139='9) 5 YR Budget &amp; Cash Flow Adj'!I139,"Tab 8 is Different by "&amp;TEXT(ABS('9) 5 YR Budget &amp; Cash Flow Adj'!I139-'8) Year 1 Cash Flow'!U140),"#,###.00"),"Tab 9 is Different by "&amp;TEXT(ABS('8) Year 1 Cash Flow'!U140-'9) 5 YR Budget &amp; Cash Flow Adj'!I139),"#,###.00"))))</f>
        <v>OK</v>
      </c>
    </row>
    <row r="140" spans="1:17" s="246" customFormat="1">
      <c r="A140" s="363"/>
      <c r="B140" s="511"/>
      <c r="C140" s="187" t="s">
        <v>90</v>
      </c>
      <c r="D140" s="152"/>
      <c r="E140" s="152"/>
      <c r="F140" s="193"/>
      <c r="G140" s="193"/>
      <c r="H140" s="278"/>
      <c r="I140" s="501">
        <f t="shared" ref="I140:N140" si="22">SUM(I120:I139)</f>
        <v>0</v>
      </c>
      <c r="J140" s="501">
        <f t="shared" si="22"/>
        <v>0</v>
      </c>
      <c r="K140" s="501">
        <f t="shared" si="22"/>
        <v>0</v>
      </c>
      <c r="L140" s="501">
        <f t="shared" si="22"/>
        <v>0</v>
      </c>
      <c r="M140" s="501">
        <f t="shared" si="22"/>
        <v>0</v>
      </c>
      <c r="N140" s="542">
        <f t="shared" si="22"/>
        <v>0</v>
      </c>
      <c r="O140" s="750"/>
      <c r="Q140" s="4" t="str">
        <f>IF(AND(N140='8) Year 1 Cash Flow'!U141,'9) 5 YR Budget &amp; Cash Flow Adj'!I140='8) Year 1 Cash Flow'!U141),"OK",IF('8) Year 1 Cash Flow'!U141='9) 5 YR Budget &amp; Cash Flow Adj'!I140,"Tab 7 is Different by "&amp;TEXT(ABS('8) Year 1 Cash Flow'!U141-N140),"#,###.00"),IF(N140='9) 5 YR Budget &amp; Cash Flow Adj'!I140,"Tab 8 is Different by "&amp;TEXT(ABS('9) 5 YR Budget &amp; Cash Flow Adj'!I140-'8) Year 1 Cash Flow'!U141),"#,###.00"),"Tab 9 is Different by "&amp;TEXT(ABS('8) Year 1 Cash Flow'!U141-'9) 5 YR Budget &amp; Cash Flow Adj'!I140),"#,###.00"))))</f>
        <v>OK</v>
      </c>
    </row>
    <row r="141" spans="1:17" s="246" customFormat="1" ht="7.5" customHeight="1">
      <c r="A141" s="363"/>
      <c r="B141" s="511"/>
      <c r="C141" s="277"/>
      <c r="D141" s="313"/>
      <c r="E141" s="313"/>
      <c r="F141" s="189"/>
      <c r="G141" s="189"/>
      <c r="H141" s="278"/>
      <c r="I141" s="296"/>
      <c r="J141" s="296"/>
      <c r="K141" s="296"/>
      <c r="L141" s="296"/>
      <c r="M141" s="296"/>
      <c r="N141" s="545"/>
      <c r="O141" s="525"/>
      <c r="Q141" s="4"/>
    </row>
    <row r="142" spans="1:17" s="277" customFormat="1" ht="12" customHeight="1">
      <c r="A142" s="363"/>
      <c r="B142" s="511"/>
      <c r="C142" s="312" t="s">
        <v>91</v>
      </c>
      <c r="D142" s="152"/>
      <c r="E142" s="320"/>
      <c r="F142" s="321"/>
      <c r="G142" s="321"/>
      <c r="H142" s="278"/>
      <c r="I142" s="281"/>
      <c r="J142" s="281"/>
      <c r="K142" s="281"/>
      <c r="L142" s="281"/>
      <c r="M142" s="281"/>
      <c r="N142" s="760"/>
      <c r="O142" s="525"/>
      <c r="Q142" s="4"/>
    </row>
    <row r="143" spans="1:17" s="277" customFormat="1">
      <c r="A143" s="363"/>
      <c r="B143" s="511"/>
      <c r="C143" s="152"/>
      <c r="D143" s="184" t="s">
        <v>3</v>
      </c>
      <c r="E143" s="159"/>
      <c r="F143" s="321"/>
      <c r="G143" s="321"/>
      <c r="H143" s="278"/>
      <c r="I143" s="512">
        <v>0</v>
      </c>
      <c r="J143" s="512">
        <v>0</v>
      </c>
      <c r="K143" s="512">
        <v>0</v>
      </c>
      <c r="L143" s="512">
        <v>0</v>
      </c>
      <c r="M143" s="512">
        <v>0</v>
      </c>
      <c r="N143" s="542">
        <f t="shared" ref="N143:N149" si="23">SUM(I143:M143)</f>
        <v>0</v>
      </c>
      <c r="O143" s="750"/>
      <c r="Q143" s="4" t="str">
        <f>IF(AND(N143='8) Year 1 Cash Flow'!U144,'9) 5 YR Budget &amp; Cash Flow Adj'!I143='8) Year 1 Cash Flow'!U144),"OK",IF('8) Year 1 Cash Flow'!U144='9) 5 YR Budget &amp; Cash Flow Adj'!I143,"Tab 7 is Different by "&amp;TEXT(ABS('8) Year 1 Cash Flow'!U144-N143),"#,###.00"),IF(N143='9) 5 YR Budget &amp; Cash Flow Adj'!I143,"Tab 8 is Different by "&amp;TEXT(ABS('9) 5 YR Budget &amp; Cash Flow Adj'!I143-'8) Year 1 Cash Flow'!U144),"#,###.00"),"Tab 9 is Different by "&amp;TEXT(ABS('8) Year 1 Cash Flow'!U144-'9) 5 YR Budget &amp; Cash Flow Adj'!I143),"#,###.00"))))</f>
        <v>OK</v>
      </c>
    </row>
    <row r="144" spans="1:17" s="277" customFormat="1">
      <c r="A144" s="363"/>
      <c r="B144" s="511"/>
      <c r="C144" s="152"/>
      <c r="D144" s="184" t="s">
        <v>4</v>
      </c>
      <c r="E144" s="159"/>
      <c r="F144" s="321"/>
      <c r="G144" s="321"/>
      <c r="H144" s="278"/>
      <c r="I144" s="512">
        <v>0</v>
      </c>
      <c r="J144" s="512">
        <v>0</v>
      </c>
      <c r="K144" s="512">
        <v>0</v>
      </c>
      <c r="L144" s="512">
        <v>0</v>
      </c>
      <c r="M144" s="512">
        <v>0</v>
      </c>
      <c r="N144" s="542">
        <f t="shared" si="23"/>
        <v>0</v>
      </c>
      <c r="O144" s="750"/>
      <c r="Q144" s="4" t="str">
        <f>IF(AND(N144='8) Year 1 Cash Flow'!U145,'9) 5 YR Budget &amp; Cash Flow Adj'!I144='8) Year 1 Cash Flow'!U145),"OK",IF('8) Year 1 Cash Flow'!U145='9) 5 YR Budget &amp; Cash Flow Adj'!I144,"Tab 7 is Different by "&amp;TEXT(ABS('8) Year 1 Cash Flow'!U145-N144),"#,###.00"),IF(N144='9) 5 YR Budget &amp; Cash Flow Adj'!I144,"Tab 8 is Different by "&amp;TEXT(ABS('9) 5 YR Budget &amp; Cash Flow Adj'!I144-'8) Year 1 Cash Flow'!U145),"#,###.00"),"Tab 9 is Different by "&amp;TEXT(ABS('8) Year 1 Cash Flow'!U145-'9) 5 YR Budget &amp; Cash Flow Adj'!I144),"#,###.00"))))</f>
        <v>OK</v>
      </c>
    </row>
    <row r="145" spans="1:17" s="277" customFormat="1">
      <c r="A145" s="363"/>
      <c r="B145" s="511"/>
      <c r="C145" s="152"/>
      <c r="D145" s="152" t="s">
        <v>1110</v>
      </c>
      <c r="E145" s="159"/>
      <c r="F145" s="321"/>
      <c r="G145" s="321"/>
      <c r="H145" s="278"/>
      <c r="I145" s="512">
        <v>0</v>
      </c>
      <c r="J145" s="512">
        <v>0</v>
      </c>
      <c r="K145" s="512">
        <v>0</v>
      </c>
      <c r="L145" s="512">
        <v>0</v>
      </c>
      <c r="M145" s="512">
        <v>0</v>
      </c>
      <c r="N145" s="542">
        <f t="shared" si="23"/>
        <v>0</v>
      </c>
      <c r="O145" s="750"/>
      <c r="Q145" s="4" t="str">
        <f>IF(AND(N145='8) Year 1 Cash Flow'!U146,'9) 5 YR Budget &amp; Cash Flow Adj'!I145='8) Year 1 Cash Flow'!U146),"OK",IF('8) Year 1 Cash Flow'!U146='9) 5 YR Budget &amp; Cash Flow Adj'!I145,"Tab 7 is Different by "&amp;TEXT(ABS('8) Year 1 Cash Flow'!U146-N145),"#,###.00"),IF(N145='9) 5 YR Budget &amp; Cash Flow Adj'!I145,"Tab 8 is Different by "&amp;TEXT(ABS('9) 5 YR Budget &amp; Cash Flow Adj'!I145-'8) Year 1 Cash Flow'!U146),"#,###.00"),"Tab 9 is Different by "&amp;TEXT(ABS('8) Year 1 Cash Flow'!U146-'9) 5 YR Budget &amp; Cash Flow Adj'!I145),"#,###.00"))))</f>
        <v>OK</v>
      </c>
    </row>
    <row r="146" spans="1:17" s="277" customFormat="1">
      <c r="A146" s="363"/>
      <c r="B146" s="511"/>
      <c r="C146" s="152"/>
      <c r="D146" s="152" t="s">
        <v>55</v>
      </c>
      <c r="E146" s="159"/>
      <c r="F146" s="321"/>
      <c r="G146" s="321"/>
      <c r="H146" s="278"/>
      <c r="I146" s="512">
        <v>0</v>
      </c>
      <c r="J146" s="512">
        <v>0</v>
      </c>
      <c r="K146" s="512">
        <v>0</v>
      </c>
      <c r="L146" s="512">
        <v>0</v>
      </c>
      <c r="M146" s="512">
        <v>0</v>
      </c>
      <c r="N146" s="542">
        <f t="shared" si="23"/>
        <v>0</v>
      </c>
      <c r="O146" s="750"/>
      <c r="Q146" s="4" t="str">
        <f>IF(AND(N146='8) Year 1 Cash Flow'!U147,'9) 5 YR Budget &amp; Cash Flow Adj'!I146='8) Year 1 Cash Flow'!U147),"OK",IF('8) Year 1 Cash Flow'!U147='9) 5 YR Budget &amp; Cash Flow Adj'!I146,"Tab 7 is Different by "&amp;TEXT(ABS('8) Year 1 Cash Flow'!U147-N146),"#,###.00"),IF(N146='9) 5 YR Budget &amp; Cash Flow Adj'!I146,"Tab 8 is Different by "&amp;TEXT(ABS('9) 5 YR Budget &amp; Cash Flow Adj'!I146-'8) Year 1 Cash Flow'!U147),"#,###.00"),"Tab 9 is Different by "&amp;TEXT(ABS('8) Year 1 Cash Flow'!U147-'9) 5 YR Budget &amp; Cash Flow Adj'!I146),"#,###.00"))))</f>
        <v>OK</v>
      </c>
    </row>
    <row r="147" spans="1:17" s="277" customFormat="1">
      <c r="A147" s="363"/>
      <c r="B147" s="511"/>
      <c r="C147" s="152"/>
      <c r="D147" s="152" t="s">
        <v>58</v>
      </c>
      <c r="E147" s="159"/>
      <c r="F147" s="321"/>
      <c r="G147" s="321"/>
      <c r="H147" s="278"/>
      <c r="I147" s="512">
        <v>0</v>
      </c>
      <c r="J147" s="512">
        <v>0</v>
      </c>
      <c r="K147" s="512">
        <v>0</v>
      </c>
      <c r="L147" s="512">
        <v>0</v>
      </c>
      <c r="M147" s="512">
        <v>0</v>
      </c>
      <c r="N147" s="542">
        <f t="shared" si="23"/>
        <v>0</v>
      </c>
      <c r="O147" s="750"/>
      <c r="Q147" s="4" t="str">
        <f>IF(AND(N147='8) Year 1 Cash Flow'!U148,'9) 5 YR Budget &amp; Cash Flow Adj'!I147='8) Year 1 Cash Flow'!U148),"OK",IF('8) Year 1 Cash Flow'!U148='9) 5 YR Budget &amp; Cash Flow Adj'!I147,"Tab 7 is Different by "&amp;TEXT(ABS('8) Year 1 Cash Flow'!U148-N147),"#,###.00"),IF(N147='9) 5 YR Budget &amp; Cash Flow Adj'!I147,"Tab 8 is Different by "&amp;TEXT(ABS('9) 5 YR Budget &amp; Cash Flow Adj'!I147-'8) Year 1 Cash Flow'!U148),"#,###.00"),"Tab 9 is Different by "&amp;TEXT(ABS('8) Year 1 Cash Flow'!U148-'9) 5 YR Budget &amp; Cash Flow Adj'!I147),"#,###.00"))))</f>
        <v>OK</v>
      </c>
    </row>
    <row r="148" spans="1:17" s="277" customFormat="1">
      <c r="A148" s="363"/>
      <c r="B148" s="511"/>
      <c r="C148" s="152"/>
      <c r="D148" s="184" t="s">
        <v>7</v>
      </c>
      <c r="E148" s="159"/>
      <c r="F148" s="321"/>
      <c r="G148" s="321"/>
      <c r="H148" s="278"/>
      <c r="I148" s="512">
        <v>0</v>
      </c>
      <c r="J148" s="512">
        <v>0</v>
      </c>
      <c r="K148" s="512">
        <v>0</v>
      </c>
      <c r="L148" s="512">
        <v>0</v>
      </c>
      <c r="M148" s="512">
        <v>0</v>
      </c>
      <c r="N148" s="542">
        <f t="shared" si="23"/>
        <v>0</v>
      </c>
      <c r="O148" s="750"/>
      <c r="Q148" s="4" t="str">
        <f>IF(AND(N148='8) Year 1 Cash Flow'!U149,'9) 5 YR Budget &amp; Cash Flow Adj'!I148='8) Year 1 Cash Flow'!U149),"OK",IF('8) Year 1 Cash Flow'!U149='9) 5 YR Budget &amp; Cash Flow Adj'!I148,"Tab 7 is Different by "&amp;TEXT(ABS('8) Year 1 Cash Flow'!U149-N148),"#,###.00"),IF(N148='9) 5 YR Budget &amp; Cash Flow Adj'!I148,"Tab 8 is Different by "&amp;TEXT(ABS('9) 5 YR Budget &amp; Cash Flow Adj'!I148-'8) Year 1 Cash Flow'!U149),"#,###.00"),"Tab 9 is Different by "&amp;TEXT(ABS('8) Year 1 Cash Flow'!U149-'9) 5 YR Budget &amp; Cash Flow Adj'!I148),"#,###.00"))))</f>
        <v>OK</v>
      </c>
    </row>
    <row r="149" spans="1:17" s="277" customFormat="1" ht="16.8">
      <c r="A149" s="363"/>
      <c r="B149" s="511"/>
      <c r="C149" s="152"/>
      <c r="D149" s="152" t="s">
        <v>9</v>
      </c>
      <c r="E149" s="159"/>
      <c r="F149" s="321"/>
      <c r="G149" s="321"/>
      <c r="H149" s="278"/>
      <c r="I149" s="513">
        <v>0</v>
      </c>
      <c r="J149" s="513">
        <v>0</v>
      </c>
      <c r="K149" s="513">
        <v>0</v>
      </c>
      <c r="L149" s="513">
        <v>0</v>
      </c>
      <c r="M149" s="513">
        <v>0</v>
      </c>
      <c r="N149" s="543">
        <f t="shared" si="23"/>
        <v>0</v>
      </c>
      <c r="O149" s="750"/>
      <c r="Q149" s="4" t="str">
        <f>IF(AND(N149='8) Year 1 Cash Flow'!U150,'9) 5 YR Budget &amp; Cash Flow Adj'!I149='8) Year 1 Cash Flow'!U150),"OK",IF('8) Year 1 Cash Flow'!U150='9) 5 YR Budget &amp; Cash Flow Adj'!I149,"Tab 7 is Different by "&amp;TEXT(ABS('8) Year 1 Cash Flow'!U150-N149),"#,###.00"),IF(N149='9) 5 YR Budget &amp; Cash Flow Adj'!I149,"Tab 8 is Different by "&amp;TEXT(ABS('9) 5 YR Budget &amp; Cash Flow Adj'!I149-'8) Year 1 Cash Flow'!U150),"#,###.00"),"Tab 9 is Different by "&amp;TEXT(ABS('8) Year 1 Cash Flow'!U150-'9) 5 YR Budget &amp; Cash Flow Adj'!I149),"#,###.00"))))</f>
        <v>OK</v>
      </c>
    </row>
    <row r="150" spans="1:17" s="246" customFormat="1">
      <c r="A150" s="363"/>
      <c r="B150" s="511"/>
      <c r="C150" s="313" t="s">
        <v>92</v>
      </c>
      <c r="D150" s="152"/>
      <c r="E150" s="320"/>
      <c r="F150" s="321"/>
      <c r="G150" s="321"/>
      <c r="H150" s="278"/>
      <c r="I150" s="501">
        <f t="shared" ref="I150:N150" si="24">SUM(I143:I149)</f>
        <v>0</v>
      </c>
      <c r="J150" s="501">
        <f t="shared" si="24"/>
        <v>0</v>
      </c>
      <c r="K150" s="501">
        <f t="shared" si="24"/>
        <v>0</v>
      </c>
      <c r="L150" s="501">
        <f t="shared" si="24"/>
        <v>0</v>
      </c>
      <c r="M150" s="501">
        <f t="shared" si="24"/>
        <v>0</v>
      </c>
      <c r="N150" s="542">
        <f t="shared" si="24"/>
        <v>0</v>
      </c>
      <c r="O150" s="750"/>
      <c r="Q150" s="4" t="str">
        <f>IF(AND(N150='8) Year 1 Cash Flow'!U151,'9) 5 YR Budget &amp; Cash Flow Adj'!I150='8) Year 1 Cash Flow'!U151),"OK",IF('8) Year 1 Cash Flow'!U151='9) 5 YR Budget &amp; Cash Flow Adj'!I150,"Tab 7 is Different by "&amp;TEXT(ABS('8) Year 1 Cash Flow'!U151-N150),"#,###.00"),IF(N150='9) 5 YR Budget &amp; Cash Flow Adj'!I150,"Tab 8 is Different by "&amp;TEXT(ABS('9) 5 YR Budget &amp; Cash Flow Adj'!I150-'8) Year 1 Cash Flow'!U151),"#,###.00"),"Tab 9 is Different by "&amp;TEXT(ABS('8) Year 1 Cash Flow'!U151-'9) 5 YR Budget &amp; Cash Flow Adj'!I150),"#,###.00"))))</f>
        <v>OK</v>
      </c>
    </row>
    <row r="151" spans="1:17" s="246" customFormat="1" ht="7.5" customHeight="1">
      <c r="A151" s="363"/>
      <c r="B151" s="511"/>
      <c r="C151" s="312"/>
      <c r="D151" s="152"/>
      <c r="E151" s="320"/>
      <c r="F151" s="321"/>
      <c r="G151" s="321"/>
      <c r="H151" s="278"/>
      <c r="I151" s="291"/>
      <c r="J151" s="291"/>
      <c r="K151" s="291"/>
      <c r="L151" s="291"/>
      <c r="M151" s="291"/>
      <c r="N151" s="542"/>
      <c r="O151" s="525"/>
      <c r="Q151" s="4"/>
    </row>
    <row r="152" spans="1:17" s="246" customFormat="1">
      <c r="A152" s="363"/>
      <c r="B152" s="511"/>
      <c r="C152" s="312" t="s">
        <v>93</v>
      </c>
      <c r="D152" s="152"/>
      <c r="E152" s="320"/>
      <c r="F152" s="321"/>
      <c r="G152" s="321"/>
      <c r="H152" s="278"/>
      <c r="I152" s="512">
        <v>0</v>
      </c>
      <c r="J152" s="512">
        <v>0</v>
      </c>
      <c r="K152" s="512">
        <v>0</v>
      </c>
      <c r="L152" s="512">
        <v>0</v>
      </c>
      <c r="M152" s="512">
        <v>0</v>
      </c>
      <c r="N152" s="542">
        <f>SUM(I152:M152)</f>
        <v>0</v>
      </c>
      <c r="O152" s="750"/>
      <c r="Q152" s="4" t="str">
        <f>IF(AND(N152='8) Year 1 Cash Flow'!U153,'9) 5 YR Budget &amp; Cash Flow Adj'!I152='8) Year 1 Cash Flow'!U153),"OK",IF('8) Year 1 Cash Flow'!U153='9) 5 YR Budget &amp; Cash Flow Adj'!I152,"Tab 7 is Different by "&amp;TEXT(ABS('8) Year 1 Cash Flow'!U153-N152),"#,###.00"),IF(N152='9) 5 YR Budget &amp; Cash Flow Adj'!I152,"Tab 8 is Different by "&amp;TEXT(ABS('9) 5 YR Budget &amp; Cash Flow Adj'!I152-'8) Year 1 Cash Flow'!U153),"#,###.00"),"Tab 9 is Different by "&amp;TEXT(ABS('8) Year 1 Cash Flow'!U153-'9) 5 YR Budget &amp; Cash Flow Adj'!I152),"#,###.00"))))</f>
        <v>OK</v>
      </c>
    </row>
    <row r="153" spans="1:17" s="246" customFormat="1">
      <c r="A153" s="363"/>
      <c r="B153" s="511"/>
      <c r="C153" s="312" t="s">
        <v>118</v>
      </c>
      <c r="D153" s="152"/>
      <c r="E153" s="320"/>
      <c r="F153" s="321"/>
      <c r="G153" s="321"/>
      <c r="H153" s="278"/>
      <c r="I153" s="512">
        <v>0</v>
      </c>
      <c r="J153" s="512">
        <v>0</v>
      </c>
      <c r="K153" s="512">
        <v>0</v>
      </c>
      <c r="L153" s="512">
        <v>0</v>
      </c>
      <c r="M153" s="512">
        <v>0</v>
      </c>
      <c r="N153" s="542">
        <f>SUM(I153:M153)</f>
        <v>0</v>
      </c>
      <c r="O153" s="750"/>
      <c r="Q153" s="4" t="str">
        <f>IF(AND(N153='8) Year 1 Cash Flow'!U154,'9) 5 YR Budget &amp; Cash Flow Adj'!I153='8) Year 1 Cash Flow'!U154),"OK",IF('8) Year 1 Cash Flow'!U154='9) 5 YR Budget &amp; Cash Flow Adj'!I153,"Tab 7 is Different by "&amp;TEXT(ABS('8) Year 1 Cash Flow'!U154-N153),"#,###.00"),IF(N153='9) 5 YR Budget &amp; Cash Flow Adj'!I153,"Tab 8 is Different by "&amp;TEXT(ABS('9) 5 YR Budget &amp; Cash Flow Adj'!I153-'8) Year 1 Cash Flow'!U154),"#,###.00"),"Tab 9 is Different by "&amp;TEXT(ABS('8) Year 1 Cash Flow'!U154-'9) 5 YR Budget &amp; Cash Flow Adj'!I153),"#,###.00"))))</f>
        <v>OK</v>
      </c>
    </row>
    <row r="154" spans="1:17" s="277" customFormat="1" ht="7.5" customHeight="1">
      <c r="A154" s="377"/>
      <c r="B154" s="511"/>
      <c r="C154" s="312"/>
      <c r="D154" s="152"/>
      <c r="E154" s="320"/>
      <c r="F154" s="321"/>
      <c r="G154" s="321"/>
      <c r="H154" s="278"/>
      <c r="I154" s="291"/>
      <c r="J154" s="291"/>
      <c r="K154" s="291"/>
      <c r="L154" s="291"/>
      <c r="M154" s="291"/>
      <c r="N154" s="542"/>
      <c r="O154" s="525"/>
      <c r="Q154" s="4"/>
    </row>
    <row r="155" spans="1:17" s="277" customFormat="1" ht="16.8">
      <c r="A155" s="377"/>
      <c r="B155" s="510" t="s">
        <v>57</v>
      </c>
      <c r="C155" s="276"/>
      <c r="D155" s="276"/>
      <c r="F155" s="190"/>
      <c r="G155" s="190"/>
      <c r="H155" s="378"/>
      <c r="I155" s="502">
        <f t="shared" ref="I155:N155" si="25">I105+I117+I140+I150+I152+I153</f>
        <v>0</v>
      </c>
      <c r="J155" s="502">
        <f t="shared" si="25"/>
        <v>0</v>
      </c>
      <c r="K155" s="502">
        <f t="shared" si="25"/>
        <v>0</v>
      </c>
      <c r="L155" s="502">
        <f t="shared" si="25"/>
        <v>0</v>
      </c>
      <c r="M155" s="502">
        <f t="shared" si="25"/>
        <v>0</v>
      </c>
      <c r="N155" s="763">
        <f t="shared" si="25"/>
        <v>0</v>
      </c>
      <c r="O155" s="750"/>
      <c r="Q155" s="4" t="str">
        <f>IF(AND(N155='8) Year 1 Cash Flow'!U156,'9) 5 YR Budget &amp; Cash Flow Adj'!I155='8) Year 1 Cash Flow'!U156),"OK",IF('8) Year 1 Cash Flow'!U156='9) 5 YR Budget &amp; Cash Flow Adj'!I155,"Tab 7 is Different by "&amp;TEXT(ABS('8) Year 1 Cash Flow'!U156-N155),"#,###.00"),IF(N155='9) 5 YR Budget &amp; Cash Flow Adj'!I155,"Tab 8 is Different by "&amp;TEXT(ABS('9) 5 YR Budget &amp; Cash Flow Adj'!I155-'8) Year 1 Cash Flow'!U156),"#,###.00"),"Tab 9 is Different by "&amp;TEXT(ABS('8) Year 1 Cash Flow'!U156-'9) 5 YR Budget &amp; Cash Flow Adj'!I155),"#,###.00"))))</f>
        <v>OK</v>
      </c>
    </row>
    <row r="156" spans="1:17" s="277" customFormat="1" ht="8.25" customHeight="1">
      <c r="A156" s="377"/>
      <c r="B156" s="510"/>
      <c r="C156" s="276"/>
      <c r="D156" s="276"/>
      <c r="F156" s="190"/>
      <c r="G156" s="190"/>
      <c r="H156" s="378"/>
      <c r="I156" s="379"/>
      <c r="J156" s="379"/>
      <c r="K156" s="379"/>
      <c r="L156" s="379"/>
      <c r="M156" s="379"/>
      <c r="N156" s="763"/>
      <c r="O156" s="525"/>
      <c r="Q156" s="4"/>
    </row>
    <row r="157" spans="1:17" s="246" customFormat="1" ht="17.399999999999999" thickBot="1">
      <c r="A157" s="363"/>
      <c r="B157" s="556" t="s">
        <v>98</v>
      </c>
      <c r="C157" s="557"/>
      <c r="D157" s="557"/>
      <c r="E157" s="528"/>
      <c r="F157" s="529"/>
      <c r="G157" s="529"/>
      <c r="H157" s="558"/>
      <c r="I157" s="532">
        <f t="shared" ref="I157:N157" si="26">I65-I155</f>
        <v>0</v>
      </c>
      <c r="J157" s="532">
        <f t="shared" si="26"/>
        <v>0</v>
      </c>
      <c r="K157" s="532">
        <f t="shared" si="26"/>
        <v>0</v>
      </c>
      <c r="L157" s="532">
        <f t="shared" si="26"/>
        <v>0</v>
      </c>
      <c r="M157" s="532">
        <f t="shared" si="26"/>
        <v>0</v>
      </c>
      <c r="N157" s="764">
        <f t="shared" si="26"/>
        <v>0</v>
      </c>
      <c r="O157" s="750"/>
      <c r="Q157" s="4" t="str">
        <f>IF(AND(N157='8) Year 1 Cash Flow'!U158,'9) 5 YR Budget &amp; Cash Flow Adj'!I157='8) Year 1 Cash Flow'!U158),"OK",IF('8) Year 1 Cash Flow'!U158='9) 5 YR Budget &amp; Cash Flow Adj'!I157,"Tab 7 is Different by "&amp;TEXT(ABS('8) Year 1 Cash Flow'!U158-N157),"#,###.00"),IF(N157='9) 5 YR Budget &amp; Cash Flow Adj'!I157,"Tab 8 is Different by "&amp;TEXT(ABS('9) 5 YR Budget &amp; Cash Flow Adj'!I157-'8) Year 1 Cash Flow'!U158),"#,###.00"),"Tab 9 is Different by "&amp;TEXT(ABS('8) Year 1 Cash Flow'!U158-'9) 5 YR Budget &amp; Cash Flow Adj'!I157),"#,###.00"))))</f>
        <v>OK</v>
      </c>
    </row>
    <row r="158" spans="1:17" s="246" customFormat="1" ht="7.5" customHeight="1">
      <c r="A158" s="363"/>
      <c r="B158" s="510"/>
      <c r="C158" s="276"/>
      <c r="D158" s="276"/>
      <c r="E158" s="277"/>
      <c r="F158" s="190"/>
      <c r="G158" s="190"/>
      <c r="H158" s="378"/>
      <c r="I158" s="378"/>
      <c r="J158" s="378"/>
      <c r="K158" s="378"/>
      <c r="L158" s="378"/>
      <c r="M158" s="378"/>
      <c r="N158" s="765"/>
      <c r="O158" s="525"/>
      <c r="Q158" s="4"/>
    </row>
    <row r="159" spans="1:17" ht="12" customHeight="1">
      <c r="B159" s="510" t="s">
        <v>94</v>
      </c>
      <c r="C159" s="276"/>
      <c r="D159" s="276"/>
      <c r="E159" s="261"/>
      <c r="F159" s="193"/>
      <c r="G159" s="193"/>
      <c r="H159" s="334"/>
      <c r="I159" s="336"/>
      <c r="J159" s="334"/>
      <c r="K159" s="334"/>
      <c r="L159" s="334"/>
      <c r="M159" s="334"/>
      <c r="N159" s="766"/>
      <c r="O159" s="525"/>
      <c r="Q159" s="4"/>
    </row>
    <row r="160" spans="1:17">
      <c r="B160" s="511"/>
      <c r="C160" s="152"/>
      <c r="D160" s="152" t="s">
        <v>167</v>
      </c>
      <c r="E160" s="560" t="str">
        <f t="shared" ref="E160:E174" si="27">E17</f>
        <v>Please complete "ENROLLMENT" tab</v>
      </c>
      <c r="F160" s="193"/>
      <c r="G160" s="193"/>
      <c r="H160" s="334"/>
      <c r="I160" s="881">
        <f>CONTROL!L98</f>
        <v>0</v>
      </c>
      <c r="J160" s="40"/>
      <c r="K160" s="395"/>
      <c r="L160" s="334"/>
      <c r="M160" s="339"/>
      <c r="N160" s="542">
        <f>I160</f>
        <v>0</v>
      </c>
      <c r="O160" s="750"/>
      <c r="Q160" s="4" t="str">
        <f>IF(N160='9) 5 YR Budget &amp; Cash Flow Adj'!I160=TRUE,"OK","Tab 7 is UNEQUAL to Tab 9")</f>
        <v>OK</v>
      </c>
    </row>
    <row r="161" spans="1:17">
      <c r="B161" s="511"/>
      <c r="C161" s="152"/>
      <c r="D161" s="152" t="s">
        <v>211</v>
      </c>
      <c r="E161" s="560" t="str">
        <f t="shared" si="27"/>
        <v/>
      </c>
      <c r="F161" s="193"/>
      <c r="G161" s="193"/>
      <c r="H161" s="334"/>
      <c r="I161" s="881">
        <f>CONTROL!L99</f>
        <v>0</v>
      </c>
      <c r="J161" s="40"/>
      <c r="K161" s="395"/>
      <c r="L161" s="334"/>
      <c r="M161" s="339"/>
      <c r="N161" s="542">
        <f t="shared" ref="N161:N175" si="28">I161</f>
        <v>0</v>
      </c>
      <c r="O161" s="750"/>
      <c r="Q161" s="4" t="str">
        <f>IF(N161='9) 5 YR Budget &amp; Cash Flow Adj'!I161=TRUE,"OK","Tab 7 is UNEQUAL to Tab 9")</f>
        <v>OK</v>
      </c>
    </row>
    <row r="162" spans="1:17">
      <c r="B162" s="511"/>
      <c r="C162" s="152"/>
      <c r="D162" s="152" t="s">
        <v>212</v>
      </c>
      <c r="E162" s="560" t="str">
        <f t="shared" si="27"/>
        <v/>
      </c>
      <c r="F162" s="193"/>
      <c r="G162" s="193"/>
      <c r="H162" s="334"/>
      <c r="I162" s="881">
        <f>CONTROL!L100</f>
        <v>0</v>
      </c>
      <c r="J162" s="40"/>
      <c r="K162" s="395"/>
      <c r="L162" s="334"/>
      <c r="M162" s="339"/>
      <c r="N162" s="542">
        <f t="shared" si="28"/>
        <v>0</v>
      </c>
      <c r="O162" s="750"/>
      <c r="Q162" s="4" t="str">
        <f>IF(N162='9) 5 YR Budget &amp; Cash Flow Adj'!I162=TRUE,"OK","Tab 7 is UNEQUAL to Tab 9")</f>
        <v>OK</v>
      </c>
    </row>
    <row r="163" spans="1:17">
      <c r="B163" s="511"/>
      <c r="C163" s="152"/>
      <c r="D163" s="152" t="s">
        <v>213</v>
      </c>
      <c r="E163" s="560" t="str">
        <f t="shared" si="27"/>
        <v/>
      </c>
      <c r="F163" s="193"/>
      <c r="G163" s="193"/>
      <c r="H163" s="334"/>
      <c r="I163" s="881">
        <f>CONTROL!L101</f>
        <v>0</v>
      </c>
      <c r="J163" s="40"/>
      <c r="K163" s="395"/>
      <c r="L163" s="334"/>
      <c r="M163" s="339"/>
      <c r="N163" s="542">
        <f t="shared" si="28"/>
        <v>0</v>
      </c>
      <c r="O163" s="750"/>
      <c r="Q163" s="4" t="str">
        <f>IF(N163='9) 5 YR Budget &amp; Cash Flow Adj'!I163=TRUE,"OK","Tab 7 is UNEQUAL to Tab 9")</f>
        <v>OK</v>
      </c>
    </row>
    <row r="164" spans="1:17">
      <c r="B164" s="511"/>
      <c r="C164" s="152"/>
      <c r="D164" s="152" t="s">
        <v>214</v>
      </c>
      <c r="E164" s="560" t="str">
        <f t="shared" si="27"/>
        <v/>
      </c>
      <c r="F164" s="193"/>
      <c r="G164" s="193"/>
      <c r="H164" s="334"/>
      <c r="I164" s="881">
        <f>CONTROL!L102</f>
        <v>0</v>
      </c>
      <c r="J164" s="40"/>
      <c r="K164" s="395"/>
      <c r="L164" s="334"/>
      <c r="M164" s="339"/>
      <c r="N164" s="542">
        <f t="shared" si="28"/>
        <v>0</v>
      </c>
      <c r="O164" s="750"/>
      <c r="Q164" s="4" t="str">
        <f>IF(N164='9) 5 YR Budget &amp; Cash Flow Adj'!I164=TRUE,"OK","Tab 7 is UNEQUAL to Tab 9")</f>
        <v>OK</v>
      </c>
    </row>
    <row r="165" spans="1:17">
      <c r="B165" s="511"/>
      <c r="C165" s="152"/>
      <c r="D165" s="152" t="s">
        <v>215</v>
      </c>
      <c r="E165" s="560" t="str">
        <f t="shared" si="27"/>
        <v/>
      </c>
      <c r="F165" s="193"/>
      <c r="G165" s="193"/>
      <c r="H165" s="334"/>
      <c r="I165" s="881">
        <f>CONTROL!L103</f>
        <v>0</v>
      </c>
      <c r="J165" s="40"/>
      <c r="K165" s="395"/>
      <c r="L165" s="334"/>
      <c r="M165" s="339"/>
      <c r="N165" s="542">
        <f t="shared" si="28"/>
        <v>0</v>
      </c>
      <c r="O165" s="750"/>
      <c r="Q165" s="4" t="str">
        <f>IF(N165='9) 5 YR Budget &amp; Cash Flow Adj'!I165=TRUE,"OK","Tab 7 is UNEQUAL to Tab 9")</f>
        <v>OK</v>
      </c>
    </row>
    <row r="166" spans="1:17">
      <c r="B166" s="511"/>
      <c r="C166" s="152"/>
      <c r="D166" s="152" t="s">
        <v>216</v>
      </c>
      <c r="E166" s="560" t="str">
        <f t="shared" si="27"/>
        <v/>
      </c>
      <c r="F166" s="193"/>
      <c r="G166" s="193"/>
      <c r="H166" s="334"/>
      <c r="I166" s="881">
        <f>CONTROL!L104</f>
        <v>0</v>
      </c>
      <c r="J166" s="40"/>
      <c r="K166" s="395"/>
      <c r="L166" s="334"/>
      <c r="M166" s="339"/>
      <c r="N166" s="542">
        <f t="shared" si="28"/>
        <v>0</v>
      </c>
      <c r="O166" s="750"/>
      <c r="Q166" s="4" t="str">
        <f>IF(N166='9) 5 YR Budget &amp; Cash Flow Adj'!I166=TRUE,"OK","Tab 7 is UNEQUAL to Tab 9")</f>
        <v>OK</v>
      </c>
    </row>
    <row r="167" spans="1:17">
      <c r="B167" s="511"/>
      <c r="C167" s="152"/>
      <c r="D167" s="152" t="s">
        <v>217</v>
      </c>
      <c r="E167" s="560" t="str">
        <f t="shared" si="27"/>
        <v/>
      </c>
      <c r="F167" s="193"/>
      <c r="G167" s="193"/>
      <c r="H167" s="334"/>
      <c r="I167" s="881">
        <f>CONTROL!L105</f>
        <v>0</v>
      </c>
      <c r="J167" s="40"/>
      <c r="K167" s="395"/>
      <c r="L167" s="334"/>
      <c r="M167" s="339"/>
      <c r="N167" s="542">
        <f t="shared" si="28"/>
        <v>0</v>
      </c>
      <c r="O167" s="750"/>
      <c r="Q167" s="4" t="str">
        <f>IF(N167='9) 5 YR Budget &amp; Cash Flow Adj'!I167=TRUE,"OK","Tab 7 is UNEQUAL to Tab 9")</f>
        <v>OK</v>
      </c>
    </row>
    <row r="168" spans="1:17">
      <c r="B168" s="511"/>
      <c r="C168" s="152"/>
      <c r="D168" s="152" t="s">
        <v>218</v>
      </c>
      <c r="E168" s="560" t="str">
        <f t="shared" si="27"/>
        <v/>
      </c>
      <c r="F168" s="193"/>
      <c r="G168" s="193"/>
      <c r="H168" s="334"/>
      <c r="I168" s="881">
        <f>CONTROL!L106</f>
        <v>0</v>
      </c>
      <c r="J168" s="40"/>
      <c r="K168" s="395"/>
      <c r="L168" s="334"/>
      <c r="M168" s="339"/>
      <c r="N168" s="542">
        <f t="shared" si="28"/>
        <v>0</v>
      </c>
      <c r="O168" s="750"/>
      <c r="Q168" s="4" t="str">
        <f>IF(N168='9) 5 YR Budget &amp; Cash Flow Adj'!I168=TRUE,"OK","Tab 7 is UNEQUAL to Tab 9")</f>
        <v>OK</v>
      </c>
    </row>
    <row r="169" spans="1:17">
      <c r="B169" s="511"/>
      <c r="C169" s="152"/>
      <c r="D169" s="152" t="s">
        <v>219</v>
      </c>
      <c r="E169" s="560" t="str">
        <f t="shared" si="27"/>
        <v/>
      </c>
      <c r="F169" s="193"/>
      <c r="G169" s="193"/>
      <c r="H169" s="334"/>
      <c r="I169" s="881">
        <f>CONTROL!L107</f>
        <v>0</v>
      </c>
      <c r="J169" s="40"/>
      <c r="K169" s="395"/>
      <c r="L169" s="334"/>
      <c r="M169" s="339"/>
      <c r="N169" s="542">
        <f t="shared" si="28"/>
        <v>0</v>
      </c>
      <c r="O169" s="750"/>
      <c r="Q169" s="4" t="str">
        <f>IF(N169='9) 5 YR Budget &amp; Cash Flow Adj'!I169=TRUE,"OK","Tab 7 is UNEQUAL to Tab 9")</f>
        <v>OK</v>
      </c>
    </row>
    <row r="170" spans="1:17">
      <c r="B170" s="511"/>
      <c r="C170" s="152"/>
      <c r="D170" s="152" t="s">
        <v>220</v>
      </c>
      <c r="E170" s="560" t="str">
        <f t="shared" si="27"/>
        <v/>
      </c>
      <c r="F170" s="193"/>
      <c r="G170" s="193"/>
      <c r="H170" s="334"/>
      <c r="I170" s="881">
        <f>CONTROL!L108</f>
        <v>0</v>
      </c>
      <c r="J170" s="40"/>
      <c r="K170" s="395"/>
      <c r="L170" s="334"/>
      <c r="M170" s="339"/>
      <c r="N170" s="542">
        <f t="shared" si="28"/>
        <v>0</v>
      </c>
      <c r="O170" s="750"/>
      <c r="Q170" s="4" t="str">
        <f>IF(N170='9) 5 YR Budget &amp; Cash Flow Adj'!I170=TRUE,"OK","Tab 7 is UNEQUAL to Tab 9")</f>
        <v>OK</v>
      </c>
    </row>
    <row r="171" spans="1:17">
      <c r="B171" s="511"/>
      <c r="C171" s="152"/>
      <c r="D171" s="152" t="s">
        <v>221</v>
      </c>
      <c r="E171" s="560" t="str">
        <f t="shared" si="27"/>
        <v/>
      </c>
      <c r="F171" s="193"/>
      <c r="G171" s="193"/>
      <c r="H171" s="334"/>
      <c r="I171" s="881">
        <f>CONTROL!L109</f>
        <v>0</v>
      </c>
      <c r="J171" s="40"/>
      <c r="K171" s="395"/>
      <c r="L171" s="334"/>
      <c r="M171" s="339"/>
      <c r="N171" s="542">
        <f t="shared" si="28"/>
        <v>0</v>
      </c>
      <c r="O171" s="750"/>
      <c r="Q171" s="4" t="str">
        <f>IF(N171='9) 5 YR Budget &amp; Cash Flow Adj'!I171=TRUE,"OK","Tab 7 is UNEQUAL to Tab 9")</f>
        <v>OK</v>
      </c>
    </row>
    <row r="172" spans="1:17">
      <c r="B172" s="511"/>
      <c r="C172" s="152"/>
      <c r="D172" s="152" t="s">
        <v>222</v>
      </c>
      <c r="E172" s="560" t="str">
        <f t="shared" si="27"/>
        <v/>
      </c>
      <c r="F172" s="193"/>
      <c r="G172" s="193"/>
      <c r="H172" s="334"/>
      <c r="I172" s="881">
        <f>CONTROL!L110</f>
        <v>0</v>
      </c>
      <c r="J172" s="40"/>
      <c r="K172" s="395"/>
      <c r="L172" s="334"/>
      <c r="M172" s="339"/>
      <c r="N172" s="542">
        <f t="shared" si="28"/>
        <v>0</v>
      </c>
      <c r="O172" s="750"/>
      <c r="Q172" s="4" t="str">
        <f>IF(N172='9) 5 YR Budget &amp; Cash Flow Adj'!I172=TRUE,"OK","Tab 7 is UNEQUAL to Tab 9")</f>
        <v>OK</v>
      </c>
    </row>
    <row r="173" spans="1:17">
      <c r="B173" s="511"/>
      <c r="C173" s="152"/>
      <c r="D173" s="152" t="s">
        <v>223</v>
      </c>
      <c r="E173" s="560" t="str">
        <f t="shared" si="27"/>
        <v/>
      </c>
      <c r="F173" s="193"/>
      <c r="G173" s="193"/>
      <c r="H173" s="334"/>
      <c r="I173" s="881">
        <f>CONTROL!L111</f>
        <v>0</v>
      </c>
      <c r="J173" s="40"/>
      <c r="K173" s="395"/>
      <c r="L173" s="334"/>
      <c r="M173" s="339"/>
      <c r="N173" s="542">
        <f t="shared" si="28"/>
        <v>0</v>
      </c>
      <c r="O173" s="750"/>
      <c r="Q173" s="4" t="str">
        <f>IF(N173='9) 5 YR Budget &amp; Cash Flow Adj'!I173=TRUE,"OK","Tab 7 is UNEQUAL to Tab 9")</f>
        <v>OK</v>
      </c>
    </row>
    <row r="174" spans="1:17">
      <c r="B174" s="511"/>
      <c r="C174" s="152"/>
      <c r="D174" s="152" t="s">
        <v>224</v>
      </c>
      <c r="E174" s="560" t="str">
        <f t="shared" si="27"/>
        <v/>
      </c>
      <c r="F174" s="193"/>
      <c r="G174" s="193"/>
      <c r="H174" s="334"/>
      <c r="I174" s="881">
        <f>CONTROL!L112</f>
        <v>0</v>
      </c>
      <c r="J174" s="40"/>
      <c r="K174" s="395"/>
      <c r="L174" s="334"/>
      <c r="M174" s="339"/>
      <c r="N174" s="542">
        <f t="shared" si="28"/>
        <v>0</v>
      </c>
      <c r="O174" s="750"/>
      <c r="Q174" s="4" t="str">
        <f>IF(N174='9) 5 YR Budget &amp; Cash Flow Adj'!I174=TRUE,"OK","Tab 7 is UNEQUAL to Tab 9")</f>
        <v>OK</v>
      </c>
    </row>
    <row r="175" spans="1:17" s="386" customFormat="1" ht="16.8">
      <c r="A175" s="381"/>
      <c r="B175" s="514"/>
      <c r="C175" s="382"/>
      <c r="D175" s="382" t="s">
        <v>168</v>
      </c>
      <c r="E175" s="280" t="str">
        <f>IF(COUNTIF(CONTROL!E113:E147,"&gt;0")&gt;0,"Additional Districts Count =  "&amp;COUNTIF(CONTROL!E113:E147,"&gt;0"),"")</f>
        <v/>
      </c>
      <c r="F175" s="189"/>
      <c r="G175" s="189"/>
      <c r="H175" s="383"/>
      <c r="I175" s="884">
        <f>CONTROL!L148</f>
        <v>0</v>
      </c>
      <c r="J175" s="40"/>
      <c r="K175" s="885"/>
      <c r="L175" s="384"/>
      <c r="M175" s="385"/>
      <c r="N175" s="542">
        <f t="shared" si="28"/>
        <v>0</v>
      </c>
      <c r="O175" s="750"/>
      <c r="Q175" s="4" t="str">
        <f>IF(N175='9) 5 YR Budget &amp; Cash Flow Adj'!I175=TRUE,"OK","Tab 7 is UNEQUAL to Tab 9")</f>
        <v>OK</v>
      </c>
    </row>
    <row r="176" spans="1:17" s="386" customFormat="1" ht="16.8">
      <c r="A176" s="381"/>
      <c r="B176" s="515" t="s">
        <v>95</v>
      </c>
      <c r="C176" s="387"/>
      <c r="D176" s="387"/>
      <c r="E176" s="388"/>
      <c r="F176" s="389"/>
      <c r="G176" s="389"/>
      <c r="H176" s="390"/>
      <c r="I176" s="882">
        <f>SUM(I160:I175)</f>
        <v>0</v>
      </c>
      <c r="J176" s="40"/>
      <c r="K176" s="886"/>
      <c r="L176" s="391"/>
      <c r="M176" s="392"/>
      <c r="N176" s="883">
        <f>I176</f>
        <v>0</v>
      </c>
      <c r="O176" s="750"/>
      <c r="Q176" s="4" t="str">
        <f>IF(N176='9) 5 YR Budget &amp; Cash Flow Adj'!I176=TRUE,"OK","Tab 7 is UNEQUAL to Tab 9")</f>
        <v>OK</v>
      </c>
    </row>
    <row r="177" spans="1:17" s="152" customFormat="1" ht="7.5" customHeight="1">
      <c r="A177" s="393"/>
      <c r="B177" s="508"/>
      <c r="C177" s="261"/>
      <c r="D177" s="261"/>
      <c r="E177" s="261"/>
      <c r="F177" s="193"/>
      <c r="G177" s="193"/>
      <c r="H177" s="334"/>
      <c r="I177" s="394"/>
      <c r="J177" s="40"/>
      <c r="K177" s="395"/>
      <c r="L177" s="334"/>
      <c r="M177" s="334"/>
      <c r="N177" s="767"/>
      <c r="O177" s="525"/>
      <c r="Q177" s="4"/>
    </row>
    <row r="178" spans="1:17" ht="16.8">
      <c r="B178" s="516" t="s">
        <v>96</v>
      </c>
      <c r="C178" s="396"/>
      <c r="D178" s="396"/>
      <c r="E178" s="397"/>
      <c r="F178" s="398"/>
      <c r="G178" s="398"/>
      <c r="H178" s="399"/>
      <c r="I178" s="400">
        <f>IF(I176&gt;0,I65/I176,0)</f>
        <v>0</v>
      </c>
      <c r="J178" s="40"/>
      <c r="K178" s="887"/>
      <c r="L178" s="401"/>
      <c r="M178" s="402"/>
      <c r="N178" s="768">
        <f>IF(N176&gt;0,N65/N176,0)</f>
        <v>0</v>
      </c>
      <c r="O178" s="750"/>
      <c r="Q178" s="4" t="str">
        <f>IF(N178='9) 5 YR Budget &amp; Cash Flow Adj'!I178=TRUE,"OK","Tab 7 is UNEQUAL to Tab 9")</f>
        <v>OK</v>
      </c>
    </row>
    <row r="179" spans="1:17" s="152" customFormat="1" ht="7.5" customHeight="1">
      <c r="A179" s="393"/>
      <c r="B179" s="508"/>
      <c r="C179" s="261"/>
      <c r="D179" s="261"/>
      <c r="E179" s="261"/>
      <c r="F179" s="193"/>
      <c r="G179" s="193"/>
      <c r="H179" s="334"/>
      <c r="I179" s="394"/>
      <c r="J179" s="40"/>
      <c r="K179" s="395"/>
      <c r="L179" s="334"/>
      <c r="M179" s="334"/>
      <c r="N179" s="767"/>
      <c r="O179" s="525"/>
      <c r="Q179" s="4"/>
    </row>
    <row r="180" spans="1:17" ht="17.399999999999999" thickBot="1">
      <c r="B180" s="517" t="s">
        <v>97</v>
      </c>
      <c r="C180" s="518"/>
      <c r="D180" s="518"/>
      <c r="E180" s="519"/>
      <c r="F180" s="520"/>
      <c r="G180" s="520"/>
      <c r="H180" s="521"/>
      <c r="I180" s="522">
        <f>IF(I176&gt;0,I155/I176,0)</f>
        <v>0</v>
      </c>
      <c r="J180" s="889"/>
      <c r="K180" s="888"/>
      <c r="L180" s="523"/>
      <c r="M180" s="524"/>
      <c r="N180" s="769">
        <f>IF(N176&gt;0,N155/N176,0)</f>
        <v>0</v>
      </c>
      <c r="O180" s="841"/>
      <c r="Q180" s="4" t="str">
        <f>IF(N180='9) 5 YR Budget &amp; Cash Flow Adj'!I180=TRUE,"OK","Tab 7 is UNEQUAL to Tab 9")</f>
        <v>OK</v>
      </c>
    </row>
    <row r="181" spans="1:17" ht="12" customHeight="1">
      <c r="B181" s="276"/>
      <c r="C181" s="276"/>
      <c r="D181" s="276"/>
      <c r="E181" s="261"/>
      <c r="F181" s="193"/>
      <c r="G181" s="193"/>
      <c r="H181" s="405"/>
      <c r="I181" s="401"/>
      <c r="J181" s="401"/>
      <c r="K181" s="401"/>
      <c r="L181" s="401"/>
      <c r="M181" s="401"/>
      <c r="N181" s="401"/>
      <c r="O181" s="406"/>
      <c r="Q181" s="407"/>
    </row>
  </sheetData>
  <sheetProtection algorithmName="SHA-512" hashValue="jMOlKIFNLtYc27nw6y9kxIfXHohkKEByPs7XaZ5GeTY2dPnEnm6TXQSn7lvlNagRDbCik2/ZP4moe5vl0YgRBw==" saltValue="7AgsJIl2sNb+doVi1KDE4g==" spinCount="100000" sheet="1" objects="1" scenarios="1"/>
  <customSheetViews>
    <customSheetView guid="{5E4DC421-887D-9843-8B54-CF861F76B668}" scale="80" showGridLines="0" hiddenColumns="1">
      <pane xSplit="8" ySplit="14.166666666666666" topLeftCell="I96" activePane="bottomRight" state="frozenSplit"/>
      <selection pane="bottomRight" activeCell="M111" sqref="M111"/>
      <rowBreaks count="2" manualBreakCount="2">
        <brk id="66" min="1" max="14" man="1"/>
        <brk id="158" min="1" max="14" man="1"/>
      </rowBreaks>
      <pageMargins left="0.7" right="0.7" top="0.75" bottom="0.75" header="0.3" footer="0.3"/>
      <printOptions horizontalCentered="1"/>
      <pageSetup scale="48" orientation="portrait"/>
      <headerFooter alignWithMargins="0"/>
    </customSheetView>
    <customSheetView guid="{7E5415B2-297C-4CDE-9A5E-CCA4F5662440}" scale="80" showPageBreaks="1" showGridLines="0" printArea="1" hiddenColumns="1" view="pageBreakPreview">
      <pane xSplit="8" ySplit="14" topLeftCell="I96" activePane="bottomRight" state="frozenSplit"/>
      <selection pane="bottomRight" activeCell="M111" sqref="M111"/>
      <rowBreaks count="2" manualBreakCount="2">
        <brk id="66" min="1" max="14" man="1"/>
        <brk id="158" min="1" max="14" man="1"/>
      </rowBreaks>
      <pageMargins left="0.7" right="0.7" top="0.75" bottom="0.75" header="0.3" footer="0.3"/>
      <printOptions horizontalCentered="1"/>
      <pageSetup scale="48" orientation="portrait"/>
      <headerFooter alignWithMargins="0"/>
    </customSheetView>
  </customSheetViews>
  <mergeCells count="8">
    <mergeCell ref="O3:O4"/>
    <mergeCell ref="B11:E12"/>
    <mergeCell ref="I11:K11"/>
    <mergeCell ref="L11:M11"/>
    <mergeCell ref="I2:N2"/>
    <mergeCell ref="I4:N4"/>
    <mergeCell ref="I5:N5"/>
    <mergeCell ref="B2:H5"/>
  </mergeCells>
  <phoneticPr fontId="0" type="noConversion"/>
  <conditionalFormatting sqref="E160:E174 E17:E31">
    <cfRule type="cellIs" dxfId="14" priority="12" operator="equal">
      <formula>"(Select from drop-down list)"</formula>
    </cfRule>
  </conditionalFormatting>
  <conditionalFormatting sqref="I2">
    <cfRule type="expression" dxfId="13" priority="8">
      <formula>School="Enter School Name Here"</formula>
    </cfRule>
  </conditionalFormatting>
  <conditionalFormatting sqref="I5">
    <cfRule type="expression" dxfId="12" priority="7">
      <formula>AcadYr1="Select from dropdown list --&gt;"</formula>
    </cfRule>
  </conditionalFormatting>
  <conditionalFormatting sqref="E160:E174 E17:E31">
    <cfRule type="cellIs" dxfId="11" priority="6" operator="equal">
      <formula>"Please complete ""ENROLLMENT"" tab"</formula>
    </cfRule>
  </conditionalFormatting>
  <conditionalFormatting sqref="Q3:R3">
    <cfRule type="expression" dxfId="10" priority="4">
      <formula>$Q$3="Totals Match"</formula>
    </cfRule>
    <cfRule type="expression" dxfId="9" priority="5">
      <formula>$Q$3="Totals Unequal - (See Below)"</formula>
    </cfRule>
  </conditionalFormatting>
  <dataValidations count="2">
    <dataValidation type="list" allowBlank="1" showInputMessage="1" showErrorMessage="1" sqref="A17:A32 A152:A153 A143:A149 A120:A139 A108:A116 A101:A102 A90:A94 A79:A86 A70:A75 A55:A62 A49:A51 A44:A47 A37:A40 A34:A35">
      <formula1>#REF!</formula1>
    </dataValidation>
    <dataValidation allowBlank="1" showInputMessage="1" showErrorMessage="1" promptTitle="INPUT TIP" prompt="Include the SPED additive only (exclude the Basic Tuition which is included in Regular Ed)." sqref="J34"/>
  </dataValidations>
  <printOptions horizontalCentered="1"/>
  <pageMargins left="0.25" right="0.25" top="0.5" bottom="0.5" header="0" footer="0"/>
  <pageSetup scale="55" orientation="landscape" r:id="rId1"/>
  <headerFooter alignWithMargins="0"/>
  <rowBreaks count="3" manualBreakCount="3">
    <brk id="65" min="1" max="14" man="1"/>
    <brk id="117" min="1" max="14" man="1"/>
    <brk id="157" min="1" max="14" man="1"/>
  </rowBreaks>
  <ignoredErrors>
    <ignoredError sqref="I36:M36 I48:M48 I76:M78 I140:M142 I155:N155 L160:M160 G76:G78 I150:M151 N152 N153 I154:M154 I159:M159 I158:M158 I157:N157 I156:M156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41</vt:i4>
      </vt:variant>
    </vt:vector>
  </HeadingPairs>
  <TitlesOfParts>
    <vt:vector size="53" baseType="lpstr">
      <vt:lpstr>INSTRUCTIONS</vt:lpstr>
      <vt:lpstr>Funding by District</vt:lpstr>
      <vt:lpstr>1) School Information</vt:lpstr>
      <vt:lpstr>2) Enrollment Chart</vt:lpstr>
      <vt:lpstr>3) Staffing Plan</vt:lpstr>
      <vt:lpstr>4) Pre-Opening Period Budget</vt:lpstr>
      <vt:lpstr>5) Pre-OP Cash Flow 6-Month</vt:lpstr>
      <vt:lpstr>6) Pre-OP Cash Flow 1-Year</vt:lpstr>
      <vt:lpstr>7) Year 1 Budget &amp; Assumptions</vt:lpstr>
      <vt:lpstr>8) Year 1 Cash Flow</vt:lpstr>
      <vt:lpstr>9) 5 YR Budget &amp; Cash Flow Adj</vt:lpstr>
      <vt:lpstr>10) Fiscal Impact</vt:lpstr>
      <vt:lpstr>AcadYr1</vt:lpstr>
      <vt:lpstr>CharterPeriod</vt:lpstr>
      <vt:lpstr>DistrictList</vt:lpstr>
      <vt:lpstr>DVList_AcadYr</vt:lpstr>
      <vt:lpstr>List_Grade5Levels</vt:lpstr>
      <vt:lpstr>List_GradeLevels</vt:lpstr>
      <vt:lpstr>Mssg1</vt:lpstr>
      <vt:lpstr>Mssg2</vt:lpstr>
      <vt:lpstr>Mssg3</vt:lpstr>
      <vt:lpstr>PPR_Tbl_Date</vt:lpstr>
      <vt:lpstr>PreOp1Yr</vt:lpstr>
      <vt:lpstr>PreOp6Mo</vt:lpstr>
      <vt:lpstr>PreOpenPd</vt:lpstr>
      <vt:lpstr>PreOpenType</vt:lpstr>
      <vt:lpstr>'1) School Information'!Print_Area</vt:lpstr>
      <vt:lpstr>'10) Fiscal Impact'!Print_Area</vt:lpstr>
      <vt:lpstr>'2) Enrollment Chart'!Print_Area</vt:lpstr>
      <vt:lpstr>'3) Staffing Plan'!Print_Area</vt:lpstr>
      <vt:lpstr>'4) Pre-Opening Period Budget'!Print_Area</vt:lpstr>
      <vt:lpstr>'5) Pre-OP Cash Flow 6-Month'!Print_Area</vt:lpstr>
      <vt:lpstr>'6) Pre-OP Cash Flow 1-Year'!Print_Area</vt:lpstr>
      <vt:lpstr>'7) Year 1 Budget &amp; Assumptions'!Print_Area</vt:lpstr>
      <vt:lpstr>'8) Year 1 Cash Flow'!Print_Area</vt:lpstr>
      <vt:lpstr>'9) 5 YR Budget &amp; Cash Flow Adj'!Print_Area</vt:lpstr>
      <vt:lpstr>'Funding by District'!Print_Area</vt:lpstr>
      <vt:lpstr>INSTRUCTIONS!Print_Area</vt:lpstr>
      <vt:lpstr>'3) Staffing Plan'!Print_Titles</vt:lpstr>
      <vt:lpstr>'4) Pre-Opening Period Budget'!Print_Titles</vt:lpstr>
      <vt:lpstr>'5) Pre-OP Cash Flow 6-Month'!Print_Titles</vt:lpstr>
      <vt:lpstr>'6) Pre-OP Cash Flow 1-Year'!Print_Titles</vt:lpstr>
      <vt:lpstr>'7) Year 1 Budget &amp; Assumptions'!Print_Titles</vt:lpstr>
      <vt:lpstr>'8) Year 1 Cash Flow'!Print_Titles</vt:lpstr>
      <vt:lpstr>'9) 5 YR Budget &amp; Cash Flow Adj'!Print_Titles</vt:lpstr>
      <vt:lpstr>'Funding by District'!Print_Titles</vt:lpstr>
      <vt:lpstr>RPP_TABLE</vt:lpstr>
      <vt:lpstr>School</vt:lpstr>
      <vt:lpstr>Year1</vt:lpstr>
      <vt:lpstr>Year2</vt:lpstr>
      <vt:lpstr>Year3</vt:lpstr>
      <vt:lpstr>Year4</vt:lpstr>
      <vt:lpstr>Year5</vt:lpstr>
    </vt:vector>
  </TitlesOfParts>
  <Company>International Charter School of New York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Response 22(e) - Public</dc:title>
  <dc:creator>flackjo</dc:creator>
  <cp:lastModifiedBy>Flack, John</cp:lastModifiedBy>
  <cp:lastPrinted>2018-06-08T18:23:59Z</cp:lastPrinted>
  <dcterms:created xsi:type="dcterms:W3CDTF">2009-07-01T14:18:54Z</dcterms:created>
  <dcterms:modified xsi:type="dcterms:W3CDTF">2020-02-19T19:05:09Z</dcterms:modified>
</cp:coreProperties>
</file>