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eclaico\Desktop\"/>
    </mc:Choice>
  </mc:AlternateContent>
  <bookViews>
    <workbookView xWindow="0" yWindow="0" windowWidth="22992" windowHeight="9144" tabRatio="951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District'!$C$5:$F$684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District'!$D$6:$D$684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Adj'!$B$2:$N$204</definedName>
    <definedName name="_xlnm.Print_Area" localSheetId="1">'Funding by District'!$B$2:$F$687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District'!$C$5:$F$684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Adj'!$B$2:$N$204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Adj'!$B$2:$N$204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62913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</workbook>
</file>

<file path=xl/calcChain.xml><?xml version="1.0" encoding="utf-8"?>
<calcChain xmlns="http://schemas.openxmlformats.org/spreadsheetml/2006/main">
  <c r="B169" i="15" l="1" a="1"/>
  <c r="J157" i="8" l="1"/>
  <c r="K157" i="8"/>
  <c r="L157" i="8"/>
  <c r="M157" i="8"/>
  <c r="I157" i="8"/>
  <c r="G19" i="15" l="1"/>
  <c r="H19" i="15" s="1"/>
  <c r="H20" i="15" s="1"/>
  <c r="C19" i="15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4" i="8"/>
  <c r="G93" i="8"/>
  <c r="G92" i="8"/>
  <c r="G91" i="8"/>
  <c r="G90" i="8"/>
  <c r="G86" i="8"/>
  <c r="G85" i="8"/>
  <c r="G84" i="8"/>
  <c r="G83" i="8"/>
  <c r="G82" i="8"/>
  <c r="G81" i="8"/>
  <c r="G80" i="8"/>
  <c r="G79" i="8"/>
  <c r="G75" i="8"/>
  <c r="G74" i="8"/>
  <c r="G73" i="8"/>
  <c r="G72" i="8"/>
  <c r="G71" i="8"/>
  <c r="G70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C848" i="15" s="1"/>
  <c r="E97" i="15"/>
  <c r="B100" i="15"/>
  <c r="E18" i="8" s="1"/>
  <c r="E163" i="8" s="1"/>
  <c r="L100" i="15"/>
  <c r="B101" i="15"/>
  <c r="E19" i="8" s="1"/>
  <c r="E164" i="8" s="1"/>
  <c r="L101" i="15"/>
  <c r="B102" i="15"/>
  <c r="L102" i="15"/>
  <c r="B103" i="15"/>
  <c r="E21" i="8" s="1"/>
  <c r="E166" i="8" s="1"/>
  <c r="L103" i="15"/>
  <c r="B104" i="15"/>
  <c r="L104" i="15"/>
  <c r="B105" i="15"/>
  <c r="E23" i="8" s="1"/>
  <c r="E168" i="8" s="1"/>
  <c r="L105" i="15"/>
  <c r="B106" i="15"/>
  <c r="L106" i="15"/>
  <c r="B107" i="15"/>
  <c r="E25" i="8" s="1"/>
  <c r="E170" i="8" s="1"/>
  <c r="L107" i="15"/>
  <c r="B108" i="15"/>
  <c r="E26" i="8" s="1"/>
  <c r="E171" i="8" s="1"/>
  <c r="L108" i="15"/>
  <c r="B109" i="15"/>
  <c r="E27" i="8" s="1"/>
  <c r="E172" i="8" s="1"/>
  <c r="L109" i="15"/>
  <c r="B110" i="15"/>
  <c r="L110" i="15"/>
  <c r="B111" i="15"/>
  <c r="E29" i="8" s="1"/>
  <c r="E174" i="8" s="1"/>
  <c r="L111" i="15"/>
  <c r="B112" i="15"/>
  <c r="L112" i="15"/>
  <c r="B113" i="15"/>
  <c r="E31" i="8" s="1"/>
  <c r="E176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7" i="8"/>
  <c r="K177" i="8"/>
  <c r="L177" i="8"/>
  <c r="M177" i="8"/>
  <c r="I177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J162" i="8"/>
  <c r="K162" i="8"/>
  <c r="L162" i="8"/>
  <c r="M162" i="8"/>
  <c r="I162" i="8"/>
  <c r="G95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P150" i="15" s="1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I88" i="15" s="1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G39" i="14" s="1"/>
  <c r="F29" i="14"/>
  <c r="E29" i="14"/>
  <c r="D29" i="14"/>
  <c r="D18" i="14"/>
  <c r="D39" i="14" s="1"/>
  <c r="E18" i="14"/>
  <c r="F18" i="14"/>
  <c r="F39" i="14" s="1"/>
  <c r="G18" i="14"/>
  <c r="H18" i="14"/>
  <c r="H39" i="14" s="1"/>
  <c r="E39" i="14"/>
  <c r="I7" i="15"/>
  <c r="I8" i="15"/>
  <c r="I9" i="15"/>
  <c r="I6" i="15"/>
  <c r="K87" i="8"/>
  <c r="K76" i="8"/>
  <c r="M196" i="8"/>
  <c r="L196" i="8"/>
  <c r="K196" i="8"/>
  <c r="J196" i="8"/>
  <c r="M192" i="8"/>
  <c r="L192" i="8"/>
  <c r="K192" i="8"/>
  <c r="J192" i="8"/>
  <c r="M188" i="8"/>
  <c r="L188" i="8"/>
  <c r="L198" i="8" s="1"/>
  <c r="K188" i="8"/>
  <c r="K198" i="8" s="1"/>
  <c r="J188" i="8"/>
  <c r="I196" i="8"/>
  <c r="I103" i="8"/>
  <c r="K103" i="8"/>
  <c r="M103" i="8"/>
  <c r="J103" i="8"/>
  <c r="L103" i="8"/>
  <c r="M198" i="8"/>
  <c r="J198" i="8"/>
  <c r="M63" i="8"/>
  <c r="M52" i="8"/>
  <c r="L52" i="8"/>
  <c r="L63" i="8"/>
  <c r="K52" i="8"/>
  <c r="K63" i="8"/>
  <c r="J63" i="8"/>
  <c r="J52" i="8"/>
  <c r="J150" i="8"/>
  <c r="J117" i="8"/>
  <c r="M140" i="8"/>
  <c r="J140" i="8"/>
  <c r="K140" i="8"/>
  <c r="L140" i="8"/>
  <c r="K117" i="8"/>
  <c r="K150" i="8"/>
  <c r="M117" i="8"/>
  <c r="L117" i="8"/>
  <c r="L150" i="8"/>
  <c r="M150" i="8"/>
  <c r="H54" i="15"/>
  <c r="E125" i="15" l="1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5" i="8"/>
  <c r="I87" i="8"/>
  <c r="M87" i="8"/>
  <c r="E17" i="8"/>
  <c r="E162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8" i="8"/>
  <c r="L182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8" i="8"/>
  <c r="I9" i="8" s="1"/>
  <c r="Q148" i="15"/>
  <c r="M150" i="15"/>
  <c r="Q118" i="15"/>
  <c r="Q116" i="15"/>
  <c r="Q147" i="15"/>
  <c r="N150" i="15"/>
  <c r="Q125" i="15"/>
  <c r="Q120" i="15"/>
  <c r="Q112" i="15"/>
  <c r="M178" i="8"/>
  <c r="M182" i="8" s="1"/>
  <c r="J178" i="8"/>
  <c r="J182" i="8" s="1"/>
  <c r="Q108" i="15"/>
  <c r="C110" i="15"/>
  <c r="E28" i="8"/>
  <c r="E173" i="8" s="1"/>
  <c r="C109" i="15"/>
  <c r="G27" i="8" s="1"/>
  <c r="C112" i="15"/>
  <c r="G30" i="8" s="1"/>
  <c r="E30" i="8"/>
  <c r="E175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8" i="8"/>
  <c r="K9" i="8" s="1"/>
  <c r="L150" i="15"/>
  <c r="C106" i="15"/>
  <c r="G24" i="8" s="1"/>
  <c r="E24" i="8"/>
  <c r="E169" i="8" s="1"/>
  <c r="C105" i="15"/>
  <c r="E105" i="15" s="1"/>
  <c r="C104" i="15"/>
  <c r="E104" i="15" s="1"/>
  <c r="E22" i="8"/>
  <c r="E167" i="8" s="1"/>
  <c r="C103" i="15"/>
  <c r="G21" i="8" s="1"/>
  <c r="C102" i="15"/>
  <c r="G20" i="8" s="1"/>
  <c r="E20" i="8"/>
  <c r="E165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T116" i="15"/>
  <c r="C115" i="15"/>
  <c r="E115" i="15" s="1"/>
  <c r="F115" i="15" s="1"/>
  <c r="C114" i="15"/>
  <c r="E114" i="15" s="1"/>
  <c r="T114" i="15" s="1"/>
  <c r="I32" i="8" s="1"/>
  <c r="E151" i="15"/>
  <c r="E177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6" i="8"/>
  <c r="L98" i="15"/>
  <c r="T98" i="15"/>
  <c r="D5" i="14"/>
  <c r="E78" i="15"/>
  <c r="D24" i="9"/>
  <c r="D6" i="9"/>
  <c r="I12" i="8"/>
  <c r="E62" i="15"/>
  <c r="D42" i="9"/>
  <c r="D87" i="9"/>
  <c r="I117" i="8"/>
  <c r="I140" i="8"/>
  <c r="M95" i="8"/>
  <c r="J87" i="8"/>
  <c r="G89" i="15"/>
  <c r="G90" i="15"/>
  <c r="E79" i="15"/>
  <c r="E80" i="15"/>
  <c r="M76" i="8"/>
  <c r="L76" i="8"/>
  <c r="E82" i="15"/>
  <c r="E81" i="15"/>
  <c r="H82" i="15"/>
  <c r="H83" i="15"/>
  <c r="F85" i="15"/>
  <c r="F84" i="15"/>
  <c r="F87" i="15"/>
  <c r="F88" i="15"/>
  <c r="C121" i="15"/>
  <c r="I150" i="8"/>
  <c r="K97" i="8"/>
  <c r="K105" i="8" s="1"/>
  <c r="J76" i="8"/>
  <c r="F91" i="15"/>
  <c r="F90" i="15"/>
  <c r="I95" i="8"/>
  <c r="L95" i="8"/>
  <c r="L87" i="8"/>
  <c r="I80" i="15"/>
  <c r="J95" i="8"/>
  <c r="G80" i="15"/>
  <c r="G81" i="15"/>
  <c r="H88" i="15"/>
  <c r="G87" i="8"/>
  <c r="H87" i="15"/>
  <c r="H90" i="15"/>
  <c r="I76" i="8"/>
  <c r="Q102" i="15"/>
  <c r="G83" i="15"/>
  <c r="Q106" i="15"/>
  <c r="I52" i="8"/>
  <c r="C108" i="15"/>
  <c r="C100" i="15"/>
  <c r="I63" i="8"/>
  <c r="C21" i="15"/>
  <c r="F145" i="15" l="1"/>
  <c r="U145" i="15" s="1"/>
  <c r="K7" i="8"/>
  <c r="E112" i="15"/>
  <c r="F143" i="15"/>
  <c r="G143" i="15" s="1"/>
  <c r="G22" i="8"/>
  <c r="T122" i="15"/>
  <c r="G97" i="8"/>
  <c r="G105" i="8" s="1"/>
  <c r="T125" i="15"/>
  <c r="F135" i="15"/>
  <c r="G135" i="15" s="1"/>
  <c r="V135" i="15" s="1"/>
  <c r="M97" i="8"/>
  <c r="M105" i="8" s="1"/>
  <c r="I97" i="8"/>
  <c r="I105" i="8" s="1"/>
  <c r="J97" i="8"/>
  <c r="J105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2" i="8"/>
  <c r="E109" i="15"/>
  <c r="T109" i="15" s="1"/>
  <c r="I27" i="8" s="1"/>
  <c r="E110" i="15"/>
  <c r="G28" i="8"/>
  <c r="Q149" i="15"/>
  <c r="K182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H135" i="15"/>
  <c r="W135" i="15" s="1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8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T112" i="15"/>
  <c r="I30" i="8" s="1"/>
  <c r="F112" i="15"/>
  <c r="V116" i="15"/>
  <c r="H116" i="15"/>
  <c r="L97" i="8"/>
  <c r="L105" i="8" s="1"/>
  <c r="I192" i="8"/>
  <c r="B328" i="15"/>
  <c r="B593" i="15"/>
  <c r="B588" i="15"/>
  <c r="B649" i="15"/>
  <c r="B756" i="15"/>
  <c r="B652" i="15"/>
  <c r="B483" i="15"/>
  <c r="B745" i="15"/>
  <c r="B545" i="15"/>
  <c r="B428" i="15"/>
  <c r="B661" i="15"/>
  <c r="B557" i="15"/>
  <c r="B248" i="15"/>
  <c r="B407" i="15"/>
  <c r="B236" i="15"/>
  <c r="B390" i="15"/>
  <c r="B747" i="15"/>
  <c r="B232" i="15"/>
  <c r="B228" i="15"/>
  <c r="B783" i="15"/>
  <c r="B200" i="15"/>
  <c r="B805" i="15"/>
  <c r="B794" i="15"/>
  <c r="B559" i="15"/>
  <c r="B536" i="15"/>
  <c r="B803" i="15"/>
  <c r="B782" i="15"/>
  <c r="B711" i="15"/>
  <c r="B443" i="15"/>
  <c r="B540" i="15"/>
  <c r="B627" i="15"/>
  <c r="B459" i="15"/>
  <c r="B603" i="15"/>
  <c r="B743" i="15"/>
  <c r="B499" i="15"/>
  <c r="B615" i="15"/>
  <c r="B767" i="15"/>
  <c r="B633" i="15"/>
  <c r="B623" i="15"/>
  <c r="B791" i="15"/>
  <c r="B842" i="15"/>
  <c r="B537" i="15"/>
  <c r="B412" i="15"/>
  <c r="B178" i="15"/>
  <c r="B321" i="15"/>
  <c r="B269" i="15"/>
  <c r="B320" i="15"/>
  <c r="B568" i="15"/>
  <c r="B660" i="15"/>
  <c r="B673" i="15"/>
  <c r="B519" i="15"/>
  <c r="B777" i="15"/>
  <c r="B757" i="15"/>
  <c r="B583" i="15"/>
  <c r="B637" i="15"/>
  <c r="B444" i="15"/>
  <c r="B420" i="15"/>
  <c r="B820" i="15"/>
  <c r="B264" i="15"/>
  <c r="B577" i="15"/>
  <c r="B578" i="15"/>
  <c r="B526" i="15"/>
  <c r="B207" i="15"/>
  <c r="B521" i="15"/>
  <c r="B644" i="15"/>
  <c r="B664" i="15"/>
  <c r="B242" i="15"/>
  <c r="B368" i="15"/>
  <c r="B385" i="15"/>
  <c r="B718" i="15"/>
  <c r="B333" i="15"/>
  <c r="B284" i="15"/>
  <c r="B605" i="15"/>
  <c r="B566" i="15"/>
  <c r="B181" i="15"/>
  <c r="B359" i="15"/>
  <c r="B616" i="15"/>
  <c r="B307" i="15"/>
  <c r="B667" i="15"/>
  <c r="B310" i="15"/>
  <c r="B596" i="15"/>
  <c r="B479" i="15"/>
  <c r="B541" i="15"/>
  <c r="B279" i="15"/>
  <c r="B825" i="15"/>
  <c r="B227" i="15"/>
  <c r="B560" i="15"/>
  <c r="B230" i="15"/>
  <c r="B447" i="15"/>
  <c r="B487" i="15"/>
  <c r="B263" i="15"/>
  <c r="B793" i="15"/>
  <c r="B211" i="15"/>
  <c r="B539" i="15"/>
  <c r="B214" i="15"/>
  <c r="B373" i="15"/>
  <c r="B562" i="15"/>
  <c r="B177" i="15"/>
  <c r="B510" i="15"/>
  <c r="B753" i="15"/>
  <c r="B191" i="15"/>
  <c r="B404" i="15"/>
  <c r="B678" i="15"/>
  <c r="B293" i="15"/>
  <c r="B471" i="15"/>
  <c r="B296" i="15"/>
  <c r="B364" i="15"/>
  <c r="B792" i="15"/>
  <c r="B422" i="15"/>
  <c r="B662" i="15"/>
  <c r="B277" i="15"/>
  <c r="B439" i="15"/>
  <c r="B830" i="15"/>
  <c r="B300" i="15"/>
  <c r="B776" i="15"/>
  <c r="B406" i="15"/>
  <c r="B184" i="15"/>
  <c r="B719" i="15"/>
  <c r="B710" i="15"/>
  <c r="B800" i="15"/>
  <c r="B430" i="15"/>
  <c r="B748" i="15"/>
  <c r="B378" i="15"/>
  <c r="B416" i="15"/>
  <c r="B409" i="15"/>
  <c r="B555" i="15"/>
  <c r="B226" i="15"/>
  <c r="B759" i="15"/>
  <c r="B735" i="15"/>
  <c r="B807" i="15"/>
  <c r="B775" i="15"/>
  <c r="B829" i="15"/>
  <c r="B520" i="15"/>
  <c r="B795" i="15"/>
  <c r="B315" i="15"/>
  <c r="B655" i="15"/>
  <c r="B819" i="15"/>
  <c r="B823" i="15"/>
  <c r="B569" i="15"/>
  <c r="B434" i="15"/>
  <c r="B238" i="15"/>
  <c r="B186" i="15"/>
  <c r="B841" i="15"/>
  <c r="B713" i="15"/>
  <c r="B687" i="15"/>
  <c r="B843" i="15"/>
  <c r="B515" i="15"/>
  <c r="B695" i="15"/>
  <c r="B553" i="15"/>
  <c r="B643" i="15"/>
  <c r="B781" i="15"/>
  <c r="B746" i="15"/>
  <c r="B504" i="15"/>
  <c r="B647" i="15"/>
  <c r="B814" i="15"/>
  <c r="B563" i="15"/>
  <c r="B810" i="15"/>
  <c r="B491" i="15"/>
  <c r="B392" i="15"/>
  <c r="B455" i="15"/>
  <c r="B612" i="15"/>
  <c r="B663" i="15"/>
  <c r="B763" i="15"/>
  <c r="B818" i="15"/>
  <c r="B773" i="15"/>
  <c r="B834" i="15"/>
  <c r="B632" i="15"/>
  <c r="B599" i="15"/>
  <c r="B657" i="15"/>
  <c r="B822" i="15"/>
  <c r="B737" i="15"/>
  <c r="B812" i="15"/>
  <c r="B212" i="15"/>
  <c r="B696" i="15"/>
  <c r="B797" i="15"/>
  <c r="B260" i="15"/>
  <c r="B691" i="15"/>
  <c r="B676" i="15"/>
  <c r="B204" i="15"/>
  <c r="B488" i="15"/>
  <c r="B665" i="15"/>
  <c r="B582" i="15"/>
  <c r="B847" i="15"/>
  <c r="B731" i="15"/>
  <c r="B251" i="15"/>
  <c r="B778" i="15"/>
  <c r="B415" i="15"/>
  <c r="B366" i="15"/>
  <c r="B314" i="15"/>
  <c r="B639" i="15"/>
  <c r="B726" i="15"/>
  <c r="B845" i="15"/>
  <c r="B628" i="15"/>
  <c r="B325" i="15"/>
  <c r="B514" i="15"/>
  <c r="B532" i="15"/>
  <c r="B431" i="15"/>
  <c r="B824" i="15"/>
  <c r="B454" i="15"/>
  <c r="B595" i="15"/>
  <c r="B299" i="15"/>
  <c r="B784" i="15"/>
  <c r="B414" i="15"/>
  <c r="B732" i="15"/>
  <c r="B362" i="15"/>
  <c r="B384" i="15"/>
  <c r="B393" i="15"/>
  <c r="B809" i="15"/>
  <c r="B219" i="15"/>
  <c r="B699" i="15"/>
  <c r="B334" i="15"/>
  <c r="B629" i="15"/>
  <c r="B282" i="15"/>
  <c r="B698" i="15"/>
  <c r="B313" i="15"/>
  <c r="B203" i="15"/>
  <c r="B677" i="15"/>
  <c r="B318" i="15"/>
  <c r="B608" i="15"/>
  <c r="B266" i="15"/>
  <c r="B682" i="15"/>
  <c r="B297" i="15"/>
  <c r="B584" i="15"/>
  <c r="B295" i="15"/>
  <c r="B292" i="15"/>
  <c r="B243" i="15"/>
  <c r="B581" i="15"/>
  <c r="B246" i="15"/>
  <c r="B846" i="15"/>
  <c r="B332" i="15"/>
  <c r="B801" i="15"/>
  <c r="B215" i="15"/>
  <c r="B844" i="15"/>
  <c r="B474" i="15"/>
  <c r="B419" i="15"/>
  <c r="B505" i="15"/>
  <c r="B268" i="15"/>
  <c r="B769" i="15"/>
  <c r="B199" i="15"/>
  <c r="B828" i="15"/>
  <c r="B458" i="15"/>
  <c r="B340" i="15"/>
  <c r="B489" i="15"/>
  <c r="B811" i="15"/>
  <c r="B548" i="15"/>
  <c r="B370" i="15"/>
  <c r="B451" i="15"/>
  <c r="B174" i="15"/>
  <c r="B507" i="15"/>
  <c r="B461" i="15"/>
  <c r="B538" i="15"/>
  <c r="B468" i="15"/>
  <c r="B694" i="15"/>
  <c r="B309" i="15"/>
  <c r="B789" i="15"/>
  <c r="B733" i="15"/>
  <c r="B601" i="15"/>
  <c r="B579" i="15"/>
  <c r="B216" i="15"/>
  <c r="B771" i="15"/>
  <c r="B742" i="15"/>
  <c r="B799" i="15"/>
  <c r="B516" i="15"/>
  <c r="B475" i="15"/>
  <c r="B653" i="15"/>
  <c r="B721" i="15"/>
  <c r="B261" i="15"/>
  <c r="B798" i="15"/>
  <c r="B760" i="15"/>
  <c r="B725" i="15"/>
  <c r="B600" i="15"/>
  <c r="B580" i="15"/>
  <c r="B766" i="15"/>
  <c r="B494" i="15"/>
  <c r="B762" i="15"/>
  <c r="B467" i="15"/>
  <c r="B567" i="15"/>
  <c r="B564" i="15"/>
  <c r="B740" i="15"/>
  <c r="B344" i="15"/>
  <c r="B427" i="15"/>
  <c r="B376" i="15"/>
  <c r="B700" i="15"/>
  <c r="B395" i="15"/>
  <c r="B311" i="15"/>
  <c r="B259" i="15"/>
  <c r="B473" i="15"/>
  <c r="B717" i="15"/>
  <c r="B680" i="15"/>
  <c r="B411" i="15"/>
  <c r="B668" i="15"/>
  <c r="B509" i="15"/>
  <c r="B730" i="15"/>
  <c r="B561" i="15"/>
  <c r="B508" i="15"/>
  <c r="B723" i="15"/>
  <c r="B837" i="15"/>
  <c r="B706" i="15"/>
  <c r="B654" i="15"/>
  <c r="B335" i="15"/>
  <c r="B611" i="15"/>
  <c r="B758" i="15"/>
  <c r="B388" i="15"/>
  <c r="B835" i="15"/>
  <c r="B774" i="15"/>
  <c r="B529" i="15"/>
  <c r="B671" i="15"/>
  <c r="B380" i="15"/>
  <c r="B734" i="15"/>
  <c r="B703" i="15"/>
  <c r="B707" i="15"/>
  <c r="B802" i="15"/>
  <c r="B589" i="15"/>
  <c r="B389" i="15"/>
  <c r="B193" i="15"/>
  <c r="B785" i="15"/>
  <c r="B500" i="15"/>
  <c r="B609" i="15"/>
  <c r="B312" i="15"/>
  <c r="B804" i="15"/>
  <c r="B356" i="15"/>
  <c r="B247" i="15"/>
  <c r="B761" i="15"/>
  <c r="B195" i="15"/>
  <c r="B517" i="15"/>
  <c r="B198" i="15"/>
  <c r="B724" i="15"/>
  <c r="B354" i="15"/>
  <c r="B387" i="15"/>
  <c r="B497" i="15"/>
  <c r="B486" i="15"/>
  <c r="B445" i="15"/>
  <c r="B522" i="15"/>
  <c r="B621" i="15"/>
  <c r="B619" i="15"/>
  <c r="B274" i="15"/>
  <c r="B432" i="15"/>
  <c r="B417" i="15"/>
  <c r="B288" i="15"/>
  <c r="B365" i="15"/>
  <c r="B391" i="15"/>
  <c r="B597" i="15"/>
  <c r="B258" i="15"/>
  <c r="B400" i="15"/>
  <c r="B401" i="15"/>
  <c r="B224" i="15"/>
  <c r="B349" i="15"/>
  <c r="B348" i="15"/>
  <c r="B235" i="15"/>
  <c r="B720" i="15"/>
  <c r="B350" i="15"/>
  <c r="B651" i="15"/>
  <c r="B298" i="15"/>
  <c r="B714" i="15"/>
  <c r="B329" i="15"/>
  <c r="B836" i="15"/>
  <c r="B466" i="15"/>
  <c r="B613" i="15"/>
  <c r="B270" i="15"/>
  <c r="B544" i="15"/>
  <c r="B218" i="15"/>
  <c r="B634" i="15"/>
  <c r="B249" i="15"/>
  <c r="B450" i="15"/>
  <c r="B592" i="15"/>
  <c r="B254" i="15"/>
  <c r="B523" i="15"/>
  <c r="B202" i="15"/>
  <c r="B618" i="15"/>
  <c r="B233" i="15"/>
  <c r="B750" i="15"/>
  <c r="B684" i="15"/>
  <c r="B604" i="15"/>
  <c r="B685" i="15"/>
  <c r="B813" i="15"/>
  <c r="B806" i="15"/>
  <c r="B790" i="15"/>
  <c r="B498" i="15"/>
  <c r="B513" i="15"/>
  <c r="B679" i="15"/>
  <c r="B749" i="15"/>
  <c r="B372" i="15"/>
  <c r="B452" i="15"/>
  <c r="B755" i="15"/>
  <c r="B571" i="15"/>
  <c r="B492" i="15"/>
  <c r="B602" i="15"/>
  <c r="B551" i="15"/>
  <c r="B476" i="15"/>
  <c r="B607" i="15"/>
  <c r="B636" i="15"/>
  <c r="B831" i="15"/>
  <c r="B681" i="15"/>
  <c r="B705" i="15"/>
  <c r="B787" i="15"/>
  <c r="B708" i="15"/>
  <c r="B779" i="15"/>
  <c r="B697" i="15"/>
  <c r="B591" i="15"/>
  <c r="B739" i="15"/>
  <c r="B727" i="15"/>
  <c r="B306" i="15"/>
  <c r="B449" i="15"/>
  <c r="B397" i="15"/>
  <c r="B640" i="15"/>
  <c r="B692" i="15"/>
  <c r="B646" i="15"/>
  <c r="B436" i="15"/>
  <c r="B648" i="15"/>
  <c r="B496" i="15"/>
  <c r="B838" i="15"/>
  <c r="B815" i="15"/>
  <c r="B518" i="15"/>
  <c r="B524" i="15"/>
  <c r="B576" i="15"/>
  <c r="B183" i="15"/>
  <c r="B442" i="15"/>
  <c r="B217" i="15"/>
  <c r="B585" i="15"/>
  <c r="B631" i="15"/>
  <c r="B826" i="15"/>
  <c r="B547" i="15"/>
  <c r="B535" i="15"/>
  <c r="B527" i="15"/>
  <c r="B675" i="15"/>
  <c r="B620" i="15"/>
  <c r="B525" i="15"/>
  <c r="B379" i="15"/>
  <c r="B280" i="15"/>
  <c r="B572" i="15"/>
  <c r="B751" i="15"/>
  <c r="B736" i="15"/>
  <c r="B672" i="15"/>
  <c r="B208" i="15"/>
  <c r="B765" i="15"/>
  <c r="B827" i="15"/>
  <c r="B839" i="15"/>
  <c r="B187" i="15"/>
  <c r="B656" i="15"/>
  <c r="B302" i="15"/>
  <c r="B587" i="15"/>
  <c r="B250" i="15"/>
  <c r="B666" i="15"/>
  <c r="B281" i="15"/>
  <c r="B472" i="15"/>
  <c r="B437" i="15"/>
  <c r="B626" i="15"/>
  <c r="B241" i="15"/>
  <c r="B574" i="15"/>
  <c r="B189" i="15"/>
  <c r="B255" i="15"/>
  <c r="B556" i="15"/>
  <c r="B256" i="15"/>
  <c r="B357" i="15"/>
  <c r="B546" i="15"/>
  <c r="B617" i="15"/>
  <c r="B490" i="15"/>
  <c r="B716" i="15"/>
  <c r="B175" i="15"/>
  <c r="B192" i="15"/>
  <c r="B341" i="15"/>
  <c r="B530" i="15"/>
  <c r="B575" i="15"/>
  <c r="B463" i="15"/>
  <c r="B840" i="15"/>
  <c r="B470" i="15"/>
  <c r="B290" i="15"/>
  <c r="B464" i="15"/>
  <c r="B433" i="15"/>
  <c r="B352" i="15"/>
  <c r="B381" i="15"/>
  <c r="B423" i="15"/>
  <c r="B324" i="15"/>
  <c r="B533" i="15"/>
  <c r="B210" i="15"/>
  <c r="B240" i="15"/>
  <c r="B353" i="15"/>
  <c r="B686" i="15"/>
  <c r="B301" i="15"/>
  <c r="B367" i="15"/>
  <c r="B512" i="15"/>
  <c r="B194" i="15"/>
  <c r="B176" i="15"/>
  <c r="B337" i="15"/>
  <c r="B670" i="15"/>
  <c r="B285" i="15"/>
  <c r="B351" i="15"/>
  <c r="B453" i="15"/>
  <c r="B257" i="15"/>
  <c r="B205" i="15"/>
  <c r="B396" i="15"/>
  <c r="B833" i="15"/>
  <c r="B231" i="15"/>
  <c r="B729" i="15"/>
  <c r="B179" i="15"/>
  <c r="B482" i="15"/>
  <c r="B182" i="15"/>
  <c r="B722" i="15"/>
  <c r="B347" i="15"/>
  <c r="B832" i="15"/>
  <c r="B462" i="15"/>
  <c r="B780" i="15"/>
  <c r="B410" i="15"/>
  <c r="B480" i="15"/>
  <c r="B441" i="15"/>
  <c r="B331" i="15"/>
  <c r="B816" i="15"/>
  <c r="B446" i="15"/>
  <c r="B764" i="15"/>
  <c r="B394" i="15"/>
  <c r="B448" i="15"/>
  <c r="B425" i="15"/>
  <c r="B543" i="15"/>
  <c r="B630" i="15"/>
  <c r="B245" i="15"/>
  <c r="B375" i="15"/>
  <c r="B770" i="15"/>
  <c r="B172" i="15"/>
  <c r="B744" i="15"/>
  <c r="B374" i="15"/>
  <c r="B196" i="15"/>
  <c r="B550" i="15"/>
  <c r="B712" i="15"/>
  <c r="B343" i="15"/>
  <c r="B573" i="15"/>
  <c r="B291" i="15"/>
  <c r="B645" i="15"/>
  <c r="B294" i="15"/>
  <c r="B534" i="15"/>
  <c r="B669" i="15"/>
  <c r="B327" i="15"/>
  <c r="B531" i="15"/>
  <c r="B275" i="15"/>
  <c r="B624" i="15"/>
  <c r="B278" i="15"/>
  <c r="B693" i="15"/>
  <c r="B272" i="15"/>
  <c r="B465" i="15"/>
  <c r="B484" i="15"/>
  <c r="B209" i="15"/>
  <c r="B821" i="15"/>
  <c r="B197" i="15"/>
  <c r="B659" i="15"/>
  <c r="B688" i="15"/>
  <c r="B689" i="15"/>
  <c r="B635" i="15"/>
  <c r="B286" i="15"/>
  <c r="B565" i="15"/>
  <c r="B234" i="15"/>
  <c r="B650" i="15"/>
  <c r="B265" i="15"/>
  <c r="B772" i="15"/>
  <c r="B402" i="15"/>
  <c r="B528" i="15"/>
  <c r="B206" i="15"/>
  <c r="B371" i="15"/>
  <c r="B493" i="15"/>
  <c r="B570" i="15"/>
  <c r="B185" i="15"/>
  <c r="B386" i="15"/>
  <c r="B503" i="15"/>
  <c r="B190" i="15"/>
  <c r="B244" i="15"/>
  <c r="B477" i="15"/>
  <c r="B554" i="15"/>
  <c r="B169" i="15"/>
  <c r="B754" i="15"/>
  <c r="B363" i="15"/>
  <c r="B848" i="15"/>
  <c r="B478" i="15"/>
  <c r="B796" i="15"/>
  <c r="B426" i="15"/>
  <c r="B502" i="15"/>
  <c r="B457" i="15"/>
  <c r="B552" i="15"/>
  <c r="B283" i="15"/>
  <c r="B768" i="15"/>
  <c r="B398" i="15"/>
  <c r="B715" i="15"/>
  <c r="B346" i="15"/>
  <c r="B336" i="15"/>
  <c r="B377" i="15"/>
  <c r="B267" i="15"/>
  <c r="B752" i="15"/>
  <c r="B382" i="15"/>
  <c r="B330" i="15"/>
  <c r="B361" i="15"/>
  <c r="B413" i="15"/>
  <c r="B594" i="15"/>
  <c r="B223" i="15"/>
  <c r="B625" i="15"/>
  <c r="B642" i="15"/>
  <c r="B590" i="15"/>
  <c r="B271" i="15"/>
  <c r="B383" i="15"/>
  <c r="B304" i="15"/>
  <c r="B369" i="15"/>
  <c r="B702" i="15"/>
  <c r="B317" i="15"/>
  <c r="B220" i="15"/>
  <c r="B741" i="15"/>
  <c r="B308" i="15"/>
  <c r="B485" i="15"/>
  <c r="B674" i="15"/>
  <c r="B289" i="15"/>
  <c r="B622" i="15"/>
  <c r="B237" i="15"/>
  <c r="B303" i="15"/>
  <c r="B180" i="15"/>
  <c r="B469" i="15"/>
  <c r="B658" i="15"/>
  <c r="B273" i="15"/>
  <c r="B606" i="15"/>
  <c r="B221" i="15"/>
  <c r="B287" i="15"/>
  <c r="B262" i="15"/>
  <c r="B788" i="15"/>
  <c r="B418" i="15"/>
  <c r="B549" i="15"/>
  <c r="B222" i="15"/>
  <c r="B435" i="15"/>
  <c r="B170" i="15"/>
  <c r="B586" i="15"/>
  <c r="B201" i="15"/>
  <c r="B704" i="15"/>
  <c r="B338" i="15"/>
  <c r="B276" i="15"/>
  <c r="B481" i="15"/>
  <c r="B456" i="15"/>
  <c r="B429" i="15"/>
  <c r="B506" i="15"/>
  <c r="B683" i="15"/>
  <c r="B322" i="15"/>
  <c r="B511" i="15"/>
  <c r="B424" i="15"/>
  <c r="B408" i="15"/>
  <c r="B542" i="15"/>
  <c r="B786" i="15"/>
  <c r="B188" i="15"/>
  <c r="B323" i="15"/>
  <c r="B326" i="15"/>
  <c r="B171" i="15"/>
  <c r="B495" i="15"/>
  <c r="B460" i="15"/>
  <c r="B399" i="15"/>
  <c r="B808" i="15"/>
  <c r="B438" i="15"/>
  <c r="B360" i="15"/>
  <c r="B614" i="15"/>
  <c r="B229" i="15"/>
  <c r="B316" i="15"/>
  <c r="B738" i="15"/>
  <c r="B355" i="15"/>
  <c r="B728" i="15"/>
  <c r="B358" i="15"/>
  <c r="B598" i="15"/>
  <c r="B213" i="15"/>
  <c r="B252" i="15"/>
  <c r="B701" i="15"/>
  <c r="B339" i="15"/>
  <c r="B709" i="15"/>
  <c r="B342" i="15"/>
  <c r="B345" i="15"/>
  <c r="B403" i="15"/>
  <c r="B501" i="15"/>
  <c r="B690" i="15"/>
  <c r="B305" i="15"/>
  <c r="B638" i="15"/>
  <c r="B253" i="15"/>
  <c r="B319" i="15"/>
  <c r="B641" i="15"/>
  <c r="B440" i="15"/>
  <c r="B421" i="15"/>
  <c r="B610" i="15"/>
  <c r="B225" i="15"/>
  <c r="B558" i="15"/>
  <c r="B173" i="15"/>
  <c r="B239" i="15"/>
  <c r="B405" i="15"/>
  <c r="B817" i="15"/>
  <c r="G145" i="15" l="1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H145" i="15"/>
  <c r="I145" i="15" s="1"/>
  <c r="X145" i="15" s="1"/>
  <c r="U148" i="15"/>
  <c r="V122" i="15"/>
  <c r="H133" i="15"/>
  <c r="W133" i="15" s="1"/>
  <c r="G134" i="15"/>
  <c r="H134" i="15" s="1"/>
  <c r="U114" i="15"/>
  <c r="I135" i="15"/>
  <c r="X135" i="15" s="1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8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U103" i="15" l="1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W145" i="15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99" i="15" l="1"/>
  <c r="L17" i="8" s="1"/>
  <c r="V99" i="15"/>
  <c r="K17" i="8" s="1"/>
  <c r="I41" i="8"/>
  <c r="I65" i="8" s="1"/>
  <c r="I180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59" i="8"/>
  <c r="I200" i="8" s="1"/>
  <c r="I204" i="8" s="1"/>
  <c r="J202" i="8" s="1"/>
  <c r="J41" i="8"/>
  <c r="J65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0" i="8" l="1"/>
  <c r="J159" i="8"/>
  <c r="J200" i="8" s="1"/>
  <c r="J204" i="8" s="1"/>
  <c r="K202" i="8" s="1"/>
  <c r="J6" i="8"/>
  <c r="K41" i="8"/>
  <c r="K65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0" i="8"/>
  <c r="K159" i="8"/>
  <c r="K8" i="8" s="1"/>
  <c r="K6" i="8"/>
  <c r="L41" i="8"/>
  <c r="L65" i="8" s="1"/>
  <c r="M18" i="8"/>
  <c r="M33" i="8" s="1"/>
  <c r="X150" i="15"/>
  <c r="F21" i="15"/>
  <c r="C28" i="15"/>
  <c r="K200" i="8" l="1"/>
  <c r="K204" i="8" s="1"/>
  <c r="L202" i="8" s="1"/>
  <c r="L180" i="8"/>
  <c r="L159" i="8"/>
  <c r="L8" i="8" s="1"/>
  <c r="L6" i="8"/>
  <c r="M41" i="8"/>
  <c r="M65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0" i="8" l="1"/>
  <c r="L204" i="8" s="1"/>
  <c r="M202" i="8" s="1"/>
  <c r="M180" i="8"/>
  <c r="M159" i="8"/>
  <c r="M200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4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>
  <authors>
    <author>flackjo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>
  <authors>
    <author>flackjo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>
  <authors>
    <author>hrubyda</author>
  </authors>
  <commentList>
    <comment ref="B12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>
  <authors>
    <author>flackjo</author>
    <author>hrubyda</author>
    <author>LeClair, Connor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2019-20 for a school renewing its charter in 2020-21, these cells are populated with the 2019-20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G69" authorId="1" shapeId="0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1" shapeId="0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1" shapeId="0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1" shapeId="0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1" shapeId="0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0" authorId="1" shapeId="0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1" shapeId="0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1" shapeId="0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1" shapeId="0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1" shapeId="0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1" shapeId="0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1" shapeId="0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1" shapeId="0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1" shapeId="0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1" shapeId="0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3" authorId="2" shapeId="0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4" authorId="1" shapeId="0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7" authorId="0" shapeId="0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<sst xmlns="http://schemas.openxmlformats.org/spreadsheetml/2006/main" count="2151" uniqueCount="1948">
  <si>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</si>
  <si>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</si>
  <si>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</si>
  <si>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</si>
  <si>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</si>
  <si>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</si>
  <si>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</si>
  <si>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</si>
  <si>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</si>
  <si>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</si>
  <si>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</si>
  <si>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</si>
  <si>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</si>
  <si>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</si>
  <si>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</si>
  <si>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</si>
  <si>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</si>
  <si>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</si>
  <si>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</si>
  <si>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</si>
  <si>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</si>
  <si>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</si>
  <si>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</si>
  <si>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</si>
  <si>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</si>
  <si>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</si>
  <si>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</si>
  <si>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</si>
  <si>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</si>
  <si>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</si>
  <si>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</si>
  <si>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</si>
  <si>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</si>
  <si>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</si>
  <si>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</si>
  <si>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</si>
  <si>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</si>
  <si>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</si>
  <si>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</si>
  <si>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</si>
  <si>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</si>
  <si>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</si>
  <si>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</si>
  <si>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</si>
  <si>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</si>
  <si>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</si>
  <si>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</si>
  <si>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</si>
  <si>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</si>
  <si>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</si>
  <si>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</si>
  <si>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</si>
  <si>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</si>
  <si>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</si>
  <si>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</si>
  <si>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</si>
  <si>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</si>
  <si>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</si>
  <si>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</si>
  <si>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</si>
  <si>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</si>
  <si>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</si>
  <si>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</si>
  <si>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</si>
  <si>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</si>
  <si>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</si>
  <si>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</si>
  <si>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</si>
  <si>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</si>
  <si>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</si>
  <si>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</si>
  <si>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</si>
  <si>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</si>
  <si>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</si>
  <si>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</si>
  <si>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</si>
  <si>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</si>
  <si>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</si>
  <si>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</si>
  <si>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</si>
  <si>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</si>
  <si>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</si>
  <si>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</si>
  <si>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</si>
  <si>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</si>
  <si>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</si>
  <si>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</si>
  <si>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</si>
  <si>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</si>
  <si>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</si>
  <si>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</si>
  <si>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</si>
  <si>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</si>
  <si>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</si>
  <si>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</si>
  <si>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</si>
  <si>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</si>
  <si>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</si>
  <si>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</si>
  <si>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</si>
  <si>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</si>
  <si>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</si>
  <si>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</si>
  <si>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</si>
  <si>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</si>
  <si>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</si>
  <si>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</si>
  <si>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</si>
  <si>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</si>
  <si>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</si>
  <si>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</si>
  <si>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</si>
  <si>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</si>
  <si>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</si>
  <si>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</si>
  <si>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</si>
  <si>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</si>
  <si>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</si>
  <si>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</si>
  <si>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</si>
  <si>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</si>
  <si>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</si>
  <si>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</si>
  <si>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</si>
  <si>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</si>
  <si>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</si>
  <si>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</si>
  <si>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</si>
  <si>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</si>
  <si>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</si>
  <si>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</si>
  <si>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</si>
  <si>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</si>
  <si>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</si>
  <si>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</si>
  <si>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</si>
  <si>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</si>
  <si>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</si>
  <si>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</si>
  <si>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</si>
  <si>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</si>
  <si>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</si>
  <si>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</si>
  <si>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</si>
  <si>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</si>
  <si>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</si>
  <si>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CENTRAL VALLEY CSD AT ILION-MOHAWK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</si>
  <si>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</si>
  <si>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</si>
  <si>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</si>
  <si>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</si>
  <si>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</si>
  <si>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</si>
  <si>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</si>
  <si>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</si>
  <si>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</si>
  <si>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</si>
  <si>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</si>
  <si>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</si>
  <si>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</si>
  <si>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</si>
  <si>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</si>
  <si>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</si>
  <si>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</si>
  <si>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</si>
  <si>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</si>
  <si>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</si>
  <si>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</si>
  <si>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</si>
  <si>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</si>
  <si>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</si>
  <si>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</si>
  <si>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</si>
  <si>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</si>
  <si>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</si>
  <si>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</si>
  <si>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</si>
  <si>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</si>
  <si>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</si>
  <si>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</si>
  <si>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</si>
  <si>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</si>
  <si>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</si>
  <si>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</si>
  <si>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</si>
  <si>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</si>
  <si>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</si>
  <si>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</si>
  <si>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</si>
  <si>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</si>
  <si>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</si>
  <si>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</si>
  <si>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</si>
  <si>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</si>
  <si>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</si>
  <si>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</si>
  <si>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</si>
  <si>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</si>
  <si>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</si>
  <si>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</si>
  <si>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</si>
  <si>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</si>
  <si>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</si>
  <si>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</si>
  <si>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</si>
  <si>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</si>
  <si>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</si>
  <si>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</si>
  <si>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</si>
  <si>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</si>
  <si>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</si>
  <si>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</si>
  <si>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</si>
  <si>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</si>
  <si>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</si>
  <si>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</si>
  <si>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</si>
  <si>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</si>
  <si>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</si>
  <si>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</si>
  <si>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</si>
  <si>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</si>
  <si>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</si>
  <si>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</si>
  <si>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</si>
  <si>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</si>
  <si>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</si>
  <si>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</si>
  <si>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</si>
  <si>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</si>
  <si>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</si>
  <si>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</si>
  <si>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</si>
  <si>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</si>
  <si>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</si>
  <si>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</si>
  <si>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</si>
  <si>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</si>
  <si>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</si>
  <si>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</si>
  <si>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</si>
  <si>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</si>
  <si>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</si>
  <si>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</si>
  <si>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</si>
  <si>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</si>
  <si>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</si>
  <si>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</si>
  <si>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</si>
  <si>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</si>
  <si>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</si>
  <si>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</si>
  <si>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</si>
  <si>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</si>
  <si>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</si>
  <si>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</si>
  <si>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</si>
  <si>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</si>
  <si>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</si>
  <si>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</si>
  <si>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</si>
  <si>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</si>
  <si>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</si>
  <si>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</si>
  <si>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</si>
  <si>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</si>
  <si>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</si>
  <si>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</si>
  <si>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</si>
  <si>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</si>
  <si>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</si>
  <si>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</si>
  <si>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</si>
  <si>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</si>
  <si>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</si>
  <si>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</si>
  <si>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</si>
  <si>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</si>
  <si>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</si>
  <si>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</si>
  <si>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</si>
  <si>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</si>
  <si>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</si>
  <si>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</si>
  <si>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</si>
  <si>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</si>
  <si>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</si>
  <si>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</si>
  <si>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</si>
  <si>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</si>
  <si>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</si>
  <si>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</si>
  <si>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</si>
  <si>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</si>
  <si>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</si>
  <si>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</si>
  <si>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</si>
  <si>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</si>
  <si>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</si>
  <si>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</si>
  <si>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</si>
  <si>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</si>
  <si>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</si>
  <si>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</si>
  <si>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</si>
  <si>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</si>
  <si>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</si>
  <si>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</si>
  <si>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</si>
  <si>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</si>
  <si>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</si>
  <si>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</si>
  <si>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</si>
  <si>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</si>
  <si>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</si>
  <si>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</si>
  <si>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</si>
  <si>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</si>
  <si>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</si>
  <si>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</si>
  <si>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</si>
  <si>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</si>
  <si>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</si>
  <si>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</si>
  <si>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ADDISON CSD</t>
  </si>
  <si>
    <t>ADIRONDACK CSD</t>
  </si>
  <si>
    <t>AFTON CSD</t>
  </si>
  <si>
    <t>AKRON CSD</t>
  </si>
  <si>
    <t>ALBANY CITY SD</t>
  </si>
  <si>
    <t>ALBION CSD</t>
  </si>
  <si>
    <t>ALDEN CSD</t>
  </si>
  <si>
    <t>ALEXANDER CSD</t>
  </si>
  <si>
    <t>ALEXANDRIA CSD</t>
  </si>
  <si>
    <t>ALFRED-ALMOND CSD</t>
  </si>
  <si>
    <t>ALLEGANY-LIMESTONE CSD</t>
  </si>
  <si>
    <t>ALTMAR-PARISH-WILLIAMSTOWN CSD</t>
  </si>
  <si>
    <t>AMAGANSETT UFSD</t>
  </si>
  <si>
    <t>AMHERST CSD</t>
  </si>
  <si>
    <t>AMITYVILLE UFSD</t>
  </si>
  <si>
    <t>AMSTERDAM CITY SD</t>
  </si>
  <si>
    <t>ANDES CSD</t>
  </si>
  <si>
    <t>ANDOVER CSD</t>
  </si>
  <si>
    <t>ARDSLEY UFSD</t>
  </si>
  <si>
    <t>ARGYLE CSD</t>
  </si>
  <si>
    <t>ARKPORT CSD</t>
  </si>
  <si>
    <t>ARLINGTON CSD</t>
  </si>
  <si>
    <t>ATTICA CSD</t>
  </si>
  <si>
    <t>AUBURN CITY SD</t>
  </si>
  <si>
    <t>AUSABLE VALLEY CSD</t>
  </si>
  <si>
    <t>AVERILL PARK CSD</t>
  </si>
  <si>
    <t>AVOCA CSD</t>
  </si>
  <si>
    <t>AVON CSD</t>
  </si>
  <si>
    <t>BABYLON UFSD</t>
  </si>
  <si>
    <t>BAINBRIDGE-GUILFORD CSD</t>
  </si>
  <si>
    <t>BALDWIN UFSD</t>
  </si>
  <si>
    <t>BALDWINSVILLE CSD</t>
  </si>
  <si>
    <t>BALLSTON SPA CSD</t>
  </si>
  <si>
    <t>BARKER CSD</t>
  </si>
  <si>
    <t>BATAVIA CITY SD</t>
  </si>
  <si>
    <t>BATH CSD</t>
  </si>
  <si>
    <t>BAY SHORE UFSD</t>
  </si>
  <si>
    <t>BAYPORT-BLUE POINT UFSD</t>
  </si>
  <si>
    <t>BEACON CITY SD</t>
  </si>
  <si>
    <t>BEAVER RIVER CSD</t>
  </si>
  <si>
    <t>BEDFORD CSD</t>
  </si>
  <si>
    <t>BEEKMANTOWN CSD</t>
  </si>
  <si>
    <t>BELFAST CSD</t>
  </si>
  <si>
    <t>BELLEVILLE HENDERSON CSD</t>
  </si>
  <si>
    <t>BELLMORE UFSD</t>
  </si>
  <si>
    <t>BELLMORE-MERRICK CENTRAL HS DISTRICT</t>
  </si>
  <si>
    <t>BEMUS POINT CSD</t>
  </si>
  <si>
    <t>BERLIN CSD</t>
  </si>
  <si>
    <t>BERNE-KNOX-WESTERLO CSD</t>
  </si>
  <si>
    <t>BETHLEHEM CSD</t>
  </si>
  <si>
    <t>BETHPAGE UFSD</t>
  </si>
  <si>
    <t>BINGHAMTON CITY SD</t>
  </si>
  <si>
    <t>BLIND BROOK-RYE UFSD</t>
  </si>
  <si>
    <t>BOLIVAR-RICHBURG CSD</t>
  </si>
  <si>
    <t>BOLTON CSD</t>
  </si>
  <si>
    <t>BRADFORD CSD</t>
  </si>
  <si>
    <t>BRASHER FALLS CSD</t>
  </si>
  <si>
    <t>BRENTWOOD UFSD</t>
  </si>
  <si>
    <t>BREWSTER CSD</t>
  </si>
  <si>
    <t>BRIARCLIFF MANOR UFSD</t>
  </si>
  <si>
    <t>BRIDGEHAMPTON UFSD</t>
  </si>
  <si>
    <t>BRIGHTON CSD</t>
  </si>
  <si>
    <t>BROADALBIN-PERTH CSD</t>
  </si>
  <si>
    <t>BROCKPORT CSD</t>
  </si>
  <si>
    <t>BROCTON CSD</t>
  </si>
  <si>
    <t>BRONXVILLE UFSD</t>
  </si>
  <si>
    <t>BROOKFIELD CSD</t>
  </si>
  <si>
    <t>BROOKHAVEN-COMSEWOGUE UFSD</t>
  </si>
  <si>
    <t>BRUNSWICK CSD (BRITTONKILL)</t>
  </si>
  <si>
    <t>BRUSHTON-MOIRA CSD</t>
  </si>
  <si>
    <t>BUFFALO CITY SD</t>
  </si>
  <si>
    <t>BURNT HILLS-BALLSTON LAKE CSD</t>
  </si>
  <si>
    <t>BYRAM HILLS CSD</t>
  </si>
  <si>
    <t>BYRON-BERGEN CSD</t>
  </si>
  <si>
    <t>CAIRO-DURHAM CSD</t>
  </si>
  <si>
    <t>CALEDONIA-MUMFORD CSD</t>
  </si>
  <si>
    <t>CAMBRIDGE CSD</t>
  </si>
  <si>
    <t>CAMDEN CSD</t>
  </si>
  <si>
    <t>CAMPBELL-SAVONA CSD</t>
  </si>
  <si>
    <t>CANAJOHARIE CSD</t>
  </si>
  <si>
    <t>CANANDAIGUA CITY SD</t>
  </si>
  <si>
    <t>CANASERAGA CSD</t>
  </si>
  <si>
    <t>CANASTOTA CSD</t>
  </si>
  <si>
    <t>CANDOR CSD</t>
  </si>
  <si>
    <t>CANISTEO-GREENWOOD CSD</t>
  </si>
  <si>
    <t>CANTON CSD</t>
  </si>
  <si>
    <t>CARLE PLACE UFSD</t>
  </si>
  <si>
    <t>CARMEL CSD</t>
  </si>
  <si>
    <t>CARTHAGE CSD</t>
  </si>
  <si>
    <t>CASSADAGA VALLEY CSD</t>
  </si>
  <si>
    <t>CATO-MERIDIAN CSD</t>
  </si>
  <si>
    <t>CATSKILL CSD</t>
  </si>
  <si>
    <t>CATTARAUGUS-LITTLE VALLEY CSD</t>
  </si>
  <si>
    <t>CAZENOVIA CSD</t>
  </si>
  <si>
    <t>CENTER MORICHES UFSD</t>
  </si>
  <si>
    <t>CENTRAL ISLIP UFSD</t>
  </si>
  <si>
    <t>CENTRAL SQUARE CSD</t>
  </si>
  <si>
    <t>CHAPPAQUA CSD</t>
  </si>
  <si>
    <t>CHARLOTTE VALLEY CSD</t>
  </si>
  <si>
    <t>CHATEAUGAY CSD</t>
  </si>
  <si>
    <t>CHATHAM CSD</t>
  </si>
  <si>
    <t>CHAUTAUQUA LAKE CSD</t>
  </si>
  <si>
    <t>CHAZY UFSD</t>
  </si>
  <si>
    <t>CHEEKTOWAGA CSD</t>
  </si>
  <si>
    <t>CHEEKTOWAGA-MARYVALE UFSD</t>
  </si>
  <si>
    <t>CHEEKTOWAGA-SLOAN UFSD</t>
  </si>
  <si>
    <t>CHENANGO FORKS CSD</t>
  </si>
  <si>
    <t>CHENANGO VALLEY CSD</t>
  </si>
  <si>
    <t>CHERRY VALLEY-SPRINGFIELD CSD</t>
  </si>
  <si>
    <t>CHESTER UFSD</t>
  </si>
  <si>
    <t>CHITTENANGO CSD</t>
  </si>
  <si>
    <t>CHURCHVILLE-CHILI CSD</t>
  </si>
  <si>
    <t>CINCINNATUS CSD</t>
  </si>
  <si>
    <t>CLARENCE CSD</t>
  </si>
  <si>
    <t>CLARKSTOWN CSD</t>
  </si>
  <si>
    <t>CLEVELAND HILL UFSD</t>
  </si>
  <si>
    <t>CLIFTON-FINE CSD</t>
  </si>
  <si>
    <t>CLINTON CSD</t>
  </si>
  <si>
    <t>CLYDE-SAVANNAH CSD</t>
  </si>
  <si>
    <t>CLYMER CSD</t>
  </si>
  <si>
    <t>COBLESKILL-RICHMONDVILLE CSD</t>
  </si>
  <si>
    <t>COHOES CITY SD</t>
  </si>
  <si>
    <t>COLD SPRING HARBOR CSD</t>
  </si>
  <si>
    <t>COLTON-PIERREPONT CSD</t>
  </si>
  <si>
    <t>COMMACK UFSD</t>
  </si>
  <si>
    <t>CONNETQUOT CSD</t>
  </si>
  <si>
    <t>COOPERSTOWN CSD</t>
  </si>
  <si>
    <t>COPENHAGEN CSD</t>
  </si>
  <si>
    <t>COPIAGUE UFSD</t>
  </si>
  <si>
    <t>CORINTH CSD</t>
  </si>
  <si>
    <t>CORNING CITY SD</t>
  </si>
  <si>
    <t>CORNWALL CSD</t>
  </si>
  <si>
    <t>CORTLAND CITY SD</t>
  </si>
  <si>
    <t>COXSACKIE-ATHENS CSD</t>
  </si>
  <si>
    <t>CROTON-HARMON UFSD</t>
  </si>
  <si>
    <t>CROWN POINT CSD</t>
  </si>
  <si>
    <t>CUBA-RUSHFORD CSD</t>
  </si>
  <si>
    <t>DALTON-NUNDA CSD (KESHEQUA)</t>
  </si>
  <si>
    <t>DANSVILLE CSD</t>
  </si>
  <si>
    <t>DEER PARK UFSD</t>
  </si>
  <si>
    <t>DELAWARE ACADEMY CSD AT DELHI</t>
  </si>
  <si>
    <t>DEPEW UFSD</t>
  </si>
  <si>
    <t>DEPOSIT CSD</t>
  </si>
  <si>
    <t>DERUYTER CSD</t>
  </si>
  <si>
    <t>DOBBS FERRY UFSD</t>
  </si>
  <si>
    <t>DOLGEVILLE CSD</t>
  </si>
  <si>
    <t>DOVER UFSD</t>
  </si>
  <si>
    <t>DOWNSVILLE CSD</t>
  </si>
  <si>
    <t>DRYDEN CSD</t>
  </si>
  <si>
    <t>DUANESBURG CSD</t>
  </si>
  <si>
    <t>DUNDEE CSD</t>
  </si>
  <si>
    <t>DUNKIRK CITY SD</t>
  </si>
  <si>
    <t>EAST AURORA UFSD</t>
  </si>
  <si>
    <t>EAST BLOOMFIELD CSD</t>
  </si>
  <si>
    <t>EAST GREENBUSH CSD</t>
  </si>
  <si>
    <t>EAST HAMPTON UFSD</t>
  </si>
  <si>
    <t>EAST IRONDEQUOIT CSD</t>
  </si>
  <si>
    <t>EAST ISLIP UFSD</t>
  </si>
  <si>
    <t>EAST MEADOW UFSD</t>
  </si>
  <si>
    <t>EAST MORICHES UFSD</t>
  </si>
  <si>
    <t>EAST QUOGUE UFSD</t>
  </si>
  <si>
    <t>EAST RAMAPO CSD (SPRING VALLEY)</t>
  </si>
  <si>
    <t>EAST ROCHESTER UFSD</t>
  </si>
  <si>
    <t>EAST ROCKAWAY UFSD</t>
  </si>
  <si>
    <t>EAST SYRACUSE-MINOA CSD</t>
  </si>
  <si>
    <t>EAST WILLISTON UFSD</t>
  </si>
  <si>
    <t>EASTCHESTER UFSD</t>
  </si>
  <si>
    <t>EASTPORT-SOUTH MANOR CSD</t>
  </si>
  <si>
    <t>EDEN CSD</t>
  </si>
  <si>
    <t>EDGEMONT UFSD</t>
  </si>
  <si>
    <t>EDINBURG COMMON SD</t>
  </si>
  <si>
    <t>EDMESTON CSD</t>
  </si>
  <si>
    <t>EDWARDS-KNOX CSD</t>
  </si>
  <si>
    <t>ELBA CSD</t>
  </si>
  <si>
    <t>ELDRED CSD</t>
  </si>
  <si>
    <t>ELIZABETHTOWN-LEWIS CSD</t>
  </si>
  <si>
    <t>ELLENVILLE CSD</t>
  </si>
  <si>
    <t>ELLICOTTVILLE CSD</t>
  </si>
  <si>
    <t>ELMIRA CITY SD</t>
  </si>
  <si>
    <t>ELMIRA HEIGHTS CSD</t>
  </si>
  <si>
    <t>ELMONT UFSD</t>
  </si>
  <si>
    <t>ELMSFORD UFSD</t>
  </si>
  <si>
    <t>ELWOOD UFSD</t>
  </si>
  <si>
    <t>EVANS-BRANT CSD (LAKE SHORE)</t>
  </si>
  <si>
    <t>FABIUS-POMPEY CSD</t>
  </si>
  <si>
    <t>FAIRPORT CSD</t>
  </si>
  <si>
    <t>FALCONER CSD</t>
  </si>
  <si>
    <t>FALLSBURG CSD</t>
  </si>
  <si>
    <t>FARMINGDALE UFSD</t>
  </si>
  <si>
    <t>FAYETTEVILLE-MANLIUS CSD</t>
  </si>
  <si>
    <t>FILLMORE CSD</t>
  </si>
  <si>
    <t>FIRE ISLAND UFSD</t>
  </si>
  <si>
    <t>FISHERS ISLAND UFSD</t>
  </si>
  <si>
    <t>FLORAL PARK-BELLEROSE UFSD</t>
  </si>
  <si>
    <t>FLORIDA UFSD</t>
  </si>
  <si>
    <t>FONDA-FULTONVILLE CSD</t>
  </si>
  <si>
    <t>FORESTVILLE CSD</t>
  </si>
  <si>
    <t>FORT ANN CSD</t>
  </si>
  <si>
    <t>FORT EDWARD UFSD</t>
  </si>
  <si>
    <t>FORT PLAIN CSD</t>
  </si>
  <si>
    <t>FRANKFORT-SCHUYLER CSD</t>
  </si>
  <si>
    <t>FRANKLIN CSD</t>
  </si>
  <si>
    <t>FRANKLIN SQUARE UFSD</t>
  </si>
  <si>
    <t>FRANKLINVILLE CSD</t>
  </si>
  <si>
    <t>FREDONIA CSD</t>
  </si>
  <si>
    <t>FREEPORT UFSD</t>
  </si>
  <si>
    <t>FREWSBURG CSD</t>
  </si>
  <si>
    <t>FRIENDSHIP CSD</t>
  </si>
  <si>
    <t>FRONTIER CSD</t>
  </si>
  <si>
    <t>FULTON CITY SD</t>
  </si>
  <si>
    <t>GALWAY CSD</t>
  </si>
  <si>
    <t>GANANDA CSD</t>
  </si>
  <si>
    <t>GARDEN CITY UFSD</t>
  </si>
  <si>
    <t>GARRISON UFSD</t>
  </si>
  <si>
    <t>GATES-CHILI CSD</t>
  </si>
  <si>
    <t>GENERAL BROWN CSD</t>
  </si>
  <si>
    <t>GENESEE VALLEY CSD</t>
  </si>
  <si>
    <t>GENESEO CSD</t>
  </si>
  <si>
    <t>GENEVA CITY SD</t>
  </si>
  <si>
    <t>GEORGETOWN-SOUTH OTSELIC CSD</t>
  </si>
  <si>
    <t>GERMANTOWN CSD</t>
  </si>
  <si>
    <t>GILBERTSVILLE-MOUNT UPTON CSD</t>
  </si>
  <si>
    <t>GILBOA-CONESVILLE CSD</t>
  </si>
  <si>
    <t>GLEN COVE CITY SD</t>
  </si>
  <si>
    <t>GLENS FALLS CITY SD</t>
  </si>
  <si>
    <t>GLENS FALLS COMN SD</t>
  </si>
  <si>
    <t>GLOVERSVILLE CITY SD</t>
  </si>
  <si>
    <t>GORHAM-MIDDLESEX CSD (MARCUS WHITMAN</t>
  </si>
  <si>
    <t>GOSHEN CSD</t>
  </si>
  <si>
    <t>GOUVERNEUR CSD</t>
  </si>
  <si>
    <t>GOWANDA CSD</t>
  </si>
  <si>
    <t>GRAND ISLAND CSD</t>
  </si>
  <si>
    <t>GRANVILLE CSD</t>
  </si>
  <si>
    <t>GREAT NECK UFSD</t>
  </si>
  <si>
    <t>GREECE CSD</t>
  </si>
  <si>
    <t>GREEN ISLAND UFSD</t>
  </si>
  <si>
    <t>GREENBURGH CSD</t>
  </si>
  <si>
    <t>GREENE CSD</t>
  </si>
  <si>
    <t>GREENPORT UFSD</t>
  </si>
  <si>
    <t>GREENVILLE CSD</t>
  </si>
  <si>
    <t>GREENWICH CSD</t>
  </si>
  <si>
    <t>GREENWOOD LAKE UFSD</t>
  </si>
  <si>
    <t>GROTON CSD</t>
  </si>
  <si>
    <t>GUILDERLAND CSD</t>
  </si>
  <si>
    <t>HADLEY-LUZERNE CSD</t>
  </si>
  <si>
    <t>HALDANE CSD</t>
  </si>
  <si>
    <t>HALF HOLLOW HILLS CSD</t>
  </si>
  <si>
    <t>HAMBURG CSD</t>
  </si>
  <si>
    <t>HAMILTON CSD</t>
  </si>
  <si>
    <t>HAMMOND CSD</t>
  </si>
  <si>
    <t>HAMMONDSPORT CSD</t>
  </si>
  <si>
    <t>HAMPTON BAYS UFSD</t>
  </si>
  <si>
    <t>HANCOCK CSD</t>
  </si>
  <si>
    <t>HANNIBAL CSD</t>
  </si>
  <si>
    <t>HARBORFIELDS CSD</t>
  </si>
  <si>
    <t>HARPURSVILLE CSD</t>
  </si>
  <si>
    <t>HARRISON CSD</t>
  </si>
  <si>
    <t>HARRISVILLE CSD</t>
  </si>
  <si>
    <t>HARTFORD CSD</t>
  </si>
  <si>
    <t>HASTINGS-ON-HUDSON UFSD</t>
  </si>
  <si>
    <t>HAUPPAUGE UFSD</t>
  </si>
  <si>
    <t>HAVERSTRAW-STONY POINT CSD (NORTH RO</t>
  </si>
  <si>
    <t>HEMPSTEAD UFSD</t>
  </si>
  <si>
    <t>HENDRICK HUDSON CSD</t>
  </si>
  <si>
    <t>HERKIMER CSD</t>
  </si>
  <si>
    <t>HERMON-DEKALB CSD</t>
  </si>
  <si>
    <t>HERRICKS UFSD</t>
  </si>
  <si>
    <t>HEUVELTON CSD</t>
  </si>
  <si>
    <t>HEWLETT-WOODMERE UFSD</t>
  </si>
  <si>
    <t>HICKSVILLE UFSD</t>
  </si>
  <si>
    <t>HIGHLAND CSD</t>
  </si>
  <si>
    <t>HIGHLAND FALLS CSD</t>
  </si>
  <si>
    <t>HILTON CSD</t>
  </si>
  <si>
    <t>HINSDALE CSD</t>
  </si>
  <si>
    <t>HOLLAND CSD</t>
  </si>
  <si>
    <t>HOLLAND PATENT CSD</t>
  </si>
  <si>
    <t>HOLLEY CSD</t>
  </si>
  <si>
    <t>HOMER CSD</t>
  </si>
  <si>
    <t>HONEOYE CSD</t>
  </si>
  <si>
    <t>HONEOYE FALLS-LIMA CSD</t>
  </si>
  <si>
    <t>HOOSIC VALLEY CSD</t>
  </si>
  <si>
    <t>HOOSICK FALLS CSD</t>
  </si>
  <si>
    <t>HORNELL CITY SD</t>
  </si>
  <si>
    <t>HORSEHEADS CSD</t>
  </si>
  <si>
    <t>HUDSON CITY SD</t>
  </si>
  <si>
    <t>HUDSON FALLS CSD</t>
  </si>
  <si>
    <t>HUNTER-TANNERSVILLE CSD</t>
  </si>
  <si>
    <t>HUNTINGTON UFSD</t>
  </si>
  <si>
    <t>HYDE PARK CSD</t>
  </si>
  <si>
    <t>INDIAN LAKE CSD</t>
  </si>
  <si>
    <t>INDIAN RIVER CSD</t>
  </si>
  <si>
    <t>INLET COMN SD</t>
  </si>
  <si>
    <t>IROQUOIS CSD</t>
  </si>
  <si>
    <t>IRVINGTON UFSD</t>
  </si>
  <si>
    <t>ISLAND PARK UFSD</t>
  </si>
  <si>
    <t>ISLAND TREES UFSD</t>
  </si>
  <si>
    <t>ISLIP UFSD</t>
  </si>
  <si>
    <t>ITHACA CITY SD</t>
  </si>
  <si>
    <t>JAMESTOWN CITY SD</t>
  </si>
  <si>
    <t>JAMESVILLE-DEWITT CSD</t>
  </si>
  <si>
    <t>JASPER-TROUPSBURG CSD</t>
  </si>
  <si>
    <t>JEFFERSON CSD</t>
  </si>
  <si>
    <t>JERICHO UFSD</t>
  </si>
  <si>
    <t>JOHNSBURG CSD</t>
  </si>
  <si>
    <t>JOHNSON CITY CSD</t>
  </si>
  <si>
    <t>JOHNSTOWN CITY SD</t>
  </si>
  <si>
    <t>JORDAN-ELBRIDGE CSD</t>
  </si>
  <si>
    <t>KATONAH-LEWISBORO UFSD</t>
  </si>
  <si>
    <t>KEENE CSD</t>
  </si>
  <si>
    <t>KENDALL CSD</t>
  </si>
  <si>
    <t>KENMORE-TONAWANDA UFSD</t>
  </si>
  <si>
    <t>KINDERHOOK CSD</t>
  </si>
  <si>
    <t>KINGS PARK CSD</t>
  </si>
  <si>
    <t>KINGSTON CITY SD</t>
  </si>
  <si>
    <t>KIRYAS JOEL VILLAGE UFSD</t>
  </si>
  <si>
    <t>LA FARGEVILLE CSD</t>
  </si>
  <si>
    <t>LACKAWANNA CITY SD</t>
  </si>
  <si>
    <t>LAFAYETTE CSD</t>
  </si>
  <si>
    <t>LAKE GEORGE CSD</t>
  </si>
  <si>
    <t>LAKE PLACID CSD</t>
  </si>
  <si>
    <t>LAKE PLEASANT CSD</t>
  </si>
  <si>
    <t>LAKELAND CSD</t>
  </si>
  <si>
    <t>LANCASTER CSD</t>
  </si>
  <si>
    <t>LANSING CSD</t>
  </si>
  <si>
    <t>LANSINGBURGH CSD</t>
  </si>
  <si>
    <t>LAURENS CSD</t>
  </si>
  <si>
    <t>LAWRENCE UFSD</t>
  </si>
  <si>
    <t>LE ROY CSD</t>
  </si>
  <si>
    <t>LETCHWORTH CSD</t>
  </si>
  <si>
    <t>LEVITTOWN UFSD</t>
  </si>
  <si>
    <t>LEWISTON-PORTER CSD</t>
  </si>
  <si>
    <t>LIBERTY CSD</t>
  </si>
  <si>
    <t>LINDENHURST UFSD</t>
  </si>
  <si>
    <t>LISBON CSD</t>
  </si>
  <si>
    <t>LITTLE FALLS CITY SD</t>
  </si>
  <si>
    <t>LIVERPOOL CSD</t>
  </si>
  <si>
    <t>LIVINGSTON MANOR CSD</t>
  </si>
  <si>
    <t>LIVONIA CSD</t>
  </si>
  <si>
    <t>LOCKPORT CITY SD</t>
  </si>
  <si>
    <t>LOCUST VALLEY CSD</t>
  </si>
  <si>
    <t>LONG BEACH CITY SD</t>
  </si>
  <si>
    <t>LONG LAKE CSD</t>
  </si>
  <si>
    <t>LONGWOOD CSD</t>
  </si>
  <si>
    <t>LOWVILLE ACADEMY &amp; CSD</t>
  </si>
  <si>
    <t>LYME CSD</t>
  </si>
  <si>
    <t>LYNBROOK UFSD</t>
  </si>
  <si>
    <t>LYNCOURT UFSD</t>
  </si>
  <si>
    <t>LYNDONVILLE CSD</t>
  </si>
  <si>
    <t>LYONS CSD</t>
  </si>
  <si>
    <t>MADISON CSD</t>
  </si>
  <si>
    <t>MADRID-WADDINGTON CSD</t>
  </si>
  <si>
    <t>MAHOPAC CSD</t>
  </si>
  <si>
    <t>MAINE-ENDWELL CSD</t>
  </si>
  <si>
    <t>MALONE CSD</t>
  </si>
  <si>
    <t>MALVERNE UFSD</t>
  </si>
  <si>
    <t>MAMARONECK UFSD</t>
  </si>
  <si>
    <t>MANCHESTER-SHORTSVILLE CSD (RED JACK</t>
  </si>
  <si>
    <t>MANHASSET UFSD</t>
  </si>
  <si>
    <t>MARATHON CSD</t>
  </si>
  <si>
    <t>MARCELLUS CSD</t>
  </si>
  <si>
    <t>MARGARETVILLE CSD</t>
  </si>
  <si>
    <t>MARION CSD</t>
  </si>
  <si>
    <t>MARLBORO CSD</t>
  </si>
  <si>
    <t>MASSAPEQUA UFSD</t>
  </si>
  <si>
    <t>MASSENA CSD</t>
  </si>
  <si>
    <t>MATTITUCK-CUTCHOGUE UFSD</t>
  </si>
  <si>
    <t>MAYFIELD CSD</t>
  </si>
  <si>
    <t>MCGRAW CSD</t>
  </si>
  <si>
    <t>MECHANICVILLE CITY SD</t>
  </si>
  <si>
    <t>MEDINA CSD</t>
  </si>
  <si>
    <t>MENANDS UFSD</t>
  </si>
  <si>
    <t>MERRICK UFSD</t>
  </si>
  <si>
    <t>MEXICO CSD</t>
  </si>
  <si>
    <t>MIDDLE COUNTRY CSD</t>
  </si>
  <si>
    <t>MIDDLEBURGH CSD</t>
  </si>
  <si>
    <t>MIDDLETOWN CITY SD</t>
  </si>
  <si>
    <t>MILFORD CSD</t>
  </si>
  <si>
    <t>MILLBROOK CSD</t>
  </si>
  <si>
    <t>MILLER PLACE UFSD</t>
  </si>
  <si>
    <t>MINEOLA UFSD</t>
  </si>
  <si>
    <t>MINERVA CSD</t>
  </si>
  <si>
    <t>MINISINK VALLEY CSD</t>
  </si>
  <si>
    <t>MONROE-WOODBURY CSD</t>
  </si>
  <si>
    <t>MONTAUK UFSD</t>
  </si>
  <si>
    <t>MONTICELLO CSD</t>
  </si>
  <si>
    <t>MORAVIA CSD</t>
  </si>
  <si>
    <t>MORIAH CSD</t>
  </si>
  <si>
    <t>MORRIS CSD</t>
  </si>
  <si>
    <t>MORRISTOWN CSD</t>
  </si>
  <si>
    <t>MORRISVILLE-EATON CSD</t>
  </si>
  <si>
    <t>MOUNT MARKHAM CSD</t>
  </si>
  <si>
    <t>MT MORRIS CSD</t>
  </si>
  <si>
    <t>MT PLEASANT CSD</t>
  </si>
  <si>
    <t>MT SINAI UFSD</t>
  </si>
  <si>
    <t>MT VERNON SCHOOL DISTRICT</t>
  </si>
  <si>
    <t>NANUET UFSD</t>
  </si>
  <si>
    <t>NAPLES CSD</t>
  </si>
  <si>
    <t>NEW HARTFORD CSD</t>
  </si>
  <si>
    <t>NEW HYDE PARK-GARDEN CITY PARK UFSD</t>
  </si>
  <si>
    <t>NEW LEBANON CSD</t>
  </si>
  <si>
    <t>NEW PALTZ CSD</t>
  </si>
  <si>
    <t>NEW ROCHELLE CITY SD</t>
  </si>
  <si>
    <t>NEW SUFFOLK COMN SD</t>
  </si>
  <si>
    <t>NEWARK CSD</t>
  </si>
  <si>
    <t>NEWARK VALLEY CSD</t>
  </si>
  <si>
    <t>NEWBURGH CITY SD</t>
  </si>
  <si>
    <t>NEWCOMB CSD</t>
  </si>
  <si>
    <t>NEWFANE CSD</t>
  </si>
  <si>
    <t>NEWFIELD CSD</t>
  </si>
  <si>
    <t>NIAGARA FALLS CITY SD</t>
  </si>
  <si>
    <t>NIAGARA-WHEATFIELD CSD</t>
  </si>
  <si>
    <t>NISKAYUNA CSD</t>
  </si>
  <si>
    <t>NORTH BABYLON UFSD</t>
  </si>
  <si>
    <t>NORTH BELLMORE UFSD</t>
  </si>
  <si>
    <t>NORTH COLLINS CSD</t>
  </si>
  <si>
    <t>NORTH COLONIE CSD</t>
  </si>
  <si>
    <t>NORTH GREENBUSH COMN SD (WILLIAMS)</t>
  </si>
  <si>
    <t>NORTH MERRICK UFSD</t>
  </si>
  <si>
    <t>NORTH ROSE-WOLCOTT CSD</t>
  </si>
  <si>
    <t>NORTH SALEM CSD</t>
  </si>
  <si>
    <t>NORTH SHORE CSD</t>
  </si>
  <si>
    <t>NORTH SYRACUSE CSD</t>
  </si>
  <si>
    <t>NORTH TONAWANDA CITY SD</t>
  </si>
  <si>
    <t>NORTH WARREN CSD</t>
  </si>
  <si>
    <t>NORTHEAST CSD</t>
  </si>
  <si>
    <t>NORTHEASTERN CLINTON CSD</t>
  </si>
  <si>
    <t>NORTHERN ADIRONDACK CSD</t>
  </si>
  <si>
    <t>NORTHPORT-EAST NORTHPORT UFSD</t>
  </si>
  <si>
    <t>NORTHVILLE CSD</t>
  </si>
  <si>
    <t>NORWICH CITY SD</t>
  </si>
  <si>
    <t>NORWOOD-NORFOLK CSD</t>
  </si>
  <si>
    <t>NY MILLS UFSD</t>
  </si>
  <si>
    <t>NYACK UFSD</t>
  </si>
  <si>
    <t>NYC CHANCELLOR'S OFFICE</t>
  </si>
  <si>
    <t>OAKFIELD-ALABAMA CSD</t>
  </si>
  <si>
    <t>OCEANSIDE UFSD</t>
  </si>
  <si>
    <t>ODESSA-MONTOUR CSD</t>
  </si>
  <si>
    <t>OGDENSBURG CITY SD</t>
  </si>
  <si>
    <t>OLEAN CITY SD</t>
  </si>
  <si>
    <t>ONEIDA CITY SD</t>
  </si>
  <si>
    <t>ONEONTA CITY SD</t>
  </si>
  <si>
    <t>ONONDAGA CSD</t>
  </si>
  <si>
    <t>ONTEORA CSD</t>
  </si>
  <si>
    <t>OPPENHEIM-EPHRATAH-ST. JOHNSVILLE CSD</t>
  </si>
  <si>
    <t>ORCHARD PARK CSD</t>
  </si>
  <si>
    <t>ORISKANY CSD</t>
  </si>
  <si>
    <t>OSSINING UFSD</t>
  </si>
  <si>
    <t>OSWEGO CITY SD</t>
  </si>
  <si>
    <t>OTEGO-UNADILLA CSD</t>
  </si>
  <si>
    <t>OWEGO-APALACHIN CSD</t>
  </si>
  <si>
    <t>OXFORD ACADEMY &amp; CSD</t>
  </si>
  <si>
    <t>OYSTER BAY-EAST NORWICH CSD</t>
  </si>
  <si>
    <t>OYSTERPONDS UFSD</t>
  </si>
  <si>
    <t>PALMYRA-MACEDON CSD</t>
  </si>
  <si>
    <t>PANAMA CSD</t>
  </si>
  <si>
    <t>PARISHVILLE-HOPKINTON CSD</t>
  </si>
  <si>
    <t>PATCHOGUE-MEDFORD UFSD</t>
  </si>
  <si>
    <t>PAVILION CSD</t>
  </si>
  <si>
    <t>PAWLING CSD</t>
  </si>
  <si>
    <t>PEARL RIVER UFSD</t>
  </si>
  <si>
    <t>PEEKSKILL CITY SD</t>
  </si>
  <si>
    <t>PELHAM UFSD</t>
  </si>
  <si>
    <t>PEMBROKE CSD</t>
  </si>
  <si>
    <t>PENFIELD CSD</t>
  </si>
  <si>
    <t>PENN YAN CSD</t>
  </si>
  <si>
    <t>PERRY CSD</t>
  </si>
  <si>
    <t>PERU CSD</t>
  </si>
  <si>
    <t>PHELPS-CLIFTON SPRINGS CSD</t>
  </si>
  <si>
    <t>PHOENIX CSD</t>
  </si>
  <si>
    <t>PINE BUSH CSD</t>
  </si>
  <si>
    <t>PINE PLAINS CSD</t>
  </si>
  <si>
    <t>PINE VALLEY CSD (SOUTH DAYTON)</t>
  </si>
  <si>
    <t>PITTSFORD CSD</t>
  </si>
  <si>
    <t>PLAINEDGE UFSD</t>
  </si>
  <si>
    <t>PLAINVIEW-OLD BETHPAGE CSD</t>
  </si>
  <si>
    <t>PLATTSBURGH CITY SD</t>
  </si>
  <si>
    <t>PLEASANTVILLE UFSD</t>
  </si>
  <si>
    <t>POCANTICO HILLS CSD</t>
  </si>
  <si>
    <t>POLAND CSD</t>
  </si>
  <si>
    <t>PORT BYRON CSD</t>
  </si>
  <si>
    <t>PORT CHESTER-RYE UFSD</t>
  </si>
  <si>
    <t>PORT JEFFERSON UFSD</t>
  </si>
  <si>
    <t>PORT JERVIS CITY SD</t>
  </si>
  <si>
    <t>PORT WASHINGTON UFSD</t>
  </si>
  <si>
    <t>PORTVILLE CSD</t>
  </si>
  <si>
    <t>POTSDAM CSD</t>
  </si>
  <si>
    <t>POUGHKEEPSIE CITY SD</t>
  </si>
  <si>
    <t>PRATTSBURGH CSD</t>
  </si>
  <si>
    <t>PULASKI CSD</t>
  </si>
  <si>
    <t>PUTNAM CSD</t>
  </si>
  <si>
    <t>PUTNAM VALLEY CSD</t>
  </si>
  <si>
    <t>QUEENSBURY UFSD</t>
  </si>
  <si>
    <t>QUOGUE UFSD</t>
  </si>
  <si>
    <t>RAMAPO CSD (SUFFERN)</t>
  </si>
  <si>
    <t>RANDOLPH CSD</t>
  </si>
  <si>
    <t>RAVENA-COEYMANS-SELKIRK CSD</t>
  </si>
  <si>
    <t>RED CREEK CSD</t>
  </si>
  <si>
    <t>RED HOOK CSD</t>
  </si>
  <si>
    <t>REMSEN CSD</t>
  </si>
  <si>
    <t>REMSENBURG-SPEONK UFSD</t>
  </si>
  <si>
    <t>RENSSELAER CITY SD</t>
  </si>
  <si>
    <t>RHINEBECK CSD</t>
  </si>
  <si>
    <t>RICHFIELD SPRINGS CSD</t>
  </si>
  <si>
    <t>RIPLEY CSD</t>
  </si>
  <si>
    <t>RIVERHEAD CSD</t>
  </si>
  <si>
    <t>ROCHESTER CITY SD</t>
  </si>
  <si>
    <t>ROCKVILLE CENTRE UFSD</t>
  </si>
  <si>
    <t>ROCKY POINT UFSD</t>
  </si>
  <si>
    <t>ROME CITY SD</t>
  </si>
  <si>
    <t>ROMULUS CSD</t>
  </si>
  <si>
    <t>RONDOUT VALLEY CSD</t>
  </si>
  <si>
    <t>ROOSEVELT UFSD</t>
  </si>
  <si>
    <t>ROSCOE CSD</t>
  </si>
  <si>
    <t>ROSLYN UFSD</t>
  </si>
  <si>
    <t>ROTTERDAM-MOHONASEN CSD</t>
  </si>
  <si>
    <t>ROXBURY CSD</t>
  </si>
  <si>
    <t>ROYALTON-HARTLAND CSD</t>
  </si>
  <si>
    <t>RUSH-HENRIETTA CSD</t>
  </si>
  <si>
    <t>RYE CITY SD</t>
  </si>
  <si>
    <t>RYE NECK UFSD</t>
  </si>
  <si>
    <t>SACHEM CSD</t>
  </si>
  <si>
    <t>SACKETS HARBOR CSD</t>
  </si>
  <si>
    <t>SAG HARBOR UFSD</t>
  </si>
  <si>
    <t>SAGAPONACK COMN SD</t>
  </si>
  <si>
    <t>SALAMANCA CITY SD</t>
  </si>
  <si>
    <t>SALEM CSD</t>
  </si>
  <si>
    <t>SALMON RIVER CSD</t>
  </si>
  <si>
    <t>SANDY CREEK CSD</t>
  </si>
  <si>
    <t>SARANAC CSD</t>
  </si>
  <si>
    <t>SARANAC LAKE CSD</t>
  </si>
  <si>
    <t>SARATOGA SPRINGS CITY SD</t>
  </si>
  <si>
    <t>SAUGERTIES CSD</t>
  </si>
  <si>
    <t>SAUQUOIT VALLEY CSD</t>
  </si>
  <si>
    <t>SAYVILLE UFSD</t>
  </si>
  <si>
    <t>SCARSDALE UFSD</t>
  </si>
  <si>
    <t>SCHALMONT CSD</t>
  </si>
  <si>
    <t>SCHENECTADY CITY SD</t>
  </si>
  <si>
    <t>SCHENEVUS CSD</t>
  </si>
  <si>
    <t>SCHODACK CSD</t>
  </si>
  <si>
    <t>SCHOHARIE CSD</t>
  </si>
  <si>
    <t>SCHROON LAKE CSD</t>
  </si>
  <si>
    <t>SCHUYLERVILLE CSD</t>
  </si>
  <si>
    <t>SCIO CSD</t>
  </si>
  <si>
    <t>SCOTIA-GLENVILLE CSD</t>
  </si>
  <si>
    <t>SEAFORD UFSD</t>
  </si>
  <si>
    <t>SENECA FALLS CSD</t>
  </si>
  <si>
    <t>SEWANHAKA CENTRAL HS DISTRICT</t>
  </si>
  <si>
    <t>SHARON SPRINGS CSD</t>
  </si>
  <si>
    <t>SHELTER ISLAND UFSD</t>
  </si>
  <si>
    <t>SHENENDEHOWA CSD</t>
  </si>
  <si>
    <t>SHERBURNE-EARLVILLE CSD</t>
  </si>
  <si>
    <t>SHERMAN CSD</t>
  </si>
  <si>
    <t>SHERRILL CITY SD</t>
  </si>
  <si>
    <t>SHOREHAM-WADING RIVER CSD</t>
  </si>
  <si>
    <t>SIDNEY CSD</t>
  </si>
  <si>
    <t>SILVER CREEK CSD</t>
  </si>
  <si>
    <t>SKANEATELES CSD</t>
  </si>
  <si>
    <t>SMITHTOWN CSD</t>
  </si>
  <si>
    <t>SODUS CSD</t>
  </si>
  <si>
    <t>SOLVAY UFSD</t>
  </si>
  <si>
    <t>SOMERS CSD</t>
  </si>
  <si>
    <t>SOUTH COLONIE CSD</t>
  </si>
  <si>
    <t>SOUTH COUNTRY CSD</t>
  </si>
  <si>
    <t>SOUTH GLENS FALLS CSD</t>
  </si>
  <si>
    <t>SOUTH HUNTINGTON UFSD</t>
  </si>
  <si>
    <t>SOUTH JEFFERSON CSD</t>
  </si>
  <si>
    <t>SOUTH KORTRIGHT CSD</t>
  </si>
  <si>
    <t>SOUTH LEWIS CSD</t>
  </si>
  <si>
    <t>SOUTH ORANGETOWN CSD</t>
  </si>
  <si>
    <t>SOUTH SENECA CSD</t>
  </si>
  <si>
    <t>SOUTHAMPTON UFSD</t>
  </si>
  <si>
    <t>SOUTHERN CAYUGA CSD</t>
  </si>
  <si>
    <t>SOUTHOLD UFSD</t>
  </si>
  <si>
    <t>SOUTHWESTERN CSD AT JAMESTOWN</t>
  </si>
  <si>
    <t>SPACKENKILL UFSD</t>
  </si>
  <si>
    <t>SPENCERPORT CSD</t>
  </si>
  <si>
    <t>SPENCER-VAN ETTEN CSD</t>
  </si>
  <si>
    <t>SPRINGS UFSD</t>
  </si>
  <si>
    <t>SPRINGVILLE-GRIFFITH INST CSD</t>
  </si>
  <si>
    <t>ST REGIS FALLS CSD</t>
  </si>
  <si>
    <t>STAMFORD CSD</t>
  </si>
  <si>
    <t>STARPOINT CSD</t>
  </si>
  <si>
    <t>STILLWATER CSD</t>
  </si>
  <si>
    <t>STOCKBRIDGE VALLEY CSD</t>
  </si>
  <si>
    <t>SULLIVAN WEST CSD</t>
  </si>
  <si>
    <t>SUSQUEHANNA VALLEY CSD</t>
  </si>
  <si>
    <t>SWEET HOME CSD</t>
  </si>
  <si>
    <t>SYOSSET CSD</t>
  </si>
  <si>
    <t>SYRACUSE CITY SD</t>
  </si>
  <si>
    <t>TACONIC HILLS CSD</t>
  </si>
  <si>
    <t>THOUSAND ISLANDS CSD</t>
  </si>
  <si>
    <t>THREE VILLAGE CSD</t>
  </si>
  <si>
    <t>TICONDEROGA CSD</t>
  </si>
  <si>
    <t>TIOGA CSD</t>
  </si>
  <si>
    <t>TONAWANDA CITY SD</t>
  </si>
  <si>
    <t>TOWN OF WEBB UFSD</t>
  </si>
  <si>
    <t>TRI-VALLEY CSD</t>
  </si>
  <si>
    <t>TROY CITY SD</t>
  </si>
  <si>
    <t>TRUMANSBURG CSD</t>
  </si>
  <si>
    <t>TUCKAHOE COMN SD</t>
  </si>
  <si>
    <t>TUCKAHOE UFSD</t>
  </si>
  <si>
    <t>TULLY CSD</t>
  </si>
  <si>
    <t>TUPPER LAKE CSD</t>
  </si>
  <si>
    <t>TUXEDO UFSD</t>
  </si>
  <si>
    <t>UFSD-TARRYTOWNS</t>
  </si>
  <si>
    <t>UNADILLA VALLEY CSD</t>
  </si>
  <si>
    <t>UNION SPRINGS CSD</t>
  </si>
  <si>
    <t>UNIONDALE UFSD</t>
  </si>
  <si>
    <t>UNION-ENDICOTT CSD</t>
  </si>
  <si>
    <t>UTICA CITY SD</t>
  </si>
  <si>
    <t>VALHALLA UFSD</t>
  </si>
  <si>
    <t>VALLEY CSD (MONTGOMERY)</t>
  </si>
  <si>
    <t>VALLEY STREAM 13 UFSD</t>
  </si>
  <si>
    <t>VALLEY STREAM 24 UFSD</t>
  </si>
  <si>
    <t>VALLEY STREAM 30 UFSD</t>
  </si>
  <si>
    <t>VALLEY STREAM CENTRAL HS DISTRICT</t>
  </si>
  <si>
    <t>VAN HORNESVILLE-OWEN D YOUNG CSD</t>
  </si>
  <si>
    <t>VESTAL CSD</t>
  </si>
  <si>
    <t>VICTOR CSD</t>
  </si>
  <si>
    <t>VOORHEESVILLE CSD</t>
  </si>
  <si>
    <t>WAINSCOTT COMN SD</t>
  </si>
  <si>
    <t>WALLKILL CSD</t>
  </si>
  <si>
    <t>WALTON CSD</t>
  </si>
  <si>
    <t>WANTAGH UFSD</t>
  </si>
  <si>
    <t>WAPPINGERS CSD</t>
  </si>
  <si>
    <t>WARRENSBURG CSD</t>
  </si>
  <si>
    <t>WARSAW CSD</t>
  </si>
  <si>
    <t>WARWICK VALLEY CSD</t>
  </si>
  <si>
    <t>WASHINGTONVILLE CSD</t>
  </si>
  <si>
    <t>WATERFORD-HALFMOON UFSD</t>
  </si>
  <si>
    <t>WATERLOO CSD</t>
  </si>
  <si>
    <t>WATERTOWN CITY SD</t>
  </si>
  <si>
    <t>WATERVILLE CSD</t>
  </si>
  <si>
    <t>WATERVLIET CITY SD</t>
  </si>
  <si>
    <t>WATKINS GLEN CSD</t>
  </si>
  <si>
    <t>WAVERLY CSD</t>
  </si>
  <si>
    <t>WAYLAND-COHOCTON CSD</t>
  </si>
  <si>
    <t>WAYNE CSD</t>
  </si>
  <si>
    <t>WEBSTER CSD</t>
  </si>
  <si>
    <t>WEEDSPORT CSD</t>
  </si>
  <si>
    <t>WELLS CSD</t>
  </si>
  <si>
    <t>WELLSVILLE CSD</t>
  </si>
  <si>
    <t>WEST BABYLON UFSD</t>
  </si>
  <si>
    <t>WEST CANADA VALLEY CSD</t>
  </si>
  <si>
    <t>WEST GENESEE CSD</t>
  </si>
  <si>
    <t>WEST HEMPSTEAD UFSD</t>
  </si>
  <si>
    <t>WEST IRONDEQUOIT CSD</t>
  </si>
  <si>
    <t>WEST ISLIP UFSD</t>
  </si>
  <si>
    <t>WEST SENECA CSD</t>
  </si>
  <si>
    <t>WEST VALLEY CSD</t>
  </si>
  <si>
    <t>WESTBURY UFSD</t>
  </si>
  <si>
    <t>WESTFIELD CSD</t>
  </si>
  <si>
    <t>WESTHAMPTON BEACH UFSD</t>
  </si>
  <si>
    <t>WESTHILL CSD</t>
  </si>
  <si>
    <t>WESTMORELAND CSD</t>
  </si>
  <si>
    <t>WESTPORT CSD</t>
  </si>
  <si>
    <t>WHEATLAND-CHILI CSD</t>
  </si>
  <si>
    <t>WHEELERVILLE UFSD</t>
  </si>
  <si>
    <t>WHITE PLAINS CITY SD</t>
  </si>
  <si>
    <t>WHITEHALL CSD</t>
  </si>
  <si>
    <t>WHITESBORO CSD</t>
  </si>
  <si>
    <t>WHITESVILLE CSD</t>
  </si>
  <si>
    <t>WHITNEY POINT CSD</t>
  </si>
  <si>
    <t>WILLIAM FLOYD UFSD</t>
  </si>
  <si>
    <t>WILLIAMSON CSD</t>
  </si>
  <si>
    <t>WILLIAMSVILLE CSD</t>
  </si>
  <si>
    <t>WILLSBORO CSD</t>
  </si>
  <si>
    <t>WILSON CSD</t>
  </si>
  <si>
    <t>WINDHAM-ASHLAND-JEWETT CSD</t>
  </si>
  <si>
    <t>WINDSOR CSD</t>
  </si>
  <si>
    <t>WORCESTER CSD</t>
  </si>
  <si>
    <t>WYANDANCH UFSD</t>
  </si>
  <si>
    <t>WYNANTSKILL UFSD</t>
  </si>
  <si>
    <t>WYOMING CSD</t>
  </si>
  <si>
    <t>YONKERS CITY SD</t>
  </si>
  <si>
    <t>YORK CSD</t>
  </si>
  <si>
    <t>YORKSHIRE-PIONEER CSD</t>
  </si>
  <si>
    <t>YORKTOWN CSD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</si>
  <si>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</si>
  <si>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</si>
  <si>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</si>
  <si>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</si>
  <si>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</si>
  <si>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</si>
  <si>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</si>
  <si>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</si>
  <si>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</si>
  <si>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</si>
  <si>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</si>
  <si>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</si>
  <si>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</si>
  <si>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</si>
  <si>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</si>
  <si>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</si>
  <si>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</si>
  <si>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</si>
  <si>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</si>
  <si>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</si>
  <si>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</si>
  <si>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</si>
  <si>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</si>
  <si>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</si>
  <si>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</si>
  <si>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</si>
  <si>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</si>
  <si>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</si>
  <si>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</si>
  <si>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</si>
  <si>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</si>
  <si>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</si>
  <si>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</si>
  <si>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</si>
  <si>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</si>
  <si>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</si>
  <si>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</si>
  <si>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</si>
  <si>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</si>
  <si>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</si>
  <si>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</si>
  <si>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</si>
  <si>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</si>
  <si>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</si>
  <si>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</si>
  <si>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</si>
  <si>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</si>
  <si>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</si>
  <si>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</si>
  <si>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</si>
  <si>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</si>
  <si>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</si>
  <si>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</si>
  <si>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</si>
  <si>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</si>
  <si>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</si>
  <si>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</si>
  <si>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</si>
  <si>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</si>
  <si>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Charter School, The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</si>
  <si>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</si>
  <si>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</si>
  <si>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</si>
  <si>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</si>
  <si>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</si>
  <si>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</si>
  <si>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</si>
  <si>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</si>
  <si>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</si>
  <si>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</si>
  <si>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</si>
  <si>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Albany Community Charter School</t>
  </si>
  <si>
    <t>Albany Leadership Charter High School for Girls</t>
  </si>
  <si>
    <t>Atmosphere Academy Public Charter School</t>
  </si>
  <si>
    <t>Bedford Stuyvesant Collegiate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</si>
  <si>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</si>
  <si>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</si>
  <si>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</si>
  <si>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</si>
  <si>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</si>
  <si>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</si>
  <si>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</si>
  <si>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</si>
  <si>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</si>
  <si>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East Collegiate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</si>
  <si>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</si>
  <si>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</si>
  <si>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</si>
  <si>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</si>
  <si>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</si>
  <si>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</si>
  <si>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</si>
  <si>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</si>
  <si>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</si>
  <si>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</si>
  <si>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</si>
  <si>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</si>
  <si>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</si>
  <si>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Eugenio Maria de Hostos Charter School</t>
  </si>
  <si>
    <t>Excellence Boys Charter School of Bedford Stuyvesant</t>
  </si>
  <si>
    <t>Excellence Girls Charter School</t>
  </si>
  <si>
    <t>Explore Charter School</t>
  </si>
  <si>
    <t>Explore Empower Charter School</t>
  </si>
  <si>
    <t>Explore Exceed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</si>
  <si>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</si>
  <si>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</si>
  <si>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</si>
  <si>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</si>
  <si>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</si>
  <si>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</si>
  <si>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</si>
  <si>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</si>
  <si>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</si>
  <si>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</si>
  <si>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</si>
  <si>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</si>
  <si>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</si>
  <si>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</si>
  <si>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</si>
  <si>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</si>
  <si>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</si>
  <si>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</si>
  <si>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</si>
  <si>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International Charter School of New York, The</t>
  </si>
  <si>
    <t>King Center Charter School</t>
  </si>
  <si>
    <t>Kings Collegiate Charter School</t>
  </si>
  <si>
    <t>KIPP Tech Valley Charter School</t>
  </si>
  <si>
    <t>Leadership Preparatory Bedford Stuyvesant Charter School</t>
  </si>
  <si>
    <t>Leadership Preparatory Brownsville Charter School</t>
  </si>
  <si>
    <t>Leadership Preparatory Canarsie Charter School</t>
  </si>
  <si>
    <t>Leadership Preparatory Ocean Hill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</si>
  <si>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</si>
  <si>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</si>
  <si>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</si>
  <si>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</si>
  <si>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</si>
  <si>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Visions Charter High School for Advanced Math and Science</t>
  </si>
  <si>
    <t>New Visions Charter High School for the Humanities</t>
  </si>
  <si>
    <t>New World Preparatory Charter School</t>
  </si>
  <si>
    <t>New York City Charter School of the Arts</t>
  </si>
  <si>
    <t>Ocean Hill Collegiate Charter School</t>
  </si>
  <si>
    <t>Our World Neighborhood Charter School</t>
  </si>
  <si>
    <t>Rochester Preparatory Charter School 3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</si>
  <si>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</si>
  <si>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</si>
  <si>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</si>
  <si>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</si>
  <si>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</si>
  <si>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</si>
  <si>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</si>
  <si>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</si>
  <si>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</si>
  <si>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</si>
  <si>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</si>
  <si>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</si>
  <si>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</si>
  <si>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Bushwick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</si>
  <si>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</si>
  <si>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</si>
  <si>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</si>
  <si>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</si>
  <si>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Fort Greene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</si>
  <si>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</si>
  <si>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</si>
  <si>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</si>
  <si>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</si>
  <si>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</si>
  <si>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</si>
  <si>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</si>
  <si>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</si>
  <si>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</si>
  <si>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</si>
  <si>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</si>
  <si>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</si>
  <si>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</si>
  <si>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</si>
  <si>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</si>
  <si>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True North Rochester Preparatory Charter School</t>
  </si>
  <si>
    <t>True North Rochester Preparatory Charter School - West Campus</t>
  </si>
  <si>
    <t>True North Troy Preparatory Charter School</t>
  </si>
  <si>
    <t>UFT Charter School</t>
  </si>
  <si>
    <t>University Prep Charter High School</t>
  </si>
  <si>
    <t>University Preparatory Charter School for Young Men</t>
  </si>
  <si>
    <t>Williamsburg Collegiate Charter School</t>
  </si>
  <si>
    <t>- Enter staffing plan FTE information on this tab to be automatically populated throughout workbook.</t>
  </si>
  <si>
    <t>NYC DoE Rental Assistance</t>
  </si>
  <si>
    <t>Brooklyn Prospect Charter School - CSD 15</t>
  </si>
  <si>
    <t>Brooklyn Prospect Charter School - CSD 13</t>
  </si>
  <si>
    <t>Success Academy Charter School - Hudson Yards</t>
  </si>
  <si>
    <t>Success Academy Charter School - Harlem 6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</si>
  <si>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</si>
  <si>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</si>
  <si>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</si>
  <si>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</si>
  <si>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</si>
  <si>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</si>
  <si>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</si>
  <si>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</si>
  <si>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DREAM Charter School</t>
  </si>
  <si>
    <t>Hyde Leadership Charter School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</si>
  <si>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</si>
  <si>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</si>
  <si>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</si>
  <si>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</si>
  <si>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</si>
  <si>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Buffalo Collegiate Charter School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</si>
  <si>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</si>
  <si>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</si>
  <si>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</si>
  <si>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</si>
  <si>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</si>
  <si>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2 Charter School</t>
  </si>
  <si>
    <t>Harlem Village Academy West Charter School</t>
  </si>
  <si>
    <t>International Leadership Charter High School</t>
  </si>
  <si>
    <t>New Visions AIM Charter High School I</t>
  </si>
  <si>
    <t>New Visions AIM Charter High School II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</si>
  <si>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</si>
  <si>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</si>
  <si>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</si>
  <si>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</si>
  <si>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</si>
  <si>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</si>
  <si>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</si>
  <si>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</si>
  <si>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Final 2019-20 Basic Tuition*</t>
  </si>
  <si>
    <t>COVID-19 CONTINGENCY</t>
  </si>
  <si>
    <t>Academy Charter School - Uniondale, The</t>
  </si>
  <si>
    <t>Brilla Caritas Charter School</t>
  </si>
  <si>
    <t>Brilla Pax Charter School</t>
  </si>
  <si>
    <t>Brilla Veritas Charter School</t>
  </si>
  <si>
    <t>Brooklyn Prospect Charter School - CSD 15.2</t>
  </si>
  <si>
    <t>Buffalo Creek Academy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</si>
  <si>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</si>
  <si>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</si>
  <si>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</si>
  <si>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</si>
  <si>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</si>
  <si>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</si>
  <si>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</si>
  <si>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</si>
  <si>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</si>
  <si>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</si>
  <si>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</si>
  <si>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</si>
  <si>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</si>
  <si>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</si>
  <si>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</si>
  <si>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</si>
  <si>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</si>
  <si>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Lefferts Gardens Ascend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</si>
  <si>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</si>
  <si>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</si>
  <si>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</si>
  <si>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</si>
  <si>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</si>
  <si>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Wildflower New York Charter school</t>
  </si>
  <si>
    <t>Zeta Charter School - Bronx 1</t>
  </si>
  <si>
    <t>Zeta Charter School - Inwood 1</t>
  </si>
  <si>
    <t>Zeta Charter School - New York City 3</t>
  </si>
  <si>
    <t>Zeta Charter School - New York City 4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</si>
  <si>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</si>
  <si>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</si>
  <si>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</si>
  <si>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</si>
  <si>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</si>
  <si>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</si>
  <si>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</si>
  <si>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</si>
  <si>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</si>
  <si>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</si>
  <si>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</si>
  <si>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</si>
  <si>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</si>
  <si>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</si>
  <si>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</si>
  <si>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</si>
  <si>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</si>
  <si>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</si>
  <si>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</si>
  <si>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</si>
  <si>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</si>
  <si>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</si>
  <si>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</si>
  <si>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</si>
  <si>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</si>
  <si>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</si>
  <si>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</si>
  <si>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</si>
  <si>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</si>
  <si>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</si>
  <si>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</si>
  <si>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</si>
  <si>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</si>
  <si>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</si>
  <si>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</si>
  <si>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</si>
  <si>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</si>
  <si>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</si>
  <si>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</si>
  <si>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</si>
  <si>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</si>
  <si>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</si>
  <si>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</si>
  <si>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</si>
  <si>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</si>
  <si>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</si>
  <si>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</si>
  <si>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</si>
  <si>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</si>
  <si>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</si>
  <si>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</si>
  <si>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</si>
  <si>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</si>
  <si>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</si>
  <si>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</si>
  <si>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</si>
  <si>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 xml:space="preserve">BOQUET VALLEY </t>
  </si>
  <si>
    <t/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</si>
  <si>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</si>
  <si>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</si>
  <si>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</si>
  <si>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</si>
  <si>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</si>
  <si>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</si>
  <si>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</si>
  <si>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</si>
  <si>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</si>
  <si>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</si>
  <si>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</si>
  <si>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</si>
  <si>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</si>
  <si>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</si>
  <si>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</si>
  <si>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</si>
  <si>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</si>
  <si>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</si>
  <si>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</si>
  <si>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</si>
  <si>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</si>
  <si>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</si>
  <si>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</si>
  <si>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</si>
  <si>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</si>
  <si>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</si>
  <si>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</si>
  <si>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</si>
  <si>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</si>
  <si>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</si>
  <si>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</si>
  <si>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</si>
  <si>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</si>
  <si>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</si>
  <si>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</si>
  <si>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</si>
  <si>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</si>
  <si>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</si>
  <si>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</si>
  <si>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</si>
  <si>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</si>
  <si>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</si>
  <si>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</si>
  <si>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</si>
  <si>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</si>
  <si>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</si>
  <si>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</si>
  <si>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</si>
  <si>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</si>
  <si>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</si>
  <si>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</si>
  <si>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</si>
  <si>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</si>
  <si>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</si>
  <si>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</si>
  <si>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</si>
  <si>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</si>
  <si>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</si>
  <si>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</si>
  <si>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</si>
  <si>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</si>
  <si>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</si>
  <si>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</si>
  <si>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</si>
  <si>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</si>
  <si>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</si>
  <si>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</si>
  <si>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</si>
  <si>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</si>
  <si>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</si>
  <si>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</si>
  <si>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</si>
  <si>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</si>
  <si>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</si>
  <si>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</si>
  <si>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</si>
  <si>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</si>
  <si>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</si>
  <si>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</si>
  <si>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</si>
  <si>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</si>
  <si>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</si>
  <si>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</si>
  <si>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</si>
  <si>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</si>
  <si>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</si>
  <si>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</si>
  <si>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</si>
  <si>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</si>
  <si>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</si>
  <si>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</si>
  <si>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</si>
  <si>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</si>
  <si>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</si>
  <si>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</si>
  <si>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</si>
  <si>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</si>
  <si>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</si>
  <si>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</si>
  <si>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</si>
  <si>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</si>
  <si>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</si>
  <si>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</si>
  <si>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</si>
  <si>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</si>
  <si>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</si>
  <si>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</si>
  <si>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</si>
  <si>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</si>
  <si>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</si>
  <si>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</si>
  <si>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</si>
  <si>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</si>
  <si>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</si>
  <si>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</si>
  <si>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</si>
  <si>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</si>
  <si>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</si>
  <si>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</si>
  <si>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</si>
  <si>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</si>
  <si>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150301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</si>
  <si>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</si>
  <si>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</si>
  <si>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</si>
  <si>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</si>
  <si>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</si>
  <si>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</si>
  <si>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</si>
  <si>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</si>
  <si>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</si>
  <si>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</si>
  <si>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</si>
  <si>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</si>
  <si>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</si>
  <si>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</si>
  <si>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</si>
  <si>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</si>
  <si>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</si>
  <si>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</si>
  <si>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</si>
  <si>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</si>
  <si>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</si>
  <si>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</si>
  <si>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</si>
  <si>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</si>
  <si>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</si>
  <si>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</si>
  <si>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</si>
  <si>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</si>
  <si>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</si>
  <si>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</si>
  <si>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</si>
  <si>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</si>
  <si>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</si>
  <si>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</si>
  <si>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</si>
  <si>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</si>
  <si>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</si>
  <si>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</si>
  <si>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</si>
  <si>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</si>
  <si>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</si>
  <si>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</si>
  <si>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</si>
  <si>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</si>
  <si>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</si>
  <si>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</si>
  <si>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</si>
  <si>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</si>
  <si>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</si>
  <si>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</si>
  <si>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</si>
  <si>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</si>
  <si>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</si>
  <si>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</si>
  <si>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</si>
  <si>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</si>
  <si>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</si>
  <si>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</si>
  <si>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</si>
  <si>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</si>
  <si>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</si>
  <si>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</si>
  <si>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</si>
  <si>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</si>
  <si>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</si>
  <si>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</si>
  <si>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</si>
  <si>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</si>
  <si>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</si>
  <si>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</si>
  <si>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</si>
  <si>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</si>
  <si>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</si>
  <si>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</si>
  <si>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</si>
  <si>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</si>
  <si>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</si>
  <si>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</si>
  <si>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</si>
  <si>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</si>
  <si>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</si>
  <si>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</si>
  <si>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</si>
  <si>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</si>
  <si>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</si>
  <si>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</si>
  <si>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</si>
  <si>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</si>
  <si>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</si>
  <si>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</si>
  <si>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</si>
  <si>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</si>
  <si>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</si>
  <si>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</si>
  <si>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</si>
  <si>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</si>
  <si>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</si>
  <si>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</si>
  <si>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</si>
  <si>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</si>
  <si>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</si>
  <si>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</si>
  <si>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</si>
  <si>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</si>
  <si>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</si>
  <si>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</si>
  <si>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</si>
  <si>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</si>
  <si>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</si>
  <si>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</si>
  <si>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</si>
  <si>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</si>
  <si>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</si>
  <si>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</si>
  <si>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</si>
  <si>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</si>
  <si>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</si>
  <si>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</si>
  <si>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</si>
  <si>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</si>
  <si>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</si>
  <si>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</si>
  <si>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</si>
  <si>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</si>
  <si>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</si>
  <si>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</si>
  <si>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</si>
  <si>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</si>
  <si>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</si>
  <si>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</si>
  <si>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</si>
  <si>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</si>
  <si>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</si>
  <si>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</si>
  <si>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</si>
  <si>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</si>
  <si>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</si>
  <si>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</si>
  <si>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</si>
  <si>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</si>
  <si>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</si>
  <si>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</si>
  <si>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</si>
  <si>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</si>
  <si>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</si>
  <si>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</si>
  <si>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</si>
  <si>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</si>
  <si>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</si>
  <si>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</si>
  <si>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</si>
  <si>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</si>
  <si>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</si>
  <si>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</si>
  <si>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</si>
  <si>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</si>
  <si>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</si>
  <si>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</si>
  <si>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</si>
  <si>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</si>
  <si>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</si>
  <si>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</si>
  <si>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</si>
  <si>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</si>
  <si>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</si>
  <si>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</si>
  <si>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</si>
  <si>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</si>
  <si>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</si>
  <si>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</si>
  <si>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</si>
  <si>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</si>
  <si>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</si>
  <si>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</si>
  <si>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</si>
  <si>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</si>
  <si>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</si>
  <si>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</si>
  <si>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</si>
  <si>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</si>
  <si>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</si>
  <si>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</si>
  <si>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</si>
  <si>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</si>
  <si>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</si>
  <si>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</si>
  <si>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</si>
  <si>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</si>
  <si>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</si>
  <si>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</si>
  <si>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</si>
  <si>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</si>
  <si>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</si>
  <si>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</si>
  <si>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</si>
  <si>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</si>
  <si>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</si>
  <si>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</si>
  <si>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</si>
  <si>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</si>
  <si>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</si>
  <si>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</si>
  <si>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</si>
  <si>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</si>
  <si>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</si>
  <si>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</si>
  <si>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</si>
  <si>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</si>
  <si>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</si>
  <si>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</si>
  <si>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</si>
  <si>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</si>
  <si>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</si>
  <si>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</si>
  <si>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</si>
  <si>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</si>
  <si>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</si>
  <si>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</si>
  <si>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</si>
  <si>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</si>
  <si>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</si>
  <si>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</si>
  <si>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</si>
  <si>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</si>
  <si>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</si>
  <si>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</si>
  <si>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</si>
  <si>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</si>
  <si>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</si>
  <si>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</si>
  <si>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</si>
  <si>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</si>
  <si>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</si>
  <si>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</si>
  <si>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</si>
  <si>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</si>
  <si>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</si>
  <si>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</si>
  <si>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</si>
  <si>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</si>
  <si>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</si>
  <si>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</si>
  <si>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</si>
  <si>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</si>
  <si>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</si>
  <si>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</si>
  <si>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</si>
  <si>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</si>
  <si>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</si>
  <si>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</si>
  <si>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</si>
  <si>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</si>
  <si>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</si>
  <si>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</si>
  <si>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</si>
  <si>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</si>
  <si>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</si>
  <si>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</si>
  <si>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</si>
  <si>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</si>
  <si>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</si>
  <si>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</si>
  <si>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</si>
  <si>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</si>
  <si>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</si>
  <si>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</si>
  <si>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</si>
  <si>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</si>
  <si>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</si>
  <si>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</si>
  <si>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</si>
  <si>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</si>
  <si>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</si>
  <si>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</si>
  <si>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</si>
  <si>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</si>
  <si>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</si>
  <si>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</si>
  <si>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</si>
  <si>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</si>
  <si>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</si>
  <si>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</si>
  <si>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</si>
  <si>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</si>
  <si>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</si>
  <si>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</si>
  <si>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</si>
  <si>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</si>
  <si>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</si>
  <si>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</si>
  <si>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</si>
  <si>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</si>
  <si>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</si>
  <si>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</si>
  <si>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</si>
  <si>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</si>
  <si>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</si>
  <si>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</si>
  <si>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</si>
  <si>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</si>
  <si>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</si>
  <si>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</si>
  <si>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</si>
  <si>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</si>
  <si>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</si>
  <si>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</si>
  <si>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</si>
  <si>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</si>
  <si>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</si>
  <si>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</si>
  <si>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</si>
  <si>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</si>
  <si>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</si>
  <si>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</si>
  <si>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</si>
  <si>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</si>
  <si>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</si>
  <si>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</si>
  <si>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</si>
  <si>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</si>
  <si>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</si>
  <si>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</si>
  <si>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</si>
  <si>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</si>
  <si>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</si>
  <si>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</si>
  <si>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</si>
  <si>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</si>
  <si>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</si>
  <si>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</si>
  <si>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</si>
  <si>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</si>
  <si>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</si>
  <si>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</si>
  <si>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</si>
  <si>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</si>
  <si>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</si>
  <si>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</si>
  <si>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</si>
  <si>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</si>
  <si>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</si>
  <si>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</si>
  <si>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</si>
  <si>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</si>
  <si>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</si>
  <si>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</si>
  <si>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</si>
  <si>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</si>
  <si>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</si>
  <si>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</si>
  <si>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</si>
  <si>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</si>
  <si>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</si>
  <si>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</si>
  <si>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</si>
  <si>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</si>
  <si>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</si>
  <si>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</si>
  <si>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</si>
  <si>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</si>
  <si>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</si>
  <si>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</si>
  <si>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</si>
  <si>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</si>
  <si>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</si>
  <si>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</si>
  <si>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</si>
  <si>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</si>
  <si>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</si>
  <si>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</si>
  <si>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</si>
  <si>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</si>
  <si>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</si>
  <si>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</si>
  <si>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</si>
  <si>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</si>
  <si>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</si>
  <si>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</si>
  <si>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</si>
  <si>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</si>
  <si>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</si>
  <si>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</si>
  <si>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</si>
  <si>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</si>
  <si>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</si>
  <si>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</si>
  <si>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</si>
  <si>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</si>
  <si>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</si>
  <si>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</si>
  <si>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</si>
  <si>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</si>
  <si>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</si>
  <si>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</si>
  <si>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</si>
  <si>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</si>
  <si>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</si>
  <si>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</si>
  <si>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</si>
  <si>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</si>
  <si>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</si>
  <si>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</si>
  <si>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</si>
  <si>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</si>
  <si>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</si>
  <si>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</si>
  <si>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</si>
  <si>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</si>
  <si>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</si>
  <si>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</si>
  <si>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</si>
  <si>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</si>
  <si>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</si>
  <si>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</si>
  <si>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</si>
  <si>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</si>
  <si>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</si>
  <si>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</si>
  <si>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</si>
  <si>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</si>
  <si>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</si>
  <si>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</si>
  <si>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</si>
  <si>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</si>
  <si>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</si>
  <si>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</si>
  <si>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</si>
  <si>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</si>
  <si>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</si>
  <si>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</si>
  <si>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</si>
  <si>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</si>
  <si>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</si>
  <si>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</si>
  <si>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</si>
  <si>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</si>
  <si>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</si>
  <si>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</si>
  <si>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</si>
  <si>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</si>
  <si>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</si>
  <si>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</si>
  <si>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</si>
  <si>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</si>
  <si>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</si>
  <si>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</si>
  <si>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</si>
  <si>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</si>
  <si>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</si>
  <si>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</si>
  <si>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</si>
  <si>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</si>
  <si>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</si>
  <si>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</si>
  <si>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</si>
  <si>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</si>
  <si>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</si>
  <si>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</si>
  <si>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</si>
  <si>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</si>
  <si>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</si>
  <si>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</si>
  <si>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</si>
  <si>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</si>
  <si>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</si>
  <si>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</si>
  <si>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</si>
  <si>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</si>
  <si>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</si>
  <si>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</si>
  <si>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</si>
  <si>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</si>
  <si>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</si>
  <si>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</si>
  <si>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</si>
  <si>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</si>
  <si>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</si>
  <si>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</si>
  <si>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</si>
  <si>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151601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</si>
  <si>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</si>
  <si>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</si>
  <si>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</si>
  <si>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</si>
  <si>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</si>
  <si>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</si>
  <si>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</si>
  <si>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</si>
  <si>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</si>
  <si>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</si>
  <si>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</si>
  <si>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</si>
  <si>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</si>
  <si>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</si>
  <si>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</si>
  <si>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</si>
  <si>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</si>
  <si>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</si>
  <si>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</si>
  <si>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</si>
  <si>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</si>
  <si>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</si>
  <si>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t>Final 2020-21 Basic Tuition*</t>
  </si>
  <si>
    <t xml:space="preserve"> </t>
  </si>
  <si>
    <t>Select from dropdown list →</t>
  </si>
  <si>
    <t>Ver. 200729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</si>
</sst>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10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02">
    <xf numFmtId="0" fontId="0" fillId="0" borderId="0" xfId="0"/>
    <xf numFmtId="0" fontId="74" fillId="0" borderId="0" xfId="0" applyFont="1" applyFill="1" applyProtection="1"/>
    <xf numFmtId="0" fontId="74" fillId="0" borderId="0" xfId="0" applyFont="1" applyFill="1" applyAlignment="1" applyProtection="1">
      <alignment horizontal="left" indent="1"/>
    </xf>
    <xf numFmtId="0" fontId="74" fillId="0" borderId="0" xfId="0" applyFont="1" applyFill="1" applyAlignment="1">
      <alignment horizontal="left" indent="1"/>
    </xf>
    <xf numFmtId="0" fontId="74" fillId="0" borderId="0" xfId="0" applyFont="1"/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0" xfId="0" applyNumberFormat="1" applyFont="1"/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4" fillId="0" borderId="0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NumberFormat="1" applyFont="1"/>
    <xf numFmtId="0" fontId="75" fillId="0" borderId="0" xfId="0" applyNumberFormat="1" applyFont="1" applyBorder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4" fillId="28" borderId="0" xfId="2448" applyFont="1" applyFill="1" applyBorder="1" applyAlignment="1" applyProtection="1">
      <alignment vertical="top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Border="1" applyAlignment="1" applyProtection="1">
      <alignment horizontal="left"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169" fontId="74" fillId="56" borderId="65" xfId="2448" applyNumberFormat="1" applyFont="1" applyFill="1" applyBorder="1" applyAlignment="1" applyProtection="1">
      <alignment horizontal="center" vertical="center" wrapText="1"/>
    </xf>
    <xf numFmtId="169" fontId="74" fillId="56" borderId="63" xfId="2448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0" fillId="56" borderId="0" xfId="0" applyFill="1"/>
    <xf numFmtId="0" fontId="74" fillId="28" borderId="65" xfId="0" applyFont="1" applyFill="1" applyBorder="1" applyAlignment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 applyBorder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NumberFormat="1" applyFont="1"/>
    <xf numFmtId="0" fontId="74" fillId="0" borderId="0" xfId="0" applyFont="1" applyBorder="1" applyAlignment="1">
      <alignment horizontal="center"/>
    </xf>
    <xf numFmtId="0" fontId="74" fillId="0" borderId="0" xfId="0" applyFont="1" applyBorder="1" applyAlignment="1">
      <alignment horizontal="center" wrapText="1"/>
    </xf>
    <xf numFmtId="0" fontId="74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NumberFormat="1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4" fillId="0" borderId="0" xfId="0" applyFont="1" applyBorder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4" fillId="28" borderId="0" xfId="2448" applyFont="1" applyFill="1" applyBorder="1" applyAlignment="1" applyProtection="1">
      <alignment vertical="top" wrapText="1"/>
      <protection hidden="1"/>
    </xf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Border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Border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Fill="1" applyAlignment="1" applyProtection="1">
      <alignment vertical="top"/>
    </xf>
    <xf numFmtId="0" fontId="74" fillId="0" borderId="0" xfId="0" applyFont="1" applyFill="1" applyAlignment="1" applyProtection="1">
      <alignment vertical="top"/>
    </xf>
    <xf numFmtId="41" fontId="74" fillId="0" borderId="0" xfId="0" applyNumberFormat="1" applyFont="1" applyFill="1" applyAlignment="1" applyProtection="1">
      <alignment horizontal="right" vertical="top"/>
    </xf>
    <xf numFmtId="41" fontId="74" fillId="0" borderId="0" xfId="0" applyNumberFormat="1" applyFont="1" applyFill="1" applyAlignment="1" applyProtection="1">
      <alignment vertical="top"/>
    </xf>
    <xf numFmtId="3" fontId="74" fillId="56" borderId="0" xfId="0" applyNumberFormat="1" applyFont="1" applyFill="1" applyAlignment="1" applyProtection="1">
      <alignment vertical="top"/>
    </xf>
    <xf numFmtId="0" fontId="76" fillId="0" borderId="12" xfId="0" applyFont="1" applyFill="1" applyBorder="1" applyAlignment="1" applyProtection="1">
      <alignment vertical="top"/>
    </xf>
    <xf numFmtId="0" fontId="76" fillId="0" borderId="13" xfId="0" applyFont="1" applyFill="1" applyBorder="1" applyAlignment="1" applyProtection="1">
      <alignment vertical="top"/>
    </xf>
    <xf numFmtId="0" fontId="74" fillId="0" borderId="13" xfId="0" applyFont="1" applyFill="1" applyBorder="1" applyAlignment="1" applyProtection="1">
      <alignment vertical="top"/>
    </xf>
    <xf numFmtId="41" fontId="74" fillId="0" borderId="13" xfId="0" applyNumberFormat="1" applyFont="1" applyFill="1" applyBorder="1" applyAlignment="1" applyProtection="1">
      <alignment horizontal="right" vertical="top"/>
    </xf>
    <xf numFmtId="41" fontId="76" fillId="0" borderId="13" xfId="0" applyNumberFormat="1" applyFont="1" applyFill="1" applyBorder="1" applyAlignment="1" applyProtection="1">
      <alignment horizontal="center" vertical="top"/>
    </xf>
    <xf numFmtId="41" fontId="76" fillId="0" borderId="15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center" vertical="top"/>
    </xf>
    <xf numFmtId="41" fontId="76" fillId="0" borderId="17" xfId="0" applyNumberFormat="1" applyFont="1" applyFill="1" applyBorder="1" applyAlignment="1" applyProtection="1">
      <alignment horizontal="center" vertical="top"/>
    </xf>
    <xf numFmtId="0" fontId="74" fillId="0" borderId="18" xfId="0" applyFont="1" applyFill="1" applyBorder="1" applyAlignment="1" applyProtection="1">
      <alignment vertical="top"/>
    </xf>
    <xf numFmtId="41" fontId="74" fillId="0" borderId="18" xfId="0" applyNumberFormat="1" applyFont="1" applyFill="1" applyBorder="1" applyAlignment="1" applyProtection="1">
      <alignment horizontal="right" vertical="top"/>
    </xf>
    <xf numFmtId="41" fontId="76" fillId="0" borderId="18" xfId="0" applyNumberFormat="1" applyFont="1" applyFill="1" applyBorder="1" applyAlignment="1" applyProtection="1">
      <alignment horizontal="center" vertical="top"/>
    </xf>
    <xf numFmtId="3" fontId="74" fillId="0" borderId="0" xfId="0" applyNumberFormat="1" applyFont="1" applyFill="1" applyAlignment="1" applyProtection="1">
      <alignment vertical="top" wrapText="1"/>
    </xf>
    <xf numFmtId="0" fontId="74" fillId="0" borderId="11" xfId="0" applyFont="1" applyFill="1" applyBorder="1" applyAlignment="1" applyProtection="1">
      <alignment vertical="top"/>
    </xf>
    <xf numFmtId="41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vertical="top" wrapText="1"/>
    </xf>
    <xf numFmtId="41" fontId="76" fillId="0" borderId="15" xfId="0" applyNumberFormat="1" applyFont="1" applyFill="1" applyBorder="1" applyAlignment="1" applyProtection="1">
      <alignment horizontal="center" vertical="top" wrapText="1"/>
    </xf>
    <xf numFmtId="166" fontId="76" fillId="56" borderId="35" xfId="0" applyNumberFormat="1" applyFont="1" applyFill="1" applyBorder="1" applyAlignment="1" applyProtection="1">
      <alignment horizontal="center" vertical="top" wrapText="1"/>
    </xf>
    <xf numFmtId="0" fontId="76" fillId="0" borderId="0" xfId="0" applyFont="1" applyFill="1" applyAlignment="1" applyProtection="1">
      <alignment horizontal="center" vertical="top" textRotation="60" wrapText="1"/>
    </xf>
    <xf numFmtId="0" fontId="74" fillId="0" borderId="11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166" fontId="76" fillId="56" borderId="28" xfId="0" applyNumberFormat="1" applyFont="1" applyFill="1" applyBorder="1" applyAlignment="1" applyProtection="1">
      <alignment horizontal="center" vertical="top" wrapText="1"/>
    </xf>
    <xf numFmtId="3" fontId="74" fillId="0" borderId="0" xfId="0" applyNumberFormat="1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right" vertical="top" wrapText="1"/>
    </xf>
    <xf numFmtId="41" fontId="74" fillId="0" borderId="0" xfId="0" applyNumberFormat="1" applyFont="1" applyFill="1" applyBorder="1" applyAlignment="1" applyProtection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Border="1" applyAlignment="1" applyProtection="1">
      <alignment vertical="top"/>
    </xf>
    <xf numFmtId="0" fontId="74" fillId="0" borderId="0" xfId="0" applyFont="1" applyFill="1" applyBorder="1" applyAlignment="1" applyProtection="1">
      <alignment horizontal="right" vertical="center" wrapText="1"/>
    </xf>
    <xf numFmtId="3" fontId="74" fillId="0" borderId="28" xfId="0" applyNumberFormat="1" applyFont="1" applyFill="1" applyBorder="1" applyAlignment="1" applyProtection="1">
      <alignment vertical="top" wrapText="1"/>
    </xf>
    <xf numFmtId="3" fontId="74" fillId="0" borderId="0" xfId="0" applyNumberFormat="1" applyFont="1" applyFill="1" applyBorder="1" applyAlignment="1" applyProtection="1"/>
    <xf numFmtId="0" fontId="74" fillId="56" borderId="0" xfId="0" applyFont="1" applyFill="1" applyBorder="1" applyAlignment="1" applyProtection="1">
      <alignment vertical="center" wrapText="1"/>
    </xf>
    <xf numFmtId="41" fontId="74" fillId="0" borderId="0" xfId="0" applyNumberFormat="1" applyFont="1" applyFill="1" applyBorder="1" applyAlignment="1" applyProtection="1">
      <alignment horizontal="right" vertical="center" wrapText="1"/>
    </xf>
    <xf numFmtId="41" fontId="74" fillId="0" borderId="27" xfId="0" applyNumberFormat="1" applyFont="1" applyFill="1" applyBorder="1" applyAlignment="1" applyProtection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 applyProtection="1">
      <alignment vertical="top" wrapText="1"/>
    </xf>
    <xf numFmtId="41" fontId="74" fillId="0" borderId="36" xfId="0" applyNumberFormat="1" applyFont="1" applyFill="1" applyBorder="1" applyAlignment="1" applyProtection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 applyProtection="1">
      <alignment vertical="top" wrapText="1"/>
    </xf>
    <xf numFmtId="41" fontId="74" fillId="0" borderId="23" xfId="0" applyNumberFormat="1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horizontal="left" vertical="top" indent="1"/>
    </xf>
    <xf numFmtId="0" fontId="74" fillId="0" borderId="0" xfId="0" applyFont="1" applyFill="1" applyBorder="1" applyAlignment="1" applyProtection="1">
      <alignment horizontal="left" vertical="top"/>
    </xf>
    <xf numFmtId="41" fontId="74" fillId="56" borderId="22" xfId="0" applyNumberFormat="1" applyFont="1" applyFill="1" applyBorder="1" applyAlignment="1" applyProtection="1">
      <alignment vertical="top" wrapText="1"/>
    </xf>
    <xf numFmtId="41" fontId="74" fillId="0" borderId="22" xfId="0" applyNumberFormat="1" applyFont="1" applyFill="1" applyBorder="1" applyAlignment="1" applyProtection="1">
      <alignment vertical="top" wrapText="1"/>
    </xf>
    <xf numFmtId="41" fontId="74" fillId="56" borderId="21" xfId="0" applyNumberFormat="1" applyFont="1" applyFill="1" applyBorder="1" applyAlignment="1" applyProtection="1">
      <alignment vertical="top" wrapText="1"/>
    </xf>
    <xf numFmtId="41" fontId="74" fillId="0" borderId="21" xfId="0" applyNumberFormat="1" applyFont="1" applyFill="1" applyBorder="1" applyAlignment="1" applyProtection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Fill="1" applyBorder="1" applyAlignment="1" applyProtection="1">
      <alignment vertical="top" wrapText="1"/>
    </xf>
    <xf numFmtId="0" fontId="76" fillId="0" borderId="24" xfId="0" applyFont="1" applyFill="1" applyBorder="1" applyAlignment="1" applyProtection="1">
      <alignment horizontal="left" vertical="top"/>
    </xf>
    <xf numFmtId="0" fontId="76" fillId="0" borderId="25" xfId="0" applyFont="1" applyFill="1" applyBorder="1" applyAlignment="1" applyProtection="1">
      <alignment horizontal="left" vertical="top"/>
    </xf>
    <xf numFmtId="3" fontId="74" fillId="0" borderId="26" xfId="0" applyNumberFormat="1" applyFont="1" applyFill="1" applyBorder="1" applyAlignment="1" applyProtection="1">
      <alignment vertical="top" wrapText="1"/>
    </xf>
    <xf numFmtId="3" fontId="74" fillId="0" borderId="25" xfId="0" applyNumberFormat="1" applyFont="1" applyFill="1" applyBorder="1" applyAlignment="1" applyProtection="1">
      <alignment vertical="top" wrapText="1"/>
    </xf>
    <xf numFmtId="41" fontId="74" fillId="0" borderId="25" xfId="0" applyNumberFormat="1" applyFont="1" applyFill="1" applyBorder="1" applyAlignment="1" applyProtection="1">
      <alignment horizontal="right" vertical="top" wrapText="1"/>
    </xf>
    <xf numFmtId="41" fontId="74" fillId="0" borderId="25" xfId="0" applyNumberFormat="1" applyFont="1" applyFill="1" applyBorder="1" applyAlignment="1" applyProtection="1">
      <alignment vertical="top" wrapText="1"/>
    </xf>
    <xf numFmtId="41" fontId="93" fillId="0" borderId="37" xfId="0" applyNumberFormat="1" applyFont="1" applyFill="1" applyBorder="1" applyAlignment="1" applyProtection="1">
      <alignment vertical="top" wrapText="1"/>
    </xf>
    <xf numFmtId="3" fontId="74" fillId="0" borderId="10" xfId="0" applyNumberFormat="1" applyFont="1" applyFill="1" applyBorder="1" applyAlignment="1" applyProtection="1">
      <alignment vertical="top" wrapText="1"/>
    </xf>
    <xf numFmtId="41" fontId="74" fillId="0" borderId="10" xfId="0" applyNumberFormat="1" applyFont="1" applyFill="1" applyBorder="1" applyAlignment="1" applyProtection="1">
      <alignment horizontal="right" vertical="top" wrapText="1"/>
    </xf>
    <xf numFmtId="41" fontId="74" fillId="0" borderId="10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/>
    </xf>
    <xf numFmtId="0" fontId="94" fillId="0" borderId="0" xfId="0" applyFont="1" applyFill="1" applyBorder="1" applyAlignment="1" applyProtection="1">
      <alignment vertical="top"/>
    </xf>
    <xf numFmtId="167" fontId="74" fillId="0" borderId="27" xfId="0" applyNumberFormat="1" applyFont="1" applyFill="1" applyBorder="1" applyAlignment="1" applyProtection="1">
      <alignment horizontal="right" vertical="center"/>
    </xf>
    <xf numFmtId="167" fontId="92" fillId="0" borderId="27" xfId="0" applyNumberFormat="1" applyFont="1" applyFill="1" applyBorder="1" applyAlignment="1" applyProtection="1">
      <alignment horizontal="right" vertical="center"/>
    </xf>
    <xf numFmtId="0" fontId="94" fillId="0" borderId="0" xfId="0" applyFont="1" applyBorder="1" applyAlignment="1" applyProtection="1">
      <alignment horizontal="left" vertical="top"/>
    </xf>
    <xf numFmtId="41" fontId="74" fillId="0" borderId="36" xfId="0" applyNumberFormat="1" applyFont="1" applyFill="1" applyBorder="1" applyAlignment="1" applyProtection="1">
      <alignment horizontal="right" vertical="top"/>
    </xf>
    <xf numFmtId="41" fontId="74" fillId="0" borderId="0" xfId="0" applyNumberFormat="1" applyFont="1" applyFill="1" applyBorder="1" applyAlignment="1" applyProtection="1">
      <alignment horizontal="right" vertical="center"/>
    </xf>
    <xf numFmtId="41" fontId="74" fillId="0" borderId="0" xfId="0" applyNumberFormat="1" applyFont="1" applyFill="1" applyBorder="1" applyAlignment="1" applyProtection="1">
      <alignment horizontal="right" wrapText="1"/>
    </xf>
    <xf numFmtId="41" fontId="74" fillId="0" borderId="38" xfId="0" applyNumberFormat="1" applyFont="1" applyFill="1" applyBorder="1" applyAlignment="1" applyProtection="1">
      <alignment vertical="top" wrapText="1"/>
    </xf>
    <xf numFmtId="0" fontId="94" fillId="0" borderId="0" xfId="0" applyFont="1" applyFill="1" applyBorder="1" applyAlignment="1" applyProtection="1">
      <alignment horizontal="left" vertical="top"/>
    </xf>
    <xf numFmtId="41" fontId="74" fillId="0" borderId="0" xfId="0" applyNumberFormat="1" applyFont="1" applyFill="1" applyBorder="1" applyAlignment="1" applyProtection="1">
      <alignment horizontal="right"/>
    </xf>
    <xf numFmtId="0" fontId="95" fillId="0" borderId="0" xfId="0" applyFont="1" applyBorder="1" applyAlignment="1" applyProtection="1">
      <alignment horizontal="left" vertical="top"/>
    </xf>
    <xf numFmtId="41" fontId="74" fillId="56" borderId="0" xfId="0" applyNumberFormat="1" applyFont="1" applyFill="1" applyBorder="1" applyAlignment="1" applyProtection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Fill="1" applyBorder="1" applyAlignment="1" applyProtection="1">
      <alignment vertical="top" wrapText="1"/>
    </xf>
    <xf numFmtId="41" fontId="82" fillId="0" borderId="0" xfId="0" applyNumberFormat="1" applyFont="1" applyFill="1" applyBorder="1" applyAlignment="1" applyProtection="1">
      <alignment horizontal="right" vertical="top" wrapText="1"/>
    </xf>
    <xf numFmtId="41" fontId="93" fillId="0" borderId="0" xfId="0" applyNumberFormat="1" applyFont="1" applyFill="1" applyBorder="1" applyAlignment="1" applyProtection="1">
      <alignment vertical="top" wrapText="1"/>
    </xf>
    <xf numFmtId="41" fontId="93" fillId="0" borderId="36" xfId="0" applyNumberFormat="1" applyFont="1" applyFill="1" applyBorder="1" applyAlignment="1" applyProtection="1">
      <alignment vertical="top" wrapText="1"/>
    </xf>
    <xf numFmtId="0" fontId="76" fillId="0" borderId="39" xfId="0" applyFont="1" applyFill="1" applyBorder="1" applyAlignment="1" applyProtection="1">
      <alignment vertical="top"/>
    </xf>
    <xf numFmtId="0" fontId="76" fillId="0" borderId="25" xfId="0" applyFont="1" applyFill="1" applyBorder="1" applyAlignment="1" applyProtection="1">
      <alignment vertical="top"/>
    </xf>
    <xf numFmtId="0" fontId="74" fillId="0" borderId="10" xfId="0" applyFont="1" applyFill="1" applyBorder="1" applyAlignment="1" applyProtection="1">
      <alignment vertical="top"/>
    </xf>
    <xf numFmtId="0" fontId="74" fillId="0" borderId="30" xfId="0" applyFont="1" applyFill="1" applyBorder="1" applyAlignment="1" applyProtection="1">
      <alignment vertical="top"/>
    </xf>
    <xf numFmtId="41" fontId="74" fillId="0" borderId="21" xfId="0" applyNumberFormat="1" applyFont="1" applyFill="1" applyBorder="1" applyAlignment="1" applyProtection="1">
      <alignment vertical="top"/>
    </xf>
    <xf numFmtId="41" fontId="74" fillId="56" borderId="36" xfId="0" applyNumberFormat="1" applyFont="1" applyFill="1" applyBorder="1" applyAlignment="1" applyProtection="1">
      <alignment vertical="top"/>
    </xf>
    <xf numFmtId="41" fontId="92" fillId="0" borderId="0" xfId="0" applyNumberFormat="1" applyFont="1" applyFill="1" applyBorder="1" applyAlignment="1" applyProtection="1">
      <alignment vertical="top"/>
    </xf>
    <xf numFmtId="41" fontId="93" fillId="0" borderId="0" xfId="0" applyNumberFormat="1" applyFont="1" applyFill="1" applyBorder="1" applyAlignment="1" applyProtection="1">
      <alignment vertical="top"/>
    </xf>
    <xf numFmtId="41" fontId="74" fillId="0" borderId="23" xfId="0" applyNumberFormat="1" applyFont="1" applyFill="1" applyBorder="1" applyAlignment="1" applyProtection="1">
      <alignment vertical="top"/>
    </xf>
    <xf numFmtId="41" fontId="93" fillId="0" borderId="36" xfId="0" applyNumberFormat="1" applyFont="1" applyFill="1" applyBorder="1" applyAlignment="1" applyProtection="1">
      <alignment horizontal="center" vertical="top"/>
    </xf>
    <xf numFmtId="41" fontId="74" fillId="0" borderId="25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horizontal="right" vertical="top"/>
    </xf>
    <xf numFmtId="41" fontId="74" fillId="0" borderId="10" xfId="0" applyNumberFormat="1" applyFont="1" applyFill="1" applyBorder="1" applyAlignment="1" applyProtection="1">
      <alignment vertical="top"/>
    </xf>
    <xf numFmtId="3" fontId="74" fillId="56" borderId="0" xfId="0" applyNumberFormat="1" applyFont="1" applyFill="1" applyBorder="1" applyAlignment="1" applyProtection="1">
      <alignment vertical="top"/>
    </xf>
    <xf numFmtId="0" fontId="74" fillId="56" borderId="0" xfId="0" applyFont="1" applyFill="1" applyBorder="1" applyAlignment="1" applyProtection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 applyProtection="1">
      <alignment vertical="top"/>
    </xf>
    <xf numFmtId="41" fontId="74" fillId="0" borderId="42" xfId="0" applyNumberFormat="1" applyFont="1" applyFill="1" applyBorder="1" applyAlignment="1" applyProtection="1">
      <alignment vertical="top"/>
    </xf>
    <xf numFmtId="41" fontId="74" fillId="56" borderId="2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6" fillId="56" borderId="42" xfId="0" applyNumberFormat="1" applyFont="1" applyFill="1" applyBorder="1" applyAlignment="1" applyProtection="1">
      <alignment vertical="top"/>
    </xf>
    <xf numFmtId="41" fontId="76" fillId="0" borderId="42" xfId="0" applyNumberFormat="1" applyFont="1" applyFill="1" applyBorder="1" applyAlignment="1" applyProtection="1">
      <alignment vertical="top"/>
    </xf>
    <xf numFmtId="41" fontId="74" fillId="56" borderId="27" xfId="0" applyNumberFormat="1" applyFont="1" applyFill="1" applyBorder="1" applyAlignment="1" applyProtection="1">
      <alignment vertical="top"/>
    </xf>
    <xf numFmtId="41" fontId="76" fillId="0" borderId="25" xfId="0" applyNumberFormat="1" applyFont="1" applyFill="1" applyBorder="1" applyAlignment="1" applyProtection="1">
      <alignment horizontal="right" vertical="top"/>
    </xf>
    <xf numFmtId="41" fontId="74" fillId="0" borderId="25" xfId="0" applyNumberFormat="1" applyFont="1" applyFill="1" applyBorder="1" applyAlignment="1" applyProtection="1">
      <alignment vertical="top"/>
    </xf>
    <xf numFmtId="41" fontId="76" fillId="0" borderId="37" xfId="0" applyNumberFormat="1" applyFont="1" applyFill="1" applyBorder="1" applyAlignment="1" applyProtection="1">
      <alignment vertical="top"/>
    </xf>
    <xf numFmtId="3" fontId="74" fillId="0" borderId="0" xfId="0" applyNumberFormat="1" applyFont="1" applyFill="1" applyAlignment="1" applyProtection="1">
      <alignment wrapText="1"/>
    </xf>
    <xf numFmtId="0" fontId="74" fillId="0" borderId="0" xfId="0" applyFont="1" applyFill="1" applyBorder="1" applyProtection="1"/>
    <xf numFmtId="0" fontId="74" fillId="0" borderId="0" xfId="0" applyFont="1" applyFill="1" applyBorder="1" applyAlignment="1" applyProtection="1"/>
    <xf numFmtId="41" fontId="74" fillId="0" borderId="36" xfId="0" applyNumberFormat="1" applyFont="1" applyFill="1" applyBorder="1" applyAlignment="1" applyProtection="1">
      <alignment vertical="center" wrapText="1"/>
    </xf>
    <xf numFmtId="3" fontId="74" fillId="0" borderId="0" xfId="0" applyNumberFormat="1" applyFont="1" applyFill="1" applyBorder="1" applyAlignment="1" applyProtection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 applyProtection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Fill="1" applyBorder="1" applyAlignment="1" applyProtection="1">
      <alignment horizontal="centerContinuous" vertical="center"/>
      <protection hidden="1"/>
    </xf>
    <xf numFmtId="0" fontId="76" fillId="0" borderId="48" xfId="0" applyFont="1" applyFill="1" applyBorder="1" applyAlignment="1" applyProtection="1">
      <alignment horizontal="centerContinuous" vertical="center"/>
      <protection hidden="1"/>
    </xf>
    <xf numFmtId="0" fontId="76" fillId="0" borderId="49" xfId="0" applyFont="1" applyFill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4" fillId="56" borderId="0" xfId="2448" applyFont="1" applyFill="1" applyBorder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Border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167" fontId="74" fillId="0" borderId="52" xfId="0" applyNumberFormat="1" applyFont="1" applyFill="1" applyBorder="1" applyAlignment="1" applyProtection="1">
      <alignment vertical="center" wrapText="1"/>
    </xf>
    <xf numFmtId="41" fontId="74" fillId="0" borderId="31" xfId="0" applyNumberFormat="1" applyFont="1" applyFill="1" applyBorder="1" applyAlignment="1" applyProtection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Fill="1" applyBorder="1" applyAlignment="1" applyProtection="1">
      <alignment vertical="top" wrapText="1"/>
    </xf>
    <xf numFmtId="3" fontId="74" fillId="0" borderId="30" xfId="0" applyNumberFormat="1" applyFont="1" applyFill="1" applyBorder="1" applyAlignment="1" applyProtection="1">
      <alignment vertical="top"/>
    </xf>
    <xf numFmtId="3" fontId="74" fillId="0" borderId="10" xfId="0" applyNumberFormat="1" applyFont="1" applyFill="1" applyBorder="1" applyAlignment="1" applyProtection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Fill="1" applyBorder="1" applyAlignment="1" applyProtection="1">
      <alignment horizontal="center" vertical="top"/>
    </xf>
    <xf numFmtId="41" fontId="74" fillId="56" borderId="80" xfId="0" applyNumberFormat="1" applyFont="1" applyFill="1" applyBorder="1" applyAlignment="1" applyProtection="1">
      <alignment vertical="top" wrapText="1"/>
    </xf>
    <xf numFmtId="41" fontId="74" fillId="0" borderId="80" xfId="0" applyNumberFormat="1" applyFont="1" applyFill="1" applyBorder="1" applyAlignment="1" applyProtection="1">
      <alignment vertical="top" wrapText="1"/>
    </xf>
    <xf numFmtId="0" fontId="74" fillId="0" borderId="10" xfId="0" applyFont="1" applyFill="1" applyBorder="1" applyAlignment="1" applyProtection="1">
      <alignment horizontal="left" vertical="top"/>
    </xf>
    <xf numFmtId="41" fontId="74" fillId="56" borderId="10" xfId="0" applyNumberFormat="1" applyFont="1" applyFill="1" applyBorder="1" applyAlignment="1" applyProtection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Border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 applyProtection="1">
      <alignment vertical="center" wrapText="1"/>
    </xf>
    <xf numFmtId="41" fontId="90" fillId="32" borderId="0" xfId="96" applyNumberFormat="1" applyFont="1" applyFill="1" applyBorder="1" applyAlignment="1" applyProtection="1">
      <alignment horizontal="centerContinuous" vertical="center"/>
    </xf>
    <xf numFmtId="0" fontId="74" fillId="55" borderId="54" xfId="0" applyFont="1" applyFill="1" applyBorder="1" applyProtection="1"/>
    <xf numFmtId="0" fontId="0" fillId="0" borderId="0" xfId="0" applyProtection="1"/>
    <xf numFmtId="0" fontId="74" fillId="60" borderId="54" xfId="0" applyFont="1" applyFill="1" applyBorder="1" applyProtection="1"/>
    <xf numFmtId="0" fontId="74" fillId="28" borderId="54" xfId="0" applyFont="1" applyFill="1" applyBorder="1" applyAlignment="1" applyProtection="1">
      <alignment wrapText="1"/>
    </xf>
    <xf numFmtId="0" fontId="74" fillId="56" borderId="0" xfId="45" applyFont="1" applyFill="1" applyProtection="1"/>
    <xf numFmtId="0" fontId="74" fillId="56" borderId="0" xfId="0" applyFont="1" applyFill="1" applyProtection="1"/>
    <xf numFmtId="0" fontId="75" fillId="56" borderId="0" xfId="45" applyFont="1" applyFill="1" applyAlignment="1" applyProtection="1">
      <alignment horizontal="centerContinuous"/>
    </xf>
    <xf numFmtId="0" fontId="75" fillId="56" borderId="0" xfId="45" applyFont="1" applyFill="1" applyBorder="1" applyAlignment="1" applyProtection="1">
      <alignment horizontal="centerContinuous"/>
    </xf>
    <xf numFmtId="0" fontId="74" fillId="56" borderId="0" xfId="0" applyFont="1" applyFill="1" applyBorder="1" applyProtection="1"/>
    <xf numFmtId="0" fontId="76" fillId="56" borderId="0" xfId="0" applyFont="1" applyFill="1" applyBorder="1" applyAlignment="1" applyProtection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Fill="1" applyBorder="1" applyAlignment="1" applyProtection="1">
      <alignment horizontal="centerContinuous" vertical="center"/>
      <protection hidden="1"/>
    </xf>
    <xf numFmtId="0" fontId="76" fillId="28" borderId="0" xfId="2448" applyFont="1" applyFill="1" applyBorder="1" applyAlignment="1" applyProtection="1">
      <alignment vertical="center"/>
      <protection hidden="1"/>
    </xf>
    <xf numFmtId="169" fontId="74" fillId="56" borderId="0" xfId="2448" applyNumberFormat="1" applyFont="1" applyFill="1" applyBorder="1" applyAlignment="1" applyProtection="1">
      <alignment horizontal="center" vertical="center" wrapText="1"/>
    </xf>
    <xf numFmtId="0" fontId="74" fillId="56" borderId="0" xfId="2448" applyFont="1" applyFill="1" applyBorder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Border="1" applyAlignment="1" applyProtection="1">
      <alignment horizontal="left" vertical="center" wrapText="1"/>
      <protection hidden="1"/>
    </xf>
    <xf numFmtId="2" fontId="74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Border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Border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 applyProtection="1">
      <alignment horizontal="centerContinuous" vertical="top" wrapText="1"/>
    </xf>
    <xf numFmtId="174" fontId="74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Border="1" applyAlignment="1" applyProtection="1">
      <alignment horizontal="left" vertical="top" wrapText="1"/>
      <protection hidden="1"/>
    </xf>
    <xf numFmtId="0" fontId="74" fillId="0" borderId="0" xfId="0" applyFont="1" applyFill="1" applyBorder="1" applyAlignment="1" applyProtection="1">
      <alignment horizontal="center"/>
    </xf>
    <xf numFmtId="0" fontId="74" fillId="56" borderId="65" xfId="0" applyFont="1" applyFill="1" applyBorder="1" applyAlignment="1" applyProtection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protection hidden="1"/>
    </xf>
    <xf numFmtId="0" fontId="97" fillId="58" borderId="93" xfId="0" applyFont="1" applyFill="1" applyBorder="1" applyAlignment="1" applyProtection="1">
      <protection hidden="1"/>
    </xf>
    <xf numFmtId="0" fontId="97" fillId="58" borderId="0" xfId="0" applyFont="1" applyFill="1" applyBorder="1" applyAlignment="1" applyProtection="1">
      <alignment vertical="center"/>
      <protection hidden="1"/>
    </xf>
    <xf numFmtId="43" fontId="97" fillId="56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0" xfId="0" applyFont="1" applyFill="1" applyAlignment="1" applyProtection="1">
      <alignment wrapText="1"/>
    </xf>
    <xf numFmtId="0" fontId="74" fillId="0" borderId="66" xfId="0" applyFont="1" applyFill="1" applyBorder="1" applyProtection="1"/>
    <xf numFmtId="0" fontId="74" fillId="0" borderId="53" xfId="0" applyFont="1" applyFill="1" applyBorder="1" applyProtection="1"/>
    <xf numFmtId="0" fontId="74" fillId="0" borderId="58" xfId="0" applyFont="1" applyFill="1" applyBorder="1" applyProtection="1"/>
    <xf numFmtId="0" fontId="74" fillId="0" borderId="43" xfId="0" applyFont="1" applyFill="1" applyBorder="1" applyProtection="1"/>
    <xf numFmtId="0" fontId="74" fillId="0" borderId="44" xfId="0" applyFont="1" applyFill="1" applyBorder="1" applyProtection="1"/>
    <xf numFmtId="0" fontId="96" fillId="0" borderId="43" xfId="0" applyFont="1" applyFill="1" applyBorder="1" applyProtection="1"/>
    <xf numFmtId="0" fontId="75" fillId="0" borderId="0" xfId="0" applyFont="1" applyFill="1" applyBorder="1" applyAlignment="1" applyProtection="1">
      <alignment horizontal="centerContinuous" vertical="center" wrapText="1"/>
    </xf>
    <xf numFmtId="0" fontId="75" fillId="0" borderId="0" xfId="0" applyFont="1" applyFill="1" applyBorder="1" applyAlignment="1" applyProtection="1">
      <alignment horizontal="centerContinuous" vertical="center"/>
    </xf>
    <xf numFmtId="0" fontId="96" fillId="0" borderId="0" xfId="0" applyFont="1" applyFill="1" applyBorder="1" applyAlignment="1" applyProtection="1">
      <alignment horizontal="centerContinuous" vertical="center"/>
    </xf>
    <xf numFmtId="0" fontId="96" fillId="0" borderId="44" xfId="0" applyFont="1" applyFill="1" applyBorder="1" applyProtection="1"/>
    <xf numFmtId="0" fontId="74" fillId="0" borderId="43" xfId="0" applyFont="1" applyFill="1" applyBorder="1" applyAlignment="1" applyProtection="1">
      <alignment wrapText="1"/>
    </xf>
    <xf numFmtId="0" fontId="74" fillId="0" borderId="77" xfId="0" applyFont="1" applyFill="1" applyBorder="1" applyProtection="1"/>
    <xf numFmtId="0" fontId="74" fillId="0" borderId="44" xfId="0" applyFont="1" applyFill="1" applyBorder="1" applyAlignment="1" applyProtection="1">
      <alignment wrapText="1"/>
    </xf>
    <xf numFmtId="0" fontId="74" fillId="0" borderId="79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74" fillId="0" borderId="55" xfId="0" applyFont="1" applyFill="1" applyBorder="1" applyProtection="1"/>
    <xf numFmtId="0" fontId="74" fillId="0" borderId="0" xfId="0" quotePrefix="1" applyFont="1" applyFill="1" applyBorder="1" applyAlignment="1" applyProtection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Fill="1" applyBorder="1" applyAlignment="1" applyProtection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 applyFill="1" applyBorder="1" applyAlignment="1" applyProtection="1"/>
    <xf numFmtId="0" fontId="74" fillId="0" borderId="0" xfId="0" applyFont="1" applyFill="1" applyBorder="1" applyAlignment="1" applyProtection="1">
      <alignment wrapText="1"/>
    </xf>
    <xf numFmtId="0" fontId="74" fillId="0" borderId="78" xfId="0" applyFont="1" applyFill="1" applyBorder="1" applyAlignment="1" applyProtection="1">
      <alignment wrapText="1"/>
    </xf>
    <xf numFmtId="0" fontId="76" fillId="0" borderId="54" xfId="0" applyFont="1" applyBorder="1"/>
    <xf numFmtId="0" fontId="74" fillId="63" borderId="54" xfId="0" applyFont="1" applyFill="1" applyBorder="1" applyProtection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41" fontId="74" fillId="0" borderId="0" xfId="0" applyNumberFormat="1" applyFont="1" applyBorder="1"/>
    <xf numFmtId="0" fontId="74" fillId="0" borderId="44" xfId="0" applyFont="1" applyBorder="1"/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74" fillId="0" borderId="79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Fill="1" applyBorder="1" applyAlignment="1" applyProtection="1"/>
    <xf numFmtId="0" fontId="76" fillId="0" borderId="100" xfId="0" applyFont="1" applyFill="1" applyBorder="1" applyAlignment="1" applyProtection="1"/>
    <xf numFmtId="41" fontId="76" fillId="0" borderId="35" xfId="0" applyNumberFormat="1" applyFont="1" applyFill="1" applyBorder="1" applyAlignment="1" applyProtection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 applyProtection="1">
      <alignment vertical="top" wrapText="1"/>
    </xf>
    <xf numFmtId="41" fontId="74" fillId="0" borderId="101" xfId="0" applyNumberFormat="1" applyFont="1" applyFill="1" applyBorder="1" applyAlignment="1" applyProtection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Fill="1" applyBorder="1" applyAlignment="1" applyProtection="1">
      <alignment horizontal="right" vertical="center"/>
    </xf>
    <xf numFmtId="41" fontId="76" fillId="0" borderId="14" xfId="0" applyNumberFormat="1" applyFont="1" applyFill="1" applyBorder="1" applyAlignment="1" applyProtection="1">
      <alignment horizontal="center" vertical="top"/>
    </xf>
    <xf numFmtId="41" fontId="76" fillId="0" borderId="16" xfId="0" applyNumberFormat="1" applyFont="1" applyFill="1" applyBorder="1" applyAlignment="1" applyProtection="1">
      <alignment horizontal="center" vertical="top"/>
    </xf>
    <xf numFmtId="41" fontId="76" fillId="0" borderId="20" xfId="0" applyNumberFormat="1" applyFont="1" applyFill="1" applyBorder="1" applyAlignment="1" applyProtection="1">
      <alignment horizontal="center" vertical="top"/>
    </xf>
    <xf numFmtId="41" fontId="76" fillId="0" borderId="14" xfId="0" applyNumberFormat="1" applyFont="1" applyFill="1" applyBorder="1" applyAlignment="1" applyProtection="1">
      <alignment horizontal="center" vertical="top" wrapText="1"/>
    </xf>
    <xf numFmtId="166" fontId="76" fillId="56" borderId="20" xfId="0" applyNumberFormat="1" applyFont="1" applyFill="1" applyBorder="1" applyAlignment="1" applyProtection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Fill="1" applyBorder="1" applyAlignment="1" applyProtection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Fill="1" applyBorder="1" applyAlignment="1" applyProtection="1">
      <alignment vertical="top" wrapText="1"/>
    </xf>
    <xf numFmtId="41" fontId="74" fillId="0" borderId="31" xfId="0" applyNumberFormat="1" applyFont="1" applyFill="1" applyBorder="1" applyAlignment="1" applyProtection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Fill="1" applyBorder="1" applyAlignment="1" applyProtection="1">
      <alignment vertical="top" wrapText="1"/>
    </xf>
    <xf numFmtId="41" fontId="93" fillId="0" borderId="106" xfId="0" applyNumberFormat="1" applyFont="1" applyFill="1" applyBorder="1" applyAlignment="1" applyProtection="1">
      <alignment vertical="top" wrapText="1"/>
    </xf>
    <xf numFmtId="41" fontId="74" fillId="56" borderId="31" xfId="0" applyNumberFormat="1" applyFont="1" applyFill="1" applyBorder="1" applyAlignment="1" applyProtection="1">
      <alignment vertical="top"/>
    </xf>
    <xf numFmtId="41" fontId="93" fillId="0" borderId="31" xfId="0" applyNumberFormat="1" applyFont="1" applyFill="1" applyBorder="1" applyAlignment="1" applyProtection="1">
      <alignment horizontal="center" vertical="top"/>
    </xf>
    <xf numFmtId="41" fontId="93" fillId="0" borderId="106" xfId="0" applyNumberFormat="1" applyFont="1" applyFill="1" applyBorder="1" applyAlignment="1" applyProtection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Fill="1" applyBorder="1" applyAlignment="1" applyProtection="1">
      <alignment vertical="top"/>
    </xf>
    <xf numFmtId="41" fontId="76" fillId="0" borderId="107" xfId="0" applyNumberFormat="1" applyFont="1" applyFill="1" applyBorder="1" applyAlignment="1" applyProtection="1">
      <alignment vertical="top"/>
    </xf>
    <xf numFmtId="41" fontId="74" fillId="56" borderId="81" xfId="0" applyNumberFormat="1" applyFont="1" applyFill="1" applyBorder="1" applyAlignment="1" applyProtection="1">
      <alignment vertical="top"/>
    </xf>
    <xf numFmtId="41" fontId="76" fillId="0" borderId="32" xfId="0" applyNumberFormat="1" applyFont="1" applyFill="1" applyBorder="1" applyAlignment="1" applyProtection="1">
      <alignment vertical="top"/>
    </xf>
    <xf numFmtId="0" fontId="76" fillId="56" borderId="108" xfId="0" applyFont="1" applyFill="1" applyBorder="1" applyAlignment="1" applyProtection="1">
      <alignment vertical="top"/>
    </xf>
    <xf numFmtId="0" fontId="76" fillId="56" borderId="109" xfId="0" applyFont="1" applyFill="1" applyBorder="1" applyAlignment="1" applyProtection="1">
      <alignment horizontal="center" vertical="top"/>
    </xf>
    <xf numFmtId="0" fontId="89" fillId="60" borderId="110" xfId="2448" applyFont="1" applyFill="1" applyBorder="1" applyAlignment="1" applyProtection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 applyProtection="1">
      <alignment horizontal="left" vertical="top"/>
    </xf>
    <xf numFmtId="0" fontId="76" fillId="56" borderId="109" xfId="0" applyFont="1" applyFill="1" applyBorder="1" applyAlignment="1" applyProtection="1">
      <alignment horizontal="left" vertical="top"/>
    </xf>
    <xf numFmtId="3" fontId="74" fillId="56" borderId="109" xfId="0" applyNumberFormat="1" applyFont="1" applyFill="1" applyBorder="1" applyAlignment="1" applyProtection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Fill="1" applyBorder="1" applyAlignment="1" applyProtection="1">
      <alignment horizontal="left" vertical="top" wrapText="1"/>
    </xf>
    <xf numFmtId="3" fontId="74" fillId="0" borderId="109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Fill="1" applyBorder="1" applyAlignment="1" applyProtection="1">
      <alignment horizontal="right" vertical="center"/>
    </xf>
    <xf numFmtId="0" fontId="75" fillId="0" borderId="51" xfId="2448" applyFont="1" applyFill="1" applyBorder="1" applyAlignment="1" applyProtection="1">
      <alignment horizontal="center" vertical="center" wrapText="1"/>
      <protection hidden="1"/>
    </xf>
    <xf numFmtId="0" fontId="75" fillId="0" borderId="76" xfId="2448" applyFont="1" applyFill="1" applyBorder="1" applyAlignment="1" applyProtection="1">
      <alignment horizontal="center" vertical="center"/>
      <protection hidden="1"/>
    </xf>
    <xf numFmtId="0" fontId="75" fillId="0" borderId="56" xfId="2448" applyFont="1" applyFill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 applyFill="1" applyBorder="1" applyAlignment="1" applyProtection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Fill="1" applyBorder="1" applyAlignment="1" applyProtection="1">
      <alignment vertical="center"/>
    </xf>
    <xf numFmtId="175" fontId="74" fillId="56" borderId="65" xfId="0" applyNumberFormat="1" applyFont="1" applyFill="1" applyBorder="1" applyAlignment="1" applyProtection="1">
      <alignment horizontal="center" vertical="center"/>
    </xf>
    <xf numFmtId="175" fontId="74" fillId="56" borderId="54" xfId="0" applyNumberFormat="1" applyFont="1" applyFill="1" applyBorder="1" applyAlignment="1" applyProtection="1">
      <alignment horizontal="center" vertical="center"/>
    </xf>
    <xf numFmtId="175" fontId="74" fillId="56" borderId="65" xfId="0" applyNumberFormat="1" applyFont="1" applyFill="1" applyBorder="1" applyAlignment="1" applyProtection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44" xfId="0" applyFont="1" applyBorder="1" applyAlignment="1">
      <alignment wrapText="1"/>
    </xf>
    <xf numFmtId="0" fontId="74" fillId="0" borderId="118" xfId="0" applyFont="1" applyBorder="1" applyAlignment="1"/>
    <xf numFmtId="0" fontId="73" fillId="0" borderId="78" xfId="0" applyFont="1" applyFill="1" applyBorder="1" applyAlignment="1" applyProtection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 applyBorder="1" applyAlignment="1" applyProtection="1"/>
    <xf numFmtId="0" fontId="88" fillId="0" borderId="0" xfId="0" applyNumberFormat="1" applyFont="1" applyAlignment="1">
      <alignment horizontal="left" indent="1"/>
    </xf>
    <xf numFmtId="0" fontId="74" fillId="0" borderId="0" xfId="0" applyNumberFormat="1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NumberFormat="1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0" borderId="65" xfId="0" applyFont="1" applyFill="1" applyBorder="1" applyProtection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Fill="1" applyBorder="1"/>
    <xf numFmtId="0" fontId="74" fillId="0" borderId="0" xfId="0" applyFont="1" applyFill="1" applyBorder="1"/>
    <xf numFmtId="0" fontId="74" fillId="0" borderId="0" xfId="0" applyFont="1" applyFill="1"/>
    <xf numFmtId="0" fontId="74" fillId="0" borderId="92" xfId="0" applyFont="1" applyFill="1" applyBorder="1" applyAlignment="1">
      <alignment horizontal="centerContinuous"/>
    </xf>
    <xf numFmtId="0" fontId="74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78" xfId="0" applyNumberFormat="1" applyFont="1" applyBorder="1"/>
    <xf numFmtId="0" fontId="74" fillId="0" borderId="53" xfId="0" applyNumberFormat="1" applyFont="1" applyBorder="1"/>
    <xf numFmtId="0" fontId="74" fillId="0" borderId="53" xfId="0" applyNumberFormat="1" applyFont="1" applyBorder="1" applyAlignment="1">
      <alignment horizontal="center"/>
    </xf>
    <xf numFmtId="0" fontId="74" fillId="0" borderId="58" xfId="0" applyNumberFormat="1" applyFont="1" applyBorder="1" applyAlignment="1">
      <alignment horizontal="center"/>
    </xf>
    <xf numFmtId="0" fontId="74" fillId="0" borderId="0" xfId="0" applyNumberFormat="1" applyFont="1" applyBorder="1"/>
    <xf numFmtId="0" fontId="74" fillId="0" borderId="0" xfId="0" applyNumberFormat="1" applyFont="1" applyBorder="1" applyAlignment="1">
      <alignment horizontal="center"/>
    </xf>
    <xf numFmtId="0" fontId="74" fillId="0" borderId="44" xfId="0" applyNumberFormat="1" applyFont="1" applyBorder="1" applyAlignment="1">
      <alignment horizontal="center"/>
    </xf>
    <xf numFmtId="0" fontId="74" fillId="0" borderId="78" xfId="0" applyNumberFormat="1" applyFont="1" applyBorder="1" applyAlignment="1">
      <alignment horizontal="center"/>
    </xf>
    <xf numFmtId="0" fontId="74" fillId="0" borderId="79" xfId="0" applyNumberFormat="1" applyFont="1" applyBorder="1" applyAlignment="1">
      <alignment horizontal="center"/>
    </xf>
    <xf numFmtId="0" fontId="74" fillId="0" borderId="77" xfId="0" applyNumberFormat="1" applyFont="1" applyBorder="1" applyAlignment="1">
      <alignment horizontal="left" indent="1"/>
    </xf>
    <xf numFmtId="0" fontId="74" fillId="0" borderId="127" xfId="0" applyNumberFormat="1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Fill="1" applyBorder="1" applyAlignment="1" applyProtection="1">
      <alignment vertical="top"/>
    </xf>
    <xf numFmtId="41" fontId="76" fillId="0" borderId="31" xfId="0" applyNumberFormat="1" applyFont="1" applyFill="1" applyBorder="1" applyAlignment="1" applyProtection="1">
      <alignment vertical="top"/>
    </xf>
    <xf numFmtId="41" fontId="92" fillId="56" borderId="36" xfId="0" applyNumberFormat="1" applyFont="1" applyFill="1" applyBorder="1" applyAlignment="1" applyProtection="1">
      <alignment vertical="top"/>
    </xf>
    <xf numFmtId="41" fontId="92" fillId="56" borderId="31" xfId="0" applyNumberFormat="1" applyFont="1" applyFill="1" applyBorder="1" applyAlignment="1" applyProtection="1">
      <alignment vertical="top"/>
    </xf>
    <xf numFmtId="3" fontId="74" fillId="29" borderId="0" xfId="0" applyNumberFormat="1" applyFont="1" applyFill="1" applyBorder="1" applyAlignment="1" applyProtection="1">
      <protection locked="0"/>
    </xf>
    <xf numFmtId="0" fontId="74" fillId="29" borderId="0" xfId="0" applyFont="1" applyFill="1" applyBorder="1" applyAlignment="1" applyProtection="1"/>
    <xf numFmtId="0" fontId="89" fillId="30" borderId="109" xfId="0" applyFont="1" applyFill="1" applyBorder="1" applyAlignment="1" applyProtection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 applyProtection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0" fillId="0" borderId="129" xfId="0" applyBorder="1" applyAlignment="1">
      <alignment horizontal="left" wrapText="1"/>
    </xf>
    <xf numFmtId="0" fontId="0" fillId="0" borderId="129" xfId="0" applyBorder="1" applyAlignment="1">
      <alignment wrapText="1"/>
    </xf>
    <xf numFmtId="0" fontId="76" fillId="56" borderId="129" xfId="0" applyFont="1" applyFill="1" applyBorder="1" applyAlignment="1" applyProtection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 applyProtection="1">
      <alignment horizontal="left" indent="1"/>
    </xf>
    <xf numFmtId="0" fontId="88" fillId="0" borderId="0" xfId="0" applyFont="1"/>
    <xf numFmtId="0" fontId="76" fillId="56" borderId="0" xfId="0" applyFont="1" applyFill="1" applyBorder="1" applyAlignment="1" applyProtection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3" fontId="0" fillId="0" borderId="129" xfId="0" applyNumberFormat="1" applyBorder="1" applyAlignment="1">
      <alignment horizontal="center" vertical="center" wrapText="1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Fill="1" applyBorder="1" applyAlignment="1" applyProtection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Fill="1" applyBorder="1"/>
    <xf numFmtId="0" fontId="123" fillId="0" borderId="0" xfId="0" applyFont="1" applyFill="1"/>
    <xf numFmtId="0" fontId="74" fillId="56" borderId="129" xfId="45" applyFont="1" applyFill="1" applyBorder="1" applyProtection="1"/>
    <xf numFmtId="0" fontId="74" fillId="0" borderId="46" xfId="0" quotePrefix="1" applyFont="1" applyFill="1" applyBorder="1" applyAlignment="1" applyProtection="1">
      <alignment horizontal="left" vertical="top" wrapText="1"/>
    </xf>
    <xf numFmtId="0" fontId="74" fillId="0" borderId="0" xfId="0" applyFont="1" applyFill="1" applyBorder="1" applyAlignment="1" applyProtection="1">
      <alignment horizontal="left" vertical="top" wrapText="1"/>
    </xf>
    <xf numFmtId="0" fontId="77" fillId="56" borderId="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 vertical="center" wrapText="1"/>
    </xf>
    <xf numFmtId="0" fontId="75" fillId="56" borderId="0" xfId="0" applyFont="1" applyFill="1" applyBorder="1" applyAlignment="1" applyProtection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8" xfId="96" applyNumberFormat="1" applyFont="1" applyFill="1" applyBorder="1" applyAlignment="1" applyProtection="1">
      <alignment horizontal="left" vertical="top" wrapText="1"/>
      <protection locked="0"/>
    </xf>
    <xf numFmtId="0" fontId="74" fillId="55" borderId="49" xfId="96" applyNumberFormat="1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 applyProtection="1">
      <alignment horizontal="center" vertical="top" wrapText="1"/>
    </xf>
    <xf numFmtId="0" fontId="74" fillId="60" borderId="48" xfId="2448" applyFont="1" applyFill="1" applyBorder="1" applyAlignment="1" applyProtection="1">
      <alignment horizontal="center" vertical="top" wrapText="1"/>
    </xf>
    <xf numFmtId="0" fontId="74" fillId="60" borderId="49" xfId="2448" applyFont="1" applyFill="1" applyBorder="1" applyAlignment="1" applyProtection="1">
      <alignment horizontal="center" vertical="top" wrapText="1"/>
    </xf>
    <xf numFmtId="0" fontId="75" fillId="0" borderId="86" xfId="0" applyFont="1" applyFill="1" applyBorder="1" applyAlignment="1" applyProtection="1">
      <alignment horizontal="center" vertical="center"/>
    </xf>
    <xf numFmtId="0" fontId="75" fillId="0" borderId="87" xfId="0" applyFont="1" applyFill="1" applyBorder="1" applyAlignment="1" applyProtection="1">
      <alignment horizontal="center" vertical="center"/>
    </xf>
    <xf numFmtId="0" fontId="75" fillId="0" borderId="88" xfId="0" applyFont="1" applyFill="1" applyBorder="1" applyAlignment="1" applyProtection="1">
      <alignment horizontal="center" vertical="center"/>
    </xf>
    <xf numFmtId="0" fontId="75" fillId="0" borderId="89" xfId="0" applyFont="1" applyFill="1" applyBorder="1" applyAlignment="1" applyProtection="1">
      <alignment horizontal="center" vertical="center"/>
    </xf>
    <xf numFmtId="0" fontId="75" fillId="0" borderId="0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90" xfId="0" applyFont="1" applyFill="1" applyBorder="1" applyAlignment="1" applyProtection="1">
      <alignment horizontal="center" vertical="center"/>
    </xf>
    <xf numFmtId="0" fontId="75" fillId="0" borderId="18" xfId="0" applyFont="1" applyFill="1" applyBorder="1" applyAlignment="1" applyProtection="1">
      <alignment horizontal="center" vertical="center"/>
    </xf>
    <xf numFmtId="0" fontId="75" fillId="0" borderId="19" xfId="0" applyFont="1" applyFill="1" applyBorder="1" applyAlignment="1" applyProtection="1">
      <alignment horizontal="center" vertical="center"/>
    </xf>
    <xf numFmtId="0" fontId="76" fillId="0" borderId="16" xfId="0" applyFont="1" applyFill="1" applyBorder="1" applyAlignment="1" applyProtection="1">
      <alignment horizontal="center" vertical="top"/>
    </xf>
    <xf numFmtId="0" fontId="76" fillId="0" borderId="0" xfId="0" applyFont="1" applyFill="1" applyBorder="1" applyAlignment="1" applyProtection="1">
      <alignment horizontal="center" vertical="top"/>
    </xf>
    <xf numFmtId="0" fontId="76" fillId="0" borderId="91" xfId="0" applyFont="1" applyFill="1" applyBorder="1" applyAlignment="1" applyProtection="1">
      <alignment horizontal="center" vertical="center" wrapText="1"/>
    </xf>
    <xf numFmtId="0" fontId="76" fillId="0" borderId="10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76" fillId="0" borderId="0" xfId="0" applyFont="1" applyFill="1" applyBorder="1" applyAlignment="1" applyProtection="1">
      <alignment horizontal="center" vertical="center" wrapText="1"/>
    </xf>
    <xf numFmtId="0" fontId="76" fillId="0" borderId="1" xfId="0" applyFont="1" applyFill="1" applyBorder="1" applyAlignment="1" applyProtection="1">
      <alignment horizontal="center" vertical="top" wrapText="1"/>
    </xf>
    <xf numFmtId="0" fontId="76" fillId="0" borderId="104" xfId="0" applyFont="1" applyFill="1" applyBorder="1" applyAlignment="1" applyProtection="1">
      <alignment horizontal="center" vertical="top" wrapText="1"/>
    </xf>
    <xf numFmtId="41" fontId="74" fillId="0" borderId="0" xfId="0" applyNumberFormat="1" applyFont="1" applyFill="1" applyBorder="1" applyAlignment="1" applyProtection="1">
      <alignment horizontal="center" vertical="top"/>
    </xf>
    <xf numFmtId="0" fontId="74" fillId="0" borderId="11" xfId="0" applyFont="1" applyFill="1" applyBorder="1" applyAlignment="1" applyProtection="1">
      <alignment vertical="top" wrapText="1"/>
    </xf>
    <xf numFmtId="0" fontId="74" fillId="0" borderId="0" xfId="0" applyFont="1" applyFill="1" applyBorder="1" applyAlignment="1" applyProtection="1">
      <alignment vertical="top" wrapText="1"/>
    </xf>
    <xf numFmtId="41" fontId="74" fillId="0" borderId="0" xfId="0" applyNumberFormat="1" applyFont="1" applyFill="1" applyBorder="1" applyAlignment="1" applyProtection="1">
      <alignment horizontal="center" vertical="top" wrapText="1"/>
    </xf>
    <xf numFmtId="0" fontId="74" fillId="30" borderId="85" xfId="0" applyFont="1" applyFill="1" applyBorder="1" applyAlignment="1" applyProtection="1">
      <alignment horizontal="center" vertical="top" wrapText="1"/>
    </xf>
    <xf numFmtId="0" fontId="74" fillId="30" borderId="28" xfId="0" applyFont="1" applyFill="1" applyBorder="1" applyAlignment="1" applyProtection="1">
      <alignment horizontal="center" vertical="top" wrapText="1"/>
    </xf>
    <xf numFmtId="0" fontId="74" fillId="30" borderId="33" xfId="0" applyFont="1" applyFill="1" applyBorder="1" applyAlignment="1" applyProtection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</cellXfs>
  <cellStyles count="8907">
    <cellStyle name="20% - Accent1" xfId="1" builtinId="30" customBuiltin="1"/>
    <cellStyle name="20% - Accent1 2" xfId="99"/>
    <cellStyle name="20% - Accent1 2 2" xfId="100"/>
    <cellStyle name="20% - Accent1 3" xfId="6912"/>
    <cellStyle name="20% - Accent2" xfId="2" builtinId="34" customBuiltin="1"/>
    <cellStyle name="20% - Accent2 2" xfId="101"/>
    <cellStyle name="20% - Accent2 2 2" xfId="102"/>
    <cellStyle name="20% - Accent2 3" xfId="6916"/>
    <cellStyle name="20% - Accent3" xfId="3" builtinId="38" customBuiltin="1"/>
    <cellStyle name="20% - Accent3 2" xfId="103"/>
    <cellStyle name="20% - Accent3 2 2" xfId="104"/>
    <cellStyle name="20% - Accent3 3" xfId="6920"/>
    <cellStyle name="20% - Accent4" xfId="4" builtinId="42" customBuiltin="1"/>
    <cellStyle name="20% - Accent4 2" xfId="105"/>
    <cellStyle name="20% - Accent4 2 2" xfId="106"/>
    <cellStyle name="20% - Accent4 3" xfId="6924"/>
    <cellStyle name="20% - Accent5" xfId="5" builtinId="46" customBuiltin="1"/>
    <cellStyle name="20% - Accent5 2" xfId="107"/>
    <cellStyle name="20% - Accent5 2 2" xfId="108"/>
    <cellStyle name="20% - Accent5 3" xfId="6928"/>
    <cellStyle name="20% - Accent6" xfId="6" builtinId="50" customBuiltin="1"/>
    <cellStyle name="20% - Accent6 2" xfId="109"/>
    <cellStyle name="20% - Accent6 2 2" xfId="110"/>
    <cellStyle name="20% - Accent6 3" xfId="6932"/>
    <cellStyle name="20% - akcent 1" xfId="111"/>
    <cellStyle name="20% - akcent 2" xfId="112"/>
    <cellStyle name="20% - akcent 3" xfId="113"/>
    <cellStyle name="20% - akcent 4" xfId="114"/>
    <cellStyle name="20% - akcent 5" xfId="115"/>
    <cellStyle name="20% - akcent 6" xfId="116"/>
    <cellStyle name="40% - Accent1" xfId="7" builtinId="31" customBuiltin="1"/>
    <cellStyle name="40% - Accent1 2" xfId="117"/>
    <cellStyle name="40% - Accent1 2 2" xfId="118"/>
    <cellStyle name="40% - Accent1 3" xfId="6913"/>
    <cellStyle name="40% - Accent2" xfId="8" builtinId="35" customBuiltin="1"/>
    <cellStyle name="40% - Accent2 2" xfId="119"/>
    <cellStyle name="40% - Accent2 2 2" xfId="120"/>
    <cellStyle name="40% - Accent2 3" xfId="6917"/>
    <cellStyle name="40% - Accent3" xfId="9" builtinId="39" customBuiltin="1"/>
    <cellStyle name="40% - Accent3 2" xfId="121"/>
    <cellStyle name="40% - Accent3 2 2" xfId="122"/>
    <cellStyle name="40% - Accent3 3" xfId="6921"/>
    <cellStyle name="40% - Accent4" xfId="10" builtinId="43" customBuiltin="1"/>
    <cellStyle name="40% - Accent4 2" xfId="123"/>
    <cellStyle name="40% - Accent4 2 2" xfId="124"/>
    <cellStyle name="40% - Accent4 3" xfId="6925"/>
    <cellStyle name="40% - Accent5" xfId="11" builtinId="47" customBuiltin="1"/>
    <cellStyle name="40% - Accent5 2" xfId="125"/>
    <cellStyle name="40% - Accent5 2 2" xfId="126"/>
    <cellStyle name="40% - Accent5 3" xfId="6929"/>
    <cellStyle name="40% - Accent6" xfId="12" builtinId="51" customBuiltin="1"/>
    <cellStyle name="40% - Accent6 2" xfId="127"/>
    <cellStyle name="40% - Accent6 2 2" xfId="128"/>
    <cellStyle name="40% - Accent6 3" xfId="6933"/>
    <cellStyle name="40% - akcent 1" xfId="129"/>
    <cellStyle name="40% - akcent 2" xfId="130"/>
    <cellStyle name="40% - akcent 3" xfId="131"/>
    <cellStyle name="40% - akcent 4" xfId="132"/>
    <cellStyle name="40% - akcent 5" xfId="133"/>
    <cellStyle name="40% - akcent 6" xfId="134"/>
    <cellStyle name="60% - Accent1" xfId="13" builtinId="32" customBuiltin="1"/>
    <cellStyle name="60% - Accent1 2" xfId="135"/>
    <cellStyle name="60% - Accent1 2 2" xfId="136"/>
    <cellStyle name="60% - Accent1 3" xfId="6914"/>
    <cellStyle name="60% - Accent2" xfId="14" builtinId="36" customBuiltin="1"/>
    <cellStyle name="60% - Accent2 2" xfId="137"/>
    <cellStyle name="60% - Accent2 2 2" xfId="138"/>
    <cellStyle name="60% - Accent2 3" xfId="6918"/>
    <cellStyle name="60% - Accent3" xfId="15" builtinId="40" customBuiltin="1"/>
    <cellStyle name="60% - Accent3 2" xfId="139"/>
    <cellStyle name="60% - Accent3 2 2" xfId="140"/>
    <cellStyle name="60% - Accent3 3" xfId="6922"/>
    <cellStyle name="60% - Accent4" xfId="16" builtinId="44" customBuiltin="1"/>
    <cellStyle name="60% - Accent4 2" xfId="141"/>
    <cellStyle name="60% - Accent4 2 2" xfId="142"/>
    <cellStyle name="60% - Accent4 3" xfId="6926"/>
    <cellStyle name="60% - Accent5" xfId="17" builtinId="48" customBuiltin="1"/>
    <cellStyle name="60% - Accent5 2" xfId="143"/>
    <cellStyle name="60% - Accent5 2 2" xfId="144"/>
    <cellStyle name="60% - Accent5 3" xfId="6930"/>
    <cellStyle name="60% - Accent6" xfId="18" builtinId="52" customBuiltin="1"/>
    <cellStyle name="60% - Accent6 2" xfId="145"/>
    <cellStyle name="60% - Accent6 2 2" xfId="146"/>
    <cellStyle name="60% - Accent6 3" xfId="6934"/>
    <cellStyle name="60% - akcent 1" xfId="147"/>
    <cellStyle name="60% - akcent 2" xfId="148"/>
    <cellStyle name="60% - akcent 3" xfId="149"/>
    <cellStyle name="60% - akcent 4" xfId="150"/>
    <cellStyle name="60% - akcent 5" xfId="151"/>
    <cellStyle name="60% - akcent 6" xfId="152"/>
    <cellStyle name="Accent1" xfId="19" builtinId="29" customBuiltin="1"/>
    <cellStyle name="Accent1 2" xfId="153"/>
    <cellStyle name="Accent1 2 2" xfId="154"/>
    <cellStyle name="Accent1 3" xfId="6911"/>
    <cellStyle name="Accent2" xfId="20" builtinId="33" customBuiltin="1"/>
    <cellStyle name="Accent2 2" xfId="155"/>
    <cellStyle name="Accent2 2 2" xfId="156"/>
    <cellStyle name="Accent2 3" xfId="6915"/>
    <cellStyle name="Accent3" xfId="21" builtinId="37" customBuiltin="1"/>
    <cellStyle name="Accent3 2" xfId="157"/>
    <cellStyle name="Accent3 2 2" xfId="158"/>
    <cellStyle name="Accent3 3" xfId="6919"/>
    <cellStyle name="Accent4" xfId="22" builtinId="41" customBuiltin="1"/>
    <cellStyle name="Accent4 2" xfId="159"/>
    <cellStyle name="Accent4 2 2" xfId="160"/>
    <cellStyle name="Accent4 3" xfId="6923"/>
    <cellStyle name="Accent5" xfId="23" builtinId="45" customBuiltin="1"/>
    <cellStyle name="Accent5 2" xfId="161"/>
    <cellStyle name="Accent5 2 2" xfId="162"/>
    <cellStyle name="Accent5 3" xfId="6927"/>
    <cellStyle name="Accent6" xfId="24" builtinId="49" customBuiltin="1"/>
    <cellStyle name="Accent6 2" xfId="163"/>
    <cellStyle name="Accent6 2 2" xfId="164"/>
    <cellStyle name="Accent6 3" xfId="6931"/>
    <cellStyle name="Akcent 1" xfId="165"/>
    <cellStyle name="Akcent 2" xfId="166"/>
    <cellStyle name="Akcent 3" xfId="167"/>
    <cellStyle name="Akcent 4" xfId="168"/>
    <cellStyle name="Akcent 5" xfId="169"/>
    <cellStyle name="Akcent 6" xfId="170"/>
    <cellStyle name="Bad" xfId="25" builtinId="27" customBuiltin="1"/>
    <cellStyle name="Bad 2" xfId="171"/>
    <cellStyle name="Bad 2 2" xfId="172"/>
    <cellStyle name="Bad 3" xfId="6900"/>
    <cellStyle name="BottomTotalRow1" xfId="76"/>
    <cellStyle name="Calculation" xfId="26" builtinId="22" customBuiltin="1"/>
    <cellStyle name="Calculation 2" xfId="173"/>
    <cellStyle name="Calculation 2 10" xfId="174"/>
    <cellStyle name="Calculation 2 10 10" xfId="175"/>
    <cellStyle name="Calculation 2 10 10 2" xfId="4733"/>
    <cellStyle name="Calculation 2 10 10 3" xfId="5308"/>
    <cellStyle name="Calculation 2 10 10 4" xfId="2473"/>
    <cellStyle name="Calculation 2 10 11" xfId="176"/>
    <cellStyle name="Calculation 2 10 11 2" xfId="4734"/>
    <cellStyle name="Calculation 2 10 11 3" xfId="4635"/>
    <cellStyle name="Calculation 2 10 11 4" xfId="2474"/>
    <cellStyle name="Calculation 2 10 12" xfId="177"/>
    <cellStyle name="Calculation 2 10 12 2" xfId="4735"/>
    <cellStyle name="Calculation 2 10 12 3" xfId="5307"/>
    <cellStyle name="Calculation 2 10 12 4" xfId="2475"/>
    <cellStyle name="Calculation 2 10 13" xfId="178"/>
    <cellStyle name="Calculation 2 10 13 2" xfId="4736"/>
    <cellStyle name="Calculation 2 10 13 3" xfId="4649"/>
    <cellStyle name="Calculation 2 10 13 4" xfId="2476"/>
    <cellStyle name="Calculation 2 10 14" xfId="179"/>
    <cellStyle name="Calculation 2 10 14 2" xfId="4737"/>
    <cellStyle name="Calculation 2 10 14 3" xfId="5306"/>
    <cellStyle name="Calculation 2 10 14 4" xfId="2477"/>
    <cellStyle name="Calculation 2 10 15" xfId="180"/>
    <cellStyle name="Calculation 2 10 15 2" xfId="4738"/>
    <cellStyle name="Calculation 2 10 15 3" xfId="4634"/>
    <cellStyle name="Calculation 2 10 15 4" xfId="2478"/>
    <cellStyle name="Calculation 2 10 16" xfId="181"/>
    <cellStyle name="Calculation 2 10 16 2" xfId="4739"/>
    <cellStyle name="Calculation 2 10 16 3" xfId="5305"/>
    <cellStyle name="Calculation 2 10 16 4" xfId="2479"/>
    <cellStyle name="Calculation 2 10 17" xfId="182"/>
    <cellStyle name="Calculation 2 10 17 2" xfId="4740"/>
    <cellStyle name="Calculation 2 10 17 3" xfId="5304"/>
    <cellStyle name="Calculation 2 10 17 4" xfId="2480"/>
    <cellStyle name="Calculation 2 10 18" xfId="183"/>
    <cellStyle name="Calculation 2 10 18 2" xfId="4741"/>
    <cellStyle name="Calculation 2 10 18 3" xfId="5165"/>
    <cellStyle name="Calculation 2 10 18 4" xfId="2481"/>
    <cellStyle name="Calculation 2 10 19" xfId="184"/>
    <cellStyle name="Calculation 2 10 19 2" xfId="4742"/>
    <cellStyle name="Calculation 2 10 19 3" xfId="5164"/>
    <cellStyle name="Calculation 2 10 19 4" xfId="2482"/>
    <cellStyle name="Calculation 2 10 2" xfId="185"/>
    <cellStyle name="Calculation 2 10 2 2" xfId="4743"/>
    <cellStyle name="Calculation 2 10 2 3" xfId="5163"/>
    <cellStyle name="Calculation 2 10 2 4" xfId="2483"/>
    <cellStyle name="Calculation 2 10 20" xfId="186"/>
    <cellStyle name="Calculation 2 10 20 2" xfId="4744"/>
    <cellStyle name="Calculation 2 10 20 3" xfId="5162"/>
    <cellStyle name="Calculation 2 10 20 4" xfId="2484"/>
    <cellStyle name="Calculation 2 10 21" xfId="187"/>
    <cellStyle name="Calculation 2 10 21 2" xfId="4745"/>
    <cellStyle name="Calculation 2 10 21 3" xfId="5161"/>
    <cellStyle name="Calculation 2 10 21 4" xfId="2485"/>
    <cellStyle name="Calculation 2 10 22" xfId="188"/>
    <cellStyle name="Calculation 2 10 22 2" xfId="4746"/>
    <cellStyle name="Calculation 2 10 22 3" xfId="5160"/>
    <cellStyle name="Calculation 2 10 22 4" xfId="2486"/>
    <cellStyle name="Calculation 2 10 23" xfId="189"/>
    <cellStyle name="Calculation 2 10 23 2" xfId="4747"/>
    <cellStyle name="Calculation 2 10 23 3" xfId="6887"/>
    <cellStyle name="Calculation 2 10 23 4" xfId="2487"/>
    <cellStyle name="Calculation 2 10 24" xfId="4732"/>
    <cellStyle name="Calculation 2 10 25" xfId="5309"/>
    <cellStyle name="Calculation 2 10 26" xfId="2472"/>
    <cellStyle name="Calculation 2 10 3" xfId="190"/>
    <cellStyle name="Calculation 2 10 3 2" xfId="4748"/>
    <cellStyle name="Calculation 2 10 3 3" xfId="5159"/>
    <cellStyle name="Calculation 2 10 3 4" xfId="2488"/>
    <cellStyle name="Calculation 2 10 4" xfId="191"/>
    <cellStyle name="Calculation 2 10 4 2" xfId="4749"/>
    <cellStyle name="Calculation 2 10 4 3" xfId="5158"/>
    <cellStyle name="Calculation 2 10 4 4" xfId="2489"/>
    <cellStyle name="Calculation 2 10 5" xfId="192"/>
    <cellStyle name="Calculation 2 10 5 2" xfId="4750"/>
    <cellStyle name="Calculation 2 10 5 3" xfId="5157"/>
    <cellStyle name="Calculation 2 10 5 4" xfId="2490"/>
    <cellStyle name="Calculation 2 10 6" xfId="193"/>
    <cellStyle name="Calculation 2 10 6 2" xfId="4751"/>
    <cellStyle name="Calculation 2 10 6 3" xfId="5156"/>
    <cellStyle name="Calculation 2 10 6 4" xfId="2491"/>
    <cellStyle name="Calculation 2 10 7" xfId="194"/>
    <cellStyle name="Calculation 2 10 7 2" xfId="4752"/>
    <cellStyle name="Calculation 2 10 7 3" xfId="5155"/>
    <cellStyle name="Calculation 2 10 7 4" xfId="2492"/>
    <cellStyle name="Calculation 2 10 8" xfId="195"/>
    <cellStyle name="Calculation 2 10 8 2" xfId="4753"/>
    <cellStyle name="Calculation 2 10 8 3" xfId="5154"/>
    <cellStyle name="Calculation 2 10 8 4" xfId="2493"/>
    <cellStyle name="Calculation 2 10 9" xfId="196"/>
    <cellStyle name="Calculation 2 10 9 2" xfId="4754"/>
    <cellStyle name="Calculation 2 10 9 3" xfId="5153"/>
    <cellStyle name="Calculation 2 10 9 4" xfId="2494"/>
    <cellStyle name="Calculation 2 11" xfId="197"/>
    <cellStyle name="Calculation 2 11 10" xfId="198"/>
    <cellStyle name="Calculation 2 11 10 2" xfId="4756"/>
    <cellStyle name="Calculation 2 11 10 3" xfId="5151"/>
    <cellStyle name="Calculation 2 11 10 4" xfId="2496"/>
    <cellStyle name="Calculation 2 11 11" xfId="199"/>
    <cellStyle name="Calculation 2 11 11 2" xfId="4757"/>
    <cellStyle name="Calculation 2 11 11 3" xfId="5150"/>
    <cellStyle name="Calculation 2 11 11 4" xfId="2497"/>
    <cellStyle name="Calculation 2 11 12" xfId="200"/>
    <cellStyle name="Calculation 2 11 12 2" xfId="4758"/>
    <cellStyle name="Calculation 2 11 12 3" xfId="5149"/>
    <cellStyle name="Calculation 2 11 12 4" xfId="2498"/>
    <cellStyle name="Calculation 2 11 13" xfId="201"/>
    <cellStyle name="Calculation 2 11 13 2" xfId="4759"/>
    <cellStyle name="Calculation 2 11 13 3" xfId="5148"/>
    <cellStyle name="Calculation 2 11 13 4" xfId="2499"/>
    <cellStyle name="Calculation 2 11 14" xfId="202"/>
    <cellStyle name="Calculation 2 11 14 2" xfId="4760"/>
    <cellStyle name="Calculation 2 11 14 3" xfId="5147"/>
    <cellStyle name="Calculation 2 11 14 4" xfId="2500"/>
    <cellStyle name="Calculation 2 11 15" xfId="203"/>
    <cellStyle name="Calculation 2 11 15 2" xfId="4761"/>
    <cellStyle name="Calculation 2 11 15 3" xfId="5146"/>
    <cellStyle name="Calculation 2 11 15 4" xfId="2501"/>
    <cellStyle name="Calculation 2 11 16" xfId="204"/>
    <cellStyle name="Calculation 2 11 16 2" xfId="4762"/>
    <cellStyle name="Calculation 2 11 16 3" xfId="5145"/>
    <cellStyle name="Calculation 2 11 16 4" xfId="2502"/>
    <cellStyle name="Calculation 2 11 17" xfId="205"/>
    <cellStyle name="Calculation 2 11 17 2" xfId="4763"/>
    <cellStyle name="Calculation 2 11 17 3" xfId="5144"/>
    <cellStyle name="Calculation 2 11 17 4" xfId="2503"/>
    <cellStyle name="Calculation 2 11 18" xfId="206"/>
    <cellStyle name="Calculation 2 11 18 2" xfId="4764"/>
    <cellStyle name="Calculation 2 11 18 3" xfId="5143"/>
    <cellStyle name="Calculation 2 11 18 4" xfId="2504"/>
    <cellStyle name="Calculation 2 11 19" xfId="207"/>
    <cellStyle name="Calculation 2 11 19 2" xfId="4765"/>
    <cellStyle name="Calculation 2 11 19 3" xfId="5142"/>
    <cellStyle name="Calculation 2 11 19 4" xfId="2505"/>
    <cellStyle name="Calculation 2 11 2" xfId="208"/>
    <cellStyle name="Calculation 2 11 2 2" xfId="4766"/>
    <cellStyle name="Calculation 2 11 2 3" xfId="5141"/>
    <cellStyle name="Calculation 2 11 2 4" xfId="2506"/>
    <cellStyle name="Calculation 2 11 20" xfId="209"/>
    <cellStyle name="Calculation 2 11 20 2" xfId="4767"/>
    <cellStyle name="Calculation 2 11 20 3" xfId="5140"/>
    <cellStyle name="Calculation 2 11 20 4" xfId="2507"/>
    <cellStyle name="Calculation 2 11 21" xfId="210"/>
    <cellStyle name="Calculation 2 11 21 2" xfId="4768"/>
    <cellStyle name="Calculation 2 11 21 3" xfId="5139"/>
    <cellStyle name="Calculation 2 11 21 4" xfId="2508"/>
    <cellStyle name="Calculation 2 11 22" xfId="211"/>
    <cellStyle name="Calculation 2 11 22 2" xfId="4769"/>
    <cellStyle name="Calculation 2 11 22 3" xfId="5138"/>
    <cellStyle name="Calculation 2 11 22 4" xfId="2509"/>
    <cellStyle name="Calculation 2 11 23" xfId="212"/>
    <cellStyle name="Calculation 2 11 23 2" xfId="4770"/>
    <cellStyle name="Calculation 2 11 23 3" xfId="5137"/>
    <cellStyle name="Calculation 2 11 23 4" xfId="2510"/>
    <cellStyle name="Calculation 2 11 24" xfId="4755"/>
    <cellStyle name="Calculation 2 11 25" xfId="5152"/>
    <cellStyle name="Calculation 2 11 26" xfId="2495"/>
    <cellStyle name="Calculation 2 11 3" xfId="213"/>
    <cellStyle name="Calculation 2 11 3 2" xfId="4771"/>
    <cellStyle name="Calculation 2 11 3 3" xfId="5136"/>
    <cellStyle name="Calculation 2 11 3 4" xfId="2511"/>
    <cellStyle name="Calculation 2 11 4" xfId="214"/>
    <cellStyle name="Calculation 2 11 4 2" xfId="4772"/>
    <cellStyle name="Calculation 2 11 4 3" xfId="6883"/>
    <cellStyle name="Calculation 2 11 4 4" xfId="2512"/>
    <cellStyle name="Calculation 2 11 5" xfId="215"/>
    <cellStyle name="Calculation 2 11 5 2" xfId="4773"/>
    <cellStyle name="Calculation 2 11 5 3" xfId="5135"/>
    <cellStyle name="Calculation 2 11 5 4" xfId="2513"/>
    <cellStyle name="Calculation 2 11 6" xfId="216"/>
    <cellStyle name="Calculation 2 11 6 2" xfId="4774"/>
    <cellStyle name="Calculation 2 11 6 3" xfId="5134"/>
    <cellStyle name="Calculation 2 11 6 4" xfId="2514"/>
    <cellStyle name="Calculation 2 11 7" xfId="217"/>
    <cellStyle name="Calculation 2 11 7 2" xfId="4775"/>
    <cellStyle name="Calculation 2 11 7 3" xfId="5133"/>
    <cellStyle name="Calculation 2 11 7 4" xfId="2515"/>
    <cellStyle name="Calculation 2 11 8" xfId="218"/>
    <cellStyle name="Calculation 2 11 8 2" xfId="4776"/>
    <cellStyle name="Calculation 2 11 8 3" xfId="5132"/>
    <cellStyle name="Calculation 2 11 8 4" xfId="2516"/>
    <cellStyle name="Calculation 2 11 9" xfId="219"/>
    <cellStyle name="Calculation 2 11 9 2" xfId="4777"/>
    <cellStyle name="Calculation 2 11 9 3" xfId="5131"/>
    <cellStyle name="Calculation 2 11 9 4" xfId="2517"/>
    <cellStyle name="Calculation 2 12" xfId="220"/>
    <cellStyle name="Calculation 2 12 10" xfId="221"/>
    <cellStyle name="Calculation 2 12 10 2" xfId="4779"/>
    <cellStyle name="Calculation 2 12 10 3" xfId="5129"/>
    <cellStyle name="Calculation 2 12 10 4" xfId="2519"/>
    <cellStyle name="Calculation 2 12 11" xfId="222"/>
    <cellStyle name="Calculation 2 12 11 2" xfId="4780"/>
    <cellStyle name="Calculation 2 12 11 3" xfId="5128"/>
    <cellStyle name="Calculation 2 12 11 4" xfId="2520"/>
    <cellStyle name="Calculation 2 12 12" xfId="223"/>
    <cellStyle name="Calculation 2 12 12 2" xfId="4781"/>
    <cellStyle name="Calculation 2 12 12 3" xfId="6882"/>
    <cellStyle name="Calculation 2 12 12 4" xfId="2521"/>
    <cellStyle name="Calculation 2 12 13" xfId="224"/>
    <cellStyle name="Calculation 2 12 13 2" xfId="4782"/>
    <cellStyle name="Calculation 2 12 13 3" xfId="5127"/>
    <cellStyle name="Calculation 2 12 13 4" xfId="2522"/>
    <cellStyle name="Calculation 2 12 14" xfId="225"/>
    <cellStyle name="Calculation 2 12 14 2" xfId="4783"/>
    <cellStyle name="Calculation 2 12 14 3" xfId="5126"/>
    <cellStyle name="Calculation 2 12 14 4" xfId="2523"/>
    <cellStyle name="Calculation 2 12 15" xfId="226"/>
    <cellStyle name="Calculation 2 12 15 2" xfId="4784"/>
    <cellStyle name="Calculation 2 12 15 3" xfId="5125"/>
    <cellStyle name="Calculation 2 12 15 4" xfId="2524"/>
    <cellStyle name="Calculation 2 12 16" xfId="227"/>
    <cellStyle name="Calculation 2 12 16 2" xfId="4785"/>
    <cellStyle name="Calculation 2 12 16 3" xfId="5124"/>
    <cellStyle name="Calculation 2 12 16 4" xfId="2525"/>
    <cellStyle name="Calculation 2 12 17" xfId="228"/>
    <cellStyle name="Calculation 2 12 17 2" xfId="4786"/>
    <cellStyle name="Calculation 2 12 17 3" xfId="5123"/>
    <cellStyle name="Calculation 2 12 17 4" xfId="2526"/>
    <cellStyle name="Calculation 2 12 18" xfId="229"/>
    <cellStyle name="Calculation 2 12 18 2" xfId="4787"/>
    <cellStyle name="Calculation 2 12 18 3" xfId="5122"/>
    <cellStyle name="Calculation 2 12 18 4" xfId="2527"/>
    <cellStyle name="Calculation 2 12 19" xfId="230"/>
    <cellStyle name="Calculation 2 12 19 2" xfId="4788"/>
    <cellStyle name="Calculation 2 12 19 3" xfId="5121"/>
    <cellStyle name="Calculation 2 12 19 4" xfId="2528"/>
    <cellStyle name="Calculation 2 12 2" xfId="231"/>
    <cellStyle name="Calculation 2 12 2 2" xfId="4789"/>
    <cellStyle name="Calculation 2 12 2 3" xfId="5120"/>
    <cellStyle name="Calculation 2 12 2 4" xfId="2529"/>
    <cellStyle name="Calculation 2 12 20" xfId="232"/>
    <cellStyle name="Calculation 2 12 20 2" xfId="4790"/>
    <cellStyle name="Calculation 2 12 20 3" xfId="5119"/>
    <cellStyle name="Calculation 2 12 20 4" xfId="2530"/>
    <cellStyle name="Calculation 2 12 21" xfId="233"/>
    <cellStyle name="Calculation 2 12 21 2" xfId="4791"/>
    <cellStyle name="Calculation 2 12 21 3" xfId="5118"/>
    <cellStyle name="Calculation 2 12 21 4" xfId="2531"/>
    <cellStyle name="Calculation 2 12 22" xfId="234"/>
    <cellStyle name="Calculation 2 12 22 2" xfId="4792"/>
    <cellStyle name="Calculation 2 12 22 3" xfId="5117"/>
    <cellStyle name="Calculation 2 12 22 4" xfId="2532"/>
    <cellStyle name="Calculation 2 12 23" xfId="235"/>
    <cellStyle name="Calculation 2 12 23 2" xfId="4793"/>
    <cellStyle name="Calculation 2 12 23 3" xfId="5116"/>
    <cellStyle name="Calculation 2 12 23 4" xfId="2533"/>
    <cellStyle name="Calculation 2 12 24" xfId="4778"/>
    <cellStyle name="Calculation 2 12 25" xfId="5130"/>
    <cellStyle name="Calculation 2 12 26" xfId="2518"/>
    <cellStyle name="Calculation 2 12 3" xfId="236"/>
    <cellStyle name="Calculation 2 12 3 2" xfId="4794"/>
    <cellStyle name="Calculation 2 12 3 3" xfId="5115"/>
    <cellStyle name="Calculation 2 12 3 4" xfId="2534"/>
    <cellStyle name="Calculation 2 12 4" xfId="237"/>
    <cellStyle name="Calculation 2 12 4 2" xfId="4795"/>
    <cellStyle name="Calculation 2 12 4 3" xfId="5114"/>
    <cellStyle name="Calculation 2 12 4 4" xfId="2535"/>
    <cellStyle name="Calculation 2 12 5" xfId="238"/>
    <cellStyle name="Calculation 2 12 5 2" xfId="4796"/>
    <cellStyle name="Calculation 2 12 5 3" xfId="5113"/>
    <cellStyle name="Calculation 2 12 5 4" xfId="2536"/>
    <cellStyle name="Calculation 2 12 6" xfId="239"/>
    <cellStyle name="Calculation 2 12 6 2" xfId="4797"/>
    <cellStyle name="Calculation 2 12 6 3" xfId="5112"/>
    <cellStyle name="Calculation 2 12 6 4" xfId="2537"/>
    <cellStyle name="Calculation 2 12 7" xfId="240"/>
    <cellStyle name="Calculation 2 12 7 2" xfId="4798"/>
    <cellStyle name="Calculation 2 12 7 3" xfId="5111"/>
    <cellStyle name="Calculation 2 12 7 4" xfId="2538"/>
    <cellStyle name="Calculation 2 12 8" xfId="241"/>
    <cellStyle name="Calculation 2 12 8 2" xfId="4799"/>
    <cellStyle name="Calculation 2 12 8 3" xfId="5110"/>
    <cellStyle name="Calculation 2 12 8 4" xfId="2539"/>
    <cellStyle name="Calculation 2 12 9" xfId="242"/>
    <cellStyle name="Calculation 2 12 9 2" xfId="4800"/>
    <cellStyle name="Calculation 2 12 9 3" xfId="5109"/>
    <cellStyle name="Calculation 2 12 9 4" xfId="2540"/>
    <cellStyle name="Calculation 2 13" xfId="243"/>
    <cellStyle name="Calculation 2 13 10" xfId="244"/>
    <cellStyle name="Calculation 2 13 10 2" xfId="4802"/>
    <cellStyle name="Calculation 2 13 10 3" xfId="5107"/>
    <cellStyle name="Calculation 2 13 10 4" xfId="2542"/>
    <cellStyle name="Calculation 2 13 11" xfId="245"/>
    <cellStyle name="Calculation 2 13 11 2" xfId="4803"/>
    <cellStyle name="Calculation 2 13 11 3" xfId="5106"/>
    <cellStyle name="Calculation 2 13 11 4" xfId="2543"/>
    <cellStyle name="Calculation 2 13 12" xfId="246"/>
    <cellStyle name="Calculation 2 13 12 2" xfId="4804"/>
    <cellStyle name="Calculation 2 13 12 3" xfId="5105"/>
    <cellStyle name="Calculation 2 13 12 4" xfId="2544"/>
    <cellStyle name="Calculation 2 13 13" xfId="247"/>
    <cellStyle name="Calculation 2 13 13 2" xfId="4805"/>
    <cellStyle name="Calculation 2 13 13 3" xfId="5104"/>
    <cellStyle name="Calculation 2 13 13 4" xfId="2545"/>
    <cellStyle name="Calculation 2 13 14" xfId="248"/>
    <cellStyle name="Calculation 2 13 14 2" xfId="4806"/>
    <cellStyle name="Calculation 2 13 14 3" xfId="5103"/>
    <cellStyle name="Calculation 2 13 14 4" xfId="2546"/>
    <cellStyle name="Calculation 2 13 15" xfId="249"/>
    <cellStyle name="Calculation 2 13 15 2" xfId="4807"/>
    <cellStyle name="Calculation 2 13 15 3" xfId="5102"/>
    <cellStyle name="Calculation 2 13 15 4" xfId="2547"/>
    <cellStyle name="Calculation 2 13 16" xfId="250"/>
    <cellStyle name="Calculation 2 13 16 2" xfId="4808"/>
    <cellStyle name="Calculation 2 13 16 3" xfId="5101"/>
    <cellStyle name="Calculation 2 13 16 4" xfId="2548"/>
    <cellStyle name="Calculation 2 13 17" xfId="251"/>
    <cellStyle name="Calculation 2 13 17 2" xfId="4809"/>
    <cellStyle name="Calculation 2 13 17 3" xfId="5100"/>
    <cellStyle name="Calculation 2 13 17 4" xfId="2549"/>
    <cellStyle name="Calculation 2 13 18" xfId="252"/>
    <cellStyle name="Calculation 2 13 18 2" xfId="4810"/>
    <cellStyle name="Calculation 2 13 18 3" xfId="5099"/>
    <cellStyle name="Calculation 2 13 18 4" xfId="2550"/>
    <cellStyle name="Calculation 2 13 19" xfId="253"/>
    <cellStyle name="Calculation 2 13 19 2" xfId="4811"/>
    <cellStyle name="Calculation 2 13 19 3" xfId="5098"/>
    <cellStyle name="Calculation 2 13 19 4" xfId="2551"/>
    <cellStyle name="Calculation 2 13 2" xfId="254"/>
    <cellStyle name="Calculation 2 13 2 2" xfId="4812"/>
    <cellStyle name="Calculation 2 13 2 3" xfId="5097"/>
    <cellStyle name="Calculation 2 13 2 4" xfId="2552"/>
    <cellStyle name="Calculation 2 13 20" xfId="255"/>
    <cellStyle name="Calculation 2 13 20 2" xfId="4813"/>
    <cellStyle name="Calculation 2 13 20 3" xfId="5096"/>
    <cellStyle name="Calculation 2 13 20 4" xfId="2553"/>
    <cellStyle name="Calculation 2 13 21" xfId="256"/>
    <cellStyle name="Calculation 2 13 21 2" xfId="4814"/>
    <cellStyle name="Calculation 2 13 21 3" xfId="5095"/>
    <cellStyle name="Calculation 2 13 21 4" xfId="2554"/>
    <cellStyle name="Calculation 2 13 22" xfId="257"/>
    <cellStyle name="Calculation 2 13 22 2" xfId="4815"/>
    <cellStyle name="Calculation 2 13 22 3" xfId="5094"/>
    <cellStyle name="Calculation 2 13 22 4" xfId="2555"/>
    <cellStyle name="Calculation 2 13 23" xfId="258"/>
    <cellStyle name="Calculation 2 13 23 2" xfId="4816"/>
    <cellStyle name="Calculation 2 13 23 3" xfId="5093"/>
    <cellStyle name="Calculation 2 13 23 4" xfId="2556"/>
    <cellStyle name="Calculation 2 13 24" xfId="4801"/>
    <cellStyle name="Calculation 2 13 25" xfId="5108"/>
    <cellStyle name="Calculation 2 13 26" xfId="2541"/>
    <cellStyle name="Calculation 2 13 3" xfId="259"/>
    <cellStyle name="Calculation 2 13 3 2" xfId="4817"/>
    <cellStyle name="Calculation 2 13 3 3" xfId="5092"/>
    <cellStyle name="Calculation 2 13 3 4" xfId="2557"/>
    <cellStyle name="Calculation 2 13 4" xfId="260"/>
    <cellStyle name="Calculation 2 13 4 2" xfId="4818"/>
    <cellStyle name="Calculation 2 13 4 3" xfId="5091"/>
    <cellStyle name="Calculation 2 13 4 4" xfId="2558"/>
    <cellStyle name="Calculation 2 13 5" xfId="261"/>
    <cellStyle name="Calculation 2 13 5 2" xfId="4819"/>
    <cellStyle name="Calculation 2 13 5 3" xfId="5090"/>
    <cellStyle name="Calculation 2 13 5 4" xfId="2559"/>
    <cellStyle name="Calculation 2 13 6" xfId="262"/>
    <cellStyle name="Calculation 2 13 6 2" xfId="4820"/>
    <cellStyle name="Calculation 2 13 6 3" xfId="5089"/>
    <cellStyle name="Calculation 2 13 6 4" xfId="2560"/>
    <cellStyle name="Calculation 2 13 7" xfId="263"/>
    <cellStyle name="Calculation 2 13 7 2" xfId="4821"/>
    <cellStyle name="Calculation 2 13 7 3" xfId="5088"/>
    <cellStyle name="Calculation 2 13 7 4" xfId="2561"/>
    <cellStyle name="Calculation 2 13 8" xfId="264"/>
    <cellStyle name="Calculation 2 13 8 2" xfId="4822"/>
    <cellStyle name="Calculation 2 13 8 3" xfId="5087"/>
    <cellStyle name="Calculation 2 13 8 4" xfId="2562"/>
    <cellStyle name="Calculation 2 13 9" xfId="265"/>
    <cellStyle name="Calculation 2 13 9 2" xfId="4823"/>
    <cellStyle name="Calculation 2 13 9 3" xfId="5086"/>
    <cellStyle name="Calculation 2 13 9 4" xfId="2563"/>
    <cellStyle name="Calculation 2 14" xfId="266"/>
    <cellStyle name="Calculation 2 14 10" xfId="267"/>
    <cellStyle name="Calculation 2 14 10 2" xfId="4825"/>
    <cellStyle name="Calculation 2 14 10 3" xfId="5084"/>
    <cellStyle name="Calculation 2 14 10 4" xfId="2565"/>
    <cellStyle name="Calculation 2 14 11" xfId="268"/>
    <cellStyle name="Calculation 2 14 11 2" xfId="4826"/>
    <cellStyle name="Calculation 2 14 11 3" xfId="5083"/>
    <cellStyle name="Calculation 2 14 11 4" xfId="2566"/>
    <cellStyle name="Calculation 2 14 12" xfId="269"/>
    <cellStyle name="Calculation 2 14 12 2" xfId="4827"/>
    <cellStyle name="Calculation 2 14 12 3" xfId="5082"/>
    <cellStyle name="Calculation 2 14 12 4" xfId="2567"/>
    <cellStyle name="Calculation 2 14 13" xfId="270"/>
    <cellStyle name="Calculation 2 14 13 2" xfId="4828"/>
    <cellStyle name="Calculation 2 14 13 3" xfId="5081"/>
    <cellStyle name="Calculation 2 14 13 4" xfId="2568"/>
    <cellStyle name="Calculation 2 14 14" xfId="271"/>
    <cellStyle name="Calculation 2 14 14 2" xfId="4829"/>
    <cellStyle name="Calculation 2 14 14 3" xfId="5080"/>
    <cellStyle name="Calculation 2 14 14 4" xfId="2569"/>
    <cellStyle name="Calculation 2 14 15" xfId="272"/>
    <cellStyle name="Calculation 2 14 15 2" xfId="4830"/>
    <cellStyle name="Calculation 2 14 15 3" xfId="5079"/>
    <cellStyle name="Calculation 2 14 15 4" xfId="2570"/>
    <cellStyle name="Calculation 2 14 16" xfId="273"/>
    <cellStyle name="Calculation 2 14 16 2" xfId="4831"/>
    <cellStyle name="Calculation 2 14 16 3" xfId="5078"/>
    <cellStyle name="Calculation 2 14 16 4" xfId="2571"/>
    <cellStyle name="Calculation 2 14 17" xfId="274"/>
    <cellStyle name="Calculation 2 14 17 2" xfId="4832"/>
    <cellStyle name="Calculation 2 14 17 3" xfId="4633"/>
    <cellStyle name="Calculation 2 14 17 4" xfId="2572"/>
    <cellStyle name="Calculation 2 14 18" xfId="275"/>
    <cellStyle name="Calculation 2 14 18 2" xfId="4833"/>
    <cellStyle name="Calculation 2 14 18 3" xfId="4632"/>
    <cellStyle name="Calculation 2 14 18 4" xfId="2573"/>
    <cellStyle name="Calculation 2 14 19" xfId="276"/>
    <cellStyle name="Calculation 2 14 19 2" xfId="4834"/>
    <cellStyle name="Calculation 2 14 19 3" xfId="4631"/>
    <cellStyle name="Calculation 2 14 19 4" xfId="2574"/>
    <cellStyle name="Calculation 2 14 2" xfId="277"/>
    <cellStyle name="Calculation 2 14 2 2" xfId="4835"/>
    <cellStyle name="Calculation 2 14 2 3" xfId="4630"/>
    <cellStyle name="Calculation 2 14 2 4" xfId="2575"/>
    <cellStyle name="Calculation 2 14 20" xfId="278"/>
    <cellStyle name="Calculation 2 14 20 2" xfId="4836"/>
    <cellStyle name="Calculation 2 14 20 3" xfId="4629"/>
    <cellStyle name="Calculation 2 14 20 4" xfId="2576"/>
    <cellStyle name="Calculation 2 14 21" xfId="279"/>
    <cellStyle name="Calculation 2 14 21 2" xfId="4837"/>
    <cellStyle name="Calculation 2 14 21 3" xfId="4645"/>
    <cellStyle name="Calculation 2 14 21 4" xfId="2577"/>
    <cellStyle name="Calculation 2 14 22" xfId="280"/>
    <cellStyle name="Calculation 2 14 22 2" xfId="4838"/>
    <cellStyle name="Calculation 2 14 22 3" xfId="5077"/>
    <cellStyle name="Calculation 2 14 22 4" xfId="2578"/>
    <cellStyle name="Calculation 2 14 23" xfId="281"/>
    <cellStyle name="Calculation 2 14 23 2" xfId="4839"/>
    <cellStyle name="Calculation 2 14 23 3" xfId="5076"/>
    <cellStyle name="Calculation 2 14 23 4" xfId="2579"/>
    <cellStyle name="Calculation 2 14 24" xfId="4824"/>
    <cellStyle name="Calculation 2 14 25" xfId="5085"/>
    <cellStyle name="Calculation 2 14 26" xfId="2564"/>
    <cellStyle name="Calculation 2 14 3" xfId="282"/>
    <cellStyle name="Calculation 2 14 3 2" xfId="4840"/>
    <cellStyle name="Calculation 2 14 3 3" xfId="4628"/>
    <cellStyle name="Calculation 2 14 3 4" xfId="2580"/>
    <cellStyle name="Calculation 2 14 4" xfId="283"/>
    <cellStyle name="Calculation 2 14 4 2" xfId="4841"/>
    <cellStyle name="Calculation 2 14 4 3" xfId="4644"/>
    <cellStyle name="Calculation 2 14 4 4" xfId="2581"/>
    <cellStyle name="Calculation 2 14 5" xfId="284"/>
    <cellStyle name="Calculation 2 14 5 2" xfId="4842"/>
    <cellStyle name="Calculation 2 14 5 3" xfId="4730"/>
    <cellStyle name="Calculation 2 14 5 4" xfId="2582"/>
    <cellStyle name="Calculation 2 14 6" xfId="285"/>
    <cellStyle name="Calculation 2 14 6 2" xfId="4843"/>
    <cellStyle name="Calculation 2 14 6 3" xfId="4729"/>
    <cellStyle name="Calculation 2 14 6 4" xfId="2583"/>
    <cellStyle name="Calculation 2 14 7" xfId="286"/>
    <cellStyle name="Calculation 2 14 7 2" xfId="4844"/>
    <cellStyle name="Calculation 2 14 7 3" xfId="4626"/>
    <cellStyle name="Calculation 2 14 7 4" xfId="2584"/>
    <cellStyle name="Calculation 2 14 8" xfId="287"/>
    <cellStyle name="Calculation 2 14 8 2" xfId="4845"/>
    <cellStyle name="Calculation 2 14 8 3" xfId="4728"/>
    <cellStyle name="Calculation 2 14 8 4" xfId="2585"/>
    <cellStyle name="Calculation 2 14 9" xfId="288"/>
    <cellStyle name="Calculation 2 14 9 2" xfId="4846"/>
    <cellStyle name="Calculation 2 14 9 3" xfId="4727"/>
    <cellStyle name="Calculation 2 14 9 4" xfId="2586"/>
    <cellStyle name="Calculation 2 15" xfId="289"/>
    <cellStyle name="Calculation 2 15 10" xfId="290"/>
    <cellStyle name="Calculation 2 15 10 2" xfId="4848"/>
    <cellStyle name="Calculation 2 15 10 3" xfId="4725"/>
    <cellStyle name="Calculation 2 15 10 4" xfId="2588"/>
    <cellStyle name="Calculation 2 15 11" xfId="291"/>
    <cellStyle name="Calculation 2 15 11 2" xfId="4849"/>
    <cellStyle name="Calculation 2 15 11 3" xfId="4724"/>
    <cellStyle name="Calculation 2 15 11 4" xfId="2589"/>
    <cellStyle name="Calculation 2 15 12" xfId="292"/>
    <cellStyle name="Calculation 2 15 12 2" xfId="4850"/>
    <cellStyle name="Calculation 2 15 12 3" xfId="4723"/>
    <cellStyle name="Calculation 2 15 12 4" xfId="2590"/>
    <cellStyle name="Calculation 2 15 13" xfId="293"/>
    <cellStyle name="Calculation 2 15 13 2" xfId="4851"/>
    <cellStyle name="Calculation 2 15 13 3" xfId="4722"/>
    <cellStyle name="Calculation 2 15 13 4" xfId="2591"/>
    <cellStyle name="Calculation 2 15 14" xfId="294"/>
    <cellStyle name="Calculation 2 15 14 2" xfId="4852"/>
    <cellStyle name="Calculation 2 15 14 3" xfId="4721"/>
    <cellStyle name="Calculation 2 15 14 4" xfId="2592"/>
    <cellStyle name="Calculation 2 15 15" xfId="295"/>
    <cellStyle name="Calculation 2 15 15 2" xfId="4853"/>
    <cellStyle name="Calculation 2 15 15 3" xfId="4625"/>
    <cellStyle name="Calculation 2 15 15 4" xfId="2593"/>
    <cellStyle name="Calculation 2 15 16" xfId="296"/>
    <cellStyle name="Calculation 2 15 16 2" xfId="4854"/>
    <cellStyle name="Calculation 2 15 16 3" xfId="4720"/>
    <cellStyle name="Calculation 2 15 16 4" xfId="2594"/>
    <cellStyle name="Calculation 2 15 17" xfId="297"/>
    <cellStyle name="Calculation 2 15 17 2" xfId="4855"/>
    <cellStyle name="Calculation 2 15 17 3" xfId="4719"/>
    <cellStyle name="Calculation 2 15 17 4" xfId="2595"/>
    <cellStyle name="Calculation 2 15 18" xfId="298"/>
    <cellStyle name="Calculation 2 15 18 2" xfId="4856"/>
    <cellStyle name="Calculation 2 15 18 3" xfId="4624"/>
    <cellStyle name="Calculation 2 15 18 4" xfId="2596"/>
    <cellStyle name="Calculation 2 15 19" xfId="299"/>
    <cellStyle name="Calculation 2 15 19 2" xfId="4857"/>
    <cellStyle name="Calculation 2 15 19 3" xfId="4718"/>
    <cellStyle name="Calculation 2 15 19 4" xfId="2597"/>
    <cellStyle name="Calculation 2 15 2" xfId="300"/>
    <cellStyle name="Calculation 2 15 2 2" xfId="4858"/>
    <cellStyle name="Calculation 2 15 2 3" xfId="4717"/>
    <cellStyle name="Calculation 2 15 2 4" xfId="2598"/>
    <cellStyle name="Calculation 2 15 20" xfId="301"/>
    <cellStyle name="Calculation 2 15 20 2" xfId="4859"/>
    <cellStyle name="Calculation 2 15 20 3" xfId="4623"/>
    <cellStyle name="Calculation 2 15 20 4" xfId="2599"/>
    <cellStyle name="Calculation 2 15 21" xfId="302"/>
    <cellStyle name="Calculation 2 15 21 2" xfId="4860"/>
    <cellStyle name="Calculation 2 15 21 3" xfId="4716"/>
    <cellStyle name="Calculation 2 15 21 4" xfId="2600"/>
    <cellStyle name="Calculation 2 15 22" xfId="303"/>
    <cellStyle name="Calculation 2 15 22 2" xfId="4861"/>
    <cellStyle name="Calculation 2 15 22 3" xfId="4715"/>
    <cellStyle name="Calculation 2 15 22 4" xfId="2601"/>
    <cellStyle name="Calculation 2 15 23" xfId="304"/>
    <cellStyle name="Calculation 2 15 23 2" xfId="4862"/>
    <cellStyle name="Calculation 2 15 23 3" xfId="4622"/>
    <cellStyle name="Calculation 2 15 23 4" xfId="2602"/>
    <cellStyle name="Calculation 2 15 24" xfId="4847"/>
    <cellStyle name="Calculation 2 15 25" xfId="4726"/>
    <cellStyle name="Calculation 2 15 26" xfId="2587"/>
    <cellStyle name="Calculation 2 15 3" xfId="305"/>
    <cellStyle name="Calculation 2 15 3 2" xfId="4863"/>
    <cellStyle name="Calculation 2 15 3 3" xfId="4714"/>
    <cellStyle name="Calculation 2 15 3 4" xfId="2603"/>
    <cellStyle name="Calculation 2 15 4" xfId="306"/>
    <cellStyle name="Calculation 2 15 4 2" xfId="4864"/>
    <cellStyle name="Calculation 2 15 4 3" xfId="4713"/>
    <cellStyle name="Calculation 2 15 4 4" xfId="2604"/>
    <cellStyle name="Calculation 2 15 5" xfId="307"/>
    <cellStyle name="Calculation 2 15 5 2" xfId="4865"/>
    <cellStyle name="Calculation 2 15 5 3" xfId="4621"/>
    <cellStyle name="Calculation 2 15 5 4" xfId="2605"/>
    <cellStyle name="Calculation 2 15 6" xfId="308"/>
    <cellStyle name="Calculation 2 15 6 2" xfId="4866"/>
    <cellStyle name="Calculation 2 15 6 3" xfId="4712"/>
    <cellStyle name="Calculation 2 15 6 4" xfId="2606"/>
    <cellStyle name="Calculation 2 15 7" xfId="309"/>
    <cellStyle name="Calculation 2 15 7 2" xfId="4867"/>
    <cellStyle name="Calculation 2 15 7 3" xfId="4711"/>
    <cellStyle name="Calculation 2 15 7 4" xfId="2607"/>
    <cellStyle name="Calculation 2 15 8" xfId="310"/>
    <cellStyle name="Calculation 2 15 8 2" xfId="4868"/>
    <cellStyle name="Calculation 2 15 8 3" xfId="4620"/>
    <cellStyle name="Calculation 2 15 8 4" xfId="2608"/>
    <cellStyle name="Calculation 2 15 9" xfId="311"/>
    <cellStyle name="Calculation 2 15 9 2" xfId="4869"/>
    <cellStyle name="Calculation 2 15 9 3" xfId="4710"/>
    <cellStyle name="Calculation 2 15 9 4" xfId="2609"/>
    <cellStyle name="Calculation 2 16" xfId="312"/>
    <cellStyle name="Calculation 2 16 2" xfId="4870"/>
    <cellStyle name="Calculation 2 16 3" xfId="4709"/>
    <cellStyle name="Calculation 2 16 4" xfId="2610"/>
    <cellStyle name="Calculation 2 17" xfId="313"/>
    <cellStyle name="Calculation 2 17 2" xfId="4871"/>
    <cellStyle name="Calculation 2 17 3" xfId="4708"/>
    <cellStyle name="Calculation 2 17 4" xfId="2611"/>
    <cellStyle name="Calculation 2 18" xfId="314"/>
    <cellStyle name="Calculation 2 18 2" xfId="4872"/>
    <cellStyle name="Calculation 2 18 3" xfId="4707"/>
    <cellStyle name="Calculation 2 18 4" xfId="2612"/>
    <cellStyle name="Calculation 2 19" xfId="315"/>
    <cellStyle name="Calculation 2 19 2" xfId="4873"/>
    <cellStyle name="Calculation 2 19 3" xfId="4706"/>
    <cellStyle name="Calculation 2 19 4" xfId="2613"/>
    <cellStyle name="Calculation 2 2" xfId="316"/>
    <cellStyle name="Calculation 2 2 10" xfId="317"/>
    <cellStyle name="Calculation 2 2 10 2" xfId="4875"/>
    <cellStyle name="Calculation 2 2 10 3" xfId="4704"/>
    <cellStyle name="Calculation 2 2 10 4" xfId="2615"/>
    <cellStyle name="Calculation 2 2 11" xfId="318"/>
    <cellStyle name="Calculation 2 2 11 2" xfId="4876"/>
    <cellStyle name="Calculation 2 2 11 3" xfId="4703"/>
    <cellStyle name="Calculation 2 2 11 4" xfId="2616"/>
    <cellStyle name="Calculation 2 2 12" xfId="319"/>
    <cellStyle name="Calculation 2 2 12 2" xfId="4877"/>
    <cellStyle name="Calculation 2 2 12 3" xfId="4619"/>
    <cellStyle name="Calculation 2 2 12 4" xfId="2617"/>
    <cellStyle name="Calculation 2 2 13" xfId="320"/>
    <cellStyle name="Calculation 2 2 13 2" xfId="4878"/>
    <cellStyle name="Calculation 2 2 13 3" xfId="4702"/>
    <cellStyle name="Calculation 2 2 13 4" xfId="2618"/>
    <cellStyle name="Calculation 2 2 14" xfId="321"/>
    <cellStyle name="Calculation 2 2 14 2" xfId="4879"/>
    <cellStyle name="Calculation 2 2 14 3" xfId="4701"/>
    <cellStyle name="Calculation 2 2 14 4" xfId="2619"/>
    <cellStyle name="Calculation 2 2 15" xfId="322"/>
    <cellStyle name="Calculation 2 2 15 2" xfId="4880"/>
    <cellStyle name="Calculation 2 2 15 3" xfId="4618"/>
    <cellStyle name="Calculation 2 2 15 4" xfId="2620"/>
    <cellStyle name="Calculation 2 2 16" xfId="323"/>
    <cellStyle name="Calculation 2 2 16 2" xfId="4881"/>
    <cellStyle name="Calculation 2 2 16 3" xfId="4700"/>
    <cellStyle name="Calculation 2 2 16 4" xfId="2621"/>
    <cellStyle name="Calculation 2 2 17" xfId="324"/>
    <cellStyle name="Calculation 2 2 17 2" xfId="4882"/>
    <cellStyle name="Calculation 2 2 17 3" xfId="4699"/>
    <cellStyle name="Calculation 2 2 17 4" xfId="2622"/>
    <cellStyle name="Calculation 2 2 18" xfId="325"/>
    <cellStyle name="Calculation 2 2 18 2" xfId="4883"/>
    <cellStyle name="Calculation 2 2 18 3" xfId="4617"/>
    <cellStyle name="Calculation 2 2 18 4" xfId="2623"/>
    <cellStyle name="Calculation 2 2 19" xfId="326"/>
    <cellStyle name="Calculation 2 2 19 2" xfId="4884"/>
    <cellStyle name="Calculation 2 2 19 3" xfId="4698"/>
    <cellStyle name="Calculation 2 2 19 4" xfId="2624"/>
    <cellStyle name="Calculation 2 2 2" xfId="327"/>
    <cellStyle name="Calculation 2 2 2 2" xfId="4885"/>
    <cellStyle name="Calculation 2 2 2 3" xfId="4697"/>
    <cellStyle name="Calculation 2 2 2 4" xfId="2625"/>
    <cellStyle name="Calculation 2 2 20" xfId="328"/>
    <cellStyle name="Calculation 2 2 20 2" xfId="4886"/>
    <cellStyle name="Calculation 2 2 20 3" xfId="4616"/>
    <cellStyle name="Calculation 2 2 20 4" xfId="2626"/>
    <cellStyle name="Calculation 2 2 21" xfId="329"/>
    <cellStyle name="Calculation 2 2 21 2" xfId="4887"/>
    <cellStyle name="Calculation 2 2 21 3" xfId="4696"/>
    <cellStyle name="Calculation 2 2 21 4" xfId="2627"/>
    <cellStyle name="Calculation 2 2 22" xfId="330"/>
    <cellStyle name="Calculation 2 2 22 2" xfId="4888"/>
    <cellStyle name="Calculation 2 2 22 3" xfId="4695"/>
    <cellStyle name="Calculation 2 2 22 4" xfId="2628"/>
    <cellStyle name="Calculation 2 2 23" xfId="331"/>
    <cellStyle name="Calculation 2 2 23 2" xfId="4889"/>
    <cellStyle name="Calculation 2 2 23 3" xfId="4615"/>
    <cellStyle name="Calculation 2 2 23 4" xfId="2629"/>
    <cellStyle name="Calculation 2 2 24" xfId="4874"/>
    <cellStyle name="Calculation 2 2 25" xfId="4705"/>
    <cellStyle name="Calculation 2 2 26" xfId="2614"/>
    <cellStyle name="Calculation 2 2 3" xfId="332"/>
    <cellStyle name="Calculation 2 2 3 2" xfId="4890"/>
    <cellStyle name="Calculation 2 2 3 3" xfId="4694"/>
    <cellStyle name="Calculation 2 2 3 4" xfId="2630"/>
    <cellStyle name="Calculation 2 2 4" xfId="333"/>
    <cellStyle name="Calculation 2 2 4 2" xfId="4891"/>
    <cellStyle name="Calculation 2 2 4 3" xfId="4693"/>
    <cellStyle name="Calculation 2 2 4 4" xfId="2631"/>
    <cellStyle name="Calculation 2 2 5" xfId="334"/>
    <cellStyle name="Calculation 2 2 5 2" xfId="4892"/>
    <cellStyle name="Calculation 2 2 5 3" xfId="4614"/>
    <cellStyle name="Calculation 2 2 5 4" xfId="2632"/>
    <cellStyle name="Calculation 2 2 6" xfId="335"/>
    <cellStyle name="Calculation 2 2 6 2" xfId="4893"/>
    <cellStyle name="Calculation 2 2 6 3" xfId="4692"/>
    <cellStyle name="Calculation 2 2 6 4" xfId="2633"/>
    <cellStyle name="Calculation 2 2 7" xfId="336"/>
    <cellStyle name="Calculation 2 2 7 2" xfId="4894"/>
    <cellStyle name="Calculation 2 2 7 3" xfId="4691"/>
    <cellStyle name="Calculation 2 2 7 4" xfId="2634"/>
    <cellStyle name="Calculation 2 2 8" xfId="337"/>
    <cellStyle name="Calculation 2 2 8 2" xfId="4895"/>
    <cellStyle name="Calculation 2 2 8 3" xfId="4690"/>
    <cellStyle name="Calculation 2 2 8 4" xfId="2635"/>
    <cellStyle name="Calculation 2 2 9" xfId="338"/>
    <cellStyle name="Calculation 2 2 9 2" xfId="4896"/>
    <cellStyle name="Calculation 2 2 9 3" xfId="4689"/>
    <cellStyle name="Calculation 2 2 9 4" xfId="2636"/>
    <cellStyle name="Calculation 2 20" xfId="339"/>
    <cellStyle name="Calculation 2 20 2" xfId="4897"/>
    <cellStyle name="Calculation 2 20 3" xfId="4688"/>
    <cellStyle name="Calculation 2 20 4" xfId="2637"/>
    <cellStyle name="Calculation 2 21" xfId="340"/>
    <cellStyle name="Calculation 2 21 2" xfId="4898"/>
    <cellStyle name="Calculation 2 21 3" xfId="4687"/>
    <cellStyle name="Calculation 2 21 4" xfId="2638"/>
    <cellStyle name="Calculation 2 22" xfId="341"/>
    <cellStyle name="Calculation 2 22 2" xfId="4899"/>
    <cellStyle name="Calculation 2 22 3" xfId="4686"/>
    <cellStyle name="Calculation 2 22 4" xfId="2639"/>
    <cellStyle name="Calculation 2 23" xfId="342"/>
    <cellStyle name="Calculation 2 23 2" xfId="4900"/>
    <cellStyle name="Calculation 2 23 3" xfId="4685"/>
    <cellStyle name="Calculation 2 23 4" xfId="2640"/>
    <cellStyle name="Calculation 2 24" xfId="343"/>
    <cellStyle name="Calculation 2 24 2" xfId="4901"/>
    <cellStyle name="Calculation 2 24 3" xfId="4613"/>
    <cellStyle name="Calculation 2 24 4" xfId="2641"/>
    <cellStyle name="Calculation 2 25" xfId="344"/>
    <cellStyle name="Calculation 2 25 2" xfId="4902"/>
    <cellStyle name="Calculation 2 25 3" xfId="4684"/>
    <cellStyle name="Calculation 2 25 4" xfId="2642"/>
    <cellStyle name="Calculation 2 26" xfId="345"/>
    <cellStyle name="Calculation 2 26 2" xfId="4903"/>
    <cellStyle name="Calculation 2 26 3" xfId="4683"/>
    <cellStyle name="Calculation 2 26 4" xfId="2643"/>
    <cellStyle name="Calculation 2 27" xfId="346"/>
    <cellStyle name="Calculation 2 27 2" xfId="4904"/>
    <cellStyle name="Calculation 2 27 3" xfId="4612"/>
    <cellStyle name="Calculation 2 27 4" xfId="2644"/>
    <cellStyle name="Calculation 2 28" xfId="347"/>
    <cellStyle name="Calculation 2 28 2" xfId="4905"/>
    <cellStyle name="Calculation 2 28 3" xfId="4682"/>
    <cellStyle name="Calculation 2 28 4" xfId="2645"/>
    <cellStyle name="Calculation 2 29" xfId="348"/>
    <cellStyle name="Calculation 2 29 2" xfId="4906"/>
    <cellStyle name="Calculation 2 29 3" xfId="4681"/>
    <cellStyle name="Calculation 2 29 4" xfId="2646"/>
    <cellStyle name="Calculation 2 3" xfId="349"/>
    <cellStyle name="Calculation 2 3 10" xfId="350"/>
    <cellStyle name="Calculation 2 3 10 2" xfId="4908"/>
    <cellStyle name="Calculation 2 3 10 3" xfId="4680"/>
    <cellStyle name="Calculation 2 3 10 4" xfId="2648"/>
    <cellStyle name="Calculation 2 3 11" xfId="351"/>
    <cellStyle name="Calculation 2 3 11 2" xfId="4909"/>
    <cellStyle name="Calculation 2 3 11 3" xfId="4679"/>
    <cellStyle name="Calculation 2 3 11 4" xfId="2649"/>
    <cellStyle name="Calculation 2 3 12" xfId="352"/>
    <cellStyle name="Calculation 2 3 12 2" xfId="4910"/>
    <cellStyle name="Calculation 2 3 12 3" xfId="4610"/>
    <cellStyle name="Calculation 2 3 12 4" xfId="2650"/>
    <cellStyle name="Calculation 2 3 13" xfId="353"/>
    <cellStyle name="Calculation 2 3 13 2" xfId="4911"/>
    <cellStyle name="Calculation 2 3 13 3" xfId="4678"/>
    <cellStyle name="Calculation 2 3 13 4" xfId="2651"/>
    <cellStyle name="Calculation 2 3 14" xfId="354"/>
    <cellStyle name="Calculation 2 3 14 2" xfId="4912"/>
    <cellStyle name="Calculation 2 3 14 3" xfId="4677"/>
    <cellStyle name="Calculation 2 3 14 4" xfId="2652"/>
    <cellStyle name="Calculation 2 3 15" xfId="355"/>
    <cellStyle name="Calculation 2 3 15 2" xfId="4913"/>
    <cellStyle name="Calculation 2 3 15 3" xfId="4609"/>
    <cellStyle name="Calculation 2 3 15 4" xfId="2653"/>
    <cellStyle name="Calculation 2 3 16" xfId="356"/>
    <cellStyle name="Calculation 2 3 16 2" xfId="4914"/>
    <cellStyle name="Calculation 2 3 16 3" xfId="4676"/>
    <cellStyle name="Calculation 2 3 16 4" xfId="2654"/>
    <cellStyle name="Calculation 2 3 17" xfId="357"/>
    <cellStyle name="Calculation 2 3 17 2" xfId="4915"/>
    <cellStyle name="Calculation 2 3 17 3" xfId="4675"/>
    <cellStyle name="Calculation 2 3 17 4" xfId="2655"/>
    <cellStyle name="Calculation 2 3 18" xfId="358"/>
    <cellStyle name="Calculation 2 3 18 2" xfId="4916"/>
    <cellStyle name="Calculation 2 3 18 3" xfId="4608"/>
    <cellStyle name="Calculation 2 3 18 4" xfId="2656"/>
    <cellStyle name="Calculation 2 3 19" xfId="359"/>
    <cellStyle name="Calculation 2 3 19 2" xfId="4917"/>
    <cellStyle name="Calculation 2 3 19 3" xfId="4674"/>
    <cellStyle name="Calculation 2 3 19 4" xfId="2657"/>
    <cellStyle name="Calculation 2 3 2" xfId="360"/>
    <cellStyle name="Calculation 2 3 2 2" xfId="4918"/>
    <cellStyle name="Calculation 2 3 2 3" xfId="4673"/>
    <cellStyle name="Calculation 2 3 2 4" xfId="2658"/>
    <cellStyle name="Calculation 2 3 20" xfId="361"/>
    <cellStyle name="Calculation 2 3 20 2" xfId="4919"/>
    <cellStyle name="Calculation 2 3 20 3" xfId="4672"/>
    <cellStyle name="Calculation 2 3 20 4" xfId="2659"/>
    <cellStyle name="Calculation 2 3 21" xfId="362"/>
    <cellStyle name="Calculation 2 3 21 2" xfId="4920"/>
    <cellStyle name="Calculation 2 3 21 3" xfId="4671"/>
    <cellStyle name="Calculation 2 3 21 4" xfId="2660"/>
    <cellStyle name="Calculation 2 3 22" xfId="363"/>
    <cellStyle name="Calculation 2 3 22 2" xfId="4921"/>
    <cellStyle name="Calculation 2 3 22 3" xfId="4670"/>
    <cellStyle name="Calculation 2 3 22 4" xfId="2661"/>
    <cellStyle name="Calculation 2 3 23" xfId="364"/>
    <cellStyle name="Calculation 2 3 23 2" xfId="4922"/>
    <cellStyle name="Calculation 2 3 23 3" xfId="4669"/>
    <cellStyle name="Calculation 2 3 23 4" xfId="2662"/>
    <cellStyle name="Calculation 2 3 24" xfId="4907"/>
    <cellStyle name="Calculation 2 3 25" xfId="4611"/>
    <cellStyle name="Calculation 2 3 26" xfId="2647"/>
    <cellStyle name="Calculation 2 3 3" xfId="365"/>
    <cellStyle name="Calculation 2 3 3 2" xfId="4923"/>
    <cellStyle name="Calculation 2 3 3 3" xfId="4668"/>
    <cellStyle name="Calculation 2 3 3 4" xfId="2663"/>
    <cellStyle name="Calculation 2 3 4" xfId="366"/>
    <cellStyle name="Calculation 2 3 4 2" xfId="4924"/>
    <cellStyle name="Calculation 2 3 4 3" xfId="4667"/>
    <cellStyle name="Calculation 2 3 4 4" xfId="2664"/>
    <cellStyle name="Calculation 2 3 5" xfId="367"/>
    <cellStyle name="Calculation 2 3 5 2" xfId="4925"/>
    <cellStyle name="Calculation 2 3 5 3" xfId="4607"/>
    <cellStyle name="Calculation 2 3 5 4" xfId="2665"/>
    <cellStyle name="Calculation 2 3 6" xfId="368"/>
    <cellStyle name="Calculation 2 3 6 2" xfId="4926"/>
    <cellStyle name="Calculation 2 3 6 3" xfId="4666"/>
    <cellStyle name="Calculation 2 3 6 4" xfId="2666"/>
    <cellStyle name="Calculation 2 3 7" xfId="369"/>
    <cellStyle name="Calculation 2 3 7 2" xfId="4927"/>
    <cellStyle name="Calculation 2 3 7 3" xfId="4665"/>
    <cellStyle name="Calculation 2 3 7 4" xfId="2667"/>
    <cellStyle name="Calculation 2 3 8" xfId="370"/>
    <cellStyle name="Calculation 2 3 8 2" xfId="4928"/>
    <cellStyle name="Calculation 2 3 8 3" xfId="4606"/>
    <cellStyle name="Calculation 2 3 8 4" xfId="2668"/>
    <cellStyle name="Calculation 2 3 9" xfId="371"/>
    <cellStyle name="Calculation 2 3 9 2" xfId="4929"/>
    <cellStyle name="Calculation 2 3 9 3" xfId="4664"/>
    <cellStyle name="Calculation 2 3 9 4" xfId="2669"/>
    <cellStyle name="Calculation 2 30" xfId="372"/>
    <cellStyle name="Calculation 2 30 2" xfId="4930"/>
    <cellStyle name="Calculation 2 30 3" xfId="4663"/>
    <cellStyle name="Calculation 2 30 4" xfId="2670"/>
    <cellStyle name="Calculation 2 31" xfId="373"/>
    <cellStyle name="Calculation 2 31 2" xfId="4931"/>
    <cellStyle name="Calculation 2 31 3" xfId="4605"/>
    <cellStyle name="Calculation 2 31 4" xfId="2671"/>
    <cellStyle name="Calculation 2 32" xfId="374"/>
    <cellStyle name="Calculation 2 32 2" xfId="4932"/>
    <cellStyle name="Calculation 2 32 3" xfId="4662"/>
    <cellStyle name="Calculation 2 32 4" xfId="2672"/>
    <cellStyle name="Calculation 2 33" xfId="375"/>
    <cellStyle name="Calculation 2 33 2" xfId="4933"/>
    <cellStyle name="Calculation 2 33 3" xfId="4661"/>
    <cellStyle name="Calculation 2 33 4" xfId="2673"/>
    <cellStyle name="Calculation 2 34" xfId="376"/>
    <cellStyle name="Calculation 2 34 2" xfId="4934"/>
    <cellStyle name="Calculation 2 34 3" xfId="4604"/>
    <cellStyle name="Calculation 2 34 4" xfId="2674"/>
    <cellStyle name="Calculation 2 35" xfId="377"/>
    <cellStyle name="Calculation 2 35 2" xfId="4935"/>
    <cellStyle name="Calculation 2 35 3" xfId="4660"/>
    <cellStyle name="Calculation 2 35 4" xfId="2675"/>
    <cellStyle name="Calculation 2 36" xfId="378"/>
    <cellStyle name="Calculation 2 36 2" xfId="4936"/>
    <cellStyle name="Calculation 2 36 3" xfId="4659"/>
    <cellStyle name="Calculation 2 36 4" xfId="2676"/>
    <cellStyle name="Calculation 2 37" xfId="379"/>
    <cellStyle name="Calculation 2 37 2" xfId="4937"/>
    <cellStyle name="Calculation 2 37 3" xfId="4603"/>
    <cellStyle name="Calculation 2 37 4" xfId="2677"/>
    <cellStyle name="Calculation 2 38" xfId="4731"/>
    <cellStyle name="Calculation 2 39" xfId="4636"/>
    <cellStyle name="Calculation 2 4" xfId="380"/>
    <cellStyle name="Calculation 2 4 10" xfId="381"/>
    <cellStyle name="Calculation 2 4 10 2" xfId="4939"/>
    <cellStyle name="Calculation 2 4 10 3" xfId="4657"/>
    <cellStyle name="Calculation 2 4 10 4" xfId="2679"/>
    <cellStyle name="Calculation 2 4 11" xfId="382"/>
    <cellStyle name="Calculation 2 4 11 2" xfId="4940"/>
    <cellStyle name="Calculation 2 4 11 3" xfId="4602"/>
    <cellStyle name="Calculation 2 4 11 4" xfId="2680"/>
    <cellStyle name="Calculation 2 4 12" xfId="383"/>
    <cellStyle name="Calculation 2 4 12 2" xfId="4941"/>
    <cellStyle name="Calculation 2 4 12 3" xfId="6935"/>
    <cellStyle name="Calculation 2 4 12 4" xfId="2681"/>
    <cellStyle name="Calculation 2 4 13" xfId="384"/>
    <cellStyle name="Calculation 2 4 13 2" xfId="4942"/>
    <cellStyle name="Calculation 2 4 13 3" xfId="6936"/>
    <cellStyle name="Calculation 2 4 13 4" xfId="2682"/>
    <cellStyle name="Calculation 2 4 14" xfId="385"/>
    <cellStyle name="Calculation 2 4 14 2" xfId="4943"/>
    <cellStyle name="Calculation 2 4 14 3" xfId="6937"/>
    <cellStyle name="Calculation 2 4 14 4" xfId="2683"/>
    <cellStyle name="Calculation 2 4 15" xfId="386"/>
    <cellStyle name="Calculation 2 4 15 2" xfId="4944"/>
    <cellStyle name="Calculation 2 4 15 3" xfId="6938"/>
    <cellStyle name="Calculation 2 4 15 4" xfId="2684"/>
    <cellStyle name="Calculation 2 4 16" xfId="387"/>
    <cellStyle name="Calculation 2 4 16 2" xfId="4945"/>
    <cellStyle name="Calculation 2 4 16 3" xfId="6939"/>
    <cellStyle name="Calculation 2 4 16 4" xfId="2685"/>
    <cellStyle name="Calculation 2 4 17" xfId="388"/>
    <cellStyle name="Calculation 2 4 17 2" xfId="4946"/>
    <cellStyle name="Calculation 2 4 17 3" xfId="6940"/>
    <cellStyle name="Calculation 2 4 17 4" xfId="2686"/>
    <cellStyle name="Calculation 2 4 18" xfId="389"/>
    <cellStyle name="Calculation 2 4 18 2" xfId="4947"/>
    <cellStyle name="Calculation 2 4 18 3" xfId="6941"/>
    <cellStyle name="Calculation 2 4 18 4" xfId="2687"/>
    <cellStyle name="Calculation 2 4 19" xfId="390"/>
    <cellStyle name="Calculation 2 4 19 2" xfId="4948"/>
    <cellStyle name="Calculation 2 4 19 3" xfId="6942"/>
    <cellStyle name="Calculation 2 4 19 4" xfId="2688"/>
    <cellStyle name="Calculation 2 4 2" xfId="391"/>
    <cellStyle name="Calculation 2 4 2 2" xfId="4949"/>
    <cellStyle name="Calculation 2 4 2 3" xfId="6943"/>
    <cellStyle name="Calculation 2 4 2 4" xfId="2689"/>
    <cellStyle name="Calculation 2 4 20" xfId="392"/>
    <cellStyle name="Calculation 2 4 20 2" xfId="4950"/>
    <cellStyle name="Calculation 2 4 20 3" xfId="6944"/>
    <cellStyle name="Calculation 2 4 20 4" xfId="2690"/>
    <cellStyle name="Calculation 2 4 21" xfId="393"/>
    <cellStyle name="Calculation 2 4 21 2" xfId="4951"/>
    <cellStyle name="Calculation 2 4 21 3" xfId="6945"/>
    <cellStyle name="Calculation 2 4 21 4" xfId="2691"/>
    <cellStyle name="Calculation 2 4 22" xfId="394"/>
    <cellStyle name="Calculation 2 4 22 2" xfId="4952"/>
    <cellStyle name="Calculation 2 4 22 3" xfId="6946"/>
    <cellStyle name="Calculation 2 4 22 4" xfId="2692"/>
    <cellStyle name="Calculation 2 4 23" xfId="395"/>
    <cellStyle name="Calculation 2 4 23 2" xfId="4953"/>
    <cellStyle name="Calculation 2 4 23 3" xfId="6947"/>
    <cellStyle name="Calculation 2 4 23 4" xfId="2693"/>
    <cellStyle name="Calculation 2 4 24" xfId="4938"/>
    <cellStyle name="Calculation 2 4 25" xfId="4658"/>
    <cellStyle name="Calculation 2 4 26" xfId="2678"/>
    <cellStyle name="Calculation 2 4 3" xfId="396"/>
    <cellStyle name="Calculation 2 4 3 2" xfId="4954"/>
    <cellStyle name="Calculation 2 4 3 3" xfId="6948"/>
    <cellStyle name="Calculation 2 4 3 4" xfId="2694"/>
    <cellStyle name="Calculation 2 4 4" xfId="397"/>
    <cellStyle name="Calculation 2 4 4 2" xfId="4955"/>
    <cellStyle name="Calculation 2 4 4 3" xfId="6949"/>
    <cellStyle name="Calculation 2 4 4 4" xfId="2695"/>
    <cellStyle name="Calculation 2 4 5" xfId="398"/>
    <cellStyle name="Calculation 2 4 5 2" xfId="4956"/>
    <cellStyle name="Calculation 2 4 5 3" xfId="6950"/>
    <cellStyle name="Calculation 2 4 5 4" xfId="2696"/>
    <cellStyle name="Calculation 2 4 6" xfId="399"/>
    <cellStyle name="Calculation 2 4 6 2" xfId="4957"/>
    <cellStyle name="Calculation 2 4 6 3" xfId="6951"/>
    <cellStyle name="Calculation 2 4 6 4" xfId="2697"/>
    <cellStyle name="Calculation 2 4 7" xfId="400"/>
    <cellStyle name="Calculation 2 4 7 2" xfId="4958"/>
    <cellStyle name="Calculation 2 4 7 3" xfId="6952"/>
    <cellStyle name="Calculation 2 4 7 4" xfId="2698"/>
    <cellStyle name="Calculation 2 4 8" xfId="401"/>
    <cellStyle name="Calculation 2 4 8 2" xfId="4959"/>
    <cellStyle name="Calculation 2 4 8 3" xfId="6953"/>
    <cellStyle name="Calculation 2 4 8 4" xfId="2699"/>
    <cellStyle name="Calculation 2 4 9" xfId="402"/>
    <cellStyle name="Calculation 2 4 9 2" xfId="4960"/>
    <cellStyle name="Calculation 2 4 9 3" xfId="6954"/>
    <cellStyle name="Calculation 2 4 9 4" xfId="2700"/>
    <cellStyle name="Calculation 2 40" xfId="2471"/>
    <cellStyle name="Calculation 2 5" xfId="403"/>
    <cellStyle name="Calculation 2 5 10" xfId="404"/>
    <cellStyle name="Calculation 2 5 10 2" xfId="4962"/>
    <cellStyle name="Calculation 2 5 10 3" xfId="6956"/>
    <cellStyle name="Calculation 2 5 10 4" xfId="2702"/>
    <cellStyle name="Calculation 2 5 11" xfId="405"/>
    <cellStyle name="Calculation 2 5 11 2" xfId="4963"/>
    <cellStyle name="Calculation 2 5 11 3" xfId="6957"/>
    <cellStyle name="Calculation 2 5 11 4" xfId="2703"/>
    <cellStyle name="Calculation 2 5 12" xfId="406"/>
    <cellStyle name="Calculation 2 5 12 2" xfId="4964"/>
    <cellStyle name="Calculation 2 5 12 3" xfId="6958"/>
    <cellStyle name="Calculation 2 5 12 4" xfId="2704"/>
    <cellStyle name="Calculation 2 5 13" xfId="407"/>
    <cellStyle name="Calculation 2 5 13 2" xfId="4965"/>
    <cellStyle name="Calculation 2 5 13 3" xfId="6959"/>
    <cellStyle name="Calculation 2 5 13 4" xfId="2705"/>
    <cellStyle name="Calculation 2 5 14" xfId="408"/>
    <cellStyle name="Calculation 2 5 14 2" xfId="4966"/>
    <cellStyle name="Calculation 2 5 14 3" xfId="6960"/>
    <cellStyle name="Calculation 2 5 14 4" xfId="2706"/>
    <cellStyle name="Calculation 2 5 15" xfId="409"/>
    <cellStyle name="Calculation 2 5 15 2" xfId="4967"/>
    <cellStyle name="Calculation 2 5 15 3" xfId="6961"/>
    <cellStyle name="Calculation 2 5 15 4" xfId="2707"/>
    <cellStyle name="Calculation 2 5 16" xfId="410"/>
    <cellStyle name="Calculation 2 5 16 2" xfId="4968"/>
    <cellStyle name="Calculation 2 5 16 3" xfId="6962"/>
    <cellStyle name="Calculation 2 5 16 4" xfId="2708"/>
    <cellStyle name="Calculation 2 5 17" xfId="411"/>
    <cellStyle name="Calculation 2 5 17 2" xfId="4969"/>
    <cellStyle name="Calculation 2 5 17 3" xfId="6963"/>
    <cellStyle name="Calculation 2 5 17 4" xfId="2709"/>
    <cellStyle name="Calculation 2 5 18" xfId="412"/>
    <cellStyle name="Calculation 2 5 18 2" xfId="4970"/>
    <cellStyle name="Calculation 2 5 18 3" xfId="6964"/>
    <cellStyle name="Calculation 2 5 18 4" xfId="2710"/>
    <cellStyle name="Calculation 2 5 19" xfId="413"/>
    <cellStyle name="Calculation 2 5 19 2" xfId="4971"/>
    <cellStyle name="Calculation 2 5 19 3" xfId="6965"/>
    <cellStyle name="Calculation 2 5 19 4" xfId="2711"/>
    <cellStyle name="Calculation 2 5 2" xfId="414"/>
    <cellStyle name="Calculation 2 5 2 2" xfId="4972"/>
    <cellStyle name="Calculation 2 5 2 3" xfId="6966"/>
    <cellStyle name="Calculation 2 5 2 4" xfId="2712"/>
    <cellStyle name="Calculation 2 5 20" xfId="415"/>
    <cellStyle name="Calculation 2 5 20 2" xfId="4973"/>
    <cellStyle name="Calculation 2 5 20 3" xfId="6967"/>
    <cellStyle name="Calculation 2 5 20 4" xfId="2713"/>
    <cellStyle name="Calculation 2 5 21" xfId="416"/>
    <cellStyle name="Calculation 2 5 21 2" xfId="4974"/>
    <cellStyle name="Calculation 2 5 21 3" xfId="6968"/>
    <cellStyle name="Calculation 2 5 21 4" xfId="2714"/>
    <cellStyle name="Calculation 2 5 22" xfId="417"/>
    <cellStyle name="Calculation 2 5 22 2" xfId="4975"/>
    <cellStyle name="Calculation 2 5 22 3" xfId="6969"/>
    <cellStyle name="Calculation 2 5 22 4" xfId="2715"/>
    <cellStyle name="Calculation 2 5 23" xfId="418"/>
    <cellStyle name="Calculation 2 5 23 2" xfId="4976"/>
    <cellStyle name="Calculation 2 5 23 3" xfId="6970"/>
    <cellStyle name="Calculation 2 5 23 4" xfId="2716"/>
    <cellStyle name="Calculation 2 5 24" xfId="4961"/>
    <cellStyle name="Calculation 2 5 25" xfId="6955"/>
    <cellStyle name="Calculation 2 5 26" xfId="2701"/>
    <cellStyle name="Calculation 2 5 3" xfId="419"/>
    <cellStyle name="Calculation 2 5 3 2" xfId="4977"/>
    <cellStyle name="Calculation 2 5 3 3" xfId="6971"/>
    <cellStyle name="Calculation 2 5 3 4" xfId="2717"/>
    <cellStyle name="Calculation 2 5 4" xfId="420"/>
    <cellStyle name="Calculation 2 5 4 2" xfId="4978"/>
    <cellStyle name="Calculation 2 5 4 3" xfId="6972"/>
    <cellStyle name="Calculation 2 5 4 4" xfId="2718"/>
    <cellStyle name="Calculation 2 5 5" xfId="421"/>
    <cellStyle name="Calculation 2 5 5 2" xfId="4979"/>
    <cellStyle name="Calculation 2 5 5 3" xfId="6973"/>
    <cellStyle name="Calculation 2 5 5 4" xfId="2719"/>
    <cellStyle name="Calculation 2 5 6" xfId="422"/>
    <cellStyle name="Calculation 2 5 6 2" xfId="4980"/>
    <cellStyle name="Calculation 2 5 6 3" xfId="6974"/>
    <cellStyle name="Calculation 2 5 6 4" xfId="2720"/>
    <cellStyle name="Calculation 2 5 7" xfId="423"/>
    <cellStyle name="Calculation 2 5 7 2" xfId="4981"/>
    <cellStyle name="Calculation 2 5 7 3" xfId="6975"/>
    <cellStyle name="Calculation 2 5 7 4" xfId="2721"/>
    <cellStyle name="Calculation 2 5 8" xfId="424"/>
    <cellStyle name="Calculation 2 5 8 2" xfId="4982"/>
    <cellStyle name="Calculation 2 5 8 3" xfId="6976"/>
    <cellStyle name="Calculation 2 5 8 4" xfId="2722"/>
    <cellStyle name="Calculation 2 5 9" xfId="425"/>
    <cellStyle name="Calculation 2 5 9 2" xfId="4983"/>
    <cellStyle name="Calculation 2 5 9 3" xfId="6977"/>
    <cellStyle name="Calculation 2 5 9 4" xfId="2723"/>
    <cellStyle name="Calculation 2 6" xfId="426"/>
    <cellStyle name="Calculation 2 6 10" xfId="427"/>
    <cellStyle name="Calculation 2 6 10 2" xfId="4985"/>
    <cellStyle name="Calculation 2 6 10 3" xfId="6979"/>
    <cellStyle name="Calculation 2 6 10 4" xfId="2725"/>
    <cellStyle name="Calculation 2 6 11" xfId="428"/>
    <cellStyle name="Calculation 2 6 11 2" xfId="4986"/>
    <cellStyle name="Calculation 2 6 11 3" xfId="6980"/>
    <cellStyle name="Calculation 2 6 11 4" xfId="2726"/>
    <cellStyle name="Calculation 2 6 12" xfId="429"/>
    <cellStyle name="Calculation 2 6 12 2" xfId="4987"/>
    <cellStyle name="Calculation 2 6 12 3" xfId="6981"/>
    <cellStyle name="Calculation 2 6 12 4" xfId="2727"/>
    <cellStyle name="Calculation 2 6 13" xfId="430"/>
    <cellStyle name="Calculation 2 6 13 2" xfId="4988"/>
    <cellStyle name="Calculation 2 6 13 3" xfId="6982"/>
    <cellStyle name="Calculation 2 6 13 4" xfId="2728"/>
    <cellStyle name="Calculation 2 6 14" xfId="431"/>
    <cellStyle name="Calculation 2 6 14 2" xfId="4989"/>
    <cellStyle name="Calculation 2 6 14 3" xfId="6983"/>
    <cellStyle name="Calculation 2 6 14 4" xfId="2729"/>
    <cellStyle name="Calculation 2 6 15" xfId="432"/>
    <cellStyle name="Calculation 2 6 15 2" xfId="4990"/>
    <cellStyle name="Calculation 2 6 15 3" xfId="6984"/>
    <cellStyle name="Calculation 2 6 15 4" xfId="2730"/>
    <cellStyle name="Calculation 2 6 16" xfId="433"/>
    <cellStyle name="Calculation 2 6 16 2" xfId="4991"/>
    <cellStyle name="Calculation 2 6 16 3" xfId="6985"/>
    <cellStyle name="Calculation 2 6 16 4" xfId="2731"/>
    <cellStyle name="Calculation 2 6 17" xfId="434"/>
    <cellStyle name="Calculation 2 6 17 2" xfId="4992"/>
    <cellStyle name="Calculation 2 6 17 3" xfId="6986"/>
    <cellStyle name="Calculation 2 6 17 4" xfId="2732"/>
    <cellStyle name="Calculation 2 6 18" xfId="435"/>
    <cellStyle name="Calculation 2 6 18 2" xfId="4993"/>
    <cellStyle name="Calculation 2 6 18 3" xfId="6987"/>
    <cellStyle name="Calculation 2 6 18 4" xfId="2733"/>
    <cellStyle name="Calculation 2 6 19" xfId="436"/>
    <cellStyle name="Calculation 2 6 19 2" xfId="4994"/>
    <cellStyle name="Calculation 2 6 19 3" xfId="6988"/>
    <cellStyle name="Calculation 2 6 19 4" xfId="2734"/>
    <cellStyle name="Calculation 2 6 2" xfId="437"/>
    <cellStyle name="Calculation 2 6 2 2" xfId="4995"/>
    <cellStyle name="Calculation 2 6 2 3" xfId="6989"/>
    <cellStyle name="Calculation 2 6 2 4" xfId="2735"/>
    <cellStyle name="Calculation 2 6 20" xfId="438"/>
    <cellStyle name="Calculation 2 6 20 2" xfId="4996"/>
    <cellStyle name="Calculation 2 6 20 3" xfId="6990"/>
    <cellStyle name="Calculation 2 6 20 4" xfId="2736"/>
    <cellStyle name="Calculation 2 6 21" xfId="439"/>
    <cellStyle name="Calculation 2 6 21 2" xfId="4997"/>
    <cellStyle name="Calculation 2 6 21 3" xfId="6991"/>
    <cellStyle name="Calculation 2 6 21 4" xfId="2737"/>
    <cellStyle name="Calculation 2 6 22" xfId="440"/>
    <cellStyle name="Calculation 2 6 22 2" xfId="4998"/>
    <cellStyle name="Calculation 2 6 22 3" xfId="6992"/>
    <cellStyle name="Calculation 2 6 22 4" xfId="2738"/>
    <cellStyle name="Calculation 2 6 23" xfId="441"/>
    <cellStyle name="Calculation 2 6 23 2" xfId="4999"/>
    <cellStyle name="Calculation 2 6 23 3" xfId="6993"/>
    <cellStyle name="Calculation 2 6 23 4" xfId="2739"/>
    <cellStyle name="Calculation 2 6 24" xfId="4984"/>
    <cellStyle name="Calculation 2 6 25" xfId="6978"/>
    <cellStyle name="Calculation 2 6 26" xfId="2724"/>
    <cellStyle name="Calculation 2 6 3" xfId="442"/>
    <cellStyle name="Calculation 2 6 3 2" xfId="5000"/>
    <cellStyle name="Calculation 2 6 3 3" xfId="6994"/>
    <cellStyle name="Calculation 2 6 3 4" xfId="2740"/>
    <cellStyle name="Calculation 2 6 4" xfId="443"/>
    <cellStyle name="Calculation 2 6 4 2" xfId="5001"/>
    <cellStyle name="Calculation 2 6 4 3" xfId="6995"/>
    <cellStyle name="Calculation 2 6 4 4" xfId="2741"/>
    <cellStyle name="Calculation 2 6 5" xfId="444"/>
    <cellStyle name="Calculation 2 6 5 2" xfId="5002"/>
    <cellStyle name="Calculation 2 6 5 3" xfId="6996"/>
    <cellStyle name="Calculation 2 6 5 4" xfId="2742"/>
    <cellStyle name="Calculation 2 6 6" xfId="445"/>
    <cellStyle name="Calculation 2 6 6 2" xfId="5003"/>
    <cellStyle name="Calculation 2 6 6 3" xfId="6997"/>
    <cellStyle name="Calculation 2 6 6 4" xfId="2743"/>
    <cellStyle name="Calculation 2 6 7" xfId="446"/>
    <cellStyle name="Calculation 2 6 7 2" xfId="5004"/>
    <cellStyle name="Calculation 2 6 7 3" xfId="6998"/>
    <cellStyle name="Calculation 2 6 7 4" xfId="2744"/>
    <cellStyle name="Calculation 2 6 8" xfId="447"/>
    <cellStyle name="Calculation 2 6 8 2" xfId="5005"/>
    <cellStyle name="Calculation 2 6 8 3" xfId="6999"/>
    <cellStyle name="Calculation 2 6 8 4" xfId="2745"/>
    <cellStyle name="Calculation 2 6 9" xfId="448"/>
    <cellStyle name="Calculation 2 6 9 2" xfId="5006"/>
    <cellStyle name="Calculation 2 6 9 3" xfId="7000"/>
    <cellStyle name="Calculation 2 6 9 4" xfId="2746"/>
    <cellStyle name="Calculation 2 7" xfId="449"/>
    <cellStyle name="Calculation 2 7 10" xfId="450"/>
    <cellStyle name="Calculation 2 7 10 2" xfId="5008"/>
    <cellStyle name="Calculation 2 7 10 3" xfId="7002"/>
    <cellStyle name="Calculation 2 7 10 4" xfId="2748"/>
    <cellStyle name="Calculation 2 7 11" xfId="451"/>
    <cellStyle name="Calculation 2 7 11 2" xfId="5009"/>
    <cellStyle name="Calculation 2 7 11 3" xfId="7003"/>
    <cellStyle name="Calculation 2 7 11 4" xfId="2749"/>
    <cellStyle name="Calculation 2 7 12" xfId="452"/>
    <cellStyle name="Calculation 2 7 12 2" xfId="5010"/>
    <cellStyle name="Calculation 2 7 12 3" xfId="7004"/>
    <cellStyle name="Calculation 2 7 12 4" xfId="2750"/>
    <cellStyle name="Calculation 2 7 13" xfId="453"/>
    <cellStyle name="Calculation 2 7 13 2" xfId="5011"/>
    <cellStyle name="Calculation 2 7 13 3" xfId="7005"/>
    <cellStyle name="Calculation 2 7 13 4" xfId="2751"/>
    <cellStyle name="Calculation 2 7 14" xfId="454"/>
    <cellStyle name="Calculation 2 7 14 2" xfId="5012"/>
    <cellStyle name="Calculation 2 7 14 3" xfId="7006"/>
    <cellStyle name="Calculation 2 7 14 4" xfId="2752"/>
    <cellStyle name="Calculation 2 7 15" xfId="455"/>
    <cellStyle name="Calculation 2 7 15 2" xfId="5013"/>
    <cellStyle name="Calculation 2 7 15 3" xfId="7007"/>
    <cellStyle name="Calculation 2 7 15 4" xfId="2753"/>
    <cellStyle name="Calculation 2 7 16" xfId="456"/>
    <cellStyle name="Calculation 2 7 16 2" xfId="5014"/>
    <cellStyle name="Calculation 2 7 16 3" xfId="7008"/>
    <cellStyle name="Calculation 2 7 16 4" xfId="2754"/>
    <cellStyle name="Calculation 2 7 17" xfId="457"/>
    <cellStyle name="Calculation 2 7 17 2" xfId="5015"/>
    <cellStyle name="Calculation 2 7 17 3" xfId="7009"/>
    <cellStyle name="Calculation 2 7 17 4" xfId="2755"/>
    <cellStyle name="Calculation 2 7 18" xfId="458"/>
    <cellStyle name="Calculation 2 7 18 2" xfId="5016"/>
    <cellStyle name="Calculation 2 7 18 3" xfId="7010"/>
    <cellStyle name="Calculation 2 7 18 4" xfId="2756"/>
    <cellStyle name="Calculation 2 7 19" xfId="459"/>
    <cellStyle name="Calculation 2 7 19 2" xfId="5017"/>
    <cellStyle name="Calculation 2 7 19 3" xfId="7011"/>
    <cellStyle name="Calculation 2 7 19 4" xfId="2757"/>
    <cellStyle name="Calculation 2 7 2" xfId="460"/>
    <cellStyle name="Calculation 2 7 2 2" xfId="5018"/>
    <cellStyle name="Calculation 2 7 2 3" xfId="7012"/>
    <cellStyle name="Calculation 2 7 2 4" xfId="2758"/>
    <cellStyle name="Calculation 2 7 20" xfId="461"/>
    <cellStyle name="Calculation 2 7 20 2" xfId="5019"/>
    <cellStyle name="Calculation 2 7 20 3" xfId="7013"/>
    <cellStyle name="Calculation 2 7 20 4" xfId="2759"/>
    <cellStyle name="Calculation 2 7 21" xfId="462"/>
    <cellStyle name="Calculation 2 7 21 2" xfId="5020"/>
    <cellStyle name="Calculation 2 7 21 3" xfId="7014"/>
    <cellStyle name="Calculation 2 7 21 4" xfId="2760"/>
    <cellStyle name="Calculation 2 7 22" xfId="463"/>
    <cellStyle name="Calculation 2 7 22 2" xfId="5021"/>
    <cellStyle name="Calculation 2 7 22 3" xfId="7015"/>
    <cellStyle name="Calculation 2 7 22 4" xfId="2761"/>
    <cellStyle name="Calculation 2 7 23" xfId="464"/>
    <cellStyle name="Calculation 2 7 23 2" xfId="5022"/>
    <cellStyle name="Calculation 2 7 23 3" xfId="7016"/>
    <cellStyle name="Calculation 2 7 23 4" xfId="2762"/>
    <cellStyle name="Calculation 2 7 24" xfId="5007"/>
    <cellStyle name="Calculation 2 7 25" xfId="7001"/>
    <cellStyle name="Calculation 2 7 26" xfId="2747"/>
    <cellStyle name="Calculation 2 7 3" xfId="465"/>
    <cellStyle name="Calculation 2 7 3 2" xfId="5023"/>
    <cellStyle name="Calculation 2 7 3 3" xfId="7017"/>
    <cellStyle name="Calculation 2 7 3 4" xfId="2763"/>
    <cellStyle name="Calculation 2 7 4" xfId="466"/>
    <cellStyle name="Calculation 2 7 4 2" xfId="5024"/>
    <cellStyle name="Calculation 2 7 4 3" xfId="7018"/>
    <cellStyle name="Calculation 2 7 4 4" xfId="2764"/>
    <cellStyle name="Calculation 2 7 5" xfId="467"/>
    <cellStyle name="Calculation 2 7 5 2" xfId="5025"/>
    <cellStyle name="Calculation 2 7 5 3" xfId="7019"/>
    <cellStyle name="Calculation 2 7 5 4" xfId="2765"/>
    <cellStyle name="Calculation 2 7 6" xfId="468"/>
    <cellStyle name="Calculation 2 7 6 2" xfId="5026"/>
    <cellStyle name="Calculation 2 7 6 3" xfId="7020"/>
    <cellStyle name="Calculation 2 7 6 4" xfId="2766"/>
    <cellStyle name="Calculation 2 7 7" xfId="469"/>
    <cellStyle name="Calculation 2 7 7 2" xfId="5027"/>
    <cellStyle name="Calculation 2 7 7 3" xfId="7021"/>
    <cellStyle name="Calculation 2 7 7 4" xfId="2767"/>
    <cellStyle name="Calculation 2 7 8" xfId="470"/>
    <cellStyle name="Calculation 2 7 8 2" xfId="5028"/>
    <cellStyle name="Calculation 2 7 8 3" xfId="7022"/>
    <cellStyle name="Calculation 2 7 8 4" xfId="2768"/>
    <cellStyle name="Calculation 2 7 9" xfId="471"/>
    <cellStyle name="Calculation 2 7 9 2" xfId="5029"/>
    <cellStyle name="Calculation 2 7 9 3" xfId="7023"/>
    <cellStyle name="Calculation 2 7 9 4" xfId="2769"/>
    <cellStyle name="Calculation 2 8" xfId="472"/>
    <cellStyle name="Calculation 2 8 10" xfId="473"/>
    <cellStyle name="Calculation 2 8 10 2" xfId="5031"/>
    <cellStyle name="Calculation 2 8 10 3" xfId="7025"/>
    <cellStyle name="Calculation 2 8 10 4" xfId="2771"/>
    <cellStyle name="Calculation 2 8 11" xfId="474"/>
    <cellStyle name="Calculation 2 8 11 2" xfId="5032"/>
    <cellStyle name="Calculation 2 8 11 3" xfId="7026"/>
    <cellStyle name="Calculation 2 8 11 4" xfId="2772"/>
    <cellStyle name="Calculation 2 8 12" xfId="475"/>
    <cellStyle name="Calculation 2 8 12 2" xfId="5033"/>
    <cellStyle name="Calculation 2 8 12 3" xfId="7027"/>
    <cellStyle name="Calculation 2 8 12 4" xfId="2773"/>
    <cellStyle name="Calculation 2 8 13" xfId="476"/>
    <cellStyle name="Calculation 2 8 13 2" xfId="5034"/>
    <cellStyle name="Calculation 2 8 13 3" xfId="7028"/>
    <cellStyle name="Calculation 2 8 13 4" xfId="2774"/>
    <cellStyle name="Calculation 2 8 14" xfId="477"/>
    <cellStyle name="Calculation 2 8 14 2" xfId="5035"/>
    <cellStyle name="Calculation 2 8 14 3" xfId="7029"/>
    <cellStyle name="Calculation 2 8 14 4" xfId="2775"/>
    <cellStyle name="Calculation 2 8 15" xfId="478"/>
    <cellStyle name="Calculation 2 8 15 2" xfId="5036"/>
    <cellStyle name="Calculation 2 8 15 3" xfId="7030"/>
    <cellStyle name="Calculation 2 8 15 4" xfId="2776"/>
    <cellStyle name="Calculation 2 8 16" xfId="479"/>
    <cellStyle name="Calculation 2 8 16 2" xfId="5037"/>
    <cellStyle name="Calculation 2 8 16 3" xfId="7031"/>
    <cellStyle name="Calculation 2 8 16 4" xfId="2777"/>
    <cellStyle name="Calculation 2 8 17" xfId="480"/>
    <cellStyle name="Calculation 2 8 17 2" xfId="5038"/>
    <cellStyle name="Calculation 2 8 17 3" xfId="7032"/>
    <cellStyle name="Calculation 2 8 17 4" xfId="2778"/>
    <cellStyle name="Calculation 2 8 18" xfId="481"/>
    <cellStyle name="Calculation 2 8 18 2" xfId="5039"/>
    <cellStyle name="Calculation 2 8 18 3" xfId="7033"/>
    <cellStyle name="Calculation 2 8 18 4" xfId="2779"/>
    <cellStyle name="Calculation 2 8 19" xfId="482"/>
    <cellStyle name="Calculation 2 8 19 2" xfId="5040"/>
    <cellStyle name="Calculation 2 8 19 3" xfId="7034"/>
    <cellStyle name="Calculation 2 8 19 4" xfId="2780"/>
    <cellStyle name="Calculation 2 8 2" xfId="483"/>
    <cellStyle name="Calculation 2 8 2 2" xfId="5041"/>
    <cellStyle name="Calculation 2 8 2 3" xfId="7035"/>
    <cellStyle name="Calculation 2 8 2 4" xfId="2781"/>
    <cellStyle name="Calculation 2 8 20" xfId="484"/>
    <cellStyle name="Calculation 2 8 20 2" xfId="5042"/>
    <cellStyle name="Calculation 2 8 20 3" xfId="7036"/>
    <cellStyle name="Calculation 2 8 20 4" xfId="2782"/>
    <cellStyle name="Calculation 2 8 21" xfId="485"/>
    <cellStyle name="Calculation 2 8 21 2" xfId="5043"/>
    <cellStyle name="Calculation 2 8 21 3" xfId="7037"/>
    <cellStyle name="Calculation 2 8 21 4" xfId="2783"/>
    <cellStyle name="Calculation 2 8 22" xfId="486"/>
    <cellStyle name="Calculation 2 8 22 2" xfId="5044"/>
    <cellStyle name="Calculation 2 8 22 3" xfId="7038"/>
    <cellStyle name="Calculation 2 8 22 4" xfId="2784"/>
    <cellStyle name="Calculation 2 8 23" xfId="487"/>
    <cellStyle name="Calculation 2 8 23 2" xfId="5045"/>
    <cellStyle name="Calculation 2 8 23 3" xfId="7039"/>
    <cellStyle name="Calculation 2 8 23 4" xfId="2785"/>
    <cellStyle name="Calculation 2 8 24" xfId="5030"/>
    <cellStyle name="Calculation 2 8 25" xfId="7024"/>
    <cellStyle name="Calculation 2 8 26" xfId="2770"/>
    <cellStyle name="Calculation 2 8 3" xfId="488"/>
    <cellStyle name="Calculation 2 8 3 2" xfId="5046"/>
    <cellStyle name="Calculation 2 8 3 3" xfId="7040"/>
    <cellStyle name="Calculation 2 8 3 4" xfId="2786"/>
    <cellStyle name="Calculation 2 8 4" xfId="489"/>
    <cellStyle name="Calculation 2 8 4 2" xfId="5047"/>
    <cellStyle name="Calculation 2 8 4 3" xfId="7041"/>
    <cellStyle name="Calculation 2 8 4 4" xfId="2787"/>
    <cellStyle name="Calculation 2 8 5" xfId="490"/>
    <cellStyle name="Calculation 2 8 5 2" xfId="5048"/>
    <cellStyle name="Calculation 2 8 5 3" xfId="7042"/>
    <cellStyle name="Calculation 2 8 5 4" xfId="2788"/>
    <cellStyle name="Calculation 2 8 6" xfId="491"/>
    <cellStyle name="Calculation 2 8 6 2" xfId="5049"/>
    <cellStyle name="Calculation 2 8 6 3" xfId="7043"/>
    <cellStyle name="Calculation 2 8 6 4" xfId="2789"/>
    <cellStyle name="Calculation 2 8 7" xfId="492"/>
    <cellStyle name="Calculation 2 8 7 2" xfId="5050"/>
    <cellStyle name="Calculation 2 8 7 3" xfId="7044"/>
    <cellStyle name="Calculation 2 8 7 4" xfId="2790"/>
    <cellStyle name="Calculation 2 8 8" xfId="493"/>
    <cellStyle name="Calculation 2 8 8 2" xfId="5051"/>
    <cellStyle name="Calculation 2 8 8 3" xfId="7045"/>
    <cellStyle name="Calculation 2 8 8 4" xfId="2791"/>
    <cellStyle name="Calculation 2 8 9" xfId="494"/>
    <cellStyle name="Calculation 2 8 9 2" xfId="5052"/>
    <cellStyle name="Calculation 2 8 9 3" xfId="7046"/>
    <cellStyle name="Calculation 2 8 9 4" xfId="2792"/>
    <cellStyle name="Calculation 2 9" xfId="495"/>
    <cellStyle name="Calculation 2 9 10" xfId="496"/>
    <cellStyle name="Calculation 2 9 10 2" xfId="5054"/>
    <cellStyle name="Calculation 2 9 10 3" xfId="7048"/>
    <cellStyle name="Calculation 2 9 10 4" xfId="2794"/>
    <cellStyle name="Calculation 2 9 11" xfId="497"/>
    <cellStyle name="Calculation 2 9 11 2" xfId="5055"/>
    <cellStyle name="Calculation 2 9 11 3" xfId="7049"/>
    <cellStyle name="Calculation 2 9 11 4" xfId="2795"/>
    <cellStyle name="Calculation 2 9 12" xfId="498"/>
    <cellStyle name="Calculation 2 9 12 2" xfId="5056"/>
    <cellStyle name="Calculation 2 9 12 3" xfId="7050"/>
    <cellStyle name="Calculation 2 9 12 4" xfId="2796"/>
    <cellStyle name="Calculation 2 9 13" xfId="499"/>
    <cellStyle name="Calculation 2 9 13 2" xfId="5057"/>
    <cellStyle name="Calculation 2 9 13 3" xfId="7051"/>
    <cellStyle name="Calculation 2 9 13 4" xfId="2797"/>
    <cellStyle name="Calculation 2 9 14" xfId="500"/>
    <cellStyle name="Calculation 2 9 14 2" xfId="5058"/>
    <cellStyle name="Calculation 2 9 14 3" xfId="7052"/>
    <cellStyle name="Calculation 2 9 14 4" xfId="2798"/>
    <cellStyle name="Calculation 2 9 15" xfId="501"/>
    <cellStyle name="Calculation 2 9 15 2" xfId="5059"/>
    <cellStyle name="Calculation 2 9 15 3" xfId="7053"/>
    <cellStyle name="Calculation 2 9 15 4" xfId="2799"/>
    <cellStyle name="Calculation 2 9 16" xfId="502"/>
    <cellStyle name="Calculation 2 9 16 2" xfId="5060"/>
    <cellStyle name="Calculation 2 9 16 3" xfId="7054"/>
    <cellStyle name="Calculation 2 9 16 4" xfId="2800"/>
    <cellStyle name="Calculation 2 9 17" xfId="503"/>
    <cellStyle name="Calculation 2 9 17 2" xfId="5061"/>
    <cellStyle name="Calculation 2 9 17 3" xfId="7055"/>
    <cellStyle name="Calculation 2 9 17 4" xfId="2801"/>
    <cellStyle name="Calculation 2 9 18" xfId="504"/>
    <cellStyle name="Calculation 2 9 18 2" xfId="5062"/>
    <cellStyle name="Calculation 2 9 18 3" xfId="7056"/>
    <cellStyle name="Calculation 2 9 18 4" xfId="2802"/>
    <cellStyle name="Calculation 2 9 19" xfId="505"/>
    <cellStyle name="Calculation 2 9 19 2" xfId="5063"/>
    <cellStyle name="Calculation 2 9 19 3" xfId="7057"/>
    <cellStyle name="Calculation 2 9 19 4" xfId="2803"/>
    <cellStyle name="Calculation 2 9 2" xfId="506"/>
    <cellStyle name="Calculation 2 9 2 2" xfId="5064"/>
    <cellStyle name="Calculation 2 9 2 3" xfId="7058"/>
    <cellStyle name="Calculation 2 9 2 4" xfId="2804"/>
    <cellStyle name="Calculation 2 9 20" xfId="507"/>
    <cellStyle name="Calculation 2 9 20 2" xfId="5065"/>
    <cellStyle name="Calculation 2 9 20 3" xfId="7059"/>
    <cellStyle name="Calculation 2 9 20 4" xfId="2805"/>
    <cellStyle name="Calculation 2 9 21" xfId="508"/>
    <cellStyle name="Calculation 2 9 21 2" xfId="5066"/>
    <cellStyle name="Calculation 2 9 21 3" xfId="7060"/>
    <cellStyle name="Calculation 2 9 21 4" xfId="2806"/>
    <cellStyle name="Calculation 2 9 22" xfId="509"/>
    <cellStyle name="Calculation 2 9 22 2" xfId="5067"/>
    <cellStyle name="Calculation 2 9 22 3" xfId="7061"/>
    <cellStyle name="Calculation 2 9 22 4" xfId="2807"/>
    <cellStyle name="Calculation 2 9 23" xfId="510"/>
    <cellStyle name="Calculation 2 9 23 2" xfId="5068"/>
    <cellStyle name="Calculation 2 9 23 3" xfId="7062"/>
    <cellStyle name="Calculation 2 9 23 4" xfId="2808"/>
    <cellStyle name="Calculation 2 9 24" xfId="5053"/>
    <cellStyle name="Calculation 2 9 25" xfId="7047"/>
    <cellStyle name="Calculation 2 9 26" xfId="2793"/>
    <cellStyle name="Calculation 2 9 3" xfId="511"/>
    <cellStyle name="Calculation 2 9 3 2" xfId="5069"/>
    <cellStyle name="Calculation 2 9 3 3" xfId="7063"/>
    <cellStyle name="Calculation 2 9 3 4" xfId="2809"/>
    <cellStyle name="Calculation 2 9 4" xfId="512"/>
    <cellStyle name="Calculation 2 9 4 2" xfId="5070"/>
    <cellStyle name="Calculation 2 9 4 3" xfId="7064"/>
    <cellStyle name="Calculation 2 9 4 4" xfId="2810"/>
    <cellStyle name="Calculation 2 9 5" xfId="513"/>
    <cellStyle name="Calculation 2 9 5 2" xfId="5071"/>
    <cellStyle name="Calculation 2 9 5 3" xfId="7065"/>
    <cellStyle name="Calculation 2 9 5 4" xfId="2811"/>
    <cellStyle name="Calculation 2 9 6" xfId="514"/>
    <cellStyle name="Calculation 2 9 6 2" xfId="5072"/>
    <cellStyle name="Calculation 2 9 6 3" xfId="7066"/>
    <cellStyle name="Calculation 2 9 6 4" xfId="2812"/>
    <cellStyle name="Calculation 2 9 7" xfId="515"/>
    <cellStyle name="Calculation 2 9 7 2" xfId="5073"/>
    <cellStyle name="Calculation 2 9 7 3" xfId="7067"/>
    <cellStyle name="Calculation 2 9 7 4" xfId="2813"/>
    <cellStyle name="Calculation 2 9 8" xfId="516"/>
    <cellStyle name="Calculation 2 9 8 2" xfId="5074"/>
    <cellStyle name="Calculation 2 9 8 3" xfId="7068"/>
    <cellStyle name="Calculation 2 9 8 4" xfId="2814"/>
    <cellStyle name="Calculation 2 9 9" xfId="517"/>
    <cellStyle name="Calculation 2 9 9 2" xfId="5075"/>
    <cellStyle name="Calculation 2 9 9 3" xfId="7069"/>
    <cellStyle name="Calculation 2 9 9 4" xfId="2815"/>
    <cellStyle name="Calculation 3" xfId="6904"/>
    <cellStyle name="Calculation 4" xfId="4627"/>
    <cellStyle name="Calculation 5" xfId="6881"/>
    <cellStyle name="Calculation 6" xfId="2451"/>
    <cellStyle name="Check Cell" xfId="27" builtinId="23" customBuiltin="1"/>
    <cellStyle name="Check Cell 2" xfId="518"/>
    <cellStyle name="Check Cell 2 2" xfId="519"/>
    <cellStyle name="Check Cell 3" xfId="6906"/>
    <cellStyle name="CollegeHeader1" xfId="77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2447" builtinId="3"/>
    <cellStyle name="Comma [0] 2" xfId="6890"/>
    <cellStyle name="Comma 10" xfId="520"/>
    <cellStyle name="Comma 10 10" xfId="8827"/>
    <cellStyle name="Comma 10 11" xfId="2816"/>
    <cellStyle name="Comma 10 2" xfId="521"/>
    <cellStyle name="Comma 10 2 2" xfId="8828"/>
    <cellStyle name="Comma 10 2 3" xfId="2817"/>
    <cellStyle name="Comma 10 3" xfId="522"/>
    <cellStyle name="Comma 10 3 2" xfId="8829"/>
    <cellStyle name="Comma 10 3 3" xfId="2818"/>
    <cellStyle name="Comma 10 4" xfId="523"/>
    <cellStyle name="Comma 10 4 2" xfId="8830"/>
    <cellStyle name="Comma 10 4 3" xfId="2819"/>
    <cellStyle name="Comma 10 5" xfId="524"/>
    <cellStyle name="Comma 10 5 2" xfId="8831"/>
    <cellStyle name="Comma 10 5 3" xfId="2820"/>
    <cellStyle name="Comma 10 6" xfId="525"/>
    <cellStyle name="Comma 10 6 2" xfId="8832"/>
    <cellStyle name="Comma 10 6 3" xfId="2821"/>
    <cellStyle name="Comma 10 7" xfId="526"/>
    <cellStyle name="Comma 10 7 2" xfId="8833"/>
    <cellStyle name="Comma 10 7 3" xfId="2822"/>
    <cellStyle name="Comma 10 8" xfId="527"/>
    <cellStyle name="Comma 10 8 2" xfId="8834"/>
    <cellStyle name="Comma 10 8 3" xfId="2823"/>
    <cellStyle name="Comma 10 9" xfId="528"/>
    <cellStyle name="Comma 10 9 2" xfId="8835"/>
    <cellStyle name="Comma 10 9 3" xfId="2824"/>
    <cellStyle name="Comma 11" xfId="8774"/>
    <cellStyle name="Comma 12" xfId="8820"/>
    <cellStyle name="Comma 13" xfId="8772"/>
    <cellStyle name="Comma 14" xfId="8818"/>
    <cellStyle name="Comma 15" xfId="8776"/>
    <cellStyle name="Comma 16" xfId="8816"/>
    <cellStyle name="Comma 17" xfId="8809"/>
    <cellStyle name="Comma 18" xfId="8805"/>
    <cellStyle name="Comma 19" xfId="8800"/>
    <cellStyle name="Comma 2" xfId="73"/>
    <cellStyle name="Comma 2 10" xfId="2378"/>
    <cellStyle name="Comma 2 10 2" xfId="6876"/>
    <cellStyle name="Comma 2 10 3" xfId="4597"/>
    <cellStyle name="Comma 2 11" xfId="4641"/>
    <cellStyle name="Comma 2 12" xfId="2457"/>
    <cellStyle name="Comma 2 2" xfId="529"/>
    <cellStyle name="Comma 2 2 10" xfId="530"/>
    <cellStyle name="Comma 2 2 2" xfId="531"/>
    <cellStyle name="Comma 2 2 2 2" xfId="8836"/>
    <cellStyle name="Comma 2 2 2 3" xfId="2825"/>
    <cellStyle name="Comma 2 2 3" xfId="532"/>
    <cellStyle name="Comma 2 2 3 2" xfId="8837"/>
    <cellStyle name="Comma 2 2 3 3" xfId="2826"/>
    <cellStyle name="Comma 2 2 4" xfId="533"/>
    <cellStyle name="Comma 2 2 4 2" xfId="8838"/>
    <cellStyle name="Comma 2 2 4 3" xfId="2827"/>
    <cellStyle name="Comma 2 2 5" xfId="534"/>
    <cellStyle name="Comma 2 2 5 2" xfId="8839"/>
    <cellStyle name="Comma 2 2 5 3" xfId="2828"/>
    <cellStyle name="Comma 2 2 6" xfId="535"/>
    <cellStyle name="Comma 2 2 6 2" xfId="8840"/>
    <cellStyle name="Comma 2 2 6 3" xfId="2829"/>
    <cellStyle name="Comma 2 2 7" xfId="536"/>
    <cellStyle name="Comma 2 2 7 2" xfId="8841"/>
    <cellStyle name="Comma 2 2 7 3" xfId="2830"/>
    <cellStyle name="Comma 2 2 8" xfId="537"/>
    <cellStyle name="Comma 2 2 8 2" xfId="8842"/>
    <cellStyle name="Comma 2 2 8 3" xfId="2831"/>
    <cellStyle name="Comma 2 2 9" xfId="538"/>
    <cellStyle name="Comma 2 2 9 2" xfId="8843"/>
    <cellStyle name="Comma 2 2 9 3" xfId="2832"/>
    <cellStyle name="Comma 2 3" xfId="539"/>
    <cellStyle name="Comma 2 4" xfId="540"/>
    <cellStyle name="Comma 2 5" xfId="541"/>
    <cellStyle name="Comma 2 6" xfId="542"/>
    <cellStyle name="Comma 2 7" xfId="543"/>
    <cellStyle name="Comma 2 8" xfId="544"/>
    <cellStyle name="Comma 2 9" xfId="545"/>
    <cellStyle name="Comma 20" xfId="8796"/>
    <cellStyle name="Comma 21" xfId="8791"/>
    <cellStyle name="Comma 22" xfId="8787"/>
    <cellStyle name="Comma 23" xfId="8781"/>
    <cellStyle name="Comma 24" xfId="8786"/>
    <cellStyle name="Comma 25" xfId="8814"/>
    <cellStyle name="Comma 26" xfId="8802"/>
    <cellStyle name="Comma 27" xfId="8811"/>
    <cellStyle name="Comma 28" xfId="8795"/>
    <cellStyle name="Comma 29" xfId="8803"/>
    <cellStyle name="Comma 3" xfId="78"/>
    <cellStyle name="Comma 3 10" xfId="4646"/>
    <cellStyle name="Comma 3 11" xfId="2460"/>
    <cellStyle name="Comma 3 2" xfId="546"/>
    <cellStyle name="Comma 3 2 2" xfId="8844"/>
    <cellStyle name="Comma 3 2 3" xfId="2833"/>
    <cellStyle name="Comma 3 3" xfId="547"/>
    <cellStyle name="Comma 3 3 2" xfId="8845"/>
    <cellStyle name="Comma 3 3 3" xfId="2834"/>
    <cellStyle name="Comma 3 4" xfId="548"/>
    <cellStyle name="Comma 3 4 2" xfId="8846"/>
    <cellStyle name="Comma 3 4 3" xfId="2835"/>
    <cellStyle name="Comma 3 5" xfId="549"/>
    <cellStyle name="Comma 3 5 2" xfId="8847"/>
    <cellStyle name="Comma 3 5 3" xfId="2836"/>
    <cellStyle name="Comma 3 6" xfId="550"/>
    <cellStyle name="Comma 3 6 2" xfId="8848"/>
    <cellStyle name="Comma 3 6 3" xfId="2837"/>
    <cellStyle name="Comma 3 7" xfId="551"/>
    <cellStyle name="Comma 3 7 2" xfId="8849"/>
    <cellStyle name="Comma 3 7 3" xfId="2838"/>
    <cellStyle name="Comma 3 8" xfId="552"/>
    <cellStyle name="Comma 3 8 2" xfId="8850"/>
    <cellStyle name="Comma 3 8 3" xfId="2839"/>
    <cellStyle name="Comma 3 9" xfId="553"/>
    <cellStyle name="Comma 3 9 2" xfId="8851"/>
    <cellStyle name="Comma 3 9 3" xfId="2840"/>
    <cellStyle name="Comma 30" xfId="8789"/>
    <cellStyle name="Comma 31" xfId="8794"/>
    <cellStyle name="Comma 32" xfId="8783"/>
    <cellStyle name="Comma 33" xfId="8785"/>
    <cellStyle name="Comma 34" xfId="8780"/>
    <cellStyle name="Comma 35" xfId="8778"/>
    <cellStyle name="Comma 36" xfId="8779"/>
    <cellStyle name="Comma 37" xfId="8777"/>
    <cellStyle name="Comma 38" xfId="8905"/>
    <cellStyle name="Comma 39" xfId="4600"/>
    <cellStyle name="Comma 4" xfId="79"/>
    <cellStyle name="Comma 4 10" xfId="4647"/>
    <cellStyle name="Comma 4 11" xfId="2461"/>
    <cellStyle name="Comma 4 2" xfId="554"/>
    <cellStyle name="Comma 4 2 2" xfId="8852"/>
    <cellStyle name="Comma 4 2 3" xfId="2841"/>
    <cellStyle name="Comma 4 3" xfId="555"/>
    <cellStyle name="Comma 4 3 2" xfId="8853"/>
    <cellStyle name="Comma 4 3 3" xfId="2842"/>
    <cellStyle name="Comma 4 4" xfId="556"/>
    <cellStyle name="Comma 4 4 2" xfId="8854"/>
    <cellStyle name="Comma 4 4 3" xfId="2843"/>
    <cellStyle name="Comma 4 5" xfId="557"/>
    <cellStyle name="Comma 4 5 2" xfId="8855"/>
    <cellStyle name="Comma 4 5 3" xfId="2844"/>
    <cellStyle name="Comma 4 6" xfId="558"/>
    <cellStyle name="Comma 4 6 2" xfId="8856"/>
    <cellStyle name="Comma 4 6 3" xfId="2845"/>
    <cellStyle name="Comma 4 7" xfId="559"/>
    <cellStyle name="Comma 4 7 2" xfId="8857"/>
    <cellStyle name="Comma 4 7 3" xfId="2846"/>
    <cellStyle name="Comma 4 8" xfId="560"/>
    <cellStyle name="Comma 4 8 2" xfId="8858"/>
    <cellStyle name="Comma 4 8 3" xfId="2847"/>
    <cellStyle name="Comma 4 9" xfId="561"/>
    <cellStyle name="Comma 4 9 2" xfId="8859"/>
    <cellStyle name="Comma 4 9 3" xfId="2848"/>
    <cellStyle name="Comma 5" xfId="94"/>
    <cellStyle name="Comma 5 10" xfId="4656"/>
    <cellStyle name="Comma 5 11" xfId="2469"/>
    <cellStyle name="Comma 5 2" xfId="562"/>
    <cellStyle name="Comma 5 2 2" xfId="8860"/>
    <cellStyle name="Comma 5 2 3" xfId="2849"/>
    <cellStyle name="Comma 5 3" xfId="563"/>
    <cellStyle name="Comma 5 3 2" xfId="8861"/>
    <cellStyle name="Comma 5 3 3" xfId="2850"/>
    <cellStyle name="Comma 5 4" xfId="564"/>
    <cellStyle name="Comma 5 4 2" xfId="8862"/>
    <cellStyle name="Comma 5 4 3" xfId="2851"/>
    <cellStyle name="Comma 5 5" xfId="565"/>
    <cellStyle name="Comma 5 5 2" xfId="8863"/>
    <cellStyle name="Comma 5 5 3" xfId="2852"/>
    <cellStyle name="Comma 5 6" xfId="566"/>
    <cellStyle name="Comma 5 6 2" xfId="8864"/>
    <cellStyle name="Comma 5 6 3" xfId="2853"/>
    <cellStyle name="Comma 5 7" xfId="567"/>
    <cellStyle name="Comma 5 7 2" xfId="8865"/>
    <cellStyle name="Comma 5 7 3" xfId="2854"/>
    <cellStyle name="Comma 5 8" xfId="568"/>
    <cellStyle name="Comma 5 8 2" xfId="8866"/>
    <cellStyle name="Comma 5 8 3" xfId="2855"/>
    <cellStyle name="Comma 5 9" xfId="569"/>
    <cellStyle name="Comma 5 9 2" xfId="8867"/>
    <cellStyle name="Comma 5 9 3" xfId="2856"/>
    <cellStyle name="Comma 6" xfId="2425"/>
    <cellStyle name="Comma 6 2" xfId="570"/>
    <cellStyle name="Comma 6 2 2" xfId="8868"/>
    <cellStyle name="Comma 6 2 3" xfId="2857"/>
    <cellStyle name="Comma 6 3" xfId="571"/>
    <cellStyle name="Comma 6 3 2" xfId="8869"/>
    <cellStyle name="Comma 6 3 3" xfId="2858"/>
    <cellStyle name="Comma 6 4" xfId="572"/>
    <cellStyle name="Comma 6 4 2" xfId="8870"/>
    <cellStyle name="Comma 6 4 3" xfId="2859"/>
    <cellStyle name="Comma 6 5" xfId="573"/>
    <cellStyle name="Comma 6 5 2" xfId="8871"/>
    <cellStyle name="Comma 6 5 3" xfId="2860"/>
    <cellStyle name="Comma 6 6" xfId="574"/>
    <cellStyle name="Comma 6 6 2" xfId="8872"/>
    <cellStyle name="Comma 6 6 3" xfId="2861"/>
    <cellStyle name="Comma 6 7" xfId="575"/>
    <cellStyle name="Comma 6 7 2" xfId="8873"/>
    <cellStyle name="Comma 6 7 3" xfId="2862"/>
    <cellStyle name="Comma 6 8" xfId="576"/>
    <cellStyle name="Comma 6 8 2" xfId="8874"/>
    <cellStyle name="Comma 6 8 3" xfId="2863"/>
    <cellStyle name="Comma 6 9" xfId="577"/>
    <cellStyle name="Comma 6 9 2" xfId="8875"/>
    <cellStyle name="Comma 6 9 3" xfId="2864"/>
    <cellStyle name="Comma 7" xfId="2444"/>
    <cellStyle name="Comma 7 2" xfId="578"/>
    <cellStyle name="Comma 7 2 2" xfId="8876"/>
    <cellStyle name="Comma 7 2 3" xfId="2865"/>
    <cellStyle name="Comma 7 3" xfId="579"/>
    <cellStyle name="Comma 7 3 2" xfId="8877"/>
    <cellStyle name="Comma 7 3 3" xfId="2866"/>
    <cellStyle name="Comma 7 4" xfId="580"/>
    <cellStyle name="Comma 7 4 2" xfId="8878"/>
    <cellStyle name="Comma 7 4 3" xfId="2867"/>
    <cellStyle name="Comma 7 5" xfId="581"/>
    <cellStyle name="Comma 7 5 2" xfId="8879"/>
    <cellStyle name="Comma 7 5 3" xfId="2868"/>
    <cellStyle name="Comma 7 6" xfId="582"/>
    <cellStyle name="Comma 7 6 2" xfId="8880"/>
    <cellStyle name="Comma 7 6 3" xfId="2869"/>
    <cellStyle name="Comma 7 7" xfId="583"/>
    <cellStyle name="Comma 7 7 2" xfId="8881"/>
    <cellStyle name="Comma 7 7 3" xfId="2870"/>
    <cellStyle name="Comma 7 8" xfId="584"/>
    <cellStyle name="Comma 7 8 2" xfId="8882"/>
    <cellStyle name="Comma 7 8 3" xfId="2871"/>
    <cellStyle name="Comma 7 9" xfId="585"/>
    <cellStyle name="Comma 7 9 2" xfId="8883"/>
    <cellStyle name="Comma 7 9 3" xfId="2872"/>
    <cellStyle name="Comma 8" xfId="6889"/>
    <cellStyle name="Comma 8 2" xfId="586"/>
    <cellStyle name="Comma 8 2 2" xfId="8884"/>
    <cellStyle name="Comma 8 2 3" xfId="2873"/>
    <cellStyle name="Comma 8 3" xfId="587"/>
    <cellStyle name="Comma 8 3 2" xfId="8885"/>
    <cellStyle name="Comma 8 3 3" xfId="2874"/>
    <cellStyle name="Comma 8 4" xfId="588"/>
    <cellStyle name="Comma 8 4 2" xfId="8886"/>
    <cellStyle name="Comma 8 4 3" xfId="2875"/>
    <cellStyle name="Comma 8 5" xfId="589"/>
    <cellStyle name="Comma 8 5 2" xfId="8887"/>
    <cellStyle name="Comma 8 5 3" xfId="2876"/>
    <cellStyle name="Comma 8 6" xfId="590"/>
    <cellStyle name="Comma 8 6 2" xfId="8888"/>
    <cellStyle name="Comma 8 6 3" xfId="2877"/>
    <cellStyle name="Comma 8 7" xfId="591"/>
    <cellStyle name="Comma 8 7 2" xfId="8889"/>
    <cellStyle name="Comma 8 7 3" xfId="2878"/>
    <cellStyle name="Comma 8 8" xfId="592"/>
    <cellStyle name="Comma 8 8 2" xfId="8890"/>
    <cellStyle name="Comma 8 8 3" xfId="2879"/>
    <cellStyle name="Comma 8 9" xfId="593"/>
    <cellStyle name="Comma 8 9 2" xfId="8891"/>
    <cellStyle name="Comma 8 9 3" xfId="2880"/>
    <cellStyle name="Comma 9" xfId="6885"/>
    <cellStyle name="Comma 9 2" xfId="594"/>
    <cellStyle name="Comma 9 2 2" xfId="8892"/>
    <cellStyle name="Comma 9 2 3" xfId="2881"/>
    <cellStyle name="Comma 9 3" xfId="595"/>
    <cellStyle name="Comma 9 3 2" xfId="8893"/>
    <cellStyle name="Comma 9 3 3" xfId="2882"/>
    <cellStyle name="Comma 9 4" xfId="596"/>
    <cellStyle name="Comma 9 4 2" xfId="8894"/>
    <cellStyle name="Comma 9 4 3" xfId="2883"/>
    <cellStyle name="Comma 9 5" xfId="597"/>
    <cellStyle name="Comma 9 5 2" xfId="8895"/>
    <cellStyle name="Comma 9 5 3" xfId="2884"/>
    <cellStyle name="Comma 9 6" xfId="598"/>
    <cellStyle name="Comma 9 6 2" xfId="8896"/>
    <cellStyle name="Comma 9 6 3" xfId="2885"/>
    <cellStyle name="Comma 9 7" xfId="599"/>
    <cellStyle name="Comma 9 7 2" xfId="8897"/>
    <cellStyle name="Comma 9 7 3" xfId="2886"/>
    <cellStyle name="Comma 9 8" xfId="600"/>
    <cellStyle name="Comma 9 8 2" xfId="8898"/>
    <cellStyle name="Comma 9 8 3" xfId="2887"/>
    <cellStyle name="Comma 9 9" xfId="601"/>
    <cellStyle name="Comma 9 9 2" xfId="8899"/>
    <cellStyle name="Comma 9 9 3" xfId="2888"/>
    <cellStyle name="Currency" xfId="2450" builtinId="4"/>
    <cellStyle name="Currency [0] 2" xfId="6892"/>
    <cellStyle name="Currency 10" xfId="8825"/>
    <cellStyle name="Currency 11" xfId="8823"/>
    <cellStyle name="Currency 12" xfId="8773"/>
    <cellStyle name="Currency 13" xfId="8819"/>
    <cellStyle name="Currency 14" xfId="8824"/>
    <cellStyle name="Currency 15" xfId="8817"/>
    <cellStyle name="Currency 16" xfId="8810"/>
    <cellStyle name="Currency 17" xfId="8807"/>
    <cellStyle name="Currency 18" xfId="8801"/>
    <cellStyle name="Currency 19" xfId="8798"/>
    <cellStyle name="Currency 2" xfId="74"/>
    <cellStyle name="Currency 2 2" xfId="602"/>
    <cellStyle name="Currency 2 2 2" xfId="603"/>
    <cellStyle name="Currency 2 3" xfId="4642"/>
    <cellStyle name="Currency 2 4" xfId="2458"/>
    <cellStyle name="Currency 20" xfId="8792"/>
    <cellStyle name="Currency 21" xfId="8788"/>
    <cellStyle name="Currency 22" xfId="8782"/>
    <cellStyle name="Currency 23" xfId="8821"/>
    <cellStyle name="Currency 24" xfId="8815"/>
    <cellStyle name="Currency 25" xfId="8812"/>
    <cellStyle name="Currency 26" xfId="8813"/>
    <cellStyle name="Currency 27" xfId="8806"/>
    <cellStyle name="Currency 28" xfId="8808"/>
    <cellStyle name="Currency 29" xfId="8797"/>
    <cellStyle name="Currency 3" xfId="80"/>
    <cellStyle name="Currency 3 2" xfId="604"/>
    <cellStyle name="Currency 3 3" xfId="4648"/>
    <cellStyle name="Currency 3 4" xfId="2462"/>
    <cellStyle name="Currency 30" xfId="8799"/>
    <cellStyle name="Currency 31" xfId="8790"/>
    <cellStyle name="Currency 32" xfId="8793"/>
    <cellStyle name="Currency 33" xfId="8804"/>
    <cellStyle name="Currency 34" xfId="8784"/>
    <cellStyle name="Currency 35" xfId="8906"/>
    <cellStyle name="Currency 4" xfId="605"/>
    <cellStyle name="Currency 5" xfId="606"/>
    <cellStyle name="Currency 5 2" xfId="8900"/>
    <cellStyle name="Currency 5 3" xfId="2889"/>
    <cellStyle name="Currency 6" xfId="607"/>
    <cellStyle name="Currency 7" xfId="6891"/>
    <cellStyle name="Currency 8" xfId="8775"/>
    <cellStyle name="Currency 9" xfId="8822"/>
    <cellStyle name="Dane wejściowe" xfId="608"/>
    <cellStyle name="Dane wejściowe 10" xfId="609"/>
    <cellStyle name="Dane wejściowe 10 2" xfId="5167"/>
    <cellStyle name="Dane wejściowe 10 3" xfId="7071"/>
    <cellStyle name="Dane wejściowe 10 4" xfId="2891"/>
    <cellStyle name="Dane wejściowe 11" xfId="610"/>
    <cellStyle name="Dane wejściowe 11 2" xfId="5168"/>
    <cellStyle name="Dane wejściowe 11 3" xfId="7072"/>
    <cellStyle name="Dane wejściowe 11 4" xfId="2892"/>
    <cellStyle name="Dane wejściowe 12" xfId="611"/>
    <cellStyle name="Dane wejściowe 12 2" xfId="5169"/>
    <cellStyle name="Dane wejściowe 12 3" xfId="7073"/>
    <cellStyle name="Dane wejściowe 12 4" xfId="2893"/>
    <cellStyle name="Dane wejściowe 13" xfId="612"/>
    <cellStyle name="Dane wejściowe 13 2" xfId="5170"/>
    <cellStyle name="Dane wejściowe 13 3" xfId="7074"/>
    <cellStyle name="Dane wejściowe 13 4" xfId="2894"/>
    <cellStyle name="Dane wejściowe 14" xfId="613"/>
    <cellStyle name="Dane wejściowe 14 2" xfId="5171"/>
    <cellStyle name="Dane wejściowe 14 3" xfId="7075"/>
    <cellStyle name="Dane wejściowe 14 4" xfId="2895"/>
    <cellStyle name="Dane wejściowe 15" xfId="614"/>
    <cellStyle name="Dane wejściowe 15 2" xfId="5172"/>
    <cellStyle name="Dane wejściowe 15 3" xfId="7076"/>
    <cellStyle name="Dane wejściowe 15 4" xfId="2896"/>
    <cellStyle name="Dane wejściowe 16" xfId="615"/>
    <cellStyle name="Dane wejściowe 16 2" xfId="5173"/>
    <cellStyle name="Dane wejściowe 16 3" xfId="7077"/>
    <cellStyle name="Dane wejściowe 16 4" xfId="2897"/>
    <cellStyle name="Dane wejściowe 17" xfId="616"/>
    <cellStyle name="Dane wejściowe 17 2" xfId="5174"/>
    <cellStyle name="Dane wejściowe 17 3" xfId="7078"/>
    <cellStyle name="Dane wejściowe 17 4" xfId="2898"/>
    <cellStyle name="Dane wejściowe 18" xfId="617"/>
    <cellStyle name="Dane wejściowe 18 2" xfId="5175"/>
    <cellStyle name="Dane wejściowe 18 3" xfId="7079"/>
    <cellStyle name="Dane wejściowe 18 4" xfId="2899"/>
    <cellStyle name="Dane wejściowe 19" xfId="618"/>
    <cellStyle name="Dane wejściowe 19 2" xfId="5176"/>
    <cellStyle name="Dane wejściowe 19 3" xfId="7080"/>
    <cellStyle name="Dane wejściowe 19 4" xfId="2900"/>
    <cellStyle name="Dane wejściowe 2" xfId="619"/>
    <cellStyle name="Dane wejściowe 2 10" xfId="620"/>
    <cellStyle name="Dane wejściowe 2 10 2" xfId="5178"/>
    <cellStyle name="Dane wejściowe 2 10 3" xfId="7082"/>
    <cellStyle name="Dane wejściowe 2 10 4" xfId="2902"/>
    <cellStyle name="Dane wejściowe 2 11" xfId="621"/>
    <cellStyle name="Dane wejściowe 2 11 2" xfId="5179"/>
    <cellStyle name="Dane wejściowe 2 11 3" xfId="7083"/>
    <cellStyle name="Dane wejściowe 2 11 4" xfId="2903"/>
    <cellStyle name="Dane wejściowe 2 12" xfId="622"/>
    <cellStyle name="Dane wejściowe 2 12 2" xfId="5180"/>
    <cellStyle name="Dane wejściowe 2 12 3" xfId="7084"/>
    <cellStyle name="Dane wejściowe 2 12 4" xfId="2904"/>
    <cellStyle name="Dane wejściowe 2 13" xfId="623"/>
    <cellStyle name="Dane wejściowe 2 13 2" xfId="5181"/>
    <cellStyle name="Dane wejściowe 2 13 3" xfId="7085"/>
    <cellStyle name="Dane wejściowe 2 13 4" xfId="2905"/>
    <cellStyle name="Dane wejściowe 2 14" xfId="624"/>
    <cellStyle name="Dane wejściowe 2 14 2" xfId="5182"/>
    <cellStyle name="Dane wejściowe 2 14 3" xfId="7086"/>
    <cellStyle name="Dane wejściowe 2 14 4" xfId="2906"/>
    <cellStyle name="Dane wejściowe 2 15" xfId="625"/>
    <cellStyle name="Dane wejściowe 2 15 2" xfId="5183"/>
    <cellStyle name="Dane wejściowe 2 15 3" xfId="7087"/>
    <cellStyle name="Dane wejściowe 2 15 4" xfId="2907"/>
    <cellStyle name="Dane wejściowe 2 16" xfId="626"/>
    <cellStyle name="Dane wejściowe 2 16 2" xfId="5184"/>
    <cellStyle name="Dane wejściowe 2 16 3" xfId="7088"/>
    <cellStyle name="Dane wejściowe 2 16 4" xfId="2908"/>
    <cellStyle name="Dane wejściowe 2 17" xfId="627"/>
    <cellStyle name="Dane wejściowe 2 17 2" xfId="5185"/>
    <cellStyle name="Dane wejściowe 2 17 3" xfId="7089"/>
    <cellStyle name="Dane wejściowe 2 17 4" xfId="2909"/>
    <cellStyle name="Dane wejściowe 2 18" xfId="628"/>
    <cellStyle name="Dane wejściowe 2 18 2" xfId="5186"/>
    <cellStyle name="Dane wejściowe 2 18 3" xfId="7090"/>
    <cellStyle name="Dane wejściowe 2 18 4" xfId="2910"/>
    <cellStyle name="Dane wejściowe 2 19" xfId="629"/>
    <cellStyle name="Dane wejściowe 2 19 2" xfId="5187"/>
    <cellStyle name="Dane wejściowe 2 19 3" xfId="7091"/>
    <cellStyle name="Dane wejściowe 2 19 4" xfId="2911"/>
    <cellStyle name="Dane wejściowe 2 2" xfId="630"/>
    <cellStyle name="Dane wejściowe 2 2 2" xfId="5188"/>
    <cellStyle name="Dane wejściowe 2 2 3" xfId="7092"/>
    <cellStyle name="Dane wejściowe 2 2 4" xfId="2912"/>
    <cellStyle name="Dane wejściowe 2 20" xfId="631"/>
    <cellStyle name="Dane wejściowe 2 20 2" xfId="5189"/>
    <cellStyle name="Dane wejściowe 2 20 3" xfId="7093"/>
    <cellStyle name="Dane wejściowe 2 20 4" xfId="2913"/>
    <cellStyle name="Dane wejściowe 2 21" xfId="632"/>
    <cellStyle name="Dane wejściowe 2 21 2" xfId="5190"/>
    <cellStyle name="Dane wejściowe 2 21 3" xfId="7094"/>
    <cellStyle name="Dane wejściowe 2 21 4" xfId="2914"/>
    <cellStyle name="Dane wejściowe 2 22" xfId="633"/>
    <cellStyle name="Dane wejściowe 2 22 2" xfId="5191"/>
    <cellStyle name="Dane wejściowe 2 22 3" xfId="7095"/>
    <cellStyle name="Dane wejściowe 2 22 4" xfId="2915"/>
    <cellStyle name="Dane wejściowe 2 23" xfId="634"/>
    <cellStyle name="Dane wejściowe 2 23 2" xfId="5192"/>
    <cellStyle name="Dane wejściowe 2 23 3" xfId="7096"/>
    <cellStyle name="Dane wejściowe 2 23 4" xfId="2916"/>
    <cellStyle name="Dane wejściowe 2 24" xfId="5177"/>
    <cellStyle name="Dane wejściowe 2 25" xfId="7081"/>
    <cellStyle name="Dane wejściowe 2 26" xfId="2901"/>
    <cellStyle name="Dane wejściowe 2 3" xfId="635"/>
    <cellStyle name="Dane wejściowe 2 3 2" xfId="5193"/>
    <cellStyle name="Dane wejściowe 2 3 3" xfId="7097"/>
    <cellStyle name="Dane wejściowe 2 3 4" xfId="2917"/>
    <cellStyle name="Dane wejściowe 2 4" xfId="636"/>
    <cellStyle name="Dane wejściowe 2 4 2" xfId="5194"/>
    <cellStyle name="Dane wejściowe 2 4 3" xfId="7098"/>
    <cellStyle name="Dane wejściowe 2 4 4" xfId="2918"/>
    <cellStyle name="Dane wejściowe 2 5" xfId="637"/>
    <cellStyle name="Dane wejściowe 2 5 2" xfId="5195"/>
    <cellStyle name="Dane wejściowe 2 5 3" xfId="7099"/>
    <cellStyle name="Dane wejściowe 2 5 4" xfId="2919"/>
    <cellStyle name="Dane wejściowe 2 6" xfId="638"/>
    <cellStyle name="Dane wejściowe 2 6 2" xfId="5196"/>
    <cellStyle name="Dane wejściowe 2 6 3" xfId="7100"/>
    <cellStyle name="Dane wejściowe 2 6 4" xfId="2920"/>
    <cellStyle name="Dane wejściowe 2 7" xfId="639"/>
    <cellStyle name="Dane wejściowe 2 7 2" xfId="5197"/>
    <cellStyle name="Dane wejściowe 2 7 3" xfId="7101"/>
    <cellStyle name="Dane wejściowe 2 7 4" xfId="2921"/>
    <cellStyle name="Dane wejściowe 2 8" xfId="640"/>
    <cellStyle name="Dane wejściowe 2 8 2" xfId="5198"/>
    <cellStyle name="Dane wejściowe 2 8 3" xfId="7102"/>
    <cellStyle name="Dane wejściowe 2 8 4" xfId="2922"/>
    <cellStyle name="Dane wejściowe 2 9" xfId="641"/>
    <cellStyle name="Dane wejściowe 2 9 2" xfId="5199"/>
    <cellStyle name="Dane wejściowe 2 9 3" xfId="7103"/>
    <cellStyle name="Dane wejściowe 2 9 4" xfId="2923"/>
    <cellStyle name="Dane wejściowe 20" xfId="642"/>
    <cellStyle name="Dane wejściowe 20 2" xfId="5200"/>
    <cellStyle name="Dane wejściowe 20 3" xfId="7104"/>
    <cellStyle name="Dane wejściowe 20 4" xfId="2924"/>
    <cellStyle name="Dane wejściowe 21" xfId="643"/>
    <cellStyle name="Dane wejściowe 21 2" xfId="5201"/>
    <cellStyle name="Dane wejściowe 21 3" xfId="7105"/>
    <cellStyle name="Dane wejściowe 21 4" xfId="2925"/>
    <cellStyle name="Dane wejściowe 22" xfId="644"/>
    <cellStyle name="Dane wejściowe 22 2" xfId="5202"/>
    <cellStyle name="Dane wejściowe 22 3" xfId="7106"/>
    <cellStyle name="Dane wejściowe 22 4" xfId="2926"/>
    <cellStyle name="Dane wejściowe 23" xfId="645"/>
    <cellStyle name="Dane wejściowe 23 2" xfId="5203"/>
    <cellStyle name="Dane wejściowe 23 3" xfId="7107"/>
    <cellStyle name="Dane wejściowe 23 4" xfId="2927"/>
    <cellStyle name="Dane wejściowe 24" xfId="646"/>
    <cellStyle name="Dane wejściowe 24 2" xfId="5204"/>
    <cellStyle name="Dane wejściowe 24 3" xfId="7108"/>
    <cellStyle name="Dane wejściowe 24 4" xfId="2928"/>
    <cellStyle name="Dane wejściowe 25" xfId="647"/>
    <cellStyle name="Dane wejściowe 25 2" xfId="5205"/>
    <cellStyle name="Dane wejściowe 25 3" xfId="7109"/>
    <cellStyle name="Dane wejściowe 25 4" xfId="2929"/>
    <cellStyle name="Dane wejściowe 26" xfId="5166"/>
    <cellStyle name="Dane wejściowe 27" xfId="7070"/>
    <cellStyle name="Dane wejściowe 28" xfId="2890"/>
    <cellStyle name="Dane wejściowe 3" xfId="648"/>
    <cellStyle name="Dane wejściowe 3 10" xfId="649"/>
    <cellStyle name="Dane wejściowe 3 10 2" xfId="5207"/>
    <cellStyle name="Dane wejściowe 3 10 3" xfId="7111"/>
    <cellStyle name="Dane wejściowe 3 10 4" xfId="2931"/>
    <cellStyle name="Dane wejściowe 3 11" xfId="650"/>
    <cellStyle name="Dane wejściowe 3 11 2" xfId="5208"/>
    <cellStyle name="Dane wejściowe 3 11 3" xfId="7112"/>
    <cellStyle name="Dane wejściowe 3 11 4" xfId="2932"/>
    <cellStyle name="Dane wejściowe 3 12" xfId="651"/>
    <cellStyle name="Dane wejściowe 3 12 2" xfId="5209"/>
    <cellStyle name="Dane wejściowe 3 12 3" xfId="7113"/>
    <cellStyle name="Dane wejściowe 3 12 4" xfId="2933"/>
    <cellStyle name="Dane wejściowe 3 13" xfId="652"/>
    <cellStyle name="Dane wejściowe 3 13 2" xfId="5210"/>
    <cellStyle name="Dane wejściowe 3 13 3" xfId="7114"/>
    <cellStyle name="Dane wejściowe 3 13 4" xfId="2934"/>
    <cellStyle name="Dane wejściowe 3 14" xfId="653"/>
    <cellStyle name="Dane wejściowe 3 14 2" xfId="5211"/>
    <cellStyle name="Dane wejściowe 3 14 3" xfId="7115"/>
    <cellStyle name="Dane wejściowe 3 14 4" xfId="2935"/>
    <cellStyle name="Dane wejściowe 3 15" xfId="654"/>
    <cellStyle name="Dane wejściowe 3 15 2" xfId="5212"/>
    <cellStyle name="Dane wejściowe 3 15 3" xfId="7116"/>
    <cellStyle name="Dane wejściowe 3 15 4" xfId="2936"/>
    <cellStyle name="Dane wejściowe 3 16" xfId="655"/>
    <cellStyle name="Dane wejściowe 3 16 2" xfId="5213"/>
    <cellStyle name="Dane wejściowe 3 16 3" xfId="7117"/>
    <cellStyle name="Dane wejściowe 3 16 4" xfId="2937"/>
    <cellStyle name="Dane wejściowe 3 17" xfId="656"/>
    <cellStyle name="Dane wejściowe 3 17 2" xfId="5214"/>
    <cellStyle name="Dane wejściowe 3 17 3" xfId="7118"/>
    <cellStyle name="Dane wejściowe 3 17 4" xfId="2938"/>
    <cellStyle name="Dane wejściowe 3 18" xfId="657"/>
    <cellStyle name="Dane wejściowe 3 18 2" xfId="5215"/>
    <cellStyle name="Dane wejściowe 3 18 3" xfId="7119"/>
    <cellStyle name="Dane wejściowe 3 18 4" xfId="2939"/>
    <cellStyle name="Dane wejściowe 3 19" xfId="658"/>
    <cellStyle name="Dane wejściowe 3 19 2" xfId="5216"/>
    <cellStyle name="Dane wejściowe 3 19 3" xfId="7120"/>
    <cellStyle name="Dane wejściowe 3 19 4" xfId="2940"/>
    <cellStyle name="Dane wejściowe 3 2" xfId="659"/>
    <cellStyle name="Dane wejściowe 3 2 2" xfId="5217"/>
    <cellStyle name="Dane wejściowe 3 2 3" xfId="7121"/>
    <cellStyle name="Dane wejściowe 3 2 4" xfId="2941"/>
    <cellStyle name="Dane wejściowe 3 20" xfId="660"/>
    <cellStyle name="Dane wejściowe 3 20 2" xfId="5218"/>
    <cellStyle name="Dane wejściowe 3 20 3" xfId="7122"/>
    <cellStyle name="Dane wejściowe 3 20 4" xfId="2942"/>
    <cellStyle name="Dane wejściowe 3 21" xfId="661"/>
    <cellStyle name="Dane wejściowe 3 21 2" xfId="5219"/>
    <cellStyle name="Dane wejściowe 3 21 3" xfId="7123"/>
    <cellStyle name="Dane wejściowe 3 21 4" xfId="2943"/>
    <cellStyle name="Dane wejściowe 3 22" xfId="662"/>
    <cellStyle name="Dane wejściowe 3 22 2" xfId="5220"/>
    <cellStyle name="Dane wejściowe 3 22 3" xfId="7124"/>
    <cellStyle name="Dane wejściowe 3 22 4" xfId="2944"/>
    <cellStyle name="Dane wejściowe 3 23" xfId="663"/>
    <cellStyle name="Dane wejściowe 3 23 2" xfId="5221"/>
    <cellStyle name="Dane wejściowe 3 23 3" xfId="7125"/>
    <cellStyle name="Dane wejściowe 3 23 4" xfId="2945"/>
    <cellStyle name="Dane wejściowe 3 24" xfId="5206"/>
    <cellStyle name="Dane wejściowe 3 25" xfId="7110"/>
    <cellStyle name="Dane wejściowe 3 26" xfId="2930"/>
    <cellStyle name="Dane wejściowe 3 3" xfId="664"/>
    <cellStyle name="Dane wejściowe 3 3 2" xfId="5222"/>
    <cellStyle name="Dane wejściowe 3 3 3" xfId="7126"/>
    <cellStyle name="Dane wejściowe 3 3 4" xfId="2946"/>
    <cellStyle name="Dane wejściowe 3 4" xfId="665"/>
    <cellStyle name="Dane wejściowe 3 4 2" xfId="5223"/>
    <cellStyle name="Dane wejściowe 3 4 3" xfId="7127"/>
    <cellStyle name="Dane wejściowe 3 4 4" xfId="2947"/>
    <cellStyle name="Dane wejściowe 3 5" xfId="666"/>
    <cellStyle name="Dane wejściowe 3 5 2" xfId="5224"/>
    <cellStyle name="Dane wejściowe 3 5 3" xfId="7128"/>
    <cellStyle name="Dane wejściowe 3 5 4" xfId="2948"/>
    <cellStyle name="Dane wejściowe 3 6" xfId="667"/>
    <cellStyle name="Dane wejściowe 3 6 2" xfId="5225"/>
    <cellStyle name="Dane wejściowe 3 6 3" xfId="7129"/>
    <cellStyle name="Dane wejściowe 3 6 4" xfId="2949"/>
    <cellStyle name="Dane wejściowe 3 7" xfId="668"/>
    <cellStyle name="Dane wejściowe 3 7 2" xfId="5226"/>
    <cellStyle name="Dane wejściowe 3 7 3" xfId="7130"/>
    <cellStyle name="Dane wejściowe 3 7 4" xfId="2950"/>
    <cellStyle name="Dane wejściowe 3 8" xfId="669"/>
    <cellStyle name="Dane wejściowe 3 8 2" xfId="5227"/>
    <cellStyle name="Dane wejściowe 3 8 3" xfId="7131"/>
    <cellStyle name="Dane wejściowe 3 8 4" xfId="2951"/>
    <cellStyle name="Dane wejściowe 3 9" xfId="670"/>
    <cellStyle name="Dane wejściowe 3 9 2" xfId="5228"/>
    <cellStyle name="Dane wejściowe 3 9 3" xfId="7132"/>
    <cellStyle name="Dane wejściowe 3 9 4" xfId="2952"/>
    <cellStyle name="Dane wejściowe 4" xfId="671"/>
    <cellStyle name="Dane wejściowe 4 2" xfId="5229"/>
    <cellStyle name="Dane wejściowe 4 3" xfId="7133"/>
    <cellStyle name="Dane wejściowe 4 4" xfId="2953"/>
    <cellStyle name="Dane wejściowe 5" xfId="672"/>
    <cellStyle name="Dane wejściowe 5 2" xfId="5230"/>
    <cellStyle name="Dane wejściowe 5 3" xfId="7134"/>
    <cellStyle name="Dane wejściowe 5 4" xfId="2954"/>
    <cellStyle name="Dane wejściowe 6" xfId="673"/>
    <cellStyle name="Dane wejściowe 6 2" xfId="5231"/>
    <cellStyle name="Dane wejściowe 6 3" xfId="7135"/>
    <cellStyle name="Dane wejściowe 6 4" xfId="2955"/>
    <cellStyle name="Dane wejściowe 7" xfId="674"/>
    <cellStyle name="Dane wejściowe 7 2" xfId="5232"/>
    <cellStyle name="Dane wejściowe 7 3" xfId="7136"/>
    <cellStyle name="Dane wejściowe 7 4" xfId="2956"/>
    <cellStyle name="Dane wejściowe 8" xfId="675"/>
    <cellStyle name="Dane wejściowe 8 2" xfId="5233"/>
    <cellStyle name="Dane wejściowe 8 3" xfId="7137"/>
    <cellStyle name="Dane wejściowe 8 4" xfId="2957"/>
    <cellStyle name="Dane wejściowe 9" xfId="676"/>
    <cellStyle name="Dane wejściowe 9 2" xfId="5234"/>
    <cellStyle name="Dane wejściowe 9 3" xfId="7138"/>
    <cellStyle name="Dane wejściowe 9 4" xfId="2958"/>
    <cellStyle name="Dane wyjściowe" xfId="677"/>
    <cellStyle name="Dane wyjściowe 10" xfId="678"/>
    <cellStyle name="Dane wyjściowe 10 2" xfId="5236"/>
    <cellStyle name="Dane wyjściowe 10 3" xfId="7140"/>
    <cellStyle name="Dane wyjściowe 10 4" xfId="2960"/>
    <cellStyle name="Dane wyjściowe 11" xfId="679"/>
    <cellStyle name="Dane wyjściowe 11 2" xfId="5237"/>
    <cellStyle name="Dane wyjściowe 11 3" xfId="7141"/>
    <cellStyle name="Dane wyjściowe 11 4" xfId="2961"/>
    <cellStyle name="Dane wyjściowe 12" xfId="680"/>
    <cellStyle name="Dane wyjściowe 12 2" xfId="5238"/>
    <cellStyle name="Dane wyjściowe 12 3" xfId="7142"/>
    <cellStyle name="Dane wyjściowe 12 4" xfId="2962"/>
    <cellStyle name="Dane wyjściowe 13" xfId="681"/>
    <cellStyle name="Dane wyjściowe 13 2" xfId="5239"/>
    <cellStyle name="Dane wyjściowe 13 3" xfId="7143"/>
    <cellStyle name="Dane wyjściowe 13 4" xfId="2963"/>
    <cellStyle name="Dane wyjściowe 14" xfId="682"/>
    <cellStyle name="Dane wyjściowe 14 2" xfId="5240"/>
    <cellStyle name="Dane wyjściowe 14 3" xfId="7144"/>
    <cellStyle name="Dane wyjściowe 14 4" xfId="2964"/>
    <cellStyle name="Dane wyjściowe 15" xfId="683"/>
    <cellStyle name="Dane wyjściowe 15 2" xfId="5241"/>
    <cellStyle name="Dane wyjściowe 15 3" xfId="7145"/>
    <cellStyle name="Dane wyjściowe 15 4" xfId="2965"/>
    <cellStyle name="Dane wyjściowe 16" xfId="684"/>
    <cellStyle name="Dane wyjściowe 16 2" xfId="5242"/>
    <cellStyle name="Dane wyjściowe 16 3" xfId="7146"/>
    <cellStyle name="Dane wyjściowe 16 4" xfId="2966"/>
    <cellStyle name="Dane wyjściowe 17" xfId="685"/>
    <cellStyle name="Dane wyjściowe 17 2" xfId="5243"/>
    <cellStyle name="Dane wyjściowe 17 3" xfId="7147"/>
    <cellStyle name="Dane wyjściowe 17 4" xfId="2967"/>
    <cellStyle name="Dane wyjściowe 18" xfId="686"/>
    <cellStyle name="Dane wyjściowe 18 2" xfId="5244"/>
    <cellStyle name="Dane wyjściowe 18 3" xfId="7148"/>
    <cellStyle name="Dane wyjściowe 18 4" xfId="2968"/>
    <cellStyle name="Dane wyjściowe 19" xfId="687"/>
    <cellStyle name="Dane wyjściowe 19 2" xfId="5245"/>
    <cellStyle name="Dane wyjściowe 19 3" xfId="7149"/>
    <cellStyle name="Dane wyjściowe 19 4" xfId="2969"/>
    <cellStyle name="Dane wyjściowe 2" xfId="688"/>
    <cellStyle name="Dane wyjściowe 2 10" xfId="689"/>
    <cellStyle name="Dane wyjściowe 2 10 2" xfId="5247"/>
    <cellStyle name="Dane wyjściowe 2 10 3" xfId="7151"/>
    <cellStyle name="Dane wyjściowe 2 10 4" xfId="2971"/>
    <cellStyle name="Dane wyjściowe 2 11" xfId="690"/>
    <cellStyle name="Dane wyjściowe 2 11 2" xfId="5248"/>
    <cellStyle name="Dane wyjściowe 2 11 3" xfId="7152"/>
    <cellStyle name="Dane wyjściowe 2 11 4" xfId="2972"/>
    <cellStyle name="Dane wyjściowe 2 12" xfId="691"/>
    <cellStyle name="Dane wyjściowe 2 12 2" xfId="5249"/>
    <cellStyle name="Dane wyjściowe 2 12 3" xfId="7153"/>
    <cellStyle name="Dane wyjściowe 2 12 4" xfId="2973"/>
    <cellStyle name="Dane wyjściowe 2 13" xfId="692"/>
    <cellStyle name="Dane wyjściowe 2 13 2" xfId="5250"/>
    <cellStyle name="Dane wyjściowe 2 13 3" xfId="7154"/>
    <cellStyle name="Dane wyjściowe 2 13 4" xfId="2974"/>
    <cellStyle name="Dane wyjściowe 2 14" xfId="693"/>
    <cellStyle name="Dane wyjściowe 2 14 2" xfId="5251"/>
    <cellStyle name="Dane wyjściowe 2 14 3" xfId="7155"/>
    <cellStyle name="Dane wyjściowe 2 14 4" xfId="2975"/>
    <cellStyle name="Dane wyjściowe 2 15" xfId="694"/>
    <cellStyle name="Dane wyjściowe 2 15 2" xfId="5252"/>
    <cellStyle name="Dane wyjściowe 2 15 3" xfId="7156"/>
    <cellStyle name="Dane wyjściowe 2 15 4" xfId="2976"/>
    <cellStyle name="Dane wyjściowe 2 16" xfId="695"/>
    <cellStyle name="Dane wyjściowe 2 16 2" xfId="5253"/>
    <cellStyle name="Dane wyjściowe 2 16 3" xfId="7157"/>
    <cellStyle name="Dane wyjściowe 2 16 4" xfId="2977"/>
    <cellStyle name="Dane wyjściowe 2 17" xfId="696"/>
    <cellStyle name="Dane wyjściowe 2 17 2" xfId="5254"/>
    <cellStyle name="Dane wyjściowe 2 17 3" xfId="7158"/>
    <cellStyle name="Dane wyjściowe 2 17 4" xfId="2978"/>
    <cellStyle name="Dane wyjściowe 2 18" xfId="697"/>
    <cellStyle name="Dane wyjściowe 2 18 2" xfId="5255"/>
    <cellStyle name="Dane wyjściowe 2 18 3" xfId="7159"/>
    <cellStyle name="Dane wyjściowe 2 18 4" xfId="2979"/>
    <cellStyle name="Dane wyjściowe 2 19" xfId="698"/>
    <cellStyle name="Dane wyjściowe 2 19 2" xfId="5256"/>
    <cellStyle name="Dane wyjściowe 2 19 3" xfId="7160"/>
    <cellStyle name="Dane wyjściowe 2 19 4" xfId="2980"/>
    <cellStyle name="Dane wyjściowe 2 2" xfId="699"/>
    <cellStyle name="Dane wyjściowe 2 2 2" xfId="5257"/>
    <cellStyle name="Dane wyjściowe 2 2 3" xfId="7161"/>
    <cellStyle name="Dane wyjściowe 2 2 4" xfId="2981"/>
    <cellStyle name="Dane wyjściowe 2 20" xfId="700"/>
    <cellStyle name="Dane wyjściowe 2 20 2" xfId="5258"/>
    <cellStyle name="Dane wyjściowe 2 20 3" xfId="7162"/>
    <cellStyle name="Dane wyjściowe 2 20 4" xfId="2982"/>
    <cellStyle name="Dane wyjściowe 2 21" xfId="701"/>
    <cellStyle name="Dane wyjściowe 2 21 2" xfId="5259"/>
    <cellStyle name="Dane wyjściowe 2 21 3" xfId="7163"/>
    <cellStyle name="Dane wyjściowe 2 21 4" xfId="2983"/>
    <cellStyle name="Dane wyjściowe 2 22" xfId="702"/>
    <cellStyle name="Dane wyjściowe 2 22 2" xfId="5260"/>
    <cellStyle name="Dane wyjściowe 2 22 3" xfId="7164"/>
    <cellStyle name="Dane wyjściowe 2 22 4" xfId="2984"/>
    <cellStyle name="Dane wyjściowe 2 23" xfId="703"/>
    <cellStyle name="Dane wyjściowe 2 23 2" xfId="5261"/>
    <cellStyle name="Dane wyjściowe 2 23 3" xfId="7165"/>
    <cellStyle name="Dane wyjściowe 2 23 4" xfId="2985"/>
    <cellStyle name="Dane wyjściowe 2 24" xfId="5246"/>
    <cellStyle name="Dane wyjściowe 2 25" xfId="7150"/>
    <cellStyle name="Dane wyjściowe 2 26" xfId="2970"/>
    <cellStyle name="Dane wyjściowe 2 3" xfId="704"/>
    <cellStyle name="Dane wyjściowe 2 3 2" xfId="5262"/>
    <cellStyle name="Dane wyjściowe 2 3 3" xfId="7166"/>
    <cellStyle name="Dane wyjściowe 2 3 4" xfId="2986"/>
    <cellStyle name="Dane wyjściowe 2 4" xfId="705"/>
    <cellStyle name="Dane wyjściowe 2 4 2" xfId="5263"/>
    <cellStyle name="Dane wyjściowe 2 4 3" xfId="7167"/>
    <cellStyle name="Dane wyjściowe 2 4 4" xfId="2987"/>
    <cellStyle name="Dane wyjściowe 2 5" xfId="706"/>
    <cellStyle name="Dane wyjściowe 2 5 2" xfId="5264"/>
    <cellStyle name="Dane wyjściowe 2 5 3" xfId="7168"/>
    <cellStyle name="Dane wyjściowe 2 5 4" xfId="2988"/>
    <cellStyle name="Dane wyjściowe 2 6" xfId="707"/>
    <cellStyle name="Dane wyjściowe 2 6 2" xfId="5265"/>
    <cellStyle name="Dane wyjściowe 2 6 3" xfId="7169"/>
    <cellStyle name="Dane wyjściowe 2 6 4" xfId="2989"/>
    <cellStyle name="Dane wyjściowe 2 7" xfId="708"/>
    <cellStyle name="Dane wyjściowe 2 7 2" xfId="5266"/>
    <cellStyle name="Dane wyjściowe 2 7 3" xfId="7170"/>
    <cellStyle name="Dane wyjściowe 2 7 4" xfId="2990"/>
    <cellStyle name="Dane wyjściowe 2 8" xfId="709"/>
    <cellStyle name="Dane wyjściowe 2 8 2" xfId="5267"/>
    <cellStyle name="Dane wyjściowe 2 8 3" xfId="7171"/>
    <cellStyle name="Dane wyjściowe 2 8 4" xfId="2991"/>
    <cellStyle name="Dane wyjściowe 2 9" xfId="710"/>
    <cellStyle name="Dane wyjściowe 2 9 2" xfId="5268"/>
    <cellStyle name="Dane wyjściowe 2 9 3" xfId="7172"/>
    <cellStyle name="Dane wyjściowe 2 9 4" xfId="2992"/>
    <cellStyle name="Dane wyjściowe 20" xfId="711"/>
    <cellStyle name="Dane wyjściowe 20 2" xfId="5269"/>
    <cellStyle name="Dane wyjściowe 20 3" xfId="7173"/>
    <cellStyle name="Dane wyjściowe 20 4" xfId="2993"/>
    <cellStyle name="Dane wyjściowe 21" xfId="712"/>
    <cellStyle name="Dane wyjściowe 21 2" xfId="5270"/>
    <cellStyle name="Dane wyjściowe 21 3" xfId="7174"/>
    <cellStyle name="Dane wyjściowe 21 4" xfId="2994"/>
    <cellStyle name="Dane wyjściowe 22" xfId="713"/>
    <cellStyle name="Dane wyjściowe 22 2" xfId="5271"/>
    <cellStyle name="Dane wyjściowe 22 3" xfId="7175"/>
    <cellStyle name="Dane wyjściowe 22 4" xfId="2995"/>
    <cellStyle name="Dane wyjściowe 23" xfId="714"/>
    <cellStyle name="Dane wyjściowe 23 2" xfId="5272"/>
    <cellStyle name="Dane wyjściowe 23 3" xfId="7176"/>
    <cellStyle name="Dane wyjściowe 23 4" xfId="2996"/>
    <cellStyle name="Dane wyjściowe 24" xfId="715"/>
    <cellStyle name="Dane wyjściowe 24 2" xfId="5273"/>
    <cellStyle name="Dane wyjściowe 24 3" xfId="7177"/>
    <cellStyle name="Dane wyjściowe 24 4" xfId="2997"/>
    <cellStyle name="Dane wyjściowe 25" xfId="716"/>
    <cellStyle name="Dane wyjściowe 25 2" xfId="5274"/>
    <cellStyle name="Dane wyjściowe 25 3" xfId="7178"/>
    <cellStyle name="Dane wyjściowe 25 4" xfId="2998"/>
    <cellStyle name="Dane wyjściowe 26" xfId="5235"/>
    <cellStyle name="Dane wyjściowe 27" xfId="7139"/>
    <cellStyle name="Dane wyjściowe 28" xfId="2959"/>
    <cellStyle name="Dane wyjściowe 3" xfId="717"/>
    <cellStyle name="Dane wyjściowe 3 10" xfId="718"/>
    <cellStyle name="Dane wyjściowe 3 10 2" xfId="5276"/>
    <cellStyle name="Dane wyjściowe 3 10 3" xfId="7180"/>
    <cellStyle name="Dane wyjściowe 3 10 4" xfId="3000"/>
    <cellStyle name="Dane wyjściowe 3 11" xfId="719"/>
    <cellStyle name="Dane wyjściowe 3 11 2" xfId="5277"/>
    <cellStyle name="Dane wyjściowe 3 11 3" xfId="7181"/>
    <cellStyle name="Dane wyjściowe 3 11 4" xfId="3001"/>
    <cellStyle name="Dane wyjściowe 3 12" xfId="720"/>
    <cellStyle name="Dane wyjściowe 3 12 2" xfId="5278"/>
    <cellStyle name="Dane wyjściowe 3 12 3" xfId="7182"/>
    <cellStyle name="Dane wyjściowe 3 12 4" xfId="3002"/>
    <cellStyle name="Dane wyjściowe 3 13" xfId="721"/>
    <cellStyle name="Dane wyjściowe 3 13 2" xfId="5279"/>
    <cellStyle name="Dane wyjściowe 3 13 3" xfId="7183"/>
    <cellStyle name="Dane wyjściowe 3 13 4" xfId="3003"/>
    <cellStyle name="Dane wyjściowe 3 14" xfId="722"/>
    <cellStyle name="Dane wyjściowe 3 14 2" xfId="5280"/>
    <cellStyle name="Dane wyjściowe 3 14 3" xfId="7184"/>
    <cellStyle name="Dane wyjściowe 3 14 4" xfId="3004"/>
    <cellStyle name="Dane wyjściowe 3 15" xfId="723"/>
    <cellStyle name="Dane wyjściowe 3 15 2" xfId="5281"/>
    <cellStyle name="Dane wyjściowe 3 15 3" xfId="7185"/>
    <cellStyle name="Dane wyjściowe 3 15 4" xfId="3005"/>
    <cellStyle name="Dane wyjściowe 3 16" xfId="724"/>
    <cellStyle name="Dane wyjściowe 3 16 2" xfId="5282"/>
    <cellStyle name="Dane wyjściowe 3 16 3" xfId="7186"/>
    <cellStyle name="Dane wyjściowe 3 16 4" xfId="3006"/>
    <cellStyle name="Dane wyjściowe 3 17" xfId="725"/>
    <cellStyle name="Dane wyjściowe 3 17 2" xfId="5283"/>
    <cellStyle name="Dane wyjściowe 3 17 3" xfId="7187"/>
    <cellStyle name="Dane wyjściowe 3 17 4" xfId="3007"/>
    <cellStyle name="Dane wyjściowe 3 18" xfId="726"/>
    <cellStyle name="Dane wyjściowe 3 18 2" xfId="5284"/>
    <cellStyle name="Dane wyjściowe 3 18 3" xfId="7188"/>
    <cellStyle name="Dane wyjściowe 3 18 4" xfId="3008"/>
    <cellStyle name="Dane wyjściowe 3 19" xfId="727"/>
    <cellStyle name="Dane wyjściowe 3 19 2" xfId="5285"/>
    <cellStyle name="Dane wyjściowe 3 19 3" xfId="7189"/>
    <cellStyle name="Dane wyjściowe 3 19 4" xfId="3009"/>
    <cellStyle name="Dane wyjściowe 3 2" xfId="728"/>
    <cellStyle name="Dane wyjściowe 3 2 2" xfId="5286"/>
    <cellStyle name="Dane wyjściowe 3 2 3" xfId="7190"/>
    <cellStyle name="Dane wyjściowe 3 2 4" xfId="3010"/>
    <cellStyle name="Dane wyjściowe 3 20" xfId="729"/>
    <cellStyle name="Dane wyjściowe 3 20 2" xfId="5287"/>
    <cellStyle name="Dane wyjściowe 3 20 3" xfId="7191"/>
    <cellStyle name="Dane wyjściowe 3 20 4" xfId="3011"/>
    <cellStyle name="Dane wyjściowe 3 21" xfId="730"/>
    <cellStyle name="Dane wyjściowe 3 21 2" xfId="5288"/>
    <cellStyle name="Dane wyjściowe 3 21 3" xfId="7192"/>
    <cellStyle name="Dane wyjściowe 3 21 4" xfId="3012"/>
    <cellStyle name="Dane wyjściowe 3 22" xfId="731"/>
    <cellStyle name="Dane wyjściowe 3 22 2" xfId="5289"/>
    <cellStyle name="Dane wyjściowe 3 22 3" xfId="7193"/>
    <cellStyle name="Dane wyjściowe 3 22 4" xfId="3013"/>
    <cellStyle name="Dane wyjściowe 3 23" xfId="732"/>
    <cellStyle name="Dane wyjściowe 3 23 2" xfId="5290"/>
    <cellStyle name="Dane wyjściowe 3 23 3" xfId="7194"/>
    <cellStyle name="Dane wyjściowe 3 23 4" xfId="3014"/>
    <cellStyle name="Dane wyjściowe 3 24" xfId="5275"/>
    <cellStyle name="Dane wyjściowe 3 25" xfId="7179"/>
    <cellStyle name="Dane wyjściowe 3 26" xfId="2999"/>
    <cellStyle name="Dane wyjściowe 3 3" xfId="733"/>
    <cellStyle name="Dane wyjściowe 3 3 2" xfId="5291"/>
    <cellStyle name="Dane wyjściowe 3 3 3" xfId="7195"/>
    <cellStyle name="Dane wyjściowe 3 3 4" xfId="3015"/>
    <cellStyle name="Dane wyjściowe 3 4" xfId="734"/>
    <cellStyle name="Dane wyjściowe 3 4 2" xfId="5292"/>
    <cellStyle name="Dane wyjściowe 3 4 3" xfId="7196"/>
    <cellStyle name="Dane wyjściowe 3 4 4" xfId="3016"/>
    <cellStyle name="Dane wyjściowe 3 5" xfId="735"/>
    <cellStyle name="Dane wyjściowe 3 5 2" xfId="5293"/>
    <cellStyle name="Dane wyjściowe 3 5 3" xfId="7197"/>
    <cellStyle name="Dane wyjściowe 3 5 4" xfId="3017"/>
    <cellStyle name="Dane wyjściowe 3 6" xfId="736"/>
    <cellStyle name="Dane wyjściowe 3 6 2" xfId="5294"/>
    <cellStyle name="Dane wyjściowe 3 6 3" xfId="7198"/>
    <cellStyle name="Dane wyjściowe 3 6 4" xfId="3018"/>
    <cellStyle name="Dane wyjściowe 3 7" xfId="737"/>
    <cellStyle name="Dane wyjściowe 3 7 2" xfId="5295"/>
    <cellStyle name="Dane wyjściowe 3 7 3" xfId="7199"/>
    <cellStyle name="Dane wyjściowe 3 7 4" xfId="3019"/>
    <cellStyle name="Dane wyjściowe 3 8" xfId="738"/>
    <cellStyle name="Dane wyjściowe 3 8 2" xfId="5296"/>
    <cellStyle name="Dane wyjściowe 3 8 3" xfId="7200"/>
    <cellStyle name="Dane wyjściowe 3 8 4" xfId="3020"/>
    <cellStyle name="Dane wyjściowe 3 9" xfId="739"/>
    <cellStyle name="Dane wyjściowe 3 9 2" xfId="5297"/>
    <cellStyle name="Dane wyjściowe 3 9 3" xfId="7201"/>
    <cellStyle name="Dane wyjściowe 3 9 4" xfId="3021"/>
    <cellStyle name="Dane wyjściowe 4" xfId="740"/>
    <cellStyle name="Dane wyjściowe 4 2" xfId="5298"/>
    <cellStyle name="Dane wyjściowe 4 3" xfId="7202"/>
    <cellStyle name="Dane wyjściowe 4 4" xfId="3022"/>
    <cellStyle name="Dane wyjściowe 5" xfId="741"/>
    <cellStyle name="Dane wyjściowe 5 2" xfId="5299"/>
    <cellStyle name="Dane wyjściowe 5 3" xfId="7203"/>
    <cellStyle name="Dane wyjściowe 5 4" xfId="3023"/>
    <cellStyle name="Dane wyjściowe 6" xfId="742"/>
    <cellStyle name="Dane wyjściowe 6 2" xfId="5300"/>
    <cellStyle name="Dane wyjściowe 6 3" xfId="7204"/>
    <cellStyle name="Dane wyjściowe 6 4" xfId="3024"/>
    <cellStyle name="Dane wyjściowe 7" xfId="743"/>
    <cellStyle name="Dane wyjściowe 7 2" xfId="5301"/>
    <cellStyle name="Dane wyjściowe 7 3" xfId="7205"/>
    <cellStyle name="Dane wyjściowe 7 4" xfId="3025"/>
    <cellStyle name="Dane wyjściowe 8" xfId="744"/>
    <cellStyle name="Dane wyjściowe 8 2" xfId="5302"/>
    <cellStyle name="Dane wyjściowe 8 3" xfId="7206"/>
    <cellStyle name="Dane wyjściowe 8 4" xfId="3026"/>
    <cellStyle name="Dane wyjściowe 9" xfId="745"/>
    <cellStyle name="Dane wyjściowe 9 2" xfId="5303"/>
    <cellStyle name="Dane wyjściowe 9 3" xfId="7207"/>
    <cellStyle name="Dane wyjściowe 9 4" xfId="3027"/>
    <cellStyle name="Date" xfId="746"/>
    <cellStyle name="Dobre" xfId="747"/>
    <cellStyle name="Explanatory Text" xfId="33" builtinId="53" customBuiltin="1"/>
    <cellStyle name="Explanatory Text 2" xfId="748"/>
    <cellStyle name="Explanatory Text 3" xfId="6909"/>
    <cellStyle name="FirstTableHeader" xfId="81"/>
    <cellStyle name="Fixed" xfId="749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/>
    <cellStyle name="Good 2 2" xfId="751"/>
    <cellStyle name="Good 3" xfId="6899"/>
    <cellStyle name="Heading 1" xfId="35" builtinId="16" customBuiltin="1"/>
    <cellStyle name="Heading 1 2" xfId="752"/>
    <cellStyle name="Heading 1 2 2" xfId="753"/>
    <cellStyle name="Heading 1 3" xfId="6895"/>
    <cellStyle name="Heading 2" xfId="36" builtinId="17" customBuiltin="1"/>
    <cellStyle name="Heading 2 2" xfId="754"/>
    <cellStyle name="Heading 2 2 2" xfId="755"/>
    <cellStyle name="Heading 2 3" xfId="6896"/>
    <cellStyle name="Heading 3" xfId="37" builtinId="18" customBuiltin="1"/>
    <cellStyle name="Heading 3 2" xfId="756"/>
    <cellStyle name="Heading 3 2 2" xfId="757"/>
    <cellStyle name="Heading 3 2 3" xfId="758"/>
    <cellStyle name="Heading 3 2 4" xfId="759"/>
    <cellStyle name="Heading 3 2 5" xfId="760"/>
    <cellStyle name="Heading 3 2 6" xfId="761"/>
    <cellStyle name="Heading 3 2 7" xfId="762"/>
    <cellStyle name="Heading 3 3" xfId="6897"/>
    <cellStyle name="Heading 4" xfId="38" builtinId="19" customBuiltin="1"/>
    <cellStyle name="Heading 4 2" xfId="763"/>
    <cellStyle name="Heading 4 3" xfId="6898"/>
    <cellStyle name="Hyperlink" xfId="2446" builtinId="8"/>
    <cellStyle name="Hyperlink 2" xfId="764"/>
    <cellStyle name="Hyperlink 2 2" xfId="765"/>
    <cellStyle name="Hyperlink 3" xfId="766"/>
    <cellStyle name="Hyperlink 4" xfId="2445"/>
    <cellStyle name="Hyperlink 5" xfId="6884"/>
    <cellStyle name="Hyperlink 6" xfId="4599"/>
    <cellStyle name="Input" xfId="39" builtinId="20" customBuiltin="1"/>
    <cellStyle name="Input 2" xfId="767"/>
    <cellStyle name="Input 2 10" xfId="768"/>
    <cellStyle name="Input 2 10 10" xfId="769"/>
    <cellStyle name="Input 2 10 10 2" xfId="5312"/>
    <cellStyle name="Input 2 10 10 3" xfId="7210"/>
    <cellStyle name="Input 2 10 10 4" xfId="3030"/>
    <cellStyle name="Input 2 10 11" xfId="770"/>
    <cellStyle name="Input 2 10 11 2" xfId="5313"/>
    <cellStyle name="Input 2 10 11 3" xfId="7211"/>
    <cellStyle name="Input 2 10 11 4" xfId="3031"/>
    <cellStyle name="Input 2 10 12" xfId="771"/>
    <cellStyle name="Input 2 10 12 2" xfId="5314"/>
    <cellStyle name="Input 2 10 12 3" xfId="7212"/>
    <cellStyle name="Input 2 10 12 4" xfId="3032"/>
    <cellStyle name="Input 2 10 13" xfId="772"/>
    <cellStyle name="Input 2 10 13 2" xfId="5315"/>
    <cellStyle name="Input 2 10 13 3" xfId="7213"/>
    <cellStyle name="Input 2 10 13 4" xfId="3033"/>
    <cellStyle name="Input 2 10 14" xfId="773"/>
    <cellStyle name="Input 2 10 14 2" xfId="5316"/>
    <cellStyle name="Input 2 10 14 3" xfId="7214"/>
    <cellStyle name="Input 2 10 14 4" xfId="3034"/>
    <cellStyle name="Input 2 10 15" xfId="774"/>
    <cellStyle name="Input 2 10 15 2" xfId="5317"/>
    <cellStyle name="Input 2 10 15 3" xfId="7215"/>
    <cellStyle name="Input 2 10 15 4" xfId="3035"/>
    <cellStyle name="Input 2 10 16" xfId="775"/>
    <cellStyle name="Input 2 10 16 2" xfId="5318"/>
    <cellStyle name="Input 2 10 16 3" xfId="7216"/>
    <cellStyle name="Input 2 10 16 4" xfId="3036"/>
    <cellStyle name="Input 2 10 17" xfId="776"/>
    <cellStyle name="Input 2 10 17 2" xfId="5319"/>
    <cellStyle name="Input 2 10 17 3" xfId="7217"/>
    <cellStyle name="Input 2 10 17 4" xfId="3037"/>
    <cellStyle name="Input 2 10 18" xfId="777"/>
    <cellStyle name="Input 2 10 18 2" xfId="5320"/>
    <cellStyle name="Input 2 10 18 3" xfId="7218"/>
    <cellStyle name="Input 2 10 18 4" xfId="3038"/>
    <cellStyle name="Input 2 10 19" xfId="778"/>
    <cellStyle name="Input 2 10 19 2" xfId="5321"/>
    <cellStyle name="Input 2 10 19 3" xfId="7219"/>
    <cellStyle name="Input 2 10 19 4" xfId="3039"/>
    <cellStyle name="Input 2 10 2" xfId="779"/>
    <cellStyle name="Input 2 10 2 2" xfId="5322"/>
    <cellStyle name="Input 2 10 2 3" xfId="7220"/>
    <cellStyle name="Input 2 10 2 4" xfId="3040"/>
    <cellStyle name="Input 2 10 20" xfId="780"/>
    <cellStyle name="Input 2 10 20 2" xfId="5323"/>
    <cellStyle name="Input 2 10 20 3" xfId="7221"/>
    <cellStyle name="Input 2 10 20 4" xfId="3041"/>
    <cellStyle name="Input 2 10 21" xfId="781"/>
    <cellStyle name="Input 2 10 21 2" xfId="5324"/>
    <cellStyle name="Input 2 10 21 3" xfId="7222"/>
    <cellStyle name="Input 2 10 21 4" xfId="3042"/>
    <cellStyle name="Input 2 10 22" xfId="782"/>
    <cellStyle name="Input 2 10 22 2" xfId="5325"/>
    <cellStyle name="Input 2 10 22 3" xfId="7223"/>
    <cellStyle name="Input 2 10 22 4" xfId="3043"/>
    <cellStyle name="Input 2 10 23" xfId="783"/>
    <cellStyle name="Input 2 10 23 2" xfId="5326"/>
    <cellStyle name="Input 2 10 23 3" xfId="7224"/>
    <cellStyle name="Input 2 10 23 4" xfId="3044"/>
    <cellStyle name="Input 2 10 24" xfId="5311"/>
    <cellStyle name="Input 2 10 25" xfId="7209"/>
    <cellStyle name="Input 2 10 26" xfId="3029"/>
    <cellStyle name="Input 2 10 3" xfId="784"/>
    <cellStyle name="Input 2 10 3 2" xfId="5327"/>
    <cellStyle name="Input 2 10 3 3" xfId="7225"/>
    <cellStyle name="Input 2 10 3 4" xfId="3045"/>
    <cellStyle name="Input 2 10 4" xfId="785"/>
    <cellStyle name="Input 2 10 4 2" xfId="5328"/>
    <cellStyle name="Input 2 10 4 3" xfId="7226"/>
    <cellStyle name="Input 2 10 4 4" xfId="3046"/>
    <cellStyle name="Input 2 10 5" xfId="786"/>
    <cellStyle name="Input 2 10 5 2" xfId="5329"/>
    <cellStyle name="Input 2 10 5 3" xfId="7227"/>
    <cellStyle name="Input 2 10 5 4" xfId="3047"/>
    <cellStyle name="Input 2 10 6" xfId="787"/>
    <cellStyle name="Input 2 10 6 2" xfId="5330"/>
    <cellStyle name="Input 2 10 6 3" xfId="7228"/>
    <cellStyle name="Input 2 10 6 4" xfId="3048"/>
    <cellStyle name="Input 2 10 7" xfId="788"/>
    <cellStyle name="Input 2 10 7 2" xfId="5331"/>
    <cellStyle name="Input 2 10 7 3" xfId="7229"/>
    <cellStyle name="Input 2 10 7 4" xfId="3049"/>
    <cellStyle name="Input 2 10 8" xfId="789"/>
    <cellStyle name="Input 2 10 8 2" xfId="5332"/>
    <cellStyle name="Input 2 10 8 3" xfId="7230"/>
    <cellStyle name="Input 2 10 8 4" xfId="3050"/>
    <cellStyle name="Input 2 10 9" xfId="790"/>
    <cellStyle name="Input 2 10 9 2" xfId="5333"/>
    <cellStyle name="Input 2 10 9 3" xfId="7231"/>
    <cellStyle name="Input 2 10 9 4" xfId="3051"/>
    <cellStyle name="Input 2 11" xfId="791"/>
    <cellStyle name="Input 2 11 10" xfId="792"/>
    <cellStyle name="Input 2 11 10 2" xfId="5335"/>
    <cellStyle name="Input 2 11 10 3" xfId="7233"/>
    <cellStyle name="Input 2 11 10 4" xfId="3053"/>
    <cellStyle name="Input 2 11 11" xfId="793"/>
    <cellStyle name="Input 2 11 11 2" xfId="5336"/>
    <cellStyle name="Input 2 11 11 3" xfId="7234"/>
    <cellStyle name="Input 2 11 11 4" xfId="3054"/>
    <cellStyle name="Input 2 11 12" xfId="794"/>
    <cellStyle name="Input 2 11 12 2" xfId="5337"/>
    <cellStyle name="Input 2 11 12 3" xfId="7235"/>
    <cellStyle name="Input 2 11 12 4" xfId="3055"/>
    <cellStyle name="Input 2 11 13" xfId="795"/>
    <cellStyle name="Input 2 11 13 2" xfId="5338"/>
    <cellStyle name="Input 2 11 13 3" xfId="7236"/>
    <cellStyle name="Input 2 11 13 4" xfId="3056"/>
    <cellStyle name="Input 2 11 14" xfId="796"/>
    <cellStyle name="Input 2 11 14 2" xfId="5339"/>
    <cellStyle name="Input 2 11 14 3" xfId="7237"/>
    <cellStyle name="Input 2 11 14 4" xfId="3057"/>
    <cellStyle name="Input 2 11 15" xfId="797"/>
    <cellStyle name="Input 2 11 15 2" xfId="5340"/>
    <cellStyle name="Input 2 11 15 3" xfId="7238"/>
    <cellStyle name="Input 2 11 15 4" xfId="3058"/>
    <cellStyle name="Input 2 11 16" xfId="798"/>
    <cellStyle name="Input 2 11 16 2" xfId="5341"/>
    <cellStyle name="Input 2 11 16 3" xfId="7239"/>
    <cellStyle name="Input 2 11 16 4" xfId="3059"/>
    <cellStyle name="Input 2 11 17" xfId="799"/>
    <cellStyle name="Input 2 11 17 2" xfId="5342"/>
    <cellStyle name="Input 2 11 17 3" xfId="7240"/>
    <cellStyle name="Input 2 11 17 4" xfId="3060"/>
    <cellStyle name="Input 2 11 18" xfId="800"/>
    <cellStyle name="Input 2 11 18 2" xfId="5343"/>
    <cellStyle name="Input 2 11 18 3" xfId="7241"/>
    <cellStyle name="Input 2 11 18 4" xfId="3061"/>
    <cellStyle name="Input 2 11 19" xfId="801"/>
    <cellStyle name="Input 2 11 19 2" xfId="5344"/>
    <cellStyle name="Input 2 11 19 3" xfId="7242"/>
    <cellStyle name="Input 2 11 19 4" xfId="3062"/>
    <cellStyle name="Input 2 11 2" xfId="802"/>
    <cellStyle name="Input 2 11 2 2" xfId="5345"/>
    <cellStyle name="Input 2 11 2 3" xfId="7243"/>
    <cellStyle name="Input 2 11 2 4" xfId="3063"/>
    <cellStyle name="Input 2 11 20" xfId="803"/>
    <cellStyle name="Input 2 11 20 2" xfId="5346"/>
    <cellStyle name="Input 2 11 20 3" xfId="7244"/>
    <cellStyle name="Input 2 11 20 4" xfId="3064"/>
    <cellStyle name="Input 2 11 21" xfId="804"/>
    <cellStyle name="Input 2 11 21 2" xfId="5347"/>
    <cellStyle name="Input 2 11 21 3" xfId="7245"/>
    <cellStyle name="Input 2 11 21 4" xfId="3065"/>
    <cellStyle name="Input 2 11 22" xfId="805"/>
    <cellStyle name="Input 2 11 22 2" xfId="5348"/>
    <cellStyle name="Input 2 11 22 3" xfId="7246"/>
    <cellStyle name="Input 2 11 22 4" xfId="3066"/>
    <cellStyle name="Input 2 11 23" xfId="806"/>
    <cellStyle name="Input 2 11 23 2" xfId="5349"/>
    <cellStyle name="Input 2 11 23 3" xfId="7247"/>
    <cellStyle name="Input 2 11 23 4" xfId="3067"/>
    <cellStyle name="Input 2 11 24" xfId="5334"/>
    <cellStyle name="Input 2 11 25" xfId="7232"/>
    <cellStyle name="Input 2 11 26" xfId="3052"/>
    <cellStyle name="Input 2 11 3" xfId="807"/>
    <cellStyle name="Input 2 11 3 2" xfId="5350"/>
    <cellStyle name="Input 2 11 3 3" xfId="7248"/>
    <cellStyle name="Input 2 11 3 4" xfId="3068"/>
    <cellStyle name="Input 2 11 4" xfId="808"/>
    <cellStyle name="Input 2 11 4 2" xfId="5351"/>
    <cellStyle name="Input 2 11 4 3" xfId="7249"/>
    <cellStyle name="Input 2 11 4 4" xfId="3069"/>
    <cellStyle name="Input 2 11 5" xfId="809"/>
    <cellStyle name="Input 2 11 5 2" xfId="5352"/>
    <cellStyle name="Input 2 11 5 3" xfId="7250"/>
    <cellStyle name="Input 2 11 5 4" xfId="3070"/>
    <cellStyle name="Input 2 11 6" xfId="810"/>
    <cellStyle name="Input 2 11 6 2" xfId="5353"/>
    <cellStyle name="Input 2 11 6 3" xfId="7251"/>
    <cellStyle name="Input 2 11 6 4" xfId="3071"/>
    <cellStyle name="Input 2 11 7" xfId="811"/>
    <cellStyle name="Input 2 11 7 2" xfId="5354"/>
    <cellStyle name="Input 2 11 7 3" xfId="7252"/>
    <cellStyle name="Input 2 11 7 4" xfId="3072"/>
    <cellStyle name="Input 2 11 8" xfId="812"/>
    <cellStyle name="Input 2 11 8 2" xfId="5355"/>
    <cellStyle name="Input 2 11 8 3" xfId="7253"/>
    <cellStyle name="Input 2 11 8 4" xfId="3073"/>
    <cellStyle name="Input 2 11 9" xfId="813"/>
    <cellStyle name="Input 2 11 9 2" xfId="5356"/>
    <cellStyle name="Input 2 11 9 3" xfId="7254"/>
    <cellStyle name="Input 2 11 9 4" xfId="3074"/>
    <cellStyle name="Input 2 12" xfId="814"/>
    <cellStyle name="Input 2 12 10" xfId="815"/>
    <cellStyle name="Input 2 12 10 2" xfId="5358"/>
    <cellStyle name="Input 2 12 10 3" xfId="7256"/>
    <cellStyle name="Input 2 12 10 4" xfId="3076"/>
    <cellStyle name="Input 2 12 11" xfId="816"/>
    <cellStyle name="Input 2 12 11 2" xfId="5359"/>
    <cellStyle name="Input 2 12 11 3" xfId="7257"/>
    <cellStyle name="Input 2 12 11 4" xfId="3077"/>
    <cellStyle name="Input 2 12 12" xfId="817"/>
    <cellStyle name="Input 2 12 12 2" xfId="5360"/>
    <cellStyle name="Input 2 12 12 3" xfId="7258"/>
    <cellStyle name="Input 2 12 12 4" xfId="3078"/>
    <cellStyle name="Input 2 12 13" xfId="818"/>
    <cellStyle name="Input 2 12 13 2" xfId="5361"/>
    <cellStyle name="Input 2 12 13 3" xfId="7259"/>
    <cellStyle name="Input 2 12 13 4" xfId="3079"/>
    <cellStyle name="Input 2 12 14" xfId="819"/>
    <cellStyle name="Input 2 12 14 2" xfId="5362"/>
    <cellStyle name="Input 2 12 14 3" xfId="7260"/>
    <cellStyle name="Input 2 12 14 4" xfId="3080"/>
    <cellStyle name="Input 2 12 15" xfId="820"/>
    <cellStyle name="Input 2 12 15 2" xfId="5363"/>
    <cellStyle name="Input 2 12 15 3" xfId="7261"/>
    <cellStyle name="Input 2 12 15 4" xfId="3081"/>
    <cellStyle name="Input 2 12 16" xfId="821"/>
    <cellStyle name="Input 2 12 16 2" xfId="5364"/>
    <cellStyle name="Input 2 12 16 3" xfId="7262"/>
    <cellStyle name="Input 2 12 16 4" xfId="3082"/>
    <cellStyle name="Input 2 12 17" xfId="822"/>
    <cellStyle name="Input 2 12 17 2" xfId="5365"/>
    <cellStyle name="Input 2 12 17 3" xfId="7263"/>
    <cellStyle name="Input 2 12 17 4" xfId="3083"/>
    <cellStyle name="Input 2 12 18" xfId="823"/>
    <cellStyle name="Input 2 12 18 2" xfId="5366"/>
    <cellStyle name="Input 2 12 18 3" xfId="7264"/>
    <cellStyle name="Input 2 12 18 4" xfId="3084"/>
    <cellStyle name="Input 2 12 19" xfId="824"/>
    <cellStyle name="Input 2 12 19 2" xfId="5367"/>
    <cellStyle name="Input 2 12 19 3" xfId="7265"/>
    <cellStyle name="Input 2 12 19 4" xfId="3085"/>
    <cellStyle name="Input 2 12 2" xfId="825"/>
    <cellStyle name="Input 2 12 2 2" xfId="5368"/>
    <cellStyle name="Input 2 12 2 3" xfId="7266"/>
    <cellStyle name="Input 2 12 2 4" xfId="3086"/>
    <cellStyle name="Input 2 12 20" xfId="826"/>
    <cellStyle name="Input 2 12 20 2" xfId="5369"/>
    <cellStyle name="Input 2 12 20 3" xfId="7267"/>
    <cellStyle name="Input 2 12 20 4" xfId="3087"/>
    <cellStyle name="Input 2 12 21" xfId="827"/>
    <cellStyle name="Input 2 12 21 2" xfId="5370"/>
    <cellStyle name="Input 2 12 21 3" xfId="7268"/>
    <cellStyle name="Input 2 12 21 4" xfId="3088"/>
    <cellStyle name="Input 2 12 22" xfId="828"/>
    <cellStyle name="Input 2 12 22 2" xfId="5371"/>
    <cellStyle name="Input 2 12 22 3" xfId="7269"/>
    <cellStyle name="Input 2 12 22 4" xfId="3089"/>
    <cellStyle name="Input 2 12 23" xfId="829"/>
    <cellStyle name="Input 2 12 23 2" xfId="5372"/>
    <cellStyle name="Input 2 12 23 3" xfId="7270"/>
    <cellStyle name="Input 2 12 23 4" xfId="3090"/>
    <cellStyle name="Input 2 12 24" xfId="5357"/>
    <cellStyle name="Input 2 12 25" xfId="7255"/>
    <cellStyle name="Input 2 12 26" xfId="3075"/>
    <cellStyle name="Input 2 12 3" xfId="830"/>
    <cellStyle name="Input 2 12 3 2" xfId="5373"/>
    <cellStyle name="Input 2 12 3 3" xfId="7271"/>
    <cellStyle name="Input 2 12 3 4" xfId="3091"/>
    <cellStyle name="Input 2 12 4" xfId="831"/>
    <cellStyle name="Input 2 12 4 2" xfId="5374"/>
    <cellStyle name="Input 2 12 4 3" xfId="7272"/>
    <cellStyle name="Input 2 12 4 4" xfId="3092"/>
    <cellStyle name="Input 2 12 5" xfId="832"/>
    <cellStyle name="Input 2 12 5 2" xfId="5375"/>
    <cellStyle name="Input 2 12 5 3" xfId="7273"/>
    <cellStyle name="Input 2 12 5 4" xfId="3093"/>
    <cellStyle name="Input 2 12 6" xfId="833"/>
    <cellStyle name="Input 2 12 6 2" xfId="5376"/>
    <cellStyle name="Input 2 12 6 3" xfId="7274"/>
    <cellStyle name="Input 2 12 6 4" xfId="3094"/>
    <cellStyle name="Input 2 12 7" xfId="834"/>
    <cellStyle name="Input 2 12 7 2" xfId="5377"/>
    <cellStyle name="Input 2 12 7 3" xfId="7275"/>
    <cellStyle name="Input 2 12 7 4" xfId="3095"/>
    <cellStyle name="Input 2 12 8" xfId="835"/>
    <cellStyle name="Input 2 12 8 2" xfId="5378"/>
    <cellStyle name="Input 2 12 8 3" xfId="7276"/>
    <cellStyle name="Input 2 12 8 4" xfId="3096"/>
    <cellStyle name="Input 2 12 9" xfId="836"/>
    <cellStyle name="Input 2 12 9 2" xfId="5379"/>
    <cellStyle name="Input 2 12 9 3" xfId="7277"/>
    <cellStyle name="Input 2 12 9 4" xfId="3097"/>
    <cellStyle name="Input 2 13" xfId="837"/>
    <cellStyle name="Input 2 13 10" xfId="838"/>
    <cellStyle name="Input 2 13 10 2" xfId="5381"/>
    <cellStyle name="Input 2 13 10 3" xfId="7279"/>
    <cellStyle name="Input 2 13 10 4" xfId="3099"/>
    <cellStyle name="Input 2 13 11" xfId="839"/>
    <cellStyle name="Input 2 13 11 2" xfId="5382"/>
    <cellStyle name="Input 2 13 11 3" xfId="7280"/>
    <cellStyle name="Input 2 13 11 4" xfId="3100"/>
    <cellStyle name="Input 2 13 12" xfId="840"/>
    <cellStyle name="Input 2 13 12 2" xfId="5383"/>
    <cellStyle name="Input 2 13 12 3" xfId="7281"/>
    <cellStyle name="Input 2 13 12 4" xfId="3101"/>
    <cellStyle name="Input 2 13 13" xfId="841"/>
    <cellStyle name="Input 2 13 13 2" xfId="5384"/>
    <cellStyle name="Input 2 13 13 3" xfId="7282"/>
    <cellStyle name="Input 2 13 13 4" xfId="3102"/>
    <cellStyle name="Input 2 13 14" xfId="842"/>
    <cellStyle name="Input 2 13 14 2" xfId="5385"/>
    <cellStyle name="Input 2 13 14 3" xfId="7283"/>
    <cellStyle name="Input 2 13 14 4" xfId="3103"/>
    <cellStyle name="Input 2 13 15" xfId="843"/>
    <cellStyle name="Input 2 13 15 2" xfId="5386"/>
    <cellStyle name="Input 2 13 15 3" xfId="7284"/>
    <cellStyle name="Input 2 13 15 4" xfId="3104"/>
    <cellStyle name="Input 2 13 16" xfId="844"/>
    <cellStyle name="Input 2 13 16 2" xfId="5387"/>
    <cellStyle name="Input 2 13 16 3" xfId="7285"/>
    <cellStyle name="Input 2 13 16 4" xfId="3105"/>
    <cellStyle name="Input 2 13 17" xfId="845"/>
    <cellStyle name="Input 2 13 17 2" xfId="5388"/>
    <cellStyle name="Input 2 13 17 3" xfId="7286"/>
    <cellStyle name="Input 2 13 17 4" xfId="3106"/>
    <cellStyle name="Input 2 13 18" xfId="846"/>
    <cellStyle name="Input 2 13 18 2" xfId="5389"/>
    <cellStyle name="Input 2 13 18 3" xfId="7287"/>
    <cellStyle name="Input 2 13 18 4" xfId="3107"/>
    <cellStyle name="Input 2 13 19" xfId="847"/>
    <cellStyle name="Input 2 13 19 2" xfId="5390"/>
    <cellStyle name="Input 2 13 19 3" xfId="7288"/>
    <cellStyle name="Input 2 13 19 4" xfId="3108"/>
    <cellStyle name="Input 2 13 2" xfId="848"/>
    <cellStyle name="Input 2 13 2 2" xfId="5391"/>
    <cellStyle name="Input 2 13 2 3" xfId="7289"/>
    <cellStyle name="Input 2 13 2 4" xfId="3109"/>
    <cellStyle name="Input 2 13 20" xfId="849"/>
    <cellStyle name="Input 2 13 20 2" xfId="5392"/>
    <cellStyle name="Input 2 13 20 3" xfId="7290"/>
    <cellStyle name="Input 2 13 20 4" xfId="3110"/>
    <cellStyle name="Input 2 13 21" xfId="850"/>
    <cellStyle name="Input 2 13 21 2" xfId="5393"/>
    <cellStyle name="Input 2 13 21 3" xfId="7291"/>
    <cellStyle name="Input 2 13 21 4" xfId="3111"/>
    <cellStyle name="Input 2 13 22" xfId="851"/>
    <cellStyle name="Input 2 13 22 2" xfId="5394"/>
    <cellStyle name="Input 2 13 22 3" xfId="7292"/>
    <cellStyle name="Input 2 13 22 4" xfId="3112"/>
    <cellStyle name="Input 2 13 23" xfId="852"/>
    <cellStyle name="Input 2 13 23 2" xfId="5395"/>
    <cellStyle name="Input 2 13 23 3" xfId="7293"/>
    <cellStyle name="Input 2 13 23 4" xfId="3113"/>
    <cellStyle name="Input 2 13 24" xfId="5380"/>
    <cellStyle name="Input 2 13 25" xfId="7278"/>
    <cellStyle name="Input 2 13 26" xfId="3098"/>
    <cellStyle name="Input 2 13 3" xfId="853"/>
    <cellStyle name="Input 2 13 3 2" xfId="5396"/>
    <cellStyle name="Input 2 13 3 3" xfId="7294"/>
    <cellStyle name="Input 2 13 3 4" xfId="3114"/>
    <cellStyle name="Input 2 13 4" xfId="854"/>
    <cellStyle name="Input 2 13 4 2" xfId="5397"/>
    <cellStyle name="Input 2 13 4 3" xfId="7295"/>
    <cellStyle name="Input 2 13 4 4" xfId="3115"/>
    <cellStyle name="Input 2 13 5" xfId="855"/>
    <cellStyle name="Input 2 13 5 2" xfId="5398"/>
    <cellStyle name="Input 2 13 5 3" xfId="7296"/>
    <cellStyle name="Input 2 13 5 4" xfId="3116"/>
    <cellStyle name="Input 2 13 6" xfId="856"/>
    <cellStyle name="Input 2 13 6 2" xfId="5399"/>
    <cellStyle name="Input 2 13 6 3" xfId="7297"/>
    <cellStyle name="Input 2 13 6 4" xfId="3117"/>
    <cellStyle name="Input 2 13 7" xfId="857"/>
    <cellStyle name="Input 2 13 7 2" xfId="5400"/>
    <cellStyle name="Input 2 13 7 3" xfId="7298"/>
    <cellStyle name="Input 2 13 7 4" xfId="3118"/>
    <cellStyle name="Input 2 13 8" xfId="858"/>
    <cellStyle name="Input 2 13 8 2" xfId="5401"/>
    <cellStyle name="Input 2 13 8 3" xfId="7299"/>
    <cellStyle name="Input 2 13 8 4" xfId="3119"/>
    <cellStyle name="Input 2 13 9" xfId="859"/>
    <cellStyle name="Input 2 13 9 2" xfId="5402"/>
    <cellStyle name="Input 2 13 9 3" xfId="7300"/>
    <cellStyle name="Input 2 13 9 4" xfId="3120"/>
    <cellStyle name="Input 2 14" xfId="860"/>
    <cellStyle name="Input 2 14 10" xfId="861"/>
    <cellStyle name="Input 2 14 10 2" xfId="5404"/>
    <cellStyle name="Input 2 14 10 3" xfId="7302"/>
    <cellStyle name="Input 2 14 10 4" xfId="3122"/>
    <cellStyle name="Input 2 14 11" xfId="862"/>
    <cellStyle name="Input 2 14 11 2" xfId="5405"/>
    <cellStyle name="Input 2 14 11 3" xfId="7303"/>
    <cellStyle name="Input 2 14 11 4" xfId="3123"/>
    <cellStyle name="Input 2 14 12" xfId="863"/>
    <cellStyle name="Input 2 14 12 2" xfId="5406"/>
    <cellStyle name="Input 2 14 12 3" xfId="7304"/>
    <cellStyle name="Input 2 14 12 4" xfId="3124"/>
    <cellStyle name="Input 2 14 13" xfId="864"/>
    <cellStyle name="Input 2 14 13 2" xfId="5407"/>
    <cellStyle name="Input 2 14 13 3" xfId="7305"/>
    <cellStyle name="Input 2 14 13 4" xfId="3125"/>
    <cellStyle name="Input 2 14 14" xfId="865"/>
    <cellStyle name="Input 2 14 14 2" xfId="5408"/>
    <cellStyle name="Input 2 14 14 3" xfId="7306"/>
    <cellStyle name="Input 2 14 14 4" xfId="3126"/>
    <cellStyle name="Input 2 14 15" xfId="866"/>
    <cellStyle name="Input 2 14 15 2" xfId="5409"/>
    <cellStyle name="Input 2 14 15 3" xfId="7307"/>
    <cellStyle name="Input 2 14 15 4" xfId="3127"/>
    <cellStyle name="Input 2 14 16" xfId="867"/>
    <cellStyle name="Input 2 14 16 2" xfId="5410"/>
    <cellStyle name="Input 2 14 16 3" xfId="7308"/>
    <cellStyle name="Input 2 14 16 4" xfId="3128"/>
    <cellStyle name="Input 2 14 17" xfId="868"/>
    <cellStyle name="Input 2 14 17 2" xfId="5411"/>
    <cellStyle name="Input 2 14 17 3" xfId="7309"/>
    <cellStyle name="Input 2 14 17 4" xfId="3129"/>
    <cellStyle name="Input 2 14 18" xfId="869"/>
    <cellStyle name="Input 2 14 18 2" xfId="5412"/>
    <cellStyle name="Input 2 14 18 3" xfId="7310"/>
    <cellStyle name="Input 2 14 18 4" xfId="3130"/>
    <cellStyle name="Input 2 14 19" xfId="870"/>
    <cellStyle name="Input 2 14 19 2" xfId="5413"/>
    <cellStyle name="Input 2 14 19 3" xfId="7311"/>
    <cellStyle name="Input 2 14 19 4" xfId="3131"/>
    <cellStyle name="Input 2 14 2" xfId="871"/>
    <cellStyle name="Input 2 14 2 2" xfId="5414"/>
    <cellStyle name="Input 2 14 2 3" xfId="7312"/>
    <cellStyle name="Input 2 14 2 4" xfId="3132"/>
    <cellStyle name="Input 2 14 20" xfId="872"/>
    <cellStyle name="Input 2 14 20 2" xfId="5415"/>
    <cellStyle name="Input 2 14 20 3" xfId="7313"/>
    <cellStyle name="Input 2 14 20 4" xfId="3133"/>
    <cellStyle name="Input 2 14 21" xfId="873"/>
    <cellStyle name="Input 2 14 21 2" xfId="5416"/>
    <cellStyle name="Input 2 14 21 3" xfId="7314"/>
    <cellStyle name="Input 2 14 21 4" xfId="3134"/>
    <cellStyle name="Input 2 14 22" xfId="874"/>
    <cellStyle name="Input 2 14 22 2" xfId="5417"/>
    <cellStyle name="Input 2 14 22 3" xfId="7315"/>
    <cellStyle name="Input 2 14 22 4" xfId="3135"/>
    <cellStyle name="Input 2 14 23" xfId="875"/>
    <cellStyle name="Input 2 14 23 2" xfId="5418"/>
    <cellStyle name="Input 2 14 23 3" xfId="7316"/>
    <cellStyle name="Input 2 14 23 4" xfId="3136"/>
    <cellStyle name="Input 2 14 24" xfId="5403"/>
    <cellStyle name="Input 2 14 25" xfId="7301"/>
    <cellStyle name="Input 2 14 26" xfId="3121"/>
    <cellStyle name="Input 2 14 3" xfId="876"/>
    <cellStyle name="Input 2 14 3 2" xfId="5419"/>
    <cellStyle name="Input 2 14 3 3" xfId="7317"/>
    <cellStyle name="Input 2 14 3 4" xfId="3137"/>
    <cellStyle name="Input 2 14 4" xfId="877"/>
    <cellStyle name="Input 2 14 4 2" xfId="5420"/>
    <cellStyle name="Input 2 14 4 3" xfId="7318"/>
    <cellStyle name="Input 2 14 4 4" xfId="3138"/>
    <cellStyle name="Input 2 14 5" xfId="878"/>
    <cellStyle name="Input 2 14 5 2" xfId="5421"/>
    <cellStyle name="Input 2 14 5 3" xfId="7319"/>
    <cellStyle name="Input 2 14 5 4" xfId="3139"/>
    <cellStyle name="Input 2 14 6" xfId="879"/>
    <cellStyle name="Input 2 14 6 2" xfId="5422"/>
    <cellStyle name="Input 2 14 6 3" xfId="7320"/>
    <cellStyle name="Input 2 14 6 4" xfId="3140"/>
    <cellStyle name="Input 2 14 7" xfId="880"/>
    <cellStyle name="Input 2 14 7 2" xfId="5423"/>
    <cellStyle name="Input 2 14 7 3" xfId="7321"/>
    <cellStyle name="Input 2 14 7 4" xfId="3141"/>
    <cellStyle name="Input 2 14 8" xfId="881"/>
    <cellStyle name="Input 2 14 8 2" xfId="5424"/>
    <cellStyle name="Input 2 14 8 3" xfId="7322"/>
    <cellStyle name="Input 2 14 8 4" xfId="3142"/>
    <cellStyle name="Input 2 14 9" xfId="882"/>
    <cellStyle name="Input 2 14 9 2" xfId="5425"/>
    <cellStyle name="Input 2 14 9 3" xfId="7323"/>
    <cellStyle name="Input 2 14 9 4" xfId="3143"/>
    <cellStyle name="Input 2 15" xfId="883"/>
    <cellStyle name="Input 2 15 10" xfId="884"/>
    <cellStyle name="Input 2 15 10 2" xfId="5427"/>
    <cellStyle name="Input 2 15 10 3" xfId="7325"/>
    <cellStyle name="Input 2 15 10 4" xfId="3145"/>
    <cellStyle name="Input 2 15 11" xfId="885"/>
    <cellStyle name="Input 2 15 11 2" xfId="5428"/>
    <cellStyle name="Input 2 15 11 3" xfId="7326"/>
    <cellStyle name="Input 2 15 11 4" xfId="3146"/>
    <cellStyle name="Input 2 15 12" xfId="886"/>
    <cellStyle name="Input 2 15 12 2" xfId="5429"/>
    <cellStyle name="Input 2 15 12 3" xfId="7327"/>
    <cellStyle name="Input 2 15 12 4" xfId="3147"/>
    <cellStyle name="Input 2 15 13" xfId="887"/>
    <cellStyle name="Input 2 15 13 2" xfId="5430"/>
    <cellStyle name="Input 2 15 13 3" xfId="7328"/>
    <cellStyle name="Input 2 15 13 4" xfId="3148"/>
    <cellStyle name="Input 2 15 14" xfId="888"/>
    <cellStyle name="Input 2 15 14 2" xfId="5431"/>
    <cellStyle name="Input 2 15 14 3" xfId="7329"/>
    <cellStyle name="Input 2 15 14 4" xfId="3149"/>
    <cellStyle name="Input 2 15 15" xfId="889"/>
    <cellStyle name="Input 2 15 15 2" xfId="5432"/>
    <cellStyle name="Input 2 15 15 3" xfId="7330"/>
    <cellStyle name="Input 2 15 15 4" xfId="3150"/>
    <cellStyle name="Input 2 15 16" xfId="890"/>
    <cellStyle name="Input 2 15 16 2" xfId="5433"/>
    <cellStyle name="Input 2 15 16 3" xfId="7331"/>
    <cellStyle name="Input 2 15 16 4" xfId="3151"/>
    <cellStyle name="Input 2 15 17" xfId="891"/>
    <cellStyle name="Input 2 15 17 2" xfId="5434"/>
    <cellStyle name="Input 2 15 17 3" xfId="7332"/>
    <cellStyle name="Input 2 15 17 4" xfId="3152"/>
    <cellStyle name="Input 2 15 18" xfId="892"/>
    <cellStyle name="Input 2 15 18 2" xfId="5435"/>
    <cellStyle name="Input 2 15 18 3" xfId="7333"/>
    <cellStyle name="Input 2 15 18 4" xfId="3153"/>
    <cellStyle name="Input 2 15 19" xfId="893"/>
    <cellStyle name="Input 2 15 19 2" xfId="5436"/>
    <cellStyle name="Input 2 15 19 3" xfId="7334"/>
    <cellStyle name="Input 2 15 19 4" xfId="3154"/>
    <cellStyle name="Input 2 15 2" xfId="894"/>
    <cellStyle name="Input 2 15 2 2" xfId="5437"/>
    <cellStyle name="Input 2 15 2 3" xfId="7335"/>
    <cellStyle name="Input 2 15 2 4" xfId="3155"/>
    <cellStyle name="Input 2 15 20" xfId="895"/>
    <cellStyle name="Input 2 15 20 2" xfId="5438"/>
    <cellStyle name="Input 2 15 20 3" xfId="7336"/>
    <cellStyle name="Input 2 15 20 4" xfId="3156"/>
    <cellStyle name="Input 2 15 21" xfId="896"/>
    <cellStyle name="Input 2 15 21 2" xfId="5439"/>
    <cellStyle name="Input 2 15 21 3" xfId="7337"/>
    <cellStyle name="Input 2 15 21 4" xfId="3157"/>
    <cellStyle name="Input 2 15 22" xfId="897"/>
    <cellStyle name="Input 2 15 22 2" xfId="5440"/>
    <cellStyle name="Input 2 15 22 3" xfId="7338"/>
    <cellStyle name="Input 2 15 22 4" xfId="3158"/>
    <cellStyle name="Input 2 15 23" xfId="898"/>
    <cellStyle name="Input 2 15 23 2" xfId="5441"/>
    <cellStyle name="Input 2 15 23 3" xfId="7339"/>
    <cellStyle name="Input 2 15 23 4" xfId="3159"/>
    <cellStyle name="Input 2 15 24" xfId="5426"/>
    <cellStyle name="Input 2 15 25" xfId="7324"/>
    <cellStyle name="Input 2 15 26" xfId="3144"/>
    <cellStyle name="Input 2 15 3" xfId="899"/>
    <cellStyle name="Input 2 15 3 2" xfId="5442"/>
    <cellStyle name="Input 2 15 3 3" xfId="7340"/>
    <cellStyle name="Input 2 15 3 4" xfId="3160"/>
    <cellStyle name="Input 2 15 4" xfId="900"/>
    <cellStyle name="Input 2 15 4 2" xfId="5443"/>
    <cellStyle name="Input 2 15 4 3" xfId="7341"/>
    <cellStyle name="Input 2 15 4 4" xfId="3161"/>
    <cellStyle name="Input 2 15 5" xfId="901"/>
    <cellStyle name="Input 2 15 5 2" xfId="5444"/>
    <cellStyle name="Input 2 15 5 3" xfId="7342"/>
    <cellStyle name="Input 2 15 5 4" xfId="3162"/>
    <cellStyle name="Input 2 15 6" xfId="902"/>
    <cellStyle name="Input 2 15 6 2" xfId="5445"/>
    <cellStyle name="Input 2 15 6 3" xfId="7343"/>
    <cellStyle name="Input 2 15 6 4" xfId="3163"/>
    <cellStyle name="Input 2 15 7" xfId="903"/>
    <cellStyle name="Input 2 15 7 2" xfId="5446"/>
    <cellStyle name="Input 2 15 7 3" xfId="7344"/>
    <cellStyle name="Input 2 15 7 4" xfId="3164"/>
    <cellStyle name="Input 2 15 8" xfId="904"/>
    <cellStyle name="Input 2 15 8 2" xfId="5447"/>
    <cellStyle name="Input 2 15 8 3" xfId="7345"/>
    <cellStyle name="Input 2 15 8 4" xfId="3165"/>
    <cellStyle name="Input 2 15 9" xfId="905"/>
    <cellStyle name="Input 2 15 9 2" xfId="5448"/>
    <cellStyle name="Input 2 15 9 3" xfId="7346"/>
    <cellStyle name="Input 2 15 9 4" xfId="3166"/>
    <cellStyle name="Input 2 16" xfId="906"/>
    <cellStyle name="Input 2 16 2" xfId="5449"/>
    <cellStyle name="Input 2 16 3" xfId="7347"/>
    <cellStyle name="Input 2 16 4" xfId="3167"/>
    <cellStyle name="Input 2 17" xfId="907"/>
    <cellStyle name="Input 2 17 2" xfId="5450"/>
    <cellStyle name="Input 2 17 3" xfId="7348"/>
    <cellStyle name="Input 2 17 4" xfId="3168"/>
    <cellStyle name="Input 2 18" xfId="908"/>
    <cellStyle name="Input 2 18 2" xfId="5451"/>
    <cellStyle name="Input 2 18 3" xfId="7349"/>
    <cellStyle name="Input 2 18 4" xfId="3169"/>
    <cellStyle name="Input 2 19" xfId="909"/>
    <cellStyle name="Input 2 19 2" xfId="5452"/>
    <cellStyle name="Input 2 19 3" xfId="7350"/>
    <cellStyle name="Input 2 19 4" xfId="3170"/>
    <cellStyle name="Input 2 2" xfId="910"/>
    <cellStyle name="Input 2 2 10" xfId="911"/>
    <cellStyle name="Input 2 2 10 2" xfId="5454"/>
    <cellStyle name="Input 2 2 10 3" xfId="7352"/>
    <cellStyle name="Input 2 2 10 4" xfId="3172"/>
    <cellStyle name="Input 2 2 11" xfId="912"/>
    <cellStyle name="Input 2 2 11 2" xfId="5455"/>
    <cellStyle name="Input 2 2 11 3" xfId="7353"/>
    <cellStyle name="Input 2 2 11 4" xfId="3173"/>
    <cellStyle name="Input 2 2 12" xfId="913"/>
    <cellStyle name="Input 2 2 12 2" xfId="5456"/>
    <cellStyle name="Input 2 2 12 3" xfId="7354"/>
    <cellStyle name="Input 2 2 12 4" xfId="3174"/>
    <cellStyle name="Input 2 2 13" xfId="914"/>
    <cellStyle name="Input 2 2 13 2" xfId="5457"/>
    <cellStyle name="Input 2 2 13 3" xfId="7355"/>
    <cellStyle name="Input 2 2 13 4" xfId="3175"/>
    <cellStyle name="Input 2 2 14" xfId="915"/>
    <cellStyle name="Input 2 2 14 2" xfId="5458"/>
    <cellStyle name="Input 2 2 14 3" xfId="7356"/>
    <cellStyle name="Input 2 2 14 4" xfId="3176"/>
    <cellStyle name="Input 2 2 15" xfId="916"/>
    <cellStyle name="Input 2 2 15 2" xfId="5459"/>
    <cellStyle name="Input 2 2 15 3" xfId="7357"/>
    <cellStyle name="Input 2 2 15 4" xfId="3177"/>
    <cellStyle name="Input 2 2 16" xfId="917"/>
    <cellStyle name="Input 2 2 16 2" xfId="5460"/>
    <cellStyle name="Input 2 2 16 3" xfId="7358"/>
    <cellStyle name="Input 2 2 16 4" xfId="3178"/>
    <cellStyle name="Input 2 2 17" xfId="918"/>
    <cellStyle name="Input 2 2 17 2" xfId="5461"/>
    <cellStyle name="Input 2 2 17 3" xfId="7359"/>
    <cellStyle name="Input 2 2 17 4" xfId="3179"/>
    <cellStyle name="Input 2 2 18" xfId="919"/>
    <cellStyle name="Input 2 2 18 2" xfId="5462"/>
    <cellStyle name="Input 2 2 18 3" xfId="7360"/>
    <cellStyle name="Input 2 2 18 4" xfId="3180"/>
    <cellStyle name="Input 2 2 19" xfId="920"/>
    <cellStyle name="Input 2 2 19 2" xfId="5463"/>
    <cellStyle name="Input 2 2 19 3" xfId="7361"/>
    <cellStyle name="Input 2 2 19 4" xfId="3181"/>
    <cellStyle name="Input 2 2 2" xfId="921"/>
    <cellStyle name="Input 2 2 2 2" xfId="5464"/>
    <cellStyle name="Input 2 2 2 3" xfId="7362"/>
    <cellStyle name="Input 2 2 2 4" xfId="3182"/>
    <cellStyle name="Input 2 2 20" xfId="922"/>
    <cellStyle name="Input 2 2 20 2" xfId="5465"/>
    <cellStyle name="Input 2 2 20 3" xfId="7363"/>
    <cellStyle name="Input 2 2 20 4" xfId="3183"/>
    <cellStyle name="Input 2 2 21" xfId="923"/>
    <cellStyle name="Input 2 2 21 2" xfId="5466"/>
    <cellStyle name="Input 2 2 21 3" xfId="7364"/>
    <cellStyle name="Input 2 2 21 4" xfId="3184"/>
    <cellStyle name="Input 2 2 22" xfId="924"/>
    <cellStyle name="Input 2 2 22 2" xfId="5467"/>
    <cellStyle name="Input 2 2 22 3" xfId="7365"/>
    <cellStyle name="Input 2 2 22 4" xfId="3185"/>
    <cellStyle name="Input 2 2 23" xfId="925"/>
    <cellStyle name="Input 2 2 23 2" xfId="5468"/>
    <cellStyle name="Input 2 2 23 3" xfId="7366"/>
    <cellStyle name="Input 2 2 23 4" xfId="3186"/>
    <cellStyle name="Input 2 2 24" xfId="5453"/>
    <cellStyle name="Input 2 2 25" xfId="7351"/>
    <cellStyle name="Input 2 2 26" xfId="3171"/>
    <cellStyle name="Input 2 2 3" xfId="926"/>
    <cellStyle name="Input 2 2 3 2" xfId="5469"/>
    <cellStyle name="Input 2 2 3 3" xfId="7367"/>
    <cellStyle name="Input 2 2 3 4" xfId="3187"/>
    <cellStyle name="Input 2 2 4" xfId="927"/>
    <cellStyle name="Input 2 2 4 2" xfId="5470"/>
    <cellStyle name="Input 2 2 4 3" xfId="7368"/>
    <cellStyle name="Input 2 2 4 4" xfId="3188"/>
    <cellStyle name="Input 2 2 5" xfId="928"/>
    <cellStyle name="Input 2 2 5 2" xfId="5471"/>
    <cellStyle name="Input 2 2 5 3" xfId="7369"/>
    <cellStyle name="Input 2 2 5 4" xfId="3189"/>
    <cellStyle name="Input 2 2 6" xfId="929"/>
    <cellStyle name="Input 2 2 6 2" xfId="5472"/>
    <cellStyle name="Input 2 2 6 3" xfId="7370"/>
    <cellStyle name="Input 2 2 6 4" xfId="3190"/>
    <cellStyle name="Input 2 2 7" xfId="930"/>
    <cellStyle name="Input 2 2 7 2" xfId="5473"/>
    <cellStyle name="Input 2 2 7 3" xfId="7371"/>
    <cellStyle name="Input 2 2 7 4" xfId="3191"/>
    <cellStyle name="Input 2 2 8" xfId="931"/>
    <cellStyle name="Input 2 2 8 2" xfId="5474"/>
    <cellStyle name="Input 2 2 8 3" xfId="7372"/>
    <cellStyle name="Input 2 2 8 4" xfId="3192"/>
    <cellStyle name="Input 2 2 9" xfId="932"/>
    <cellStyle name="Input 2 2 9 2" xfId="5475"/>
    <cellStyle name="Input 2 2 9 3" xfId="7373"/>
    <cellStyle name="Input 2 2 9 4" xfId="3193"/>
    <cellStyle name="Input 2 20" xfId="933"/>
    <cellStyle name="Input 2 20 2" xfId="5476"/>
    <cellStyle name="Input 2 20 3" xfId="7374"/>
    <cellStyle name="Input 2 20 4" xfId="3194"/>
    <cellStyle name="Input 2 21" xfId="934"/>
    <cellStyle name="Input 2 21 2" xfId="5477"/>
    <cellStyle name="Input 2 21 3" xfId="7375"/>
    <cellStyle name="Input 2 21 4" xfId="3195"/>
    <cellStyle name="Input 2 22" xfId="935"/>
    <cellStyle name="Input 2 22 2" xfId="5478"/>
    <cellStyle name="Input 2 22 3" xfId="7376"/>
    <cellStyle name="Input 2 22 4" xfId="3196"/>
    <cellStyle name="Input 2 23" xfId="936"/>
    <cellStyle name="Input 2 23 2" xfId="5479"/>
    <cellStyle name="Input 2 23 3" xfId="7377"/>
    <cellStyle name="Input 2 23 4" xfId="3197"/>
    <cellStyle name="Input 2 24" xfId="937"/>
    <cellStyle name="Input 2 24 2" xfId="5480"/>
    <cellStyle name="Input 2 24 3" xfId="7378"/>
    <cellStyle name="Input 2 24 4" xfId="3198"/>
    <cellStyle name="Input 2 25" xfId="938"/>
    <cellStyle name="Input 2 25 2" xfId="5481"/>
    <cellStyle name="Input 2 25 3" xfId="7379"/>
    <cellStyle name="Input 2 25 4" xfId="3199"/>
    <cellStyle name="Input 2 26" xfId="939"/>
    <cellStyle name="Input 2 26 2" xfId="5482"/>
    <cellStyle name="Input 2 26 3" xfId="7380"/>
    <cellStyle name="Input 2 26 4" xfId="3200"/>
    <cellStyle name="Input 2 27" xfId="940"/>
    <cellStyle name="Input 2 27 2" xfId="5483"/>
    <cellStyle name="Input 2 27 3" xfId="7381"/>
    <cellStyle name="Input 2 27 4" xfId="3201"/>
    <cellStyle name="Input 2 28" xfId="941"/>
    <cellStyle name="Input 2 28 2" xfId="5484"/>
    <cellStyle name="Input 2 28 3" xfId="7382"/>
    <cellStyle name="Input 2 28 4" xfId="3202"/>
    <cellStyle name="Input 2 29" xfId="942"/>
    <cellStyle name="Input 2 29 2" xfId="5485"/>
    <cellStyle name="Input 2 29 3" xfId="7383"/>
    <cellStyle name="Input 2 29 4" xfId="3203"/>
    <cellStyle name="Input 2 3" xfId="943"/>
    <cellStyle name="Input 2 3 10" xfId="944"/>
    <cellStyle name="Input 2 3 10 2" xfId="5487"/>
    <cellStyle name="Input 2 3 10 3" xfId="7385"/>
    <cellStyle name="Input 2 3 10 4" xfId="3205"/>
    <cellStyle name="Input 2 3 11" xfId="945"/>
    <cellStyle name="Input 2 3 11 2" xfId="5488"/>
    <cellStyle name="Input 2 3 11 3" xfId="7386"/>
    <cellStyle name="Input 2 3 11 4" xfId="3206"/>
    <cellStyle name="Input 2 3 12" xfId="946"/>
    <cellStyle name="Input 2 3 12 2" xfId="5489"/>
    <cellStyle name="Input 2 3 12 3" xfId="7387"/>
    <cellStyle name="Input 2 3 12 4" xfId="3207"/>
    <cellStyle name="Input 2 3 13" xfId="947"/>
    <cellStyle name="Input 2 3 13 2" xfId="5490"/>
    <cellStyle name="Input 2 3 13 3" xfId="7388"/>
    <cellStyle name="Input 2 3 13 4" xfId="3208"/>
    <cellStyle name="Input 2 3 14" xfId="948"/>
    <cellStyle name="Input 2 3 14 2" xfId="5491"/>
    <cellStyle name="Input 2 3 14 3" xfId="7389"/>
    <cellStyle name="Input 2 3 14 4" xfId="3209"/>
    <cellStyle name="Input 2 3 15" xfId="949"/>
    <cellStyle name="Input 2 3 15 2" xfId="5492"/>
    <cellStyle name="Input 2 3 15 3" xfId="7390"/>
    <cellStyle name="Input 2 3 15 4" xfId="3210"/>
    <cellStyle name="Input 2 3 16" xfId="950"/>
    <cellStyle name="Input 2 3 16 2" xfId="5493"/>
    <cellStyle name="Input 2 3 16 3" xfId="7391"/>
    <cellStyle name="Input 2 3 16 4" xfId="3211"/>
    <cellStyle name="Input 2 3 17" xfId="951"/>
    <cellStyle name="Input 2 3 17 2" xfId="5494"/>
    <cellStyle name="Input 2 3 17 3" xfId="7392"/>
    <cellStyle name="Input 2 3 17 4" xfId="3212"/>
    <cellStyle name="Input 2 3 18" xfId="952"/>
    <cellStyle name="Input 2 3 18 2" xfId="5495"/>
    <cellStyle name="Input 2 3 18 3" xfId="7393"/>
    <cellStyle name="Input 2 3 18 4" xfId="3213"/>
    <cellStyle name="Input 2 3 19" xfId="953"/>
    <cellStyle name="Input 2 3 19 2" xfId="5496"/>
    <cellStyle name="Input 2 3 19 3" xfId="7394"/>
    <cellStyle name="Input 2 3 19 4" xfId="3214"/>
    <cellStyle name="Input 2 3 2" xfId="954"/>
    <cellStyle name="Input 2 3 2 2" xfId="5497"/>
    <cellStyle name="Input 2 3 2 3" xfId="7395"/>
    <cellStyle name="Input 2 3 2 4" xfId="3215"/>
    <cellStyle name="Input 2 3 20" xfId="955"/>
    <cellStyle name="Input 2 3 20 2" xfId="5498"/>
    <cellStyle name="Input 2 3 20 3" xfId="7396"/>
    <cellStyle name="Input 2 3 20 4" xfId="3216"/>
    <cellStyle name="Input 2 3 21" xfId="956"/>
    <cellStyle name="Input 2 3 21 2" xfId="5499"/>
    <cellStyle name="Input 2 3 21 3" xfId="7397"/>
    <cellStyle name="Input 2 3 21 4" xfId="3217"/>
    <cellStyle name="Input 2 3 22" xfId="957"/>
    <cellStyle name="Input 2 3 22 2" xfId="5500"/>
    <cellStyle name="Input 2 3 22 3" xfId="7398"/>
    <cellStyle name="Input 2 3 22 4" xfId="3218"/>
    <cellStyle name="Input 2 3 23" xfId="958"/>
    <cellStyle name="Input 2 3 23 2" xfId="5501"/>
    <cellStyle name="Input 2 3 23 3" xfId="7399"/>
    <cellStyle name="Input 2 3 23 4" xfId="3219"/>
    <cellStyle name="Input 2 3 24" xfId="5486"/>
    <cellStyle name="Input 2 3 25" xfId="7384"/>
    <cellStyle name="Input 2 3 26" xfId="3204"/>
    <cellStyle name="Input 2 3 3" xfId="959"/>
    <cellStyle name="Input 2 3 3 2" xfId="5502"/>
    <cellStyle name="Input 2 3 3 3" xfId="7400"/>
    <cellStyle name="Input 2 3 3 4" xfId="3220"/>
    <cellStyle name="Input 2 3 4" xfId="960"/>
    <cellStyle name="Input 2 3 4 2" xfId="5503"/>
    <cellStyle name="Input 2 3 4 3" xfId="7401"/>
    <cellStyle name="Input 2 3 4 4" xfId="3221"/>
    <cellStyle name="Input 2 3 5" xfId="961"/>
    <cellStyle name="Input 2 3 5 2" xfId="5504"/>
    <cellStyle name="Input 2 3 5 3" xfId="7402"/>
    <cellStyle name="Input 2 3 5 4" xfId="3222"/>
    <cellStyle name="Input 2 3 6" xfId="962"/>
    <cellStyle name="Input 2 3 6 2" xfId="5505"/>
    <cellStyle name="Input 2 3 6 3" xfId="7403"/>
    <cellStyle name="Input 2 3 6 4" xfId="3223"/>
    <cellStyle name="Input 2 3 7" xfId="963"/>
    <cellStyle name="Input 2 3 7 2" xfId="5506"/>
    <cellStyle name="Input 2 3 7 3" xfId="7404"/>
    <cellStyle name="Input 2 3 7 4" xfId="3224"/>
    <cellStyle name="Input 2 3 8" xfId="964"/>
    <cellStyle name="Input 2 3 8 2" xfId="5507"/>
    <cellStyle name="Input 2 3 8 3" xfId="7405"/>
    <cellStyle name="Input 2 3 8 4" xfId="3225"/>
    <cellStyle name="Input 2 3 9" xfId="965"/>
    <cellStyle name="Input 2 3 9 2" xfId="5508"/>
    <cellStyle name="Input 2 3 9 3" xfId="7406"/>
    <cellStyle name="Input 2 3 9 4" xfId="3226"/>
    <cellStyle name="Input 2 30" xfId="966"/>
    <cellStyle name="Input 2 30 2" xfId="5509"/>
    <cellStyle name="Input 2 30 3" xfId="7407"/>
    <cellStyle name="Input 2 30 4" xfId="3227"/>
    <cellStyle name="Input 2 31" xfId="967"/>
    <cellStyle name="Input 2 31 2" xfId="5510"/>
    <cellStyle name="Input 2 31 3" xfId="7408"/>
    <cellStyle name="Input 2 31 4" xfId="3228"/>
    <cellStyle name="Input 2 32" xfId="968"/>
    <cellStyle name="Input 2 32 2" xfId="5511"/>
    <cellStyle name="Input 2 32 3" xfId="7409"/>
    <cellStyle name="Input 2 32 4" xfId="3229"/>
    <cellStyle name="Input 2 33" xfId="969"/>
    <cellStyle name="Input 2 33 2" xfId="5512"/>
    <cellStyle name="Input 2 33 3" xfId="7410"/>
    <cellStyle name="Input 2 33 4" xfId="3230"/>
    <cellStyle name="Input 2 34" xfId="970"/>
    <cellStyle name="Input 2 34 2" xfId="5513"/>
    <cellStyle name="Input 2 34 3" xfId="7411"/>
    <cellStyle name="Input 2 34 4" xfId="3231"/>
    <cellStyle name="Input 2 35" xfId="971"/>
    <cellStyle name="Input 2 35 2" xfId="5514"/>
    <cellStyle name="Input 2 35 3" xfId="7412"/>
    <cellStyle name="Input 2 35 4" xfId="3232"/>
    <cellStyle name="Input 2 36" xfId="972"/>
    <cellStyle name="Input 2 36 2" xfId="5515"/>
    <cellStyle name="Input 2 36 3" xfId="7413"/>
    <cellStyle name="Input 2 36 4" xfId="3233"/>
    <cellStyle name="Input 2 37" xfId="973"/>
    <cellStyle name="Input 2 37 2" xfId="5516"/>
    <cellStyle name="Input 2 37 3" xfId="7414"/>
    <cellStyle name="Input 2 37 4" xfId="3234"/>
    <cellStyle name="Input 2 38" xfId="5310"/>
    <cellStyle name="Input 2 39" xfId="7208"/>
    <cellStyle name="Input 2 4" xfId="974"/>
    <cellStyle name="Input 2 4 10" xfId="975"/>
    <cellStyle name="Input 2 4 10 2" xfId="5518"/>
    <cellStyle name="Input 2 4 10 3" xfId="7416"/>
    <cellStyle name="Input 2 4 10 4" xfId="3236"/>
    <cellStyle name="Input 2 4 11" xfId="976"/>
    <cellStyle name="Input 2 4 11 2" xfId="5519"/>
    <cellStyle name="Input 2 4 11 3" xfId="7417"/>
    <cellStyle name="Input 2 4 11 4" xfId="3237"/>
    <cellStyle name="Input 2 4 12" xfId="977"/>
    <cellStyle name="Input 2 4 12 2" xfId="5520"/>
    <cellStyle name="Input 2 4 12 3" xfId="7418"/>
    <cellStyle name="Input 2 4 12 4" xfId="3238"/>
    <cellStyle name="Input 2 4 13" xfId="978"/>
    <cellStyle name="Input 2 4 13 2" xfId="5521"/>
    <cellStyle name="Input 2 4 13 3" xfId="7419"/>
    <cellStyle name="Input 2 4 13 4" xfId="3239"/>
    <cellStyle name="Input 2 4 14" xfId="979"/>
    <cellStyle name="Input 2 4 14 2" xfId="5522"/>
    <cellStyle name="Input 2 4 14 3" xfId="7420"/>
    <cellStyle name="Input 2 4 14 4" xfId="3240"/>
    <cellStyle name="Input 2 4 15" xfId="980"/>
    <cellStyle name="Input 2 4 15 2" xfId="5523"/>
    <cellStyle name="Input 2 4 15 3" xfId="7421"/>
    <cellStyle name="Input 2 4 15 4" xfId="3241"/>
    <cellStyle name="Input 2 4 16" xfId="981"/>
    <cellStyle name="Input 2 4 16 2" xfId="5524"/>
    <cellStyle name="Input 2 4 16 3" xfId="7422"/>
    <cellStyle name="Input 2 4 16 4" xfId="3242"/>
    <cellStyle name="Input 2 4 17" xfId="982"/>
    <cellStyle name="Input 2 4 17 2" xfId="5525"/>
    <cellStyle name="Input 2 4 17 3" xfId="7423"/>
    <cellStyle name="Input 2 4 17 4" xfId="3243"/>
    <cellStyle name="Input 2 4 18" xfId="983"/>
    <cellStyle name="Input 2 4 18 2" xfId="5526"/>
    <cellStyle name="Input 2 4 18 3" xfId="7424"/>
    <cellStyle name="Input 2 4 18 4" xfId="3244"/>
    <cellStyle name="Input 2 4 19" xfId="984"/>
    <cellStyle name="Input 2 4 19 2" xfId="5527"/>
    <cellStyle name="Input 2 4 19 3" xfId="7425"/>
    <cellStyle name="Input 2 4 19 4" xfId="3245"/>
    <cellStyle name="Input 2 4 2" xfId="985"/>
    <cellStyle name="Input 2 4 2 2" xfId="5528"/>
    <cellStyle name="Input 2 4 2 3" xfId="7426"/>
    <cellStyle name="Input 2 4 2 4" xfId="3246"/>
    <cellStyle name="Input 2 4 20" xfId="986"/>
    <cellStyle name="Input 2 4 20 2" xfId="5529"/>
    <cellStyle name="Input 2 4 20 3" xfId="7427"/>
    <cellStyle name="Input 2 4 20 4" xfId="3247"/>
    <cellStyle name="Input 2 4 21" xfId="987"/>
    <cellStyle name="Input 2 4 21 2" xfId="5530"/>
    <cellStyle name="Input 2 4 21 3" xfId="7428"/>
    <cellStyle name="Input 2 4 21 4" xfId="3248"/>
    <cellStyle name="Input 2 4 22" xfId="988"/>
    <cellStyle name="Input 2 4 22 2" xfId="5531"/>
    <cellStyle name="Input 2 4 22 3" xfId="7429"/>
    <cellStyle name="Input 2 4 22 4" xfId="3249"/>
    <cellStyle name="Input 2 4 23" xfId="989"/>
    <cellStyle name="Input 2 4 23 2" xfId="5532"/>
    <cellStyle name="Input 2 4 23 3" xfId="7430"/>
    <cellStyle name="Input 2 4 23 4" xfId="3250"/>
    <cellStyle name="Input 2 4 24" xfId="5517"/>
    <cellStyle name="Input 2 4 25" xfId="7415"/>
    <cellStyle name="Input 2 4 26" xfId="3235"/>
    <cellStyle name="Input 2 4 3" xfId="990"/>
    <cellStyle name="Input 2 4 3 2" xfId="5533"/>
    <cellStyle name="Input 2 4 3 3" xfId="7431"/>
    <cellStyle name="Input 2 4 3 4" xfId="3251"/>
    <cellStyle name="Input 2 4 4" xfId="991"/>
    <cellStyle name="Input 2 4 4 2" xfId="5534"/>
    <cellStyle name="Input 2 4 4 3" xfId="7432"/>
    <cellStyle name="Input 2 4 4 4" xfId="3252"/>
    <cellStyle name="Input 2 4 5" xfId="992"/>
    <cellStyle name="Input 2 4 5 2" xfId="5535"/>
    <cellStyle name="Input 2 4 5 3" xfId="7433"/>
    <cellStyle name="Input 2 4 5 4" xfId="3253"/>
    <cellStyle name="Input 2 4 6" xfId="993"/>
    <cellStyle name="Input 2 4 6 2" xfId="5536"/>
    <cellStyle name="Input 2 4 6 3" xfId="7434"/>
    <cellStyle name="Input 2 4 6 4" xfId="3254"/>
    <cellStyle name="Input 2 4 7" xfId="994"/>
    <cellStyle name="Input 2 4 7 2" xfId="5537"/>
    <cellStyle name="Input 2 4 7 3" xfId="7435"/>
    <cellStyle name="Input 2 4 7 4" xfId="3255"/>
    <cellStyle name="Input 2 4 8" xfId="995"/>
    <cellStyle name="Input 2 4 8 2" xfId="5538"/>
    <cellStyle name="Input 2 4 8 3" xfId="7436"/>
    <cellStyle name="Input 2 4 8 4" xfId="3256"/>
    <cellStyle name="Input 2 4 9" xfId="996"/>
    <cellStyle name="Input 2 4 9 2" xfId="5539"/>
    <cellStyle name="Input 2 4 9 3" xfId="7437"/>
    <cellStyle name="Input 2 4 9 4" xfId="3257"/>
    <cellStyle name="Input 2 40" xfId="3028"/>
    <cellStyle name="Input 2 5" xfId="997"/>
    <cellStyle name="Input 2 5 10" xfId="998"/>
    <cellStyle name="Input 2 5 10 2" xfId="5541"/>
    <cellStyle name="Input 2 5 10 3" xfId="7439"/>
    <cellStyle name="Input 2 5 10 4" xfId="3259"/>
    <cellStyle name="Input 2 5 11" xfId="999"/>
    <cellStyle name="Input 2 5 11 2" xfId="5542"/>
    <cellStyle name="Input 2 5 11 3" xfId="7440"/>
    <cellStyle name="Input 2 5 11 4" xfId="3260"/>
    <cellStyle name="Input 2 5 12" xfId="1000"/>
    <cellStyle name="Input 2 5 12 2" xfId="5543"/>
    <cellStyle name="Input 2 5 12 3" xfId="7441"/>
    <cellStyle name="Input 2 5 12 4" xfId="3261"/>
    <cellStyle name="Input 2 5 13" xfId="1001"/>
    <cellStyle name="Input 2 5 13 2" xfId="5544"/>
    <cellStyle name="Input 2 5 13 3" xfId="7442"/>
    <cellStyle name="Input 2 5 13 4" xfId="3262"/>
    <cellStyle name="Input 2 5 14" xfId="1002"/>
    <cellStyle name="Input 2 5 14 2" xfId="5545"/>
    <cellStyle name="Input 2 5 14 3" xfId="7443"/>
    <cellStyle name="Input 2 5 14 4" xfId="3263"/>
    <cellStyle name="Input 2 5 15" xfId="1003"/>
    <cellStyle name="Input 2 5 15 2" xfId="5546"/>
    <cellStyle name="Input 2 5 15 3" xfId="7444"/>
    <cellStyle name="Input 2 5 15 4" xfId="3264"/>
    <cellStyle name="Input 2 5 16" xfId="1004"/>
    <cellStyle name="Input 2 5 16 2" xfId="5547"/>
    <cellStyle name="Input 2 5 16 3" xfId="7445"/>
    <cellStyle name="Input 2 5 16 4" xfId="3265"/>
    <cellStyle name="Input 2 5 17" xfId="1005"/>
    <cellStyle name="Input 2 5 17 2" xfId="5548"/>
    <cellStyle name="Input 2 5 17 3" xfId="7446"/>
    <cellStyle name="Input 2 5 17 4" xfId="3266"/>
    <cellStyle name="Input 2 5 18" xfId="1006"/>
    <cellStyle name="Input 2 5 18 2" xfId="5549"/>
    <cellStyle name="Input 2 5 18 3" xfId="7447"/>
    <cellStyle name="Input 2 5 18 4" xfId="3267"/>
    <cellStyle name="Input 2 5 19" xfId="1007"/>
    <cellStyle name="Input 2 5 19 2" xfId="5550"/>
    <cellStyle name="Input 2 5 19 3" xfId="7448"/>
    <cellStyle name="Input 2 5 19 4" xfId="3268"/>
    <cellStyle name="Input 2 5 2" xfId="1008"/>
    <cellStyle name="Input 2 5 2 2" xfId="5551"/>
    <cellStyle name="Input 2 5 2 3" xfId="7449"/>
    <cellStyle name="Input 2 5 2 4" xfId="3269"/>
    <cellStyle name="Input 2 5 20" xfId="1009"/>
    <cellStyle name="Input 2 5 20 2" xfId="5552"/>
    <cellStyle name="Input 2 5 20 3" xfId="7450"/>
    <cellStyle name="Input 2 5 20 4" xfId="3270"/>
    <cellStyle name="Input 2 5 21" xfId="1010"/>
    <cellStyle name="Input 2 5 21 2" xfId="5553"/>
    <cellStyle name="Input 2 5 21 3" xfId="7451"/>
    <cellStyle name="Input 2 5 21 4" xfId="3271"/>
    <cellStyle name="Input 2 5 22" xfId="1011"/>
    <cellStyle name="Input 2 5 22 2" xfId="5554"/>
    <cellStyle name="Input 2 5 22 3" xfId="7452"/>
    <cellStyle name="Input 2 5 22 4" xfId="3272"/>
    <cellStyle name="Input 2 5 23" xfId="1012"/>
    <cellStyle name="Input 2 5 23 2" xfId="5555"/>
    <cellStyle name="Input 2 5 23 3" xfId="7453"/>
    <cellStyle name="Input 2 5 23 4" xfId="3273"/>
    <cellStyle name="Input 2 5 24" xfId="5540"/>
    <cellStyle name="Input 2 5 25" xfId="7438"/>
    <cellStyle name="Input 2 5 26" xfId="3258"/>
    <cellStyle name="Input 2 5 3" xfId="1013"/>
    <cellStyle name="Input 2 5 3 2" xfId="5556"/>
    <cellStyle name="Input 2 5 3 3" xfId="7454"/>
    <cellStyle name="Input 2 5 3 4" xfId="3274"/>
    <cellStyle name="Input 2 5 4" xfId="1014"/>
    <cellStyle name="Input 2 5 4 2" xfId="5557"/>
    <cellStyle name="Input 2 5 4 3" xfId="7455"/>
    <cellStyle name="Input 2 5 4 4" xfId="3275"/>
    <cellStyle name="Input 2 5 5" xfId="1015"/>
    <cellStyle name="Input 2 5 5 2" xfId="5558"/>
    <cellStyle name="Input 2 5 5 3" xfId="7456"/>
    <cellStyle name="Input 2 5 5 4" xfId="3276"/>
    <cellStyle name="Input 2 5 6" xfId="1016"/>
    <cellStyle name="Input 2 5 6 2" xfId="5559"/>
    <cellStyle name="Input 2 5 6 3" xfId="7457"/>
    <cellStyle name="Input 2 5 6 4" xfId="3277"/>
    <cellStyle name="Input 2 5 7" xfId="1017"/>
    <cellStyle name="Input 2 5 7 2" xfId="5560"/>
    <cellStyle name="Input 2 5 7 3" xfId="7458"/>
    <cellStyle name="Input 2 5 7 4" xfId="3278"/>
    <cellStyle name="Input 2 5 8" xfId="1018"/>
    <cellStyle name="Input 2 5 8 2" xfId="5561"/>
    <cellStyle name="Input 2 5 8 3" xfId="7459"/>
    <cellStyle name="Input 2 5 8 4" xfId="3279"/>
    <cellStyle name="Input 2 5 9" xfId="1019"/>
    <cellStyle name="Input 2 5 9 2" xfId="5562"/>
    <cellStyle name="Input 2 5 9 3" xfId="7460"/>
    <cellStyle name="Input 2 5 9 4" xfId="3280"/>
    <cellStyle name="Input 2 6" xfId="1020"/>
    <cellStyle name="Input 2 6 10" xfId="1021"/>
    <cellStyle name="Input 2 6 10 2" xfId="5564"/>
    <cellStyle name="Input 2 6 10 3" xfId="7462"/>
    <cellStyle name="Input 2 6 10 4" xfId="3282"/>
    <cellStyle name="Input 2 6 11" xfId="1022"/>
    <cellStyle name="Input 2 6 11 2" xfId="5565"/>
    <cellStyle name="Input 2 6 11 3" xfId="7463"/>
    <cellStyle name="Input 2 6 11 4" xfId="3283"/>
    <cellStyle name="Input 2 6 12" xfId="1023"/>
    <cellStyle name="Input 2 6 12 2" xfId="5566"/>
    <cellStyle name="Input 2 6 12 3" xfId="7464"/>
    <cellStyle name="Input 2 6 12 4" xfId="3284"/>
    <cellStyle name="Input 2 6 13" xfId="1024"/>
    <cellStyle name="Input 2 6 13 2" xfId="5567"/>
    <cellStyle name="Input 2 6 13 3" xfId="7465"/>
    <cellStyle name="Input 2 6 13 4" xfId="3285"/>
    <cellStyle name="Input 2 6 14" xfId="1025"/>
    <cellStyle name="Input 2 6 14 2" xfId="5568"/>
    <cellStyle name="Input 2 6 14 3" xfId="7466"/>
    <cellStyle name="Input 2 6 14 4" xfId="3286"/>
    <cellStyle name="Input 2 6 15" xfId="1026"/>
    <cellStyle name="Input 2 6 15 2" xfId="5569"/>
    <cellStyle name="Input 2 6 15 3" xfId="7467"/>
    <cellStyle name="Input 2 6 15 4" xfId="3287"/>
    <cellStyle name="Input 2 6 16" xfId="1027"/>
    <cellStyle name="Input 2 6 16 2" xfId="5570"/>
    <cellStyle name="Input 2 6 16 3" xfId="7468"/>
    <cellStyle name="Input 2 6 16 4" xfId="3288"/>
    <cellStyle name="Input 2 6 17" xfId="1028"/>
    <cellStyle name="Input 2 6 17 2" xfId="5571"/>
    <cellStyle name="Input 2 6 17 3" xfId="7469"/>
    <cellStyle name="Input 2 6 17 4" xfId="3289"/>
    <cellStyle name="Input 2 6 18" xfId="1029"/>
    <cellStyle name="Input 2 6 18 2" xfId="5572"/>
    <cellStyle name="Input 2 6 18 3" xfId="7470"/>
    <cellStyle name="Input 2 6 18 4" xfId="3290"/>
    <cellStyle name="Input 2 6 19" xfId="1030"/>
    <cellStyle name="Input 2 6 19 2" xfId="5573"/>
    <cellStyle name="Input 2 6 19 3" xfId="7471"/>
    <cellStyle name="Input 2 6 19 4" xfId="3291"/>
    <cellStyle name="Input 2 6 2" xfId="1031"/>
    <cellStyle name="Input 2 6 2 2" xfId="5574"/>
    <cellStyle name="Input 2 6 2 3" xfId="7472"/>
    <cellStyle name="Input 2 6 2 4" xfId="3292"/>
    <cellStyle name="Input 2 6 20" xfId="1032"/>
    <cellStyle name="Input 2 6 20 2" xfId="5575"/>
    <cellStyle name="Input 2 6 20 3" xfId="7473"/>
    <cellStyle name="Input 2 6 20 4" xfId="3293"/>
    <cellStyle name="Input 2 6 21" xfId="1033"/>
    <cellStyle name="Input 2 6 21 2" xfId="5576"/>
    <cellStyle name="Input 2 6 21 3" xfId="7474"/>
    <cellStyle name="Input 2 6 21 4" xfId="3294"/>
    <cellStyle name="Input 2 6 22" xfId="1034"/>
    <cellStyle name="Input 2 6 22 2" xfId="5577"/>
    <cellStyle name="Input 2 6 22 3" xfId="7475"/>
    <cellStyle name="Input 2 6 22 4" xfId="3295"/>
    <cellStyle name="Input 2 6 23" xfId="1035"/>
    <cellStyle name="Input 2 6 23 2" xfId="5578"/>
    <cellStyle name="Input 2 6 23 3" xfId="7476"/>
    <cellStyle name="Input 2 6 23 4" xfId="3296"/>
    <cellStyle name="Input 2 6 24" xfId="5563"/>
    <cellStyle name="Input 2 6 25" xfId="7461"/>
    <cellStyle name="Input 2 6 26" xfId="3281"/>
    <cellStyle name="Input 2 6 3" xfId="1036"/>
    <cellStyle name="Input 2 6 3 2" xfId="5579"/>
    <cellStyle name="Input 2 6 3 3" xfId="7477"/>
    <cellStyle name="Input 2 6 3 4" xfId="3297"/>
    <cellStyle name="Input 2 6 4" xfId="1037"/>
    <cellStyle name="Input 2 6 4 2" xfId="5580"/>
    <cellStyle name="Input 2 6 4 3" xfId="7478"/>
    <cellStyle name="Input 2 6 4 4" xfId="3298"/>
    <cellStyle name="Input 2 6 5" xfId="1038"/>
    <cellStyle name="Input 2 6 5 2" xfId="5581"/>
    <cellStyle name="Input 2 6 5 3" xfId="7479"/>
    <cellStyle name="Input 2 6 5 4" xfId="3299"/>
    <cellStyle name="Input 2 6 6" xfId="1039"/>
    <cellStyle name="Input 2 6 6 2" xfId="5582"/>
    <cellStyle name="Input 2 6 6 3" xfId="7480"/>
    <cellStyle name="Input 2 6 6 4" xfId="3300"/>
    <cellStyle name="Input 2 6 7" xfId="1040"/>
    <cellStyle name="Input 2 6 7 2" xfId="5583"/>
    <cellStyle name="Input 2 6 7 3" xfId="7481"/>
    <cellStyle name="Input 2 6 7 4" xfId="3301"/>
    <cellStyle name="Input 2 6 8" xfId="1041"/>
    <cellStyle name="Input 2 6 8 2" xfId="5584"/>
    <cellStyle name="Input 2 6 8 3" xfId="7482"/>
    <cellStyle name="Input 2 6 8 4" xfId="3302"/>
    <cellStyle name="Input 2 6 9" xfId="1042"/>
    <cellStyle name="Input 2 6 9 2" xfId="5585"/>
    <cellStyle name="Input 2 6 9 3" xfId="7483"/>
    <cellStyle name="Input 2 6 9 4" xfId="3303"/>
    <cellStyle name="Input 2 7" xfId="1043"/>
    <cellStyle name="Input 2 7 10" xfId="1044"/>
    <cellStyle name="Input 2 7 10 2" xfId="5587"/>
    <cellStyle name="Input 2 7 10 3" xfId="7485"/>
    <cellStyle name="Input 2 7 10 4" xfId="3305"/>
    <cellStyle name="Input 2 7 11" xfId="1045"/>
    <cellStyle name="Input 2 7 11 2" xfId="5588"/>
    <cellStyle name="Input 2 7 11 3" xfId="7486"/>
    <cellStyle name="Input 2 7 11 4" xfId="3306"/>
    <cellStyle name="Input 2 7 12" xfId="1046"/>
    <cellStyle name="Input 2 7 12 2" xfId="5589"/>
    <cellStyle name="Input 2 7 12 3" xfId="7487"/>
    <cellStyle name="Input 2 7 12 4" xfId="3307"/>
    <cellStyle name="Input 2 7 13" xfId="1047"/>
    <cellStyle name="Input 2 7 13 2" xfId="5590"/>
    <cellStyle name="Input 2 7 13 3" xfId="7488"/>
    <cellStyle name="Input 2 7 13 4" xfId="3308"/>
    <cellStyle name="Input 2 7 14" xfId="1048"/>
    <cellStyle name="Input 2 7 14 2" xfId="5591"/>
    <cellStyle name="Input 2 7 14 3" xfId="7489"/>
    <cellStyle name="Input 2 7 14 4" xfId="3309"/>
    <cellStyle name="Input 2 7 15" xfId="1049"/>
    <cellStyle name="Input 2 7 15 2" xfId="5592"/>
    <cellStyle name="Input 2 7 15 3" xfId="7490"/>
    <cellStyle name="Input 2 7 15 4" xfId="3310"/>
    <cellStyle name="Input 2 7 16" xfId="1050"/>
    <cellStyle name="Input 2 7 16 2" xfId="5593"/>
    <cellStyle name="Input 2 7 16 3" xfId="7491"/>
    <cellStyle name="Input 2 7 16 4" xfId="3311"/>
    <cellStyle name="Input 2 7 17" xfId="1051"/>
    <cellStyle name="Input 2 7 17 2" xfId="5594"/>
    <cellStyle name="Input 2 7 17 3" xfId="7492"/>
    <cellStyle name="Input 2 7 17 4" xfId="3312"/>
    <cellStyle name="Input 2 7 18" xfId="1052"/>
    <cellStyle name="Input 2 7 18 2" xfId="5595"/>
    <cellStyle name="Input 2 7 18 3" xfId="7493"/>
    <cellStyle name="Input 2 7 18 4" xfId="3313"/>
    <cellStyle name="Input 2 7 19" xfId="1053"/>
    <cellStyle name="Input 2 7 19 2" xfId="5596"/>
    <cellStyle name="Input 2 7 19 3" xfId="7494"/>
    <cellStyle name="Input 2 7 19 4" xfId="3314"/>
    <cellStyle name="Input 2 7 2" xfId="1054"/>
    <cellStyle name="Input 2 7 2 2" xfId="5597"/>
    <cellStyle name="Input 2 7 2 3" xfId="7495"/>
    <cellStyle name="Input 2 7 2 4" xfId="3315"/>
    <cellStyle name="Input 2 7 20" xfId="1055"/>
    <cellStyle name="Input 2 7 20 2" xfId="5598"/>
    <cellStyle name="Input 2 7 20 3" xfId="7496"/>
    <cellStyle name="Input 2 7 20 4" xfId="3316"/>
    <cellStyle name="Input 2 7 21" xfId="1056"/>
    <cellStyle name="Input 2 7 21 2" xfId="5599"/>
    <cellStyle name="Input 2 7 21 3" xfId="7497"/>
    <cellStyle name="Input 2 7 21 4" xfId="3317"/>
    <cellStyle name="Input 2 7 22" xfId="1057"/>
    <cellStyle name="Input 2 7 22 2" xfId="5600"/>
    <cellStyle name="Input 2 7 22 3" xfId="7498"/>
    <cellStyle name="Input 2 7 22 4" xfId="3318"/>
    <cellStyle name="Input 2 7 23" xfId="1058"/>
    <cellStyle name="Input 2 7 23 2" xfId="5601"/>
    <cellStyle name="Input 2 7 23 3" xfId="7499"/>
    <cellStyle name="Input 2 7 23 4" xfId="3319"/>
    <cellStyle name="Input 2 7 24" xfId="5586"/>
    <cellStyle name="Input 2 7 25" xfId="7484"/>
    <cellStyle name="Input 2 7 26" xfId="3304"/>
    <cellStyle name="Input 2 7 3" xfId="1059"/>
    <cellStyle name="Input 2 7 3 2" xfId="5602"/>
    <cellStyle name="Input 2 7 3 3" xfId="7500"/>
    <cellStyle name="Input 2 7 3 4" xfId="3320"/>
    <cellStyle name="Input 2 7 4" xfId="1060"/>
    <cellStyle name="Input 2 7 4 2" xfId="5603"/>
    <cellStyle name="Input 2 7 4 3" xfId="7501"/>
    <cellStyle name="Input 2 7 4 4" xfId="3321"/>
    <cellStyle name="Input 2 7 5" xfId="1061"/>
    <cellStyle name="Input 2 7 5 2" xfId="5604"/>
    <cellStyle name="Input 2 7 5 3" xfId="7502"/>
    <cellStyle name="Input 2 7 5 4" xfId="3322"/>
    <cellStyle name="Input 2 7 6" xfId="1062"/>
    <cellStyle name="Input 2 7 6 2" xfId="5605"/>
    <cellStyle name="Input 2 7 6 3" xfId="7503"/>
    <cellStyle name="Input 2 7 6 4" xfId="3323"/>
    <cellStyle name="Input 2 7 7" xfId="1063"/>
    <cellStyle name="Input 2 7 7 2" xfId="5606"/>
    <cellStyle name="Input 2 7 7 3" xfId="7504"/>
    <cellStyle name="Input 2 7 7 4" xfId="3324"/>
    <cellStyle name="Input 2 7 8" xfId="1064"/>
    <cellStyle name="Input 2 7 8 2" xfId="5607"/>
    <cellStyle name="Input 2 7 8 3" xfId="7505"/>
    <cellStyle name="Input 2 7 8 4" xfId="3325"/>
    <cellStyle name="Input 2 7 9" xfId="1065"/>
    <cellStyle name="Input 2 7 9 2" xfId="5608"/>
    <cellStyle name="Input 2 7 9 3" xfId="7506"/>
    <cellStyle name="Input 2 7 9 4" xfId="3326"/>
    <cellStyle name="Input 2 8" xfId="1066"/>
    <cellStyle name="Input 2 8 10" xfId="1067"/>
    <cellStyle name="Input 2 8 10 2" xfId="5610"/>
    <cellStyle name="Input 2 8 10 3" xfId="7508"/>
    <cellStyle name="Input 2 8 10 4" xfId="3328"/>
    <cellStyle name="Input 2 8 11" xfId="1068"/>
    <cellStyle name="Input 2 8 11 2" xfId="5611"/>
    <cellStyle name="Input 2 8 11 3" xfId="7509"/>
    <cellStyle name="Input 2 8 11 4" xfId="3329"/>
    <cellStyle name="Input 2 8 12" xfId="1069"/>
    <cellStyle name="Input 2 8 12 2" xfId="5612"/>
    <cellStyle name="Input 2 8 12 3" xfId="7510"/>
    <cellStyle name="Input 2 8 12 4" xfId="3330"/>
    <cellStyle name="Input 2 8 13" xfId="1070"/>
    <cellStyle name="Input 2 8 13 2" xfId="5613"/>
    <cellStyle name="Input 2 8 13 3" xfId="7511"/>
    <cellStyle name="Input 2 8 13 4" xfId="3331"/>
    <cellStyle name="Input 2 8 14" xfId="1071"/>
    <cellStyle name="Input 2 8 14 2" xfId="5614"/>
    <cellStyle name="Input 2 8 14 3" xfId="7512"/>
    <cellStyle name="Input 2 8 14 4" xfId="3332"/>
    <cellStyle name="Input 2 8 15" xfId="1072"/>
    <cellStyle name="Input 2 8 15 2" xfId="5615"/>
    <cellStyle name="Input 2 8 15 3" xfId="7513"/>
    <cellStyle name="Input 2 8 15 4" xfId="3333"/>
    <cellStyle name="Input 2 8 16" xfId="1073"/>
    <cellStyle name="Input 2 8 16 2" xfId="5616"/>
    <cellStyle name="Input 2 8 16 3" xfId="7514"/>
    <cellStyle name="Input 2 8 16 4" xfId="3334"/>
    <cellStyle name="Input 2 8 17" xfId="1074"/>
    <cellStyle name="Input 2 8 17 2" xfId="5617"/>
    <cellStyle name="Input 2 8 17 3" xfId="7515"/>
    <cellStyle name="Input 2 8 17 4" xfId="3335"/>
    <cellStyle name="Input 2 8 18" xfId="1075"/>
    <cellStyle name="Input 2 8 18 2" xfId="5618"/>
    <cellStyle name="Input 2 8 18 3" xfId="7516"/>
    <cellStyle name="Input 2 8 18 4" xfId="3336"/>
    <cellStyle name="Input 2 8 19" xfId="1076"/>
    <cellStyle name="Input 2 8 19 2" xfId="5619"/>
    <cellStyle name="Input 2 8 19 3" xfId="7517"/>
    <cellStyle name="Input 2 8 19 4" xfId="3337"/>
    <cellStyle name="Input 2 8 2" xfId="1077"/>
    <cellStyle name="Input 2 8 2 2" xfId="5620"/>
    <cellStyle name="Input 2 8 2 3" xfId="7518"/>
    <cellStyle name="Input 2 8 2 4" xfId="3338"/>
    <cellStyle name="Input 2 8 20" xfId="1078"/>
    <cellStyle name="Input 2 8 20 2" xfId="5621"/>
    <cellStyle name="Input 2 8 20 3" xfId="7519"/>
    <cellStyle name="Input 2 8 20 4" xfId="3339"/>
    <cellStyle name="Input 2 8 21" xfId="1079"/>
    <cellStyle name="Input 2 8 21 2" xfId="5622"/>
    <cellStyle name="Input 2 8 21 3" xfId="7520"/>
    <cellStyle name="Input 2 8 21 4" xfId="3340"/>
    <cellStyle name="Input 2 8 22" xfId="1080"/>
    <cellStyle name="Input 2 8 22 2" xfId="5623"/>
    <cellStyle name="Input 2 8 22 3" xfId="7521"/>
    <cellStyle name="Input 2 8 22 4" xfId="3341"/>
    <cellStyle name="Input 2 8 23" xfId="1081"/>
    <cellStyle name="Input 2 8 23 2" xfId="5624"/>
    <cellStyle name="Input 2 8 23 3" xfId="7522"/>
    <cellStyle name="Input 2 8 23 4" xfId="3342"/>
    <cellStyle name="Input 2 8 24" xfId="5609"/>
    <cellStyle name="Input 2 8 25" xfId="7507"/>
    <cellStyle name="Input 2 8 26" xfId="3327"/>
    <cellStyle name="Input 2 8 3" xfId="1082"/>
    <cellStyle name="Input 2 8 3 2" xfId="5625"/>
    <cellStyle name="Input 2 8 3 3" xfId="7523"/>
    <cellStyle name="Input 2 8 3 4" xfId="3343"/>
    <cellStyle name="Input 2 8 4" xfId="1083"/>
    <cellStyle name="Input 2 8 4 2" xfId="5626"/>
    <cellStyle name="Input 2 8 4 3" xfId="7524"/>
    <cellStyle name="Input 2 8 4 4" xfId="3344"/>
    <cellStyle name="Input 2 8 5" xfId="1084"/>
    <cellStyle name="Input 2 8 5 2" xfId="5627"/>
    <cellStyle name="Input 2 8 5 3" xfId="7525"/>
    <cellStyle name="Input 2 8 5 4" xfId="3345"/>
    <cellStyle name="Input 2 8 6" xfId="1085"/>
    <cellStyle name="Input 2 8 6 2" xfId="5628"/>
    <cellStyle name="Input 2 8 6 3" xfId="7526"/>
    <cellStyle name="Input 2 8 6 4" xfId="3346"/>
    <cellStyle name="Input 2 8 7" xfId="1086"/>
    <cellStyle name="Input 2 8 7 2" xfId="5629"/>
    <cellStyle name="Input 2 8 7 3" xfId="7527"/>
    <cellStyle name="Input 2 8 7 4" xfId="3347"/>
    <cellStyle name="Input 2 8 8" xfId="1087"/>
    <cellStyle name="Input 2 8 8 2" xfId="5630"/>
    <cellStyle name="Input 2 8 8 3" xfId="7528"/>
    <cellStyle name="Input 2 8 8 4" xfId="3348"/>
    <cellStyle name="Input 2 8 9" xfId="1088"/>
    <cellStyle name="Input 2 8 9 2" xfId="5631"/>
    <cellStyle name="Input 2 8 9 3" xfId="7529"/>
    <cellStyle name="Input 2 8 9 4" xfId="3349"/>
    <cellStyle name="Input 2 9" xfId="1089"/>
    <cellStyle name="Input 2 9 10" xfId="1090"/>
    <cellStyle name="Input 2 9 10 2" xfId="5633"/>
    <cellStyle name="Input 2 9 10 3" xfId="7531"/>
    <cellStyle name="Input 2 9 10 4" xfId="3351"/>
    <cellStyle name="Input 2 9 11" xfId="1091"/>
    <cellStyle name="Input 2 9 11 2" xfId="5634"/>
    <cellStyle name="Input 2 9 11 3" xfId="7532"/>
    <cellStyle name="Input 2 9 11 4" xfId="3352"/>
    <cellStyle name="Input 2 9 12" xfId="1092"/>
    <cellStyle name="Input 2 9 12 2" xfId="5635"/>
    <cellStyle name="Input 2 9 12 3" xfId="7533"/>
    <cellStyle name="Input 2 9 12 4" xfId="3353"/>
    <cellStyle name="Input 2 9 13" xfId="1093"/>
    <cellStyle name="Input 2 9 13 2" xfId="5636"/>
    <cellStyle name="Input 2 9 13 3" xfId="7534"/>
    <cellStyle name="Input 2 9 13 4" xfId="3354"/>
    <cellStyle name="Input 2 9 14" xfId="1094"/>
    <cellStyle name="Input 2 9 14 2" xfId="5637"/>
    <cellStyle name="Input 2 9 14 3" xfId="7535"/>
    <cellStyle name="Input 2 9 14 4" xfId="3355"/>
    <cellStyle name="Input 2 9 15" xfId="1095"/>
    <cellStyle name="Input 2 9 15 2" xfId="5638"/>
    <cellStyle name="Input 2 9 15 3" xfId="7536"/>
    <cellStyle name="Input 2 9 15 4" xfId="3356"/>
    <cellStyle name="Input 2 9 16" xfId="1096"/>
    <cellStyle name="Input 2 9 16 2" xfId="5639"/>
    <cellStyle name="Input 2 9 16 3" xfId="7537"/>
    <cellStyle name="Input 2 9 16 4" xfId="3357"/>
    <cellStyle name="Input 2 9 17" xfId="1097"/>
    <cellStyle name="Input 2 9 17 2" xfId="5640"/>
    <cellStyle name="Input 2 9 17 3" xfId="7538"/>
    <cellStyle name="Input 2 9 17 4" xfId="3358"/>
    <cellStyle name="Input 2 9 18" xfId="1098"/>
    <cellStyle name="Input 2 9 18 2" xfId="5641"/>
    <cellStyle name="Input 2 9 18 3" xfId="7539"/>
    <cellStyle name="Input 2 9 18 4" xfId="3359"/>
    <cellStyle name="Input 2 9 19" xfId="1099"/>
    <cellStyle name="Input 2 9 19 2" xfId="5642"/>
    <cellStyle name="Input 2 9 19 3" xfId="7540"/>
    <cellStyle name="Input 2 9 19 4" xfId="3360"/>
    <cellStyle name="Input 2 9 2" xfId="1100"/>
    <cellStyle name="Input 2 9 2 2" xfId="5643"/>
    <cellStyle name="Input 2 9 2 3" xfId="7541"/>
    <cellStyle name="Input 2 9 2 4" xfId="3361"/>
    <cellStyle name="Input 2 9 20" xfId="1101"/>
    <cellStyle name="Input 2 9 20 2" xfId="5644"/>
    <cellStyle name="Input 2 9 20 3" xfId="7542"/>
    <cellStyle name="Input 2 9 20 4" xfId="3362"/>
    <cellStyle name="Input 2 9 21" xfId="1102"/>
    <cellStyle name="Input 2 9 21 2" xfId="5645"/>
    <cellStyle name="Input 2 9 21 3" xfId="7543"/>
    <cellStyle name="Input 2 9 21 4" xfId="3363"/>
    <cellStyle name="Input 2 9 22" xfId="1103"/>
    <cellStyle name="Input 2 9 22 2" xfId="5646"/>
    <cellStyle name="Input 2 9 22 3" xfId="7544"/>
    <cellStyle name="Input 2 9 22 4" xfId="3364"/>
    <cellStyle name="Input 2 9 23" xfId="1104"/>
    <cellStyle name="Input 2 9 23 2" xfId="5647"/>
    <cellStyle name="Input 2 9 23 3" xfId="7545"/>
    <cellStyle name="Input 2 9 23 4" xfId="3365"/>
    <cellStyle name="Input 2 9 24" xfId="5632"/>
    <cellStyle name="Input 2 9 25" xfId="7530"/>
    <cellStyle name="Input 2 9 26" xfId="3350"/>
    <cellStyle name="Input 2 9 3" xfId="1105"/>
    <cellStyle name="Input 2 9 3 2" xfId="5648"/>
    <cellStyle name="Input 2 9 3 3" xfId="7546"/>
    <cellStyle name="Input 2 9 3 4" xfId="3366"/>
    <cellStyle name="Input 2 9 4" xfId="1106"/>
    <cellStyle name="Input 2 9 4 2" xfId="5649"/>
    <cellStyle name="Input 2 9 4 3" xfId="7547"/>
    <cellStyle name="Input 2 9 4 4" xfId="3367"/>
    <cellStyle name="Input 2 9 5" xfId="1107"/>
    <cellStyle name="Input 2 9 5 2" xfId="5650"/>
    <cellStyle name="Input 2 9 5 3" xfId="7548"/>
    <cellStyle name="Input 2 9 5 4" xfId="3368"/>
    <cellStyle name="Input 2 9 6" xfId="1108"/>
    <cellStyle name="Input 2 9 6 2" xfId="5651"/>
    <cellStyle name="Input 2 9 6 3" xfId="7549"/>
    <cellStyle name="Input 2 9 6 4" xfId="3369"/>
    <cellStyle name="Input 2 9 7" xfId="1109"/>
    <cellStyle name="Input 2 9 7 2" xfId="5652"/>
    <cellStyle name="Input 2 9 7 3" xfId="7550"/>
    <cellStyle name="Input 2 9 7 4" xfId="3370"/>
    <cellStyle name="Input 2 9 8" xfId="1110"/>
    <cellStyle name="Input 2 9 8 2" xfId="5653"/>
    <cellStyle name="Input 2 9 8 3" xfId="7551"/>
    <cellStyle name="Input 2 9 8 4" xfId="3371"/>
    <cellStyle name="Input 2 9 9" xfId="1111"/>
    <cellStyle name="Input 2 9 9 2" xfId="5654"/>
    <cellStyle name="Input 2 9 9 3" xfId="7552"/>
    <cellStyle name="Input 2 9 9 4" xfId="3372"/>
    <cellStyle name="Input 3" xfId="6902"/>
    <cellStyle name="Input 4" xfId="4637"/>
    <cellStyle name="Input 5" xfId="6880"/>
    <cellStyle name="Input 6" xfId="2452"/>
    <cellStyle name="Komórka połączona" xfId="1112"/>
    <cellStyle name="Komórka zaznaczona" xfId="1113"/>
    <cellStyle name="LineItemPrompt" xfId="40"/>
    <cellStyle name="LineItemValue" xfId="41"/>
    <cellStyle name="Linked Cell" xfId="42" builtinId="24" customBuiltin="1"/>
    <cellStyle name="Linked Cell 2" xfId="1114"/>
    <cellStyle name="Linked Cell 3" xfId="6905"/>
    <cellStyle name="Nagłówek 1" xfId="1115"/>
    <cellStyle name="Nagłówek 2" xfId="1116"/>
    <cellStyle name="Nagłówek 3" xfId="1117"/>
    <cellStyle name="Nagłówek 3 2" xfId="1118"/>
    <cellStyle name="Nagłówek 3 2 2" xfId="1119"/>
    <cellStyle name="Nagłówek 3 2 3" xfId="1120"/>
    <cellStyle name="Nagłówek 3 2 4" xfId="1121"/>
    <cellStyle name="Nagłówek 3 2 5" xfId="1122"/>
    <cellStyle name="Nagłówek 3 2 6" xfId="1123"/>
    <cellStyle name="Nagłówek 3 2 7" xfId="1124"/>
    <cellStyle name="Nagłówek 3 3" xfId="1125"/>
    <cellStyle name="Nagłówek 3 4" xfId="1126"/>
    <cellStyle name="Nagłówek 3 5" xfId="1127"/>
    <cellStyle name="Nagłówek 3 6" xfId="1128"/>
    <cellStyle name="Nagłówek 3 7" xfId="1129"/>
    <cellStyle name="Nagłówek 3 8" xfId="1130"/>
    <cellStyle name="Nagłówek 4" xfId="1131"/>
    <cellStyle name="Neutral" xfId="43" builtinId="28" customBuiltin="1"/>
    <cellStyle name="Neutral 2" xfId="1132"/>
    <cellStyle name="Neutral 2 2" xfId="1133"/>
    <cellStyle name="Neutral 3" xfId="6901"/>
    <cellStyle name="Neutralne" xfId="1134"/>
    <cellStyle name="Normal" xfId="0" builtinId="0"/>
    <cellStyle name="Normal 10" xfId="1135"/>
    <cellStyle name="Normal 10 2" xfId="1136"/>
    <cellStyle name="Normal 11" xfId="1137"/>
    <cellStyle name="Normal 12" xfId="1138"/>
    <cellStyle name="Normal 13" xfId="2424"/>
    <cellStyle name="Normal 14" xfId="6886"/>
    <cellStyle name="Normal 15" xfId="6888"/>
    <cellStyle name="Normal 2" xfId="44"/>
    <cellStyle name="Normal 2 2" xfId="82"/>
    <cellStyle name="Normal 2 2 2" xfId="1139"/>
    <cellStyle name="Normal 2 2 3" xfId="2380"/>
    <cellStyle name="Normal 2 3" xfId="1140"/>
    <cellStyle name="Normal 2 3 2" xfId="8901"/>
    <cellStyle name="Normal 2 3 3" xfId="3373"/>
    <cellStyle name="Normal 21" xfId="75"/>
    <cellStyle name="Normal 21 2" xfId="4643"/>
    <cellStyle name="Normal 21 3" xfId="2459"/>
    <cellStyle name="Normal 23" xfId="83"/>
    <cellStyle name="Normal 23 2" xfId="4650"/>
    <cellStyle name="Normal 23 3" xfId="2463"/>
    <cellStyle name="Normal 3" xfId="72"/>
    <cellStyle name="Normal 3 2" xfId="96"/>
    <cellStyle name="Normal 3 2 2" xfId="1141"/>
    <cellStyle name="Normal 3 2 3" xfId="2381"/>
    <cellStyle name="Normal 3 3" xfId="1142"/>
    <cellStyle name="Normal 3 3 2" xfId="8902"/>
    <cellStyle name="Normal 3 3 3" xfId="3374"/>
    <cellStyle name="Normal 3 4" xfId="1143"/>
    <cellStyle name="Normal 3 5" xfId="2377"/>
    <cellStyle name="Normal 3 5 2" xfId="6875"/>
    <cellStyle name="Normal 3 5 3" xfId="4596"/>
    <cellStyle name="Normal 4" xfId="84"/>
    <cellStyle name="Normal 4 2" xfId="1144"/>
    <cellStyle name="Normal 5" xfId="85"/>
    <cellStyle name="Normal 5 2" xfId="1145"/>
    <cellStyle name="Normal 5 2 2" xfId="8903"/>
    <cellStyle name="Normal 5 2 3" xfId="3375"/>
    <cellStyle name="Normal 5 3" xfId="4651"/>
    <cellStyle name="Normal 5 4" xfId="2464"/>
    <cellStyle name="Normal 6" xfId="86"/>
    <cellStyle name="Normal 6 2" xfId="4652"/>
    <cellStyle name="Normal 6 3" xfId="2465"/>
    <cellStyle name="Normal 7" xfId="87"/>
    <cellStyle name="Normal 7 2" xfId="1146"/>
    <cellStyle name="Normal 7 2 2" xfId="8904"/>
    <cellStyle name="Normal 7 2 3" xfId="3376"/>
    <cellStyle name="Normal 7 3" xfId="4653"/>
    <cellStyle name="Normal 7 4" xfId="2466"/>
    <cellStyle name="Normal 8" xfId="95"/>
    <cellStyle name="Normal 8 2" xfId="2448"/>
    <cellStyle name="Normal 9" xfId="1147"/>
    <cellStyle name="Normal_Funding by District" xfId="45"/>
    <cellStyle name="Note" xfId="46" builtinId="10" customBuiltin="1"/>
    <cellStyle name="Note 2" xfId="1148"/>
    <cellStyle name="Note 2 10" xfId="1149"/>
    <cellStyle name="Note 2 10 10" xfId="1150"/>
    <cellStyle name="Note 2 10 10 2" xfId="5657"/>
    <cellStyle name="Note 2 10 10 3" xfId="7555"/>
    <cellStyle name="Note 2 10 10 4" xfId="3379"/>
    <cellStyle name="Note 2 10 11" xfId="1151"/>
    <cellStyle name="Note 2 10 11 2" xfId="5658"/>
    <cellStyle name="Note 2 10 11 3" xfId="7556"/>
    <cellStyle name="Note 2 10 11 4" xfId="3380"/>
    <cellStyle name="Note 2 10 12" xfId="1152"/>
    <cellStyle name="Note 2 10 12 2" xfId="5659"/>
    <cellStyle name="Note 2 10 12 3" xfId="7557"/>
    <cellStyle name="Note 2 10 12 4" xfId="3381"/>
    <cellStyle name="Note 2 10 13" xfId="1153"/>
    <cellStyle name="Note 2 10 13 2" xfId="5660"/>
    <cellStyle name="Note 2 10 13 3" xfId="7558"/>
    <cellStyle name="Note 2 10 13 4" xfId="3382"/>
    <cellStyle name="Note 2 10 14" xfId="1154"/>
    <cellStyle name="Note 2 10 14 2" xfId="5661"/>
    <cellStyle name="Note 2 10 14 3" xfId="7559"/>
    <cellStyle name="Note 2 10 14 4" xfId="3383"/>
    <cellStyle name="Note 2 10 15" xfId="1155"/>
    <cellStyle name="Note 2 10 15 2" xfId="5662"/>
    <cellStyle name="Note 2 10 15 3" xfId="7560"/>
    <cellStyle name="Note 2 10 15 4" xfId="3384"/>
    <cellStyle name="Note 2 10 16" xfId="1156"/>
    <cellStyle name="Note 2 10 16 2" xfId="5663"/>
    <cellStyle name="Note 2 10 16 3" xfId="7561"/>
    <cellStyle name="Note 2 10 16 4" xfId="3385"/>
    <cellStyle name="Note 2 10 17" xfId="1157"/>
    <cellStyle name="Note 2 10 17 2" xfId="5664"/>
    <cellStyle name="Note 2 10 17 3" xfId="7562"/>
    <cellStyle name="Note 2 10 17 4" xfId="3386"/>
    <cellStyle name="Note 2 10 18" xfId="1158"/>
    <cellStyle name="Note 2 10 18 2" xfId="5665"/>
    <cellStyle name="Note 2 10 18 3" xfId="7563"/>
    <cellStyle name="Note 2 10 18 4" xfId="3387"/>
    <cellStyle name="Note 2 10 19" xfId="1159"/>
    <cellStyle name="Note 2 10 19 2" xfId="5666"/>
    <cellStyle name="Note 2 10 19 3" xfId="7564"/>
    <cellStyle name="Note 2 10 19 4" xfId="3388"/>
    <cellStyle name="Note 2 10 2" xfId="1160"/>
    <cellStyle name="Note 2 10 2 2" xfId="5667"/>
    <cellStyle name="Note 2 10 2 3" xfId="7565"/>
    <cellStyle name="Note 2 10 2 4" xfId="3389"/>
    <cellStyle name="Note 2 10 20" xfId="1161"/>
    <cellStyle name="Note 2 10 20 2" xfId="5668"/>
    <cellStyle name="Note 2 10 20 3" xfId="7566"/>
    <cellStyle name="Note 2 10 20 4" xfId="3390"/>
    <cellStyle name="Note 2 10 21" xfId="1162"/>
    <cellStyle name="Note 2 10 21 2" xfId="5669"/>
    <cellStyle name="Note 2 10 21 3" xfId="7567"/>
    <cellStyle name="Note 2 10 21 4" xfId="3391"/>
    <cellStyle name="Note 2 10 22" xfId="1163"/>
    <cellStyle name="Note 2 10 22 2" xfId="5670"/>
    <cellStyle name="Note 2 10 22 3" xfId="7568"/>
    <cellStyle name="Note 2 10 22 4" xfId="3392"/>
    <cellStyle name="Note 2 10 23" xfId="1164"/>
    <cellStyle name="Note 2 10 23 2" xfId="5671"/>
    <cellStyle name="Note 2 10 23 3" xfId="7569"/>
    <cellStyle name="Note 2 10 23 4" xfId="3393"/>
    <cellStyle name="Note 2 10 24" xfId="5656"/>
    <cellStyle name="Note 2 10 25" xfId="7554"/>
    <cellStyle name="Note 2 10 26" xfId="3378"/>
    <cellStyle name="Note 2 10 3" xfId="1165"/>
    <cellStyle name="Note 2 10 3 2" xfId="5672"/>
    <cellStyle name="Note 2 10 3 3" xfId="7570"/>
    <cellStyle name="Note 2 10 3 4" xfId="3394"/>
    <cellStyle name="Note 2 10 4" xfId="1166"/>
    <cellStyle name="Note 2 10 4 2" xfId="5673"/>
    <cellStyle name="Note 2 10 4 3" xfId="7571"/>
    <cellStyle name="Note 2 10 4 4" xfId="3395"/>
    <cellStyle name="Note 2 10 5" xfId="1167"/>
    <cellStyle name="Note 2 10 5 2" xfId="5674"/>
    <cellStyle name="Note 2 10 5 3" xfId="7572"/>
    <cellStyle name="Note 2 10 5 4" xfId="3396"/>
    <cellStyle name="Note 2 10 6" xfId="1168"/>
    <cellStyle name="Note 2 10 6 2" xfId="5675"/>
    <cellStyle name="Note 2 10 6 3" xfId="7573"/>
    <cellStyle name="Note 2 10 6 4" xfId="3397"/>
    <cellStyle name="Note 2 10 7" xfId="1169"/>
    <cellStyle name="Note 2 10 7 2" xfId="5676"/>
    <cellStyle name="Note 2 10 7 3" xfId="7574"/>
    <cellStyle name="Note 2 10 7 4" xfId="3398"/>
    <cellStyle name="Note 2 10 8" xfId="1170"/>
    <cellStyle name="Note 2 10 8 2" xfId="5677"/>
    <cellStyle name="Note 2 10 8 3" xfId="7575"/>
    <cellStyle name="Note 2 10 8 4" xfId="3399"/>
    <cellStyle name="Note 2 10 9" xfId="1171"/>
    <cellStyle name="Note 2 10 9 2" xfId="5678"/>
    <cellStyle name="Note 2 10 9 3" xfId="7576"/>
    <cellStyle name="Note 2 10 9 4" xfId="3400"/>
    <cellStyle name="Note 2 11" xfId="1172"/>
    <cellStyle name="Note 2 11 10" xfId="1173"/>
    <cellStyle name="Note 2 11 10 2" xfId="5680"/>
    <cellStyle name="Note 2 11 10 3" xfId="7578"/>
    <cellStyle name="Note 2 11 10 4" xfId="3402"/>
    <cellStyle name="Note 2 11 11" xfId="1174"/>
    <cellStyle name="Note 2 11 11 2" xfId="5681"/>
    <cellStyle name="Note 2 11 11 3" xfId="7579"/>
    <cellStyle name="Note 2 11 11 4" xfId="3403"/>
    <cellStyle name="Note 2 11 12" xfId="1175"/>
    <cellStyle name="Note 2 11 12 2" xfId="5682"/>
    <cellStyle name="Note 2 11 12 3" xfId="7580"/>
    <cellStyle name="Note 2 11 12 4" xfId="3404"/>
    <cellStyle name="Note 2 11 13" xfId="1176"/>
    <cellStyle name="Note 2 11 13 2" xfId="5683"/>
    <cellStyle name="Note 2 11 13 3" xfId="7581"/>
    <cellStyle name="Note 2 11 13 4" xfId="3405"/>
    <cellStyle name="Note 2 11 14" xfId="1177"/>
    <cellStyle name="Note 2 11 14 2" xfId="5684"/>
    <cellStyle name="Note 2 11 14 3" xfId="7582"/>
    <cellStyle name="Note 2 11 14 4" xfId="3406"/>
    <cellStyle name="Note 2 11 15" xfId="1178"/>
    <cellStyle name="Note 2 11 15 2" xfId="5685"/>
    <cellStyle name="Note 2 11 15 3" xfId="7583"/>
    <cellStyle name="Note 2 11 15 4" xfId="3407"/>
    <cellStyle name="Note 2 11 16" xfId="1179"/>
    <cellStyle name="Note 2 11 16 2" xfId="5686"/>
    <cellStyle name="Note 2 11 16 3" xfId="7584"/>
    <cellStyle name="Note 2 11 16 4" xfId="3408"/>
    <cellStyle name="Note 2 11 17" xfId="1180"/>
    <cellStyle name="Note 2 11 17 2" xfId="5687"/>
    <cellStyle name="Note 2 11 17 3" xfId="7585"/>
    <cellStyle name="Note 2 11 17 4" xfId="3409"/>
    <cellStyle name="Note 2 11 18" xfId="1181"/>
    <cellStyle name="Note 2 11 18 2" xfId="5688"/>
    <cellStyle name="Note 2 11 18 3" xfId="7586"/>
    <cellStyle name="Note 2 11 18 4" xfId="3410"/>
    <cellStyle name="Note 2 11 19" xfId="1182"/>
    <cellStyle name="Note 2 11 19 2" xfId="5689"/>
    <cellStyle name="Note 2 11 19 3" xfId="7587"/>
    <cellStyle name="Note 2 11 19 4" xfId="3411"/>
    <cellStyle name="Note 2 11 2" xfId="1183"/>
    <cellStyle name="Note 2 11 2 2" xfId="5690"/>
    <cellStyle name="Note 2 11 2 3" xfId="7588"/>
    <cellStyle name="Note 2 11 2 4" xfId="3412"/>
    <cellStyle name="Note 2 11 20" xfId="1184"/>
    <cellStyle name="Note 2 11 20 2" xfId="5691"/>
    <cellStyle name="Note 2 11 20 3" xfId="7589"/>
    <cellStyle name="Note 2 11 20 4" xfId="3413"/>
    <cellStyle name="Note 2 11 21" xfId="1185"/>
    <cellStyle name="Note 2 11 21 2" xfId="5692"/>
    <cellStyle name="Note 2 11 21 3" xfId="7590"/>
    <cellStyle name="Note 2 11 21 4" xfId="3414"/>
    <cellStyle name="Note 2 11 22" xfId="1186"/>
    <cellStyle name="Note 2 11 22 2" xfId="5693"/>
    <cellStyle name="Note 2 11 22 3" xfId="7591"/>
    <cellStyle name="Note 2 11 22 4" xfId="3415"/>
    <cellStyle name="Note 2 11 23" xfId="1187"/>
    <cellStyle name="Note 2 11 23 2" xfId="5694"/>
    <cellStyle name="Note 2 11 23 3" xfId="7592"/>
    <cellStyle name="Note 2 11 23 4" xfId="3416"/>
    <cellStyle name="Note 2 11 24" xfId="5679"/>
    <cellStyle name="Note 2 11 25" xfId="7577"/>
    <cellStyle name="Note 2 11 26" xfId="3401"/>
    <cellStyle name="Note 2 11 3" xfId="1188"/>
    <cellStyle name="Note 2 11 3 2" xfId="5695"/>
    <cellStyle name="Note 2 11 3 3" xfId="7593"/>
    <cellStyle name="Note 2 11 3 4" xfId="3417"/>
    <cellStyle name="Note 2 11 4" xfId="1189"/>
    <cellStyle name="Note 2 11 4 2" xfId="5696"/>
    <cellStyle name="Note 2 11 4 3" xfId="7594"/>
    <cellStyle name="Note 2 11 4 4" xfId="3418"/>
    <cellStyle name="Note 2 11 5" xfId="1190"/>
    <cellStyle name="Note 2 11 5 2" xfId="5697"/>
    <cellStyle name="Note 2 11 5 3" xfId="7595"/>
    <cellStyle name="Note 2 11 5 4" xfId="3419"/>
    <cellStyle name="Note 2 11 6" xfId="1191"/>
    <cellStyle name="Note 2 11 6 2" xfId="5698"/>
    <cellStyle name="Note 2 11 6 3" xfId="7596"/>
    <cellStyle name="Note 2 11 6 4" xfId="3420"/>
    <cellStyle name="Note 2 11 7" xfId="1192"/>
    <cellStyle name="Note 2 11 7 2" xfId="5699"/>
    <cellStyle name="Note 2 11 7 3" xfId="7597"/>
    <cellStyle name="Note 2 11 7 4" xfId="3421"/>
    <cellStyle name="Note 2 11 8" xfId="1193"/>
    <cellStyle name="Note 2 11 8 2" xfId="5700"/>
    <cellStyle name="Note 2 11 8 3" xfId="7598"/>
    <cellStyle name="Note 2 11 8 4" xfId="3422"/>
    <cellStyle name="Note 2 11 9" xfId="1194"/>
    <cellStyle name="Note 2 11 9 2" xfId="5701"/>
    <cellStyle name="Note 2 11 9 3" xfId="7599"/>
    <cellStyle name="Note 2 11 9 4" xfId="3423"/>
    <cellStyle name="Note 2 12" xfId="1195"/>
    <cellStyle name="Note 2 12 10" xfId="1196"/>
    <cellStyle name="Note 2 12 10 2" xfId="5703"/>
    <cellStyle name="Note 2 12 10 3" xfId="7601"/>
    <cellStyle name="Note 2 12 10 4" xfId="3425"/>
    <cellStyle name="Note 2 12 11" xfId="1197"/>
    <cellStyle name="Note 2 12 11 2" xfId="5704"/>
    <cellStyle name="Note 2 12 11 3" xfId="7602"/>
    <cellStyle name="Note 2 12 11 4" xfId="3426"/>
    <cellStyle name="Note 2 12 12" xfId="1198"/>
    <cellStyle name="Note 2 12 12 2" xfId="5705"/>
    <cellStyle name="Note 2 12 12 3" xfId="7603"/>
    <cellStyle name="Note 2 12 12 4" xfId="3427"/>
    <cellStyle name="Note 2 12 13" xfId="1199"/>
    <cellStyle name="Note 2 12 13 2" xfId="5706"/>
    <cellStyle name="Note 2 12 13 3" xfId="7604"/>
    <cellStyle name="Note 2 12 13 4" xfId="3428"/>
    <cellStyle name="Note 2 12 14" xfId="1200"/>
    <cellStyle name="Note 2 12 14 2" xfId="5707"/>
    <cellStyle name="Note 2 12 14 3" xfId="7605"/>
    <cellStyle name="Note 2 12 14 4" xfId="3429"/>
    <cellStyle name="Note 2 12 15" xfId="1201"/>
    <cellStyle name="Note 2 12 15 2" xfId="5708"/>
    <cellStyle name="Note 2 12 15 3" xfId="7606"/>
    <cellStyle name="Note 2 12 15 4" xfId="3430"/>
    <cellStyle name="Note 2 12 16" xfId="1202"/>
    <cellStyle name="Note 2 12 16 2" xfId="5709"/>
    <cellStyle name="Note 2 12 16 3" xfId="7607"/>
    <cellStyle name="Note 2 12 16 4" xfId="3431"/>
    <cellStyle name="Note 2 12 17" xfId="1203"/>
    <cellStyle name="Note 2 12 17 2" xfId="5710"/>
    <cellStyle name="Note 2 12 17 3" xfId="7608"/>
    <cellStyle name="Note 2 12 17 4" xfId="3432"/>
    <cellStyle name="Note 2 12 18" xfId="1204"/>
    <cellStyle name="Note 2 12 18 2" xfId="5711"/>
    <cellStyle name="Note 2 12 18 3" xfId="7609"/>
    <cellStyle name="Note 2 12 18 4" xfId="3433"/>
    <cellStyle name="Note 2 12 19" xfId="1205"/>
    <cellStyle name="Note 2 12 19 2" xfId="5712"/>
    <cellStyle name="Note 2 12 19 3" xfId="7610"/>
    <cellStyle name="Note 2 12 19 4" xfId="3434"/>
    <cellStyle name="Note 2 12 2" xfId="1206"/>
    <cellStyle name="Note 2 12 2 2" xfId="5713"/>
    <cellStyle name="Note 2 12 2 3" xfId="7611"/>
    <cellStyle name="Note 2 12 2 4" xfId="3435"/>
    <cellStyle name="Note 2 12 20" xfId="1207"/>
    <cellStyle name="Note 2 12 20 2" xfId="5714"/>
    <cellStyle name="Note 2 12 20 3" xfId="7612"/>
    <cellStyle name="Note 2 12 20 4" xfId="3436"/>
    <cellStyle name="Note 2 12 21" xfId="1208"/>
    <cellStyle name="Note 2 12 21 2" xfId="5715"/>
    <cellStyle name="Note 2 12 21 3" xfId="7613"/>
    <cellStyle name="Note 2 12 21 4" xfId="3437"/>
    <cellStyle name="Note 2 12 22" xfId="1209"/>
    <cellStyle name="Note 2 12 22 2" xfId="5716"/>
    <cellStyle name="Note 2 12 22 3" xfId="7614"/>
    <cellStyle name="Note 2 12 22 4" xfId="3438"/>
    <cellStyle name="Note 2 12 23" xfId="1210"/>
    <cellStyle name="Note 2 12 23 2" xfId="5717"/>
    <cellStyle name="Note 2 12 23 3" xfId="7615"/>
    <cellStyle name="Note 2 12 23 4" xfId="3439"/>
    <cellStyle name="Note 2 12 24" xfId="5702"/>
    <cellStyle name="Note 2 12 25" xfId="7600"/>
    <cellStyle name="Note 2 12 26" xfId="3424"/>
    <cellStyle name="Note 2 12 3" xfId="1211"/>
    <cellStyle name="Note 2 12 3 2" xfId="5718"/>
    <cellStyle name="Note 2 12 3 3" xfId="7616"/>
    <cellStyle name="Note 2 12 3 4" xfId="3440"/>
    <cellStyle name="Note 2 12 4" xfId="1212"/>
    <cellStyle name="Note 2 12 4 2" xfId="5719"/>
    <cellStyle name="Note 2 12 4 3" xfId="7617"/>
    <cellStyle name="Note 2 12 4 4" xfId="3441"/>
    <cellStyle name="Note 2 12 5" xfId="1213"/>
    <cellStyle name="Note 2 12 5 2" xfId="5720"/>
    <cellStyle name="Note 2 12 5 3" xfId="7618"/>
    <cellStyle name="Note 2 12 5 4" xfId="3442"/>
    <cellStyle name="Note 2 12 6" xfId="1214"/>
    <cellStyle name="Note 2 12 6 2" xfId="5721"/>
    <cellStyle name="Note 2 12 6 3" xfId="7619"/>
    <cellStyle name="Note 2 12 6 4" xfId="3443"/>
    <cellStyle name="Note 2 12 7" xfId="1215"/>
    <cellStyle name="Note 2 12 7 2" xfId="5722"/>
    <cellStyle name="Note 2 12 7 3" xfId="7620"/>
    <cellStyle name="Note 2 12 7 4" xfId="3444"/>
    <cellStyle name="Note 2 12 8" xfId="1216"/>
    <cellStyle name="Note 2 12 8 2" xfId="5723"/>
    <cellStyle name="Note 2 12 8 3" xfId="7621"/>
    <cellStyle name="Note 2 12 8 4" xfId="3445"/>
    <cellStyle name="Note 2 12 9" xfId="1217"/>
    <cellStyle name="Note 2 12 9 2" xfId="5724"/>
    <cellStyle name="Note 2 12 9 3" xfId="7622"/>
    <cellStyle name="Note 2 12 9 4" xfId="3446"/>
    <cellStyle name="Note 2 13" xfId="1218"/>
    <cellStyle name="Note 2 13 10" xfId="1219"/>
    <cellStyle name="Note 2 13 10 2" xfId="5726"/>
    <cellStyle name="Note 2 13 10 3" xfId="7624"/>
    <cellStyle name="Note 2 13 10 4" xfId="3448"/>
    <cellStyle name="Note 2 13 11" xfId="1220"/>
    <cellStyle name="Note 2 13 11 2" xfId="5727"/>
    <cellStyle name="Note 2 13 11 3" xfId="7625"/>
    <cellStyle name="Note 2 13 11 4" xfId="3449"/>
    <cellStyle name="Note 2 13 12" xfId="1221"/>
    <cellStyle name="Note 2 13 12 2" xfId="5728"/>
    <cellStyle name="Note 2 13 12 3" xfId="7626"/>
    <cellStyle name="Note 2 13 12 4" xfId="3450"/>
    <cellStyle name="Note 2 13 13" xfId="1222"/>
    <cellStyle name="Note 2 13 13 2" xfId="5729"/>
    <cellStyle name="Note 2 13 13 3" xfId="7627"/>
    <cellStyle name="Note 2 13 13 4" xfId="3451"/>
    <cellStyle name="Note 2 13 14" xfId="1223"/>
    <cellStyle name="Note 2 13 14 2" xfId="5730"/>
    <cellStyle name="Note 2 13 14 3" xfId="7628"/>
    <cellStyle name="Note 2 13 14 4" xfId="3452"/>
    <cellStyle name="Note 2 13 15" xfId="1224"/>
    <cellStyle name="Note 2 13 15 2" xfId="5731"/>
    <cellStyle name="Note 2 13 15 3" xfId="7629"/>
    <cellStyle name="Note 2 13 15 4" xfId="3453"/>
    <cellStyle name="Note 2 13 16" xfId="1225"/>
    <cellStyle name="Note 2 13 16 2" xfId="5732"/>
    <cellStyle name="Note 2 13 16 3" xfId="7630"/>
    <cellStyle name="Note 2 13 16 4" xfId="3454"/>
    <cellStyle name="Note 2 13 17" xfId="1226"/>
    <cellStyle name="Note 2 13 17 2" xfId="5733"/>
    <cellStyle name="Note 2 13 17 3" xfId="7631"/>
    <cellStyle name="Note 2 13 17 4" xfId="3455"/>
    <cellStyle name="Note 2 13 18" xfId="1227"/>
    <cellStyle name="Note 2 13 18 2" xfId="5734"/>
    <cellStyle name="Note 2 13 18 3" xfId="7632"/>
    <cellStyle name="Note 2 13 18 4" xfId="3456"/>
    <cellStyle name="Note 2 13 19" xfId="1228"/>
    <cellStyle name="Note 2 13 19 2" xfId="5735"/>
    <cellStyle name="Note 2 13 19 3" xfId="7633"/>
    <cellStyle name="Note 2 13 19 4" xfId="3457"/>
    <cellStyle name="Note 2 13 2" xfId="1229"/>
    <cellStyle name="Note 2 13 2 2" xfId="5736"/>
    <cellStyle name="Note 2 13 2 3" xfId="7634"/>
    <cellStyle name="Note 2 13 2 4" xfId="3458"/>
    <cellStyle name="Note 2 13 20" xfId="1230"/>
    <cellStyle name="Note 2 13 20 2" xfId="5737"/>
    <cellStyle name="Note 2 13 20 3" xfId="7635"/>
    <cellStyle name="Note 2 13 20 4" xfId="3459"/>
    <cellStyle name="Note 2 13 21" xfId="1231"/>
    <cellStyle name="Note 2 13 21 2" xfId="5738"/>
    <cellStyle name="Note 2 13 21 3" xfId="7636"/>
    <cellStyle name="Note 2 13 21 4" xfId="3460"/>
    <cellStyle name="Note 2 13 22" xfId="1232"/>
    <cellStyle name="Note 2 13 22 2" xfId="5739"/>
    <cellStyle name="Note 2 13 22 3" xfId="7637"/>
    <cellStyle name="Note 2 13 22 4" xfId="3461"/>
    <cellStyle name="Note 2 13 23" xfId="1233"/>
    <cellStyle name="Note 2 13 23 2" xfId="5740"/>
    <cellStyle name="Note 2 13 23 3" xfId="7638"/>
    <cellStyle name="Note 2 13 23 4" xfId="3462"/>
    <cellStyle name="Note 2 13 24" xfId="5725"/>
    <cellStyle name="Note 2 13 25" xfId="7623"/>
    <cellStyle name="Note 2 13 26" xfId="3447"/>
    <cellStyle name="Note 2 13 3" xfId="1234"/>
    <cellStyle name="Note 2 13 3 2" xfId="5741"/>
    <cellStyle name="Note 2 13 3 3" xfId="7639"/>
    <cellStyle name="Note 2 13 3 4" xfId="3463"/>
    <cellStyle name="Note 2 13 4" xfId="1235"/>
    <cellStyle name="Note 2 13 4 2" xfId="5742"/>
    <cellStyle name="Note 2 13 4 3" xfId="7640"/>
    <cellStyle name="Note 2 13 4 4" xfId="3464"/>
    <cellStyle name="Note 2 13 5" xfId="1236"/>
    <cellStyle name="Note 2 13 5 2" xfId="5743"/>
    <cellStyle name="Note 2 13 5 3" xfId="7641"/>
    <cellStyle name="Note 2 13 5 4" xfId="3465"/>
    <cellStyle name="Note 2 13 6" xfId="1237"/>
    <cellStyle name="Note 2 13 6 2" xfId="5744"/>
    <cellStyle name="Note 2 13 6 3" xfId="7642"/>
    <cellStyle name="Note 2 13 6 4" xfId="3466"/>
    <cellStyle name="Note 2 13 7" xfId="1238"/>
    <cellStyle name="Note 2 13 7 2" xfId="5745"/>
    <cellStyle name="Note 2 13 7 3" xfId="7643"/>
    <cellStyle name="Note 2 13 7 4" xfId="3467"/>
    <cellStyle name="Note 2 13 8" xfId="1239"/>
    <cellStyle name="Note 2 13 8 2" xfId="5746"/>
    <cellStyle name="Note 2 13 8 3" xfId="7644"/>
    <cellStyle name="Note 2 13 8 4" xfId="3468"/>
    <cellStyle name="Note 2 13 9" xfId="1240"/>
    <cellStyle name="Note 2 13 9 2" xfId="5747"/>
    <cellStyle name="Note 2 13 9 3" xfId="7645"/>
    <cellStyle name="Note 2 13 9 4" xfId="3469"/>
    <cellStyle name="Note 2 14" xfId="1241"/>
    <cellStyle name="Note 2 14 10" xfId="1242"/>
    <cellStyle name="Note 2 14 10 2" xfId="5749"/>
    <cellStyle name="Note 2 14 10 3" xfId="7647"/>
    <cellStyle name="Note 2 14 10 4" xfId="3471"/>
    <cellStyle name="Note 2 14 11" xfId="1243"/>
    <cellStyle name="Note 2 14 11 2" xfId="5750"/>
    <cellStyle name="Note 2 14 11 3" xfId="7648"/>
    <cellStyle name="Note 2 14 11 4" xfId="3472"/>
    <cellStyle name="Note 2 14 12" xfId="1244"/>
    <cellStyle name="Note 2 14 12 2" xfId="5751"/>
    <cellStyle name="Note 2 14 12 3" xfId="7649"/>
    <cellStyle name="Note 2 14 12 4" xfId="3473"/>
    <cellStyle name="Note 2 14 13" xfId="1245"/>
    <cellStyle name="Note 2 14 13 2" xfId="5752"/>
    <cellStyle name="Note 2 14 13 3" xfId="7650"/>
    <cellStyle name="Note 2 14 13 4" xfId="3474"/>
    <cellStyle name="Note 2 14 14" xfId="1246"/>
    <cellStyle name="Note 2 14 14 2" xfId="5753"/>
    <cellStyle name="Note 2 14 14 3" xfId="7651"/>
    <cellStyle name="Note 2 14 14 4" xfId="3475"/>
    <cellStyle name="Note 2 14 15" xfId="1247"/>
    <cellStyle name="Note 2 14 15 2" xfId="5754"/>
    <cellStyle name="Note 2 14 15 3" xfId="7652"/>
    <cellStyle name="Note 2 14 15 4" xfId="3476"/>
    <cellStyle name="Note 2 14 16" xfId="1248"/>
    <cellStyle name="Note 2 14 16 2" xfId="5755"/>
    <cellStyle name="Note 2 14 16 3" xfId="7653"/>
    <cellStyle name="Note 2 14 16 4" xfId="3477"/>
    <cellStyle name="Note 2 14 17" xfId="1249"/>
    <cellStyle name="Note 2 14 17 2" xfId="5756"/>
    <cellStyle name="Note 2 14 17 3" xfId="7654"/>
    <cellStyle name="Note 2 14 17 4" xfId="3478"/>
    <cellStyle name="Note 2 14 18" xfId="1250"/>
    <cellStyle name="Note 2 14 18 2" xfId="5757"/>
    <cellStyle name="Note 2 14 18 3" xfId="7655"/>
    <cellStyle name="Note 2 14 18 4" xfId="3479"/>
    <cellStyle name="Note 2 14 19" xfId="1251"/>
    <cellStyle name="Note 2 14 19 2" xfId="5758"/>
    <cellStyle name="Note 2 14 19 3" xfId="7656"/>
    <cellStyle name="Note 2 14 19 4" xfId="3480"/>
    <cellStyle name="Note 2 14 2" xfId="1252"/>
    <cellStyle name="Note 2 14 2 2" xfId="5759"/>
    <cellStyle name="Note 2 14 2 3" xfId="7657"/>
    <cellStyle name="Note 2 14 2 4" xfId="3481"/>
    <cellStyle name="Note 2 14 20" xfId="1253"/>
    <cellStyle name="Note 2 14 20 2" xfId="5760"/>
    <cellStyle name="Note 2 14 20 3" xfId="7658"/>
    <cellStyle name="Note 2 14 20 4" xfId="3482"/>
    <cellStyle name="Note 2 14 21" xfId="1254"/>
    <cellStyle name="Note 2 14 21 2" xfId="5761"/>
    <cellStyle name="Note 2 14 21 3" xfId="7659"/>
    <cellStyle name="Note 2 14 21 4" xfId="3483"/>
    <cellStyle name="Note 2 14 22" xfId="1255"/>
    <cellStyle name="Note 2 14 22 2" xfId="5762"/>
    <cellStyle name="Note 2 14 22 3" xfId="7660"/>
    <cellStyle name="Note 2 14 22 4" xfId="3484"/>
    <cellStyle name="Note 2 14 23" xfId="1256"/>
    <cellStyle name="Note 2 14 23 2" xfId="5763"/>
    <cellStyle name="Note 2 14 23 3" xfId="7661"/>
    <cellStyle name="Note 2 14 23 4" xfId="3485"/>
    <cellStyle name="Note 2 14 24" xfId="5748"/>
    <cellStyle name="Note 2 14 25" xfId="7646"/>
    <cellStyle name="Note 2 14 26" xfId="3470"/>
    <cellStyle name="Note 2 14 3" xfId="1257"/>
    <cellStyle name="Note 2 14 3 2" xfId="5764"/>
    <cellStyle name="Note 2 14 3 3" xfId="7662"/>
    <cellStyle name="Note 2 14 3 4" xfId="3486"/>
    <cellStyle name="Note 2 14 4" xfId="1258"/>
    <cellStyle name="Note 2 14 4 2" xfId="5765"/>
    <cellStyle name="Note 2 14 4 3" xfId="7663"/>
    <cellStyle name="Note 2 14 4 4" xfId="3487"/>
    <cellStyle name="Note 2 14 5" xfId="1259"/>
    <cellStyle name="Note 2 14 5 2" xfId="5766"/>
    <cellStyle name="Note 2 14 5 3" xfId="7664"/>
    <cellStyle name="Note 2 14 5 4" xfId="3488"/>
    <cellStyle name="Note 2 14 6" xfId="1260"/>
    <cellStyle name="Note 2 14 6 2" xfId="5767"/>
    <cellStyle name="Note 2 14 6 3" xfId="7665"/>
    <cellStyle name="Note 2 14 6 4" xfId="3489"/>
    <cellStyle name="Note 2 14 7" xfId="1261"/>
    <cellStyle name="Note 2 14 7 2" xfId="5768"/>
    <cellStyle name="Note 2 14 7 3" xfId="7666"/>
    <cellStyle name="Note 2 14 7 4" xfId="3490"/>
    <cellStyle name="Note 2 14 8" xfId="1262"/>
    <cellStyle name="Note 2 14 8 2" xfId="5769"/>
    <cellStyle name="Note 2 14 8 3" xfId="7667"/>
    <cellStyle name="Note 2 14 8 4" xfId="3491"/>
    <cellStyle name="Note 2 14 9" xfId="1263"/>
    <cellStyle name="Note 2 14 9 2" xfId="5770"/>
    <cellStyle name="Note 2 14 9 3" xfId="7668"/>
    <cellStyle name="Note 2 14 9 4" xfId="3492"/>
    <cellStyle name="Note 2 15" xfId="1264"/>
    <cellStyle name="Note 2 15 10" xfId="1265"/>
    <cellStyle name="Note 2 15 10 2" xfId="5772"/>
    <cellStyle name="Note 2 15 10 3" xfId="7670"/>
    <cellStyle name="Note 2 15 10 4" xfId="3494"/>
    <cellStyle name="Note 2 15 11" xfId="1266"/>
    <cellStyle name="Note 2 15 11 2" xfId="5773"/>
    <cellStyle name="Note 2 15 11 3" xfId="7671"/>
    <cellStyle name="Note 2 15 11 4" xfId="3495"/>
    <cellStyle name="Note 2 15 12" xfId="1267"/>
    <cellStyle name="Note 2 15 12 2" xfId="5774"/>
    <cellStyle name="Note 2 15 12 3" xfId="7672"/>
    <cellStyle name="Note 2 15 12 4" xfId="3496"/>
    <cellStyle name="Note 2 15 13" xfId="1268"/>
    <cellStyle name="Note 2 15 13 2" xfId="5775"/>
    <cellStyle name="Note 2 15 13 3" xfId="7673"/>
    <cellStyle name="Note 2 15 13 4" xfId="3497"/>
    <cellStyle name="Note 2 15 14" xfId="1269"/>
    <cellStyle name="Note 2 15 14 2" xfId="5776"/>
    <cellStyle name="Note 2 15 14 3" xfId="7674"/>
    <cellStyle name="Note 2 15 14 4" xfId="3498"/>
    <cellStyle name="Note 2 15 15" xfId="1270"/>
    <cellStyle name="Note 2 15 15 2" xfId="5777"/>
    <cellStyle name="Note 2 15 15 3" xfId="7675"/>
    <cellStyle name="Note 2 15 15 4" xfId="3499"/>
    <cellStyle name="Note 2 15 16" xfId="1271"/>
    <cellStyle name="Note 2 15 16 2" xfId="5778"/>
    <cellStyle name="Note 2 15 16 3" xfId="7676"/>
    <cellStyle name="Note 2 15 16 4" xfId="3500"/>
    <cellStyle name="Note 2 15 17" xfId="1272"/>
    <cellStyle name="Note 2 15 17 2" xfId="5779"/>
    <cellStyle name="Note 2 15 17 3" xfId="7677"/>
    <cellStyle name="Note 2 15 17 4" xfId="3501"/>
    <cellStyle name="Note 2 15 18" xfId="1273"/>
    <cellStyle name="Note 2 15 18 2" xfId="5780"/>
    <cellStyle name="Note 2 15 18 3" xfId="7678"/>
    <cellStyle name="Note 2 15 18 4" xfId="3502"/>
    <cellStyle name="Note 2 15 19" xfId="1274"/>
    <cellStyle name="Note 2 15 19 2" xfId="5781"/>
    <cellStyle name="Note 2 15 19 3" xfId="7679"/>
    <cellStyle name="Note 2 15 19 4" xfId="3503"/>
    <cellStyle name="Note 2 15 2" xfId="1275"/>
    <cellStyle name="Note 2 15 2 2" xfId="5782"/>
    <cellStyle name="Note 2 15 2 3" xfId="7680"/>
    <cellStyle name="Note 2 15 2 4" xfId="3504"/>
    <cellStyle name="Note 2 15 20" xfId="1276"/>
    <cellStyle name="Note 2 15 20 2" xfId="5783"/>
    <cellStyle name="Note 2 15 20 3" xfId="7681"/>
    <cellStyle name="Note 2 15 20 4" xfId="3505"/>
    <cellStyle name="Note 2 15 21" xfId="1277"/>
    <cellStyle name="Note 2 15 21 2" xfId="5784"/>
    <cellStyle name="Note 2 15 21 3" xfId="7682"/>
    <cellStyle name="Note 2 15 21 4" xfId="3506"/>
    <cellStyle name="Note 2 15 22" xfId="1278"/>
    <cellStyle name="Note 2 15 22 2" xfId="5785"/>
    <cellStyle name="Note 2 15 22 3" xfId="7683"/>
    <cellStyle name="Note 2 15 22 4" xfId="3507"/>
    <cellStyle name="Note 2 15 23" xfId="1279"/>
    <cellStyle name="Note 2 15 23 2" xfId="5786"/>
    <cellStyle name="Note 2 15 23 3" xfId="7684"/>
    <cellStyle name="Note 2 15 23 4" xfId="3508"/>
    <cellStyle name="Note 2 15 24" xfId="5771"/>
    <cellStyle name="Note 2 15 25" xfId="7669"/>
    <cellStyle name="Note 2 15 26" xfId="3493"/>
    <cellStyle name="Note 2 15 3" xfId="1280"/>
    <cellStyle name="Note 2 15 3 2" xfId="5787"/>
    <cellStyle name="Note 2 15 3 3" xfId="7685"/>
    <cellStyle name="Note 2 15 3 4" xfId="3509"/>
    <cellStyle name="Note 2 15 4" xfId="1281"/>
    <cellStyle name="Note 2 15 4 2" xfId="5788"/>
    <cellStyle name="Note 2 15 4 3" xfId="7686"/>
    <cellStyle name="Note 2 15 4 4" xfId="3510"/>
    <cellStyle name="Note 2 15 5" xfId="1282"/>
    <cellStyle name="Note 2 15 5 2" xfId="5789"/>
    <cellStyle name="Note 2 15 5 3" xfId="7687"/>
    <cellStyle name="Note 2 15 5 4" xfId="3511"/>
    <cellStyle name="Note 2 15 6" xfId="1283"/>
    <cellStyle name="Note 2 15 6 2" xfId="5790"/>
    <cellStyle name="Note 2 15 6 3" xfId="7688"/>
    <cellStyle name="Note 2 15 6 4" xfId="3512"/>
    <cellStyle name="Note 2 15 7" xfId="1284"/>
    <cellStyle name="Note 2 15 7 2" xfId="5791"/>
    <cellStyle name="Note 2 15 7 3" xfId="7689"/>
    <cellStyle name="Note 2 15 7 4" xfId="3513"/>
    <cellStyle name="Note 2 15 8" xfId="1285"/>
    <cellStyle name="Note 2 15 8 2" xfId="5792"/>
    <cellStyle name="Note 2 15 8 3" xfId="7690"/>
    <cellStyle name="Note 2 15 8 4" xfId="3514"/>
    <cellStyle name="Note 2 15 9" xfId="1286"/>
    <cellStyle name="Note 2 15 9 2" xfId="5793"/>
    <cellStyle name="Note 2 15 9 3" xfId="7691"/>
    <cellStyle name="Note 2 15 9 4" xfId="3515"/>
    <cellStyle name="Note 2 16" xfId="1287"/>
    <cellStyle name="Note 2 16 2" xfId="5794"/>
    <cellStyle name="Note 2 16 3" xfId="7692"/>
    <cellStyle name="Note 2 16 4" xfId="3516"/>
    <cellStyle name="Note 2 17" xfId="1288"/>
    <cellStyle name="Note 2 17 2" xfId="5795"/>
    <cellStyle name="Note 2 17 3" xfId="7693"/>
    <cellStyle name="Note 2 17 4" xfId="3517"/>
    <cellStyle name="Note 2 18" xfId="1289"/>
    <cellStyle name="Note 2 18 2" xfId="5796"/>
    <cellStyle name="Note 2 18 3" xfId="7694"/>
    <cellStyle name="Note 2 18 4" xfId="3518"/>
    <cellStyle name="Note 2 19" xfId="1290"/>
    <cellStyle name="Note 2 19 2" xfId="5797"/>
    <cellStyle name="Note 2 19 3" xfId="7695"/>
    <cellStyle name="Note 2 19 4" xfId="3519"/>
    <cellStyle name="Note 2 2" xfId="1291"/>
    <cellStyle name="Note 2 2 10" xfId="1292"/>
    <cellStyle name="Note 2 2 10 2" xfId="5799"/>
    <cellStyle name="Note 2 2 10 3" xfId="7697"/>
    <cellStyle name="Note 2 2 10 4" xfId="3521"/>
    <cellStyle name="Note 2 2 11" xfId="1293"/>
    <cellStyle name="Note 2 2 11 2" xfId="5800"/>
    <cellStyle name="Note 2 2 11 3" xfId="7698"/>
    <cellStyle name="Note 2 2 11 4" xfId="3522"/>
    <cellStyle name="Note 2 2 12" xfId="1294"/>
    <cellStyle name="Note 2 2 12 2" xfId="5801"/>
    <cellStyle name="Note 2 2 12 3" xfId="7699"/>
    <cellStyle name="Note 2 2 12 4" xfId="3523"/>
    <cellStyle name="Note 2 2 13" xfId="1295"/>
    <cellStyle name="Note 2 2 13 2" xfId="5802"/>
    <cellStyle name="Note 2 2 13 3" xfId="7700"/>
    <cellStyle name="Note 2 2 13 4" xfId="3524"/>
    <cellStyle name="Note 2 2 14" xfId="1296"/>
    <cellStyle name="Note 2 2 14 2" xfId="5803"/>
    <cellStyle name="Note 2 2 14 3" xfId="7701"/>
    <cellStyle name="Note 2 2 14 4" xfId="3525"/>
    <cellStyle name="Note 2 2 15" xfId="1297"/>
    <cellStyle name="Note 2 2 15 2" xfId="5804"/>
    <cellStyle name="Note 2 2 15 3" xfId="7702"/>
    <cellStyle name="Note 2 2 15 4" xfId="3526"/>
    <cellStyle name="Note 2 2 16" xfId="1298"/>
    <cellStyle name="Note 2 2 16 2" xfId="5805"/>
    <cellStyle name="Note 2 2 16 3" xfId="7703"/>
    <cellStyle name="Note 2 2 16 4" xfId="3527"/>
    <cellStyle name="Note 2 2 17" xfId="1299"/>
    <cellStyle name="Note 2 2 17 2" xfId="5806"/>
    <cellStyle name="Note 2 2 17 3" xfId="7704"/>
    <cellStyle name="Note 2 2 17 4" xfId="3528"/>
    <cellStyle name="Note 2 2 18" xfId="1300"/>
    <cellStyle name="Note 2 2 18 2" xfId="5807"/>
    <cellStyle name="Note 2 2 18 3" xfId="7705"/>
    <cellStyle name="Note 2 2 18 4" xfId="3529"/>
    <cellStyle name="Note 2 2 19" xfId="1301"/>
    <cellStyle name="Note 2 2 19 2" xfId="5808"/>
    <cellStyle name="Note 2 2 19 3" xfId="7706"/>
    <cellStyle name="Note 2 2 19 4" xfId="3530"/>
    <cellStyle name="Note 2 2 2" xfId="1302"/>
    <cellStyle name="Note 2 2 2 2" xfId="5809"/>
    <cellStyle name="Note 2 2 2 3" xfId="7707"/>
    <cellStyle name="Note 2 2 2 4" xfId="3531"/>
    <cellStyle name="Note 2 2 20" xfId="1303"/>
    <cellStyle name="Note 2 2 20 2" xfId="5810"/>
    <cellStyle name="Note 2 2 20 3" xfId="7708"/>
    <cellStyle name="Note 2 2 20 4" xfId="3532"/>
    <cellStyle name="Note 2 2 21" xfId="1304"/>
    <cellStyle name="Note 2 2 21 2" xfId="5811"/>
    <cellStyle name="Note 2 2 21 3" xfId="7709"/>
    <cellStyle name="Note 2 2 21 4" xfId="3533"/>
    <cellStyle name="Note 2 2 22" xfId="1305"/>
    <cellStyle name="Note 2 2 22 2" xfId="5812"/>
    <cellStyle name="Note 2 2 22 3" xfId="7710"/>
    <cellStyle name="Note 2 2 22 4" xfId="3534"/>
    <cellStyle name="Note 2 2 23" xfId="1306"/>
    <cellStyle name="Note 2 2 23 2" xfId="5813"/>
    <cellStyle name="Note 2 2 23 3" xfId="7711"/>
    <cellStyle name="Note 2 2 23 4" xfId="3535"/>
    <cellStyle name="Note 2 2 24" xfId="5798"/>
    <cellStyle name="Note 2 2 25" xfId="7696"/>
    <cellStyle name="Note 2 2 26" xfId="3520"/>
    <cellStyle name="Note 2 2 3" xfId="1307"/>
    <cellStyle name="Note 2 2 3 2" xfId="5814"/>
    <cellStyle name="Note 2 2 3 3" xfId="7712"/>
    <cellStyle name="Note 2 2 3 4" xfId="3536"/>
    <cellStyle name="Note 2 2 4" xfId="1308"/>
    <cellStyle name="Note 2 2 4 2" xfId="5815"/>
    <cellStyle name="Note 2 2 4 3" xfId="7713"/>
    <cellStyle name="Note 2 2 4 4" xfId="3537"/>
    <cellStyle name="Note 2 2 5" xfId="1309"/>
    <cellStyle name="Note 2 2 5 2" xfId="5816"/>
    <cellStyle name="Note 2 2 5 3" xfId="7714"/>
    <cellStyle name="Note 2 2 5 4" xfId="3538"/>
    <cellStyle name="Note 2 2 6" xfId="1310"/>
    <cellStyle name="Note 2 2 6 2" xfId="5817"/>
    <cellStyle name="Note 2 2 6 3" xfId="7715"/>
    <cellStyle name="Note 2 2 6 4" xfId="3539"/>
    <cellStyle name="Note 2 2 7" xfId="1311"/>
    <cellStyle name="Note 2 2 7 2" xfId="5818"/>
    <cellStyle name="Note 2 2 7 3" xfId="7716"/>
    <cellStyle name="Note 2 2 7 4" xfId="3540"/>
    <cellStyle name="Note 2 2 8" xfId="1312"/>
    <cellStyle name="Note 2 2 8 2" xfId="5819"/>
    <cellStyle name="Note 2 2 8 3" xfId="7717"/>
    <cellStyle name="Note 2 2 8 4" xfId="3541"/>
    <cellStyle name="Note 2 2 9" xfId="1313"/>
    <cellStyle name="Note 2 2 9 2" xfId="5820"/>
    <cellStyle name="Note 2 2 9 3" xfId="7718"/>
    <cellStyle name="Note 2 2 9 4" xfId="3542"/>
    <cellStyle name="Note 2 20" xfId="1314"/>
    <cellStyle name="Note 2 20 2" xfId="5821"/>
    <cellStyle name="Note 2 20 3" xfId="7719"/>
    <cellStyle name="Note 2 20 4" xfId="3543"/>
    <cellStyle name="Note 2 21" xfId="1315"/>
    <cellStyle name="Note 2 21 2" xfId="5822"/>
    <cellStyle name="Note 2 21 3" xfId="7720"/>
    <cellStyle name="Note 2 21 4" xfId="3544"/>
    <cellStyle name="Note 2 22" xfId="1316"/>
    <cellStyle name="Note 2 22 2" xfId="5823"/>
    <cellStyle name="Note 2 22 3" xfId="7721"/>
    <cellStyle name="Note 2 22 4" xfId="3545"/>
    <cellStyle name="Note 2 23" xfId="1317"/>
    <cellStyle name="Note 2 23 2" xfId="5824"/>
    <cellStyle name="Note 2 23 3" xfId="7722"/>
    <cellStyle name="Note 2 23 4" xfId="3546"/>
    <cellStyle name="Note 2 24" xfId="1318"/>
    <cellStyle name="Note 2 24 2" xfId="5825"/>
    <cellStyle name="Note 2 24 3" xfId="7723"/>
    <cellStyle name="Note 2 24 4" xfId="3547"/>
    <cellStyle name="Note 2 25" xfId="1319"/>
    <cellStyle name="Note 2 25 2" xfId="5826"/>
    <cellStyle name="Note 2 25 3" xfId="7724"/>
    <cellStyle name="Note 2 25 4" xfId="3548"/>
    <cellStyle name="Note 2 26" xfId="1320"/>
    <cellStyle name="Note 2 26 2" xfId="5827"/>
    <cellStyle name="Note 2 26 3" xfId="7725"/>
    <cellStyle name="Note 2 26 4" xfId="3549"/>
    <cellStyle name="Note 2 27" xfId="1321"/>
    <cellStyle name="Note 2 27 2" xfId="5828"/>
    <cellStyle name="Note 2 27 3" xfId="7726"/>
    <cellStyle name="Note 2 27 4" xfId="3550"/>
    <cellStyle name="Note 2 28" xfId="1322"/>
    <cellStyle name="Note 2 28 2" xfId="5829"/>
    <cellStyle name="Note 2 28 3" xfId="7727"/>
    <cellStyle name="Note 2 28 4" xfId="3551"/>
    <cellStyle name="Note 2 29" xfId="1323"/>
    <cellStyle name="Note 2 29 2" xfId="5830"/>
    <cellStyle name="Note 2 29 3" xfId="7728"/>
    <cellStyle name="Note 2 29 4" xfId="3552"/>
    <cellStyle name="Note 2 3" xfId="1324"/>
    <cellStyle name="Note 2 3 10" xfId="1325"/>
    <cellStyle name="Note 2 3 10 2" xfId="5832"/>
    <cellStyle name="Note 2 3 10 3" xfId="7730"/>
    <cellStyle name="Note 2 3 10 4" xfId="3554"/>
    <cellStyle name="Note 2 3 11" xfId="1326"/>
    <cellStyle name="Note 2 3 11 2" xfId="5833"/>
    <cellStyle name="Note 2 3 11 3" xfId="7731"/>
    <cellStyle name="Note 2 3 11 4" xfId="3555"/>
    <cellStyle name="Note 2 3 12" xfId="1327"/>
    <cellStyle name="Note 2 3 12 2" xfId="5834"/>
    <cellStyle name="Note 2 3 12 3" xfId="7732"/>
    <cellStyle name="Note 2 3 12 4" xfId="3556"/>
    <cellStyle name="Note 2 3 13" xfId="1328"/>
    <cellStyle name="Note 2 3 13 2" xfId="5835"/>
    <cellStyle name="Note 2 3 13 3" xfId="7733"/>
    <cellStyle name="Note 2 3 13 4" xfId="3557"/>
    <cellStyle name="Note 2 3 14" xfId="1329"/>
    <cellStyle name="Note 2 3 14 2" xfId="5836"/>
    <cellStyle name="Note 2 3 14 3" xfId="7734"/>
    <cellStyle name="Note 2 3 14 4" xfId="3558"/>
    <cellStyle name="Note 2 3 15" xfId="1330"/>
    <cellStyle name="Note 2 3 15 2" xfId="5837"/>
    <cellStyle name="Note 2 3 15 3" xfId="7735"/>
    <cellStyle name="Note 2 3 15 4" xfId="3559"/>
    <cellStyle name="Note 2 3 16" xfId="1331"/>
    <cellStyle name="Note 2 3 16 2" xfId="5838"/>
    <cellStyle name="Note 2 3 16 3" xfId="7736"/>
    <cellStyle name="Note 2 3 16 4" xfId="3560"/>
    <cellStyle name="Note 2 3 17" xfId="1332"/>
    <cellStyle name="Note 2 3 17 2" xfId="5839"/>
    <cellStyle name="Note 2 3 17 3" xfId="7737"/>
    <cellStyle name="Note 2 3 17 4" xfId="3561"/>
    <cellStyle name="Note 2 3 18" xfId="1333"/>
    <cellStyle name="Note 2 3 18 2" xfId="5840"/>
    <cellStyle name="Note 2 3 18 3" xfId="7738"/>
    <cellStyle name="Note 2 3 18 4" xfId="3562"/>
    <cellStyle name="Note 2 3 19" xfId="1334"/>
    <cellStyle name="Note 2 3 19 2" xfId="5841"/>
    <cellStyle name="Note 2 3 19 3" xfId="7739"/>
    <cellStyle name="Note 2 3 19 4" xfId="3563"/>
    <cellStyle name="Note 2 3 2" xfId="1335"/>
    <cellStyle name="Note 2 3 2 2" xfId="5842"/>
    <cellStyle name="Note 2 3 2 3" xfId="7740"/>
    <cellStyle name="Note 2 3 2 4" xfId="3564"/>
    <cellStyle name="Note 2 3 20" xfId="1336"/>
    <cellStyle name="Note 2 3 20 2" xfId="5843"/>
    <cellStyle name="Note 2 3 20 3" xfId="7741"/>
    <cellStyle name="Note 2 3 20 4" xfId="3565"/>
    <cellStyle name="Note 2 3 21" xfId="1337"/>
    <cellStyle name="Note 2 3 21 2" xfId="5844"/>
    <cellStyle name="Note 2 3 21 3" xfId="7742"/>
    <cellStyle name="Note 2 3 21 4" xfId="3566"/>
    <cellStyle name="Note 2 3 22" xfId="1338"/>
    <cellStyle name="Note 2 3 22 2" xfId="5845"/>
    <cellStyle name="Note 2 3 22 3" xfId="7743"/>
    <cellStyle name="Note 2 3 22 4" xfId="3567"/>
    <cellStyle name="Note 2 3 23" xfId="1339"/>
    <cellStyle name="Note 2 3 23 2" xfId="5846"/>
    <cellStyle name="Note 2 3 23 3" xfId="7744"/>
    <cellStyle name="Note 2 3 23 4" xfId="3568"/>
    <cellStyle name="Note 2 3 24" xfId="5831"/>
    <cellStyle name="Note 2 3 25" xfId="7729"/>
    <cellStyle name="Note 2 3 26" xfId="3553"/>
    <cellStyle name="Note 2 3 3" xfId="1340"/>
    <cellStyle name="Note 2 3 3 2" xfId="5847"/>
    <cellStyle name="Note 2 3 3 3" xfId="7745"/>
    <cellStyle name="Note 2 3 3 4" xfId="3569"/>
    <cellStyle name="Note 2 3 4" xfId="1341"/>
    <cellStyle name="Note 2 3 4 2" xfId="5848"/>
    <cellStyle name="Note 2 3 4 3" xfId="7746"/>
    <cellStyle name="Note 2 3 4 4" xfId="3570"/>
    <cellStyle name="Note 2 3 5" xfId="1342"/>
    <cellStyle name="Note 2 3 5 2" xfId="5849"/>
    <cellStyle name="Note 2 3 5 3" xfId="7747"/>
    <cellStyle name="Note 2 3 5 4" xfId="3571"/>
    <cellStyle name="Note 2 3 6" xfId="1343"/>
    <cellStyle name="Note 2 3 6 2" xfId="5850"/>
    <cellStyle name="Note 2 3 6 3" xfId="7748"/>
    <cellStyle name="Note 2 3 6 4" xfId="3572"/>
    <cellStyle name="Note 2 3 7" xfId="1344"/>
    <cellStyle name="Note 2 3 7 2" xfId="5851"/>
    <cellStyle name="Note 2 3 7 3" xfId="7749"/>
    <cellStyle name="Note 2 3 7 4" xfId="3573"/>
    <cellStyle name="Note 2 3 8" xfId="1345"/>
    <cellStyle name="Note 2 3 8 2" xfId="5852"/>
    <cellStyle name="Note 2 3 8 3" xfId="7750"/>
    <cellStyle name="Note 2 3 8 4" xfId="3574"/>
    <cellStyle name="Note 2 3 9" xfId="1346"/>
    <cellStyle name="Note 2 3 9 2" xfId="5853"/>
    <cellStyle name="Note 2 3 9 3" xfId="7751"/>
    <cellStyle name="Note 2 3 9 4" xfId="3575"/>
    <cellStyle name="Note 2 30" xfId="1347"/>
    <cellStyle name="Note 2 30 2" xfId="5854"/>
    <cellStyle name="Note 2 30 3" xfId="7752"/>
    <cellStyle name="Note 2 30 4" xfId="3576"/>
    <cellStyle name="Note 2 31" xfId="1348"/>
    <cellStyle name="Note 2 31 2" xfId="5855"/>
    <cellStyle name="Note 2 31 3" xfId="7753"/>
    <cellStyle name="Note 2 31 4" xfId="3577"/>
    <cellStyle name="Note 2 32" xfId="1349"/>
    <cellStyle name="Note 2 32 2" xfId="5856"/>
    <cellStyle name="Note 2 32 3" xfId="7754"/>
    <cellStyle name="Note 2 32 4" xfId="3578"/>
    <cellStyle name="Note 2 33" xfId="1350"/>
    <cellStyle name="Note 2 33 2" xfId="5857"/>
    <cellStyle name="Note 2 33 3" xfId="7755"/>
    <cellStyle name="Note 2 33 4" xfId="3579"/>
    <cellStyle name="Note 2 34" xfId="1351"/>
    <cellStyle name="Note 2 34 2" xfId="5858"/>
    <cellStyle name="Note 2 34 3" xfId="7756"/>
    <cellStyle name="Note 2 34 4" xfId="3580"/>
    <cellStyle name="Note 2 35" xfId="1352"/>
    <cellStyle name="Note 2 35 2" xfId="5859"/>
    <cellStyle name="Note 2 35 3" xfId="7757"/>
    <cellStyle name="Note 2 35 4" xfId="3581"/>
    <cellStyle name="Note 2 36" xfId="1353"/>
    <cellStyle name="Note 2 36 2" xfId="5860"/>
    <cellStyle name="Note 2 36 3" xfId="7758"/>
    <cellStyle name="Note 2 36 4" xfId="3582"/>
    <cellStyle name="Note 2 37" xfId="1354"/>
    <cellStyle name="Note 2 37 2" xfId="5861"/>
    <cellStyle name="Note 2 37 3" xfId="7759"/>
    <cellStyle name="Note 2 37 4" xfId="3583"/>
    <cellStyle name="Note 2 38" xfId="5655"/>
    <cellStyle name="Note 2 39" xfId="7553"/>
    <cellStyle name="Note 2 4" xfId="1355"/>
    <cellStyle name="Note 2 4 10" xfId="1356"/>
    <cellStyle name="Note 2 4 10 2" xfId="5863"/>
    <cellStyle name="Note 2 4 10 3" xfId="7761"/>
    <cellStyle name="Note 2 4 10 4" xfId="3585"/>
    <cellStyle name="Note 2 4 11" xfId="1357"/>
    <cellStyle name="Note 2 4 11 2" xfId="5864"/>
    <cellStyle name="Note 2 4 11 3" xfId="7762"/>
    <cellStyle name="Note 2 4 11 4" xfId="3586"/>
    <cellStyle name="Note 2 4 12" xfId="1358"/>
    <cellStyle name="Note 2 4 12 2" xfId="5865"/>
    <cellStyle name="Note 2 4 12 3" xfId="7763"/>
    <cellStyle name="Note 2 4 12 4" xfId="3587"/>
    <cellStyle name="Note 2 4 13" xfId="1359"/>
    <cellStyle name="Note 2 4 13 2" xfId="5866"/>
    <cellStyle name="Note 2 4 13 3" xfId="7764"/>
    <cellStyle name="Note 2 4 13 4" xfId="3588"/>
    <cellStyle name="Note 2 4 14" xfId="1360"/>
    <cellStyle name="Note 2 4 14 2" xfId="5867"/>
    <cellStyle name="Note 2 4 14 3" xfId="7765"/>
    <cellStyle name="Note 2 4 14 4" xfId="3589"/>
    <cellStyle name="Note 2 4 15" xfId="1361"/>
    <cellStyle name="Note 2 4 15 2" xfId="5868"/>
    <cellStyle name="Note 2 4 15 3" xfId="7766"/>
    <cellStyle name="Note 2 4 15 4" xfId="3590"/>
    <cellStyle name="Note 2 4 16" xfId="1362"/>
    <cellStyle name="Note 2 4 16 2" xfId="5869"/>
    <cellStyle name="Note 2 4 16 3" xfId="7767"/>
    <cellStyle name="Note 2 4 16 4" xfId="3591"/>
    <cellStyle name="Note 2 4 17" xfId="1363"/>
    <cellStyle name="Note 2 4 17 2" xfId="5870"/>
    <cellStyle name="Note 2 4 17 3" xfId="7768"/>
    <cellStyle name="Note 2 4 17 4" xfId="3592"/>
    <cellStyle name="Note 2 4 18" xfId="1364"/>
    <cellStyle name="Note 2 4 18 2" xfId="5871"/>
    <cellStyle name="Note 2 4 18 3" xfId="7769"/>
    <cellStyle name="Note 2 4 18 4" xfId="3593"/>
    <cellStyle name="Note 2 4 19" xfId="1365"/>
    <cellStyle name="Note 2 4 19 2" xfId="5872"/>
    <cellStyle name="Note 2 4 19 3" xfId="7770"/>
    <cellStyle name="Note 2 4 19 4" xfId="3594"/>
    <cellStyle name="Note 2 4 2" xfId="1366"/>
    <cellStyle name="Note 2 4 2 2" xfId="5873"/>
    <cellStyle name="Note 2 4 2 3" xfId="7771"/>
    <cellStyle name="Note 2 4 2 4" xfId="3595"/>
    <cellStyle name="Note 2 4 20" xfId="1367"/>
    <cellStyle name="Note 2 4 20 2" xfId="5874"/>
    <cellStyle name="Note 2 4 20 3" xfId="7772"/>
    <cellStyle name="Note 2 4 20 4" xfId="3596"/>
    <cellStyle name="Note 2 4 21" xfId="1368"/>
    <cellStyle name="Note 2 4 21 2" xfId="5875"/>
    <cellStyle name="Note 2 4 21 3" xfId="7773"/>
    <cellStyle name="Note 2 4 21 4" xfId="3597"/>
    <cellStyle name="Note 2 4 22" xfId="1369"/>
    <cellStyle name="Note 2 4 22 2" xfId="5876"/>
    <cellStyle name="Note 2 4 22 3" xfId="7774"/>
    <cellStyle name="Note 2 4 22 4" xfId="3598"/>
    <cellStyle name="Note 2 4 23" xfId="1370"/>
    <cellStyle name="Note 2 4 23 2" xfId="5877"/>
    <cellStyle name="Note 2 4 23 3" xfId="7775"/>
    <cellStyle name="Note 2 4 23 4" xfId="3599"/>
    <cellStyle name="Note 2 4 24" xfId="5862"/>
    <cellStyle name="Note 2 4 25" xfId="7760"/>
    <cellStyle name="Note 2 4 26" xfId="3584"/>
    <cellStyle name="Note 2 4 3" xfId="1371"/>
    <cellStyle name="Note 2 4 3 2" xfId="5878"/>
    <cellStyle name="Note 2 4 3 3" xfId="7776"/>
    <cellStyle name="Note 2 4 3 4" xfId="3600"/>
    <cellStyle name="Note 2 4 4" xfId="1372"/>
    <cellStyle name="Note 2 4 4 2" xfId="5879"/>
    <cellStyle name="Note 2 4 4 3" xfId="7777"/>
    <cellStyle name="Note 2 4 4 4" xfId="3601"/>
    <cellStyle name="Note 2 4 5" xfId="1373"/>
    <cellStyle name="Note 2 4 5 2" xfId="5880"/>
    <cellStyle name="Note 2 4 5 3" xfId="7778"/>
    <cellStyle name="Note 2 4 5 4" xfId="3602"/>
    <cellStyle name="Note 2 4 6" xfId="1374"/>
    <cellStyle name="Note 2 4 6 2" xfId="5881"/>
    <cellStyle name="Note 2 4 6 3" xfId="7779"/>
    <cellStyle name="Note 2 4 6 4" xfId="3603"/>
    <cellStyle name="Note 2 4 7" xfId="1375"/>
    <cellStyle name="Note 2 4 7 2" xfId="5882"/>
    <cellStyle name="Note 2 4 7 3" xfId="7780"/>
    <cellStyle name="Note 2 4 7 4" xfId="3604"/>
    <cellStyle name="Note 2 4 8" xfId="1376"/>
    <cellStyle name="Note 2 4 8 2" xfId="5883"/>
    <cellStyle name="Note 2 4 8 3" xfId="7781"/>
    <cellStyle name="Note 2 4 8 4" xfId="3605"/>
    <cellStyle name="Note 2 4 9" xfId="1377"/>
    <cellStyle name="Note 2 4 9 2" xfId="5884"/>
    <cellStyle name="Note 2 4 9 3" xfId="7782"/>
    <cellStyle name="Note 2 4 9 4" xfId="3606"/>
    <cellStyle name="Note 2 40" xfId="3377"/>
    <cellStyle name="Note 2 5" xfId="1378"/>
    <cellStyle name="Note 2 5 10" xfId="1379"/>
    <cellStyle name="Note 2 5 10 2" xfId="5886"/>
    <cellStyle name="Note 2 5 10 3" xfId="7784"/>
    <cellStyle name="Note 2 5 10 4" xfId="3608"/>
    <cellStyle name="Note 2 5 11" xfId="1380"/>
    <cellStyle name="Note 2 5 11 2" xfId="5887"/>
    <cellStyle name="Note 2 5 11 3" xfId="7785"/>
    <cellStyle name="Note 2 5 11 4" xfId="3609"/>
    <cellStyle name="Note 2 5 12" xfId="1381"/>
    <cellStyle name="Note 2 5 12 2" xfId="5888"/>
    <cellStyle name="Note 2 5 12 3" xfId="7786"/>
    <cellStyle name="Note 2 5 12 4" xfId="3610"/>
    <cellStyle name="Note 2 5 13" xfId="1382"/>
    <cellStyle name="Note 2 5 13 2" xfId="5889"/>
    <cellStyle name="Note 2 5 13 3" xfId="7787"/>
    <cellStyle name="Note 2 5 13 4" xfId="3611"/>
    <cellStyle name="Note 2 5 14" xfId="1383"/>
    <cellStyle name="Note 2 5 14 2" xfId="5890"/>
    <cellStyle name="Note 2 5 14 3" xfId="7788"/>
    <cellStyle name="Note 2 5 14 4" xfId="3612"/>
    <cellStyle name="Note 2 5 15" xfId="1384"/>
    <cellStyle name="Note 2 5 15 2" xfId="5891"/>
    <cellStyle name="Note 2 5 15 3" xfId="7789"/>
    <cellStyle name="Note 2 5 15 4" xfId="3613"/>
    <cellStyle name="Note 2 5 16" xfId="1385"/>
    <cellStyle name="Note 2 5 16 2" xfId="5892"/>
    <cellStyle name="Note 2 5 16 3" xfId="7790"/>
    <cellStyle name="Note 2 5 16 4" xfId="3614"/>
    <cellStyle name="Note 2 5 17" xfId="1386"/>
    <cellStyle name="Note 2 5 17 2" xfId="5893"/>
    <cellStyle name="Note 2 5 17 3" xfId="7791"/>
    <cellStyle name="Note 2 5 17 4" xfId="3615"/>
    <cellStyle name="Note 2 5 18" xfId="1387"/>
    <cellStyle name="Note 2 5 18 2" xfId="5894"/>
    <cellStyle name="Note 2 5 18 3" xfId="7792"/>
    <cellStyle name="Note 2 5 18 4" xfId="3616"/>
    <cellStyle name="Note 2 5 19" xfId="1388"/>
    <cellStyle name="Note 2 5 19 2" xfId="5895"/>
    <cellStyle name="Note 2 5 19 3" xfId="7793"/>
    <cellStyle name="Note 2 5 19 4" xfId="3617"/>
    <cellStyle name="Note 2 5 2" xfId="1389"/>
    <cellStyle name="Note 2 5 2 2" xfId="5896"/>
    <cellStyle name="Note 2 5 2 3" xfId="7794"/>
    <cellStyle name="Note 2 5 2 4" xfId="3618"/>
    <cellStyle name="Note 2 5 20" xfId="1390"/>
    <cellStyle name="Note 2 5 20 2" xfId="5897"/>
    <cellStyle name="Note 2 5 20 3" xfId="7795"/>
    <cellStyle name="Note 2 5 20 4" xfId="3619"/>
    <cellStyle name="Note 2 5 21" xfId="1391"/>
    <cellStyle name="Note 2 5 21 2" xfId="5898"/>
    <cellStyle name="Note 2 5 21 3" xfId="7796"/>
    <cellStyle name="Note 2 5 21 4" xfId="3620"/>
    <cellStyle name="Note 2 5 22" xfId="1392"/>
    <cellStyle name="Note 2 5 22 2" xfId="5899"/>
    <cellStyle name="Note 2 5 22 3" xfId="7797"/>
    <cellStyle name="Note 2 5 22 4" xfId="3621"/>
    <cellStyle name="Note 2 5 23" xfId="1393"/>
    <cellStyle name="Note 2 5 23 2" xfId="5900"/>
    <cellStyle name="Note 2 5 23 3" xfId="7798"/>
    <cellStyle name="Note 2 5 23 4" xfId="3622"/>
    <cellStyle name="Note 2 5 24" xfId="5885"/>
    <cellStyle name="Note 2 5 25" xfId="7783"/>
    <cellStyle name="Note 2 5 26" xfId="3607"/>
    <cellStyle name="Note 2 5 3" xfId="1394"/>
    <cellStyle name="Note 2 5 3 2" xfId="5901"/>
    <cellStyle name="Note 2 5 3 3" xfId="7799"/>
    <cellStyle name="Note 2 5 3 4" xfId="3623"/>
    <cellStyle name="Note 2 5 4" xfId="1395"/>
    <cellStyle name="Note 2 5 4 2" xfId="5902"/>
    <cellStyle name="Note 2 5 4 3" xfId="7800"/>
    <cellStyle name="Note 2 5 4 4" xfId="3624"/>
    <cellStyle name="Note 2 5 5" xfId="1396"/>
    <cellStyle name="Note 2 5 5 2" xfId="5903"/>
    <cellStyle name="Note 2 5 5 3" xfId="7801"/>
    <cellStyle name="Note 2 5 5 4" xfId="3625"/>
    <cellStyle name="Note 2 5 6" xfId="1397"/>
    <cellStyle name="Note 2 5 6 2" xfId="5904"/>
    <cellStyle name="Note 2 5 6 3" xfId="7802"/>
    <cellStyle name="Note 2 5 6 4" xfId="3626"/>
    <cellStyle name="Note 2 5 7" xfId="1398"/>
    <cellStyle name="Note 2 5 7 2" xfId="5905"/>
    <cellStyle name="Note 2 5 7 3" xfId="7803"/>
    <cellStyle name="Note 2 5 7 4" xfId="3627"/>
    <cellStyle name="Note 2 5 8" xfId="1399"/>
    <cellStyle name="Note 2 5 8 2" xfId="5906"/>
    <cellStyle name="Note 2 5 8 3" xfId="7804"/>
    <cellStyle name="Note 2 5 8 4" xfId="3628"/>
    <cellStyle name="Note 2 5 9" xfId="1400"/>
    <cellStyle name="Note 2 5 9 2" xfId="5907"/>
    <cellStyle name="Note 2 5 9 3" xfId="7805"/>
    <cellStyle name="Note 2 5 9 4" xfId="3629"/>
    <cellStyle name="Note 2 6" xfId="1401"/>
    <cellStyle name="Note 2 6 10" xfId="1402"/>
    <cellStyle name="Note 2 6 10 2" xfId="5909"/>
    <cellStyle name="Note 2 6 10 3" xfId="7807"/>
    <cellStyle name="Note 2 6 10 4" xfId="3631"/>
    <cellStyle name="Note 2 6 11" xfId="1403"/>
    <cellStyle name="Note 2 6 11 2" xfId="5910"/>
    <cellStyle name="Note 2 6 11 3" xfId="7808"/>
    <cellStyle name="Note 2 6 11 4" xfId="3632"/>
    <cellStyle name="Note 2 6 12" xfId="1404"/>
    <cellStyle name="Note 2 6 12 2" xfId="5911"/>
    <cellStyle name="Note 2 6 12 3" xfId="7809"/>
    <cellStyle name="Note 2 6 12 4" xfId="3633"/>
    <cellStyle name="Note 2 6 13" xfId="1405"/>
    <cellStyle name="Note 2 6 13 2" xfId="5912"/>
    <cellStyle name="Note 2 6 13 3" xfId="7810"/>
    <cellStyle name="Note 2 6 13 4" xfId="3634"/>
    <cellStyle name="Note 2 6 14" xfId="1406"/>
    <cellStyle name="Note 2 6 14 2" xfId="5913"/>
    <cellStyle name="Note 2 6 14 3" xfId="7811"/>
    <cellStyle name="Note 2 6 14 4" xfId="3635"/>
    <cellStyle name="Note 2 6 15" xfId="1407"/>
    <cellStyle name="Note 2 6 15 2" xfId="5914"/>
    <cellStyle name="Note 2 6 15 3" xfId="7812"/>
    <cellStyle name="Note 2 6 15 4" xfId="3636"/>
    <cellStyle name="Note 2 6 16" xfId="1408"/>
    <cellStyle name="Note 2 6 16 2" xfId="5915"/>
    <cellStyle name="Note 2 6 16 3" xfId="7813"/>
    <cellStyle name="Note 2 6 16 4" xfId="3637"/>
    <cellStyle name="Note 2 6 17" xfId="1409"/>
    <cellStyle name="Note 2 6 17 2" xfId="5916"/>
    <cellStyle name="Note 2 6 17 3" xfId="7814"/>
    <cellStyle name="Note 2 6 17 4" xfId="3638"/>
    <cellStyle name="Note 2 6 18" xfId="1410"/>
    <cellStyle name="Note 2 6 18 2" xfId="5917"/>
    <cellStyle name="Note 2 6 18 3" xfId="7815"/>
    <cellStyle name="Note 2 6 18 4" xfId="3639"/>
    <cellStyle name="Note 2 6 19" xfId="1411"/>
    <cellStyle name="Note 2 6 19 2" xfId="5918"/>
    <cellStyle name="Note 2 6 19 3" xfId="7816"/>
    <cellStyle name="Note 2 6 19 4" xfId="3640"/>
    <cellStyle name="Note 2 6 2" xfId="1412"/>
    <cellStyle name="Note 2 6 2 2" xfId="5919"/>
    <cellStyle name="Note 2 6 2 3" xfId="7817"/>
    <cellStyle name="Note 2 6 2 4" xfId="3641"/>
    <cellStyle name="Note 2 6 20" xfId="1413"/>
    <cellStyle name="Note 2 6 20 2" xfId="5920"/>
    <cellStyle name="Note 2 6 20 3" xfId="7818"/>
    <cellStyle name="Note 2 6 20 4" xfId="3642"/>
    <cellStyle name="Note 2 6 21" xfId="1414"/>
    <cellStyle name="Note 2 6 21 2" xfId="5921"/>
    <cellStyle name="Note 2 6 21 3" xfId="7819"/>
    <cellStyle name="Note 2 6 21 4" xfId="3643"/>
    <cellStyle name="Note 2 6 22" xfId="1415"/>
    <cellStyle name="Note 2 6 22 2" xfId="5922"/>
    <cellStyle name="Note 2 6 22 3" xfId="7820"/>
    <cellStyle name="Note 2 6 22 4" xfId="3644"/>
    <cellStyle name="Note 2 6 23" xfId="1416"/>
    <cellStyle name="Note 2 6 23 2" xfId="5923"/>
    <cellStyle name="Note 2 6 23 3" xfId="7821"/>
    <cellStyle name="Note 2 6 23 4" xfId="3645"/>
    <cellStyle name="Note 2 6 24" xfId="5908"/>
    <cellStyle name="Note 2 6 25" xfId="7806"/>
    <cellStyle name="Note 2 6 26" xfId="3630"/>
    <cellStyle name="Note 2 6 3" xfId="1417"/>
    <cellStyle name="Note 2 6 3 2" xfId="5924"/>
    <cellStyle name="Note 2 6 3 3" xfId="7822"/>
    <cellStyle name="Note 2 6 3 4" xfId="3646"/>
    <cellStyle name="Note 2 6 4" xfId="1418"/>
    <cellStyle name="Note 2 6 4 2" xfId="5925"/>
    <cellStyle name="Note 2 6 4 3" xfId="7823"/>
    <cellStyle name="Note 2 6 4 4" xfId="3647"/>
    <cellStyle name="Note 2 6 5" xfId="1419"/>
    <cellStyle name="Note 2 6 5 2" xfId="5926"/>
    <cellStyle name="Note 2 6 5 3" xfId="7824"/>
    <cellStyle name="Note 2 6 5 4" xfId="3648"/>
    <cellStyle name="Note 2 6 6" xfId="1420"/>
    <cellStyle name="Note 2 6 6 2" xfId="5927"/>
    <cellStyle name="Note 2 6 6 3" xfId="7825"/>
    <cellStyle name="Note 2 6 6 4" xfId="3649"/>
    <cellStyle name="Note 2 6 7" xfId="1421"/>
    <cellStyle name="Note 2 6 7 2" xfId="5928"/>
    <cellStyle name="Note 2 6 7 3" xfId="7826"/>
    <cellStyle name="Note 2 6 7 4" xfId="3650"/>
    <cellStyle name="Note 2 6 8" xfId="1422"/>
    <cellStyle name="Note 2 6 8 2" xfId="5929"/>
    <cellStyle name="Note 2 6 8 3" xfId="7827"/>
    <cellStyle name="Note 2 6 8 4" xfId="3651"/>
    <cellStyle name="Note 2 6 9" xfId="1423"/>
    <cellStyle name="Note 2 6 9 2" xfId="5930"/>
    <cellStyle name="Note 2 6 9 3" xfId="7828"/>
    <cellStyle name="Note 2 6 9 4" xfId="3652"/>
    <cellStyle name="Note 2 7" xfId="1424"/>
    <cellStyle name="Note 2 7 10" xfId="1425"/>
    <cellStyle name="Note 2 7 10 2" xfId="5932"/>
    <cellStyle name="Note 2 7 10 3" xfId="7830"/>
    <cellStyle name="Note 2 7 10 4" xfId="3654"/>
    <cellStyle name="Note 2 7 11" xfId="1426"/>
    <cellStyle name="Note 2 7 11 2" xfId="5933"/>
    <cellStyle name="Note 2 7 11 3" xfId="7831"/>
    <cellStyle name="Note 2 7 11 4" xfId="3655"/>
    <cellStyle name="Note 2 7 12" xfId="1427"/>
    <cellStyle name="Note 2 7 12 2" xfId="5934"/>
    <cellStyle name="Note 2 7 12 3" xfId="7832"/>
    <cellStyle name="Note 2 7 12 4" xfId="3656"/>
    <cellStyle name="Note 2 7 13" xfId="1428"/>
    <cellStyle name="Note 2 7 13 2" xfId="5935"/>
    <cellStyle name="Note 2 7 13 3" xfId="7833"/>
    <cellStyle name="Note 2 7 13 4" xfId="3657"/>
    <cellStyle name="Note 2 7 14" xfId="1429"/>
    <cellStyle name="Note 2 7 14 2" xfId="5936"/>
    <cellStyle name="Note 2 7 14 3" xfId="7834"/>
    <cellStyle name="Note 2 7 14 4" xfId="3658"/>
    <cellStyle name="Note 2 7 15" xfId="1430"/>
    <cellStyle name="Note 2 7 15 2" xfId="5937"/>
    <cellStyle name="Note 2 7 15 3" xfId="7835"/>
    <cellStyle name="Note 2 7 15 4" xfId="3659"/>
    <cellStyle name="Note 2 7 16" xfId="1431"/>
    <cellStyle name="Note 2 7 16 2" xfId="5938"/>
    <cellStyle name="Note 2 7 16 3" xfId="7836"/>
    <cellStyle name="Note 2 7 16 4" xfId="3660"/>
    <cellStyle name="Note 2 7 17" xfId="1432"/>
    <cellStyle name="Note 2 7 17 2" xfId="5939"/>
    <cellStyle name="Note 2 7 17 3" xfId="7837"/>
    <cellStyle name="Note 2 7 17 4" xfId="3661"/>
    <cellStyle name="Note 2 7 18" xfId="1433"/>
    <cellStyle name="Note 2 7 18 2" xfId="5940"/>
    <cellStyle name="Note 2 7 18 3" xfId="7838"/>
    <cellStyle name="Note 2 7 18 4" xfId="3662"/>
    <cellStyle name="Note 2 7 19" xfId="1434"/>
    <cellStyle name="Note 2 7 19 2" xfId="5941"/>
    <cellStyle name="Note 2 7 19 3" xfId="7839"/>
    <cellStyle name="Note 2 7 19 4" xfId="3663"/>
    <cellStyle name="Note 2 7 2" xfId="1435"/>
    <cellStyle name="Note 2 7 2 2" xfId="5942"/>
    <cellStyle name="Note 2 7 2 3" xfId="7840"/>
    <cellStyle name="Note 2 7 2 4" xfId="3664"/>
    <cellStyle name="Note 2 7 20" xfId="1436"/>
    <cellStyle name="Note 2 7 20 2" xfId="5943"/>
    <cellStyle name="Note 2 7 20 3" xfId="7841"/>
    <cellStyle name="Note 2 7 20 4" xfId="3665"/>
    <cellStyle name="Note 2 7 21" xfId="1437"/>
    <cellStyle name="Note 2 7 21 2" xfId="5944"/>
    <cellStyle name="Note 2 7 21 3" xfId="7842"/>
    <cellStyle name="Note 2 7 21 4" xfId="3666"/>
    <cellStyle name="Note 2 7 22" xfId="1438"/>
    <cellStyle name="Note 2 7 22 2" xfId="5945"/>
    <cellStyle name="Note 2 7 22 3" xfId="7843"/>
    <cellStyle name="Note 2 7 22 4" xfId="3667"/>
    <cellStyle name="Note 2 7 23" xfId="1439"/>
    <cellStyle name="Note 2 7 23 2" xfId="5946"/>
    <cellStyle name="Note 2 7 23 3" xfId="7844"/>
    <cellStyle name="Note 2 7 23 4" xfId="3668"/>
    <cellStyle name="Note 2 7 24" xfId="5931"/>
    <cellStyle name="Note 2 7 25" xfId="7829"/>
    <cellStyle name="Note 2 7 26" xfId="3653"/>
    <cellStyle name="Note 2 7 3" xfId="1440"/>
    <cellStyle name="Note 2 7 3 2" xfId="5947"/>
    <cellStyle name="Note 2 7 3 3" xfId="7845"/>
    <cellStyle name="Note 2 7 3 4" xfId="3669"/>
    <cellStyle name="Note 2 7 4" xfId="1441"/>
    <cellStyle name="Note 2 7 4 2" xfId="5948"/>
    <cellStyle name="Note 2 7 4 3" xfId="7846"/>
    <cellStyle name="Note 2 7 4 4" xfId="3670"/>
    <cellStyle name="Note 2 7 5" xfId="1442"/>
    <cellStyle name="Note 2 7 5 2" xfId="5949"/>
    <cellStyle name="Note 2 7 5 3" xfId="7847"/>
    <cellStyle name="Note 2 7 5 4" xfId="3671"/>
    <cellStyle name="Note 2 7 6" xfId="1443"/>
    <cellStyle name="Note 2 7 6 2" xfId="5950"/>
    <cellStyle name="Note 2 7 6 3" xfId="7848"/>
    <cellStyle name="Note 2 7 6 4" xfId="3672"/>
    <cellStyle name="Note 2 7 7" xfId="1444"/>
    <cellStyle name="Note 2 7 7 2" xfId="5951"/>
    <cellStyle name="Note 2 7 7 3" xfId="7849"/>
    <cellStyle name="Note 2 7 7 4" xfId="3673"/>
    <cellStyle name="Note 2 7 8" xfId="1445"/>
    <cellStyle name="Note 2 7 8 2" xfId="5952"/>
    <cellStyle name="Note 2 7 8 3" xfId="7850"/>
    <cellStyle name="Note 2 7 8 4" xfId="3674"/>
    <cellStyle name="Note 2 7 9" xfId="1446"/>
    <cellStyle name="Note 2 7 9 2" xfId="5953"/>
    <cellStyle name="Note 2 7 9 3" xfId="7851"/>
    <cellStyle name="Note 2 7 9 4" xfId="3675"/>
    <cellStyle name="Note 2 8" xfId="1447"/>
    <cellStyle name="Note 2 8 10" xfId="1448"/>
    <cellStyle name="Note 2 8 10 2" xfId="5955"/>
    <cellStyle name="Note 2 8 10 3" xfId="7853"/>
    <cellStyle name="Note 2 8 10 4" xfId="3677"/>
    <cellStyle name="Note 2 8 11" xfId="1449"/>
    <cellStyle name="Note 2 8 11 2" xfId="5956"/>
    <cellStyle name="Note 2 8 11 3" xfId="7854"/>
    <cellStyle name="Note 2 8 11 4" xfId="3678"/>
    <cellStyle name="Note 2 8 12" xfId="1450"/>
    <cellStyle name="Note 2 8 12 2" xfId="5957"/>
    <cellStyle name="Note 2 8 12 3" xfId="7855"/>
    <cellStyle name="Note 2 8 12 4" xfId="3679"/>
    <cellStyle name="Note 2 8 13" xfId="1451"/>
    <cellStyle name="Note 2 8 13 2" xfId="5958"/>
    <cellStyle name="Note 2 8 13 3" xfId="7856"/>
    <cellStyle name="Note 2 8 13 4" xfId="3680"/>
    <cellStyle name="Note 2 8 14" xfId="1452"/>
    <cellStyle name="Note 2 8 14 2" xfId="5959"/>
    <cellStyle name="Note 2 8 14 3" xfId="7857"/>
    <cellStyle name="Note 2 8 14 4" xfId="3681"/>
    <cellStyle name="Note 2 8 15" xfId="1453"/>
    <cellStyle name="Note 2 8 15 2" xfId="5960"/>
    <cellStyle name="Note 2 8 15 3" xfId="7858"/>
    <cellStyle name="Note 2 8 15 4" xfId="3682"/>
    <cellStyle name="Note 2 8 16" xfId="1454"/>
    <cellStyle name="Note 2 8 16 2" xfId="5961"/>
    <cellStyle name="Note 2 8 16 3" xfId="7859"/>
    <cellStyle name="Note 2 8 16 4" xfId="3683"/>
    <cellStyle name="Note 2 8 17" xfId="1455"/>
    <cellStyle name="Note 2 8 17 2" xfId="5962"/>
    <cellStyle name="Note 2 8 17 3" xfId="7860"/>
    <cellStyle name="Note 2 8 17 4" xfId="3684"/>
    <cellStyle name="Note 2 8 18" xfId="1456"/>
    <cellStyle name="Note 2 8 18 2" xfId="5963"/>
    <cellStyle name="Note 2 8 18 3" xfId="7861"/>
    <cellStyle name="Note 2 8 18 4" xfId="3685"/>
    <cellStyle name="Note 2 8 19" xfId="1457"/>
    <cellStyle name="Note 2 8 19 2" xfId="5964"/>
    <cellStyle name="Note 2 8 19 3" xfId="7862"/>
    <cellStyle name="Note 2 8 19 4" xfId="3686"/>
    <cellStyle name="Note 2 8 2" xfId="1458"/>
    <cellStyle name="Note 2 8 2 2" xfId="5965"/>
    <cellStyle name="Note 2 8 2 3" xfId="7863"/>
    <cellStyle name="Note 2 8 2 4" xfId="3687"/>
    <cellStyle name="Note 2 8 20" xfId="1459"/>
    <cellStyle name="Note 2 8 20 2" xfId="5966"/>
    <cellStyle name="Note 2 8 20 3" xfId="7864"/>
    <cellStyle name="Note 2 8 20 4" xfId="3688"/>
    <cellStyle name="Note 2 8 21" xfId="1460"/>
    <cellStyle name="Note 2 8 21 2" xfId="5967"/>
    <cellStyle name="Note 2 8 21 3" xfId="7865"/>
    <cellStyle name="Note 2 8 21 4" xfId="3689"/>
    <cellStyle name="Note 2 8 22" xfId="1461"/>
    <cellStyle name="Note 2 8 22 2" xfId="5968"/>
    <cellStyle name="Note 2 8 22 3" xfId="7866"/>
    <cellStyle name="Note 2 8 22 4" xfId="3690"/>
    <cellStyle name="Note 2 8 23" xfId="1462"/>
    <cellStyle name="Note 2 8 23 2" xfId="5969"/>
    <cellStyle name="Note 2 8 23 3" xfId="7867"/>
    <cellStyle name="Note 2 8 23 4" xfId="3691"/>
    <cellStyle name="Note 2 8 24" xfId="5954"/>
    <cellStyle name="Note 2 8 25" xfId="7852"/>
    <cellStyle name="Note 2 8 26" xfId="3676"/>
    <cellStyle name="Note 2 8 3" xfId="1463"/>
    <cellStyle name="Note 2 8 3 2" xfId="5970"/>
    <cellStyle name="Note 2 8 3 3" xfId="7868"/>
    <cellStyle name="Note 2 8 3 4" xfId="3692"/>
    <cellStyle name="Note 2 8 4" xfId="1464"/>
    <cellStyle name="Note 2 8 4 2" xfId="5971"/>
    <cellStyle name="Note 2 8 4 3" xfId="7869"/>
    <cellStyle name="Note 2 8 4 4" xfId="3693"/>
    <cellStyle name="Note 2 8 5" xfId="1465"/>
    <cellStyle name="Note 2 8 5 2" xfId="5972"/>
    <cellStyle name="Note 2 8 5 3" xfId="7870"/>
    <cellStyle name="Note 2 8 5 4" xfId="3694"/>
    <cellStyle name="Note 2 8 6" xfId="1466"/>
    <cellStyle name="Note 2 8 6 2" xfId="5973"/>
    <cellStyle name="Note 2 8 6 3" xfId="7871"/>
    <cellStyle name="Note 2 8 6 4" xfId="3695"/>
    <cellStyle name="Note 2 8 7" xfId="1467"/>
    <cellStyle name="Note 2 8 7 2" xfId="5974"/>
    <cellStyle name="Note 2 8 7 3" xfId="7872"/>
    <cellStyle name="Note 2 8 7 4" xfId="3696"/>
    <cellStyle name="Note 2 8 8" xfId="1468"/>
    <cellStyle name="Note 2 8 8 2" xfId="5975"/>
    <cellStyle name="Note 2 8 8 3" xfId="7873"/>
    <cellStyle name="Note 2 8 8 4" xfId="3697"/>
    <cellStyle name="Note 2 8 9" xfId="1469"/>
    <cellStyle name="Note 2 8 9 2" xfId="5976"/>
    <cellStyle name="Note 2 8 9 3" xfId="7874"/>
    <cellStyle name="Note 2 8 9 4" xfId="3698"/>
    <cellStyle name="Note 2 9" xfId="1470"/>
    <cellStyle name="Note 2 9 10" xfId="1471"/>
    <cellStyle name="Note 2 9 10 2" xfId="5978"/>
    <cellStyle name="Note 2 9 10 3" xfId="7876"/>
    <cellStyle name="Note 2 9 10 4" xfId="3700"/>
    <cellStyle name="Note 2 9 11" xfId="1472"/>
    <cellStyle name="Note 2 9 11 2" xfId="5979"/>
    <cellStyle name="Note 2 9 11 3" xfId="7877"/>
    <cellStyle name="Note 2 9 11 4" xfId="3701"/>
    <cellStyle name="Note 2 9 12" xfId="1473"/>
    <cellStyle name="Note 2 9 12 2" xfId="5980"/>
    <cellStyle name="Note 2 9 12 3" xfId="7878"/>
    <cellStyle name="Note 2 9 12 4" xfId="3702"/>
    <cellStyle name="Note 2 9 13" xfId="1474"/>
    <cellStyle name="Note 2 9 13 2" xfId="5981"/>
    <cellStyle name="Note 2 9 13 3" xfId="7879"/>
    <cellStyle name="Note 2 9 13 4" xfId="3703"/>
    <cellStyle name="Note 2 9 14" xfId="1475"/>
    <cellStyle name="Note 2 9 14 2" xfId="5982"/>
    <cellStyle name="Note 2 9 14 3" xfId="7880"/>
    <cellStyle name="Note 2 9 14 4" xfId="3704"/>
    <cellStyle name="Note 2 9 15" xfId="1476"/>
    <cellStyle name="Note 2 9 15 2" xfId="5983"/>
    <cellStyle name="Note 2 9 15 3" xfId="7881"/>
    <cellStyle name="Note 2 9 15 4" xfId="3705"/>
    <cellStyle name="Note 2 9 16" xfId="1477"/>
    <cellStyle name="Note 2 9 16 2" xfId="5984"/>
    <cellStyle name="Note 2 9 16 3" xfId="7882"/>
    <cellStyle name="Note 2 9 16 4" xfId="3706"/>
    <cellStyle name="Note 2 9 17" xfId="1478"/>
    <cellStyle name="Note 2 9 17 2" xfId="5985"/>
    <cellStyle name="Note 2 9 17 3" xfId="7883"/>
    <cellStyle name="Note 2 9 17 4" xfId="3707"/>
    <cellStyle name="Note 2 9 18" xfId="1479"/>
    <cellStyle name="Note 2 9 18 2" xfId="5986"/>
    <cellStyle name="Note 2 9 18 3" xfId="7884"/>
    <cellStyle name="Note 2 9 18 4" xfId="3708"/>
    <cellStyle name="Note 2 9 19" xfId="1480"/>
    <cellStyle name="Note 2 9 19 2" xfId="5987"/>
    <cellStyle name="Note 2 9 19 3" xfId="7885"/>
    <cellStyle name="Note 2 9 19 4" xfId="3709"/>
    <cellStyle name="Note 2 9 2" xfId="1481"/>
    <cellStyle name="Note 2 9 2 2" xfId="5988"/>
    <cellStyle name="Note 2 9 2 3" xfId="7886"/>
    <cellStyle name="Note 2 9 2 4" xfId="3710"/>
    <cellStyle name="Note 2 9 20" xfId="1482"/>
    <cellStyle name="Note 2 9 20 2" xfId="5989"/>
    <cellStyle name="Note 2 9 20 3" xfId="7887"/>
    <cellStyle name="Note 2 9 20 4" xfId="3711"/>
    <cellStyle name="Note 2 9 21" xfId="1483"/>
    <cellStyle name="Note 2 9 21 2" xfId="5990"/>
    <cellStyle name="Note 2 9 21 3" xfId="7888"/>
    <cellStyle name="Note 2 9 21 4" xfId="3712"/>
    <cellStyle name="Note 2 9 22" xfId="1484"/>
    <cellStyle name="Note 2 9 22 2" xfId="5991"/>
    <cellStyle name="Note 2 9 22 3" xfId="7889"/>
    <cellStyle name="Note 2 9 22 4" xfId="3713"/>
    <cellStyle name="Note 2 9 23" xfId="1485"/>
    <cellStyle name="Note 2 9 23 2" xfId="5992"/>
    <cellStyle name="Note 2 9 23 3" xfId="7890"/>
    <cellStyle name="Note 2 9 23 4" xfId="3714"/>
    <cellStyle name="Note 2 9 24" xfId="5977"/>
    <cellStyle name="Note 2 9 25" xfId="7875"/>
    <cellStyle name="Note 2 9 26" xfId="3699"/>
    <cellStyle name="Note 2 9 3" xfId="1486"/>
    <cellStyle name="Note 2 9 3 2" xfId="5993"/>
    <cellStyle name="Note 2 9 3 3" xfId="7891"/>
    <cellStyle name="Note 2 9 3 4" xfId="3715"/>
    <cellStyle name="Note 2 9 4" xfId="1487"/>
    <cellStyle name="Note 2 9 4 2" xfId="5994"/>
    <cellStyle name="Note 2 9 4 3" xfId="7892"/>
    <cellStyle name="Note 2 9 4 4" xfId="3716"/>
    <cellStyle name="Note 2 9 5" xfId="1488"/>
    <cellStyle name="Note 2 9 5 2" xfId="5995"/>
    <cellStyle name="Note 2 9 5 3" xfId="7893"/>
    <cellStyle name="Note 2 9 5 4" xfId="3717"/>
    <cellStyle name="Note 2 9 6" xfId="1489"/>
    <cellStyle name="Note 2 9 6 2" xfId="5996"/>
    <cellStyle name="Note 2 9 6 3" xfId="7894"/>
    <cellStyle name="Note 2 9 6 4" xfId="3718"/>
    <cellStyle name="Note 2 9 7" xfId="1490"/>
    <cellStyle name="Note 2 9 7 2" xfId="5997"/>
    <cellStyle name="Note 2 9 7 3" xfId="7895"/>
    <cellStyle name="Note 2 9 7 4" xfId="3719"/>
    <cellStyle name="Note 2 9 8" xfId="1491"/>
    <cellStyle name="Note 2 9 8 2" xfId="5998"/>
    <cellStyle name="Note 2 9 8 3" xfId="7896"/>
    <cellStyle name="Note 2 9 8 4" xfId="3720"/>
    <cellStyle name="Note 2 9 9" xfId="1492"/>
    <cellStyle name="Note 2 9 9 2" xfId="5999"/>
    <cellStyle name="Note 2 9 9 3" xfId="7897"/>
    <cellStyle name="Note 2 9 9 4" xfId="3721"/>
    <cellStyle name="Note 3" xfId="6908"/>
    <cellStyle name="Note 4" xfId="4638"/>
    <cellStyle name="Note 5" xfId="6879"/>
    <cellStyle name="Note 6" xfId="2453"/>
    <cellStyle name="Obliczenia" xfId="1493"/>
    <cellStyle name="Obliczenia 10" xfId="1494"/>
    <cellStyle name="Obliczenia 10 2" xfId="6001"/>
    <cellStyle name="Obliczenia 10 3" xfId="7899"/>
    <cellStyle name="Obliczenia 10 4" xfId="3723"/>
    <cellStyle name="Obliczenia 11" xfId="1495"/>
    <cellStyle name="Obliczenia 11 2" xfId="6002"/>
    <cellStyle name="Obliczenia 11 3" xfId="7900"/>
    <cellStyle name="Obliczenia 11 4" xfId="3724"/>
    <cellStyle name="Obliczenia 12" xfId="1496"/>
    <cellStyle name="Obliczenia 12 2" xfId="6003"/>
    <cellStyle name="Obliczenia 12 3" xfId="7901"/>
    <cellStyle name="Obliczenia 12 4" xfId="3725"/>
    <cellStyle name="Obliczenia 13" xfId="1497"/>
    <cellStyle name="Obliczenia 13 2" xfId="6004"/>
    <cellStyle name="Obliczenia 13 3" xfId="7902"/>
    <cellStyle name="Obliczenia 13 4" xfId="3726"/>
    <cellStyle name="Obliczenia 14" xfId="1498"/>
    <cellStyle name="Obliczenia 14 2" xfId="6005"/>
    <cellStyle name="Obliczenia 14 3" xfId="7903"/>
    <cellStyle name="Obliczenia 14 4" xfId="3727"/>
    <cellStyle name="Obliczenia 15" xfId="1499"/>
    <cellStyle name="Obliczenia 15 2" xfId="6006"/>
    <cellStyle name="Obliczenia 15 3" xfId="7904"/>
    <cellStyle name="Obliczenia 15 4" xfId="3728"/>
    <cellStyle name="Obliczenia 16" xfId="1500"/>
    <cellStyle name="Obliczenia 16 2" xfId="6007"/>
    <cellStyle name="Obliczenia 16 3" xfId="7905"/>
    <cellStyle name="Obliczenia 16 4" xfId="3729"/>
    <cellStyle name="Obliczenia 17" xfId="1501"/>
    <cellStyle name="Obliczenia 17 2" xfId="6008"/>
    <cellStyle name="Obliczenia 17 3" xfId="7906"/>
    <cellStyle name="Obliczenia 17 4" xfId="3730"/>
    <cellStyle name="Obliczenia 18" xfId="1502"/>
    <cellStyle name="Obliczenia 18 2" xfId="6009"/>
    <cellStyle name="Obliczenia 18 3" xfId="7907"/>
    <cellStyle name="Obliczenia 18 4" xfId="3731"/>
    <cellStyle name="Obliczenia 19" xfId="1503"/>
    <cellStyle name="Obliczenia 19 2" xfId="6010"/>
    <cellStyle name="Obliczenia 19 3" xfId="7908"/>
    <cellStyle name="Obliczenia 19 4" xfId="3732"/>
    <cellStyle name="Obliczenia 2" xfId="1504"/>
    <cellStyle name="Obliczenia 2 10" xfId="1505"/>
    <cellStyle name="Obliczenia 2 10 2" xfId="6012"/>
    <cellStyle name="Obliczenia 2 10 3" xfId="7910"/>
    <cellStyle name="Obliczenia 2 10 4" xfId="3734"/>
    <cellStyle name="Obliczenia 2 11" xfId="1506"/>
    <cellStyle name="Obliczenia 2 11 2" xfId="6013"/>
    <cellStyle name="Obliczenia 2 11 3" xfId="7911"/>
    <cellStyle name="Obliczenia 2 11 4" xfId="3735"/>
    <cellStyle name="Obliczenia 2 12" xfId="1507"/>
    <cellStyle name="Obliczenia 2 12 2" xfId="6014"/>
    <cellStyle name="Obliczenia 2 12 3" xfId="7912"/>
    <cellStyle name="Obliczenia 2 12 4" xfId="3736"/>
    <cellStyle name="Obliczenia 2 13" xfId="1508"/>
    <cellStyle name="Obliczenia 2 13 2" xfId="6015"/>
    <cellStyle name="Obliczenia 2 13 3" xfId="7913"/>
    <cellStyle name="Obliczenia 2 13 4" xfId="3737"/>
    <cellStyle name="Obliczenia 2 14" xfId="1509"/>
    <cellStyle name="Obliczenia 2 14 2" xfId="6016"/>
    <cellStyle name="Obliczenia 2 14 3" xfId="7914"/>
    <cellStyle name="Obliczenia 2 14 4" xfId="3738"/>
    <cellStyle name="Obliczenia 2 15" xfId="1510"/>
    <cellStyle name="Obliczenia 2 15 2" xfId="6017"/>
    <cellStyle name="Obliczenia 2 15 3" xfId="7915"/>
    <cellStyle name="Obliczenia 2 15 4" xfId="3739"/>
    <cellStyle name="Obliczenia 2 16" xfId="1511"/>
    <cellStyle name="Obliczenia 2 16 2" xfId="6018"/>
    <cellStyle name="Obliczenia 2 16 3" xfId="7916"/>
    <cellStyle name="Obliczenia 2 16 4" xfId="3740"/>
    <cellStyle name="Obliczenia 2 17" xfId="1512"/>
    <cellStyle name="Obliczenia 2 17 2" xfId="6019"/>
    <cellStyle name="Obliczenia 2 17 3" xfId="7917"/>
    <cellStyle name="Obliczenia 2 17 4" xfId="3741"/>
    <cellStyle name="Obliczenia 2 18" xfId="1513"/>
    <cellStyle name="Obliczenia 2 18 2" xfId="6020"/>
    <cellStyle name="Obliczenia 2 18 3" xfId="7918"/>
    <cellStyle name="Obliczenia 2 18 4" xfId="3742"/>
    <cellStyle name="Obliczenia 2 19" xfId="1514"/>
    <cellStyle name="Obliczenia 2 19 2" xfId="6021"/>
    <cellStyle name="Obliczenia 2 19 3" xfId="7919"/>
    <cellStyle name="Obliczenia 2 19 4" xfId="3743"/>
    <cellStyle name="Obliczenia 2 2" xfId="1515"/>
    <cellStyle name="Obliczenia 2 2 2" xfId="6022"/>
    <cellStyle name="Obliczenia 2 2 3" xfId="7920"/>
    <cellStyle name="Obliczenia 2 2 4" xfId="3744"/>
    <cellStyle name="Obliczenia 2 20" xfId="1516"/>
    <cellStyle name="Obliczenia 2 20 2" xfId="6023"/>
    <cellStyle name="Obliczenia 2 20 3" xfId="7921"/>
    <cellStyle name="Obliczenia 2 20 4" xfId="3745"/>
    <cellStyle name="Obliczenia 2 21" xfId="1517"/>
    <cellStyle name="Obliczenia 2 21 2" xfId="6024"/>
    <cellStyle name="Obliczenia 2 21 3" xfId="7922"/>
    <cellStyle name="Obliczenia 2 21 4" xfId="3746"/>
    <cellStyle name="Obliczenia 2 22" xfId="1518"/>
    <cellStyle name="Obliczenia 2 22 2" xfId="6025"/>
    <cellStyle name="Obliczenia 2 22 3" xfId="7923"/>
    <cellStyle name="Obliczenia 2 22 4" xfId="3747"/>
    <cellStyle name="Obliczenia 2 23" xfId="1519"/>
    <cellStyle name="Obliczenia 2 23 2" xfId="6026"/>
    <cellStyle name="Obliczenia 2 23 3" xfId="7924"/>
    <cellStyle name="Obliczenia 2 23 4" xfId="3748"/>
    <cellStyle name="Obliczenia 2 24" xfId="6011"/>
    <cellStyle name="Obliczenia 2 25" xfId="7909"/>
    <cellStyle name="Obliczenia 2 26" xfId="3733"/>
    <cellStyle name="Obliczenia 2 3" xfId="1520"/>
    <cellStyle name="Obliczenia 2 3 2" xfId="6027"/>
    <cellStyle name="Obliczenia 2 3 3" xfId="7925"/>
    <cellStyle name="Obliczenia 2 3 4" xfId="3749"/>
    <cellStyle name="Obliczenia 2 4" xfId="1521"/>
    <cellStyle name="Obliczenia 2 4 2" xfId="6028"/>
    <cellStyle name="Obliczenia 2 4 3" xfId="7926"/>
    <cellStyle name="Obliczenia 2 4 4" xfId="3750"/>
    <cellStyle name="Obliczenia 2 5" xfId="1522"/>
    <cellStyle name="Obliczenia 2 5 2" xfId="6029"/>
    <cellStyle name="Obliczenia 2 5 3" xfId="7927"/>
    <cellStyle name="Obliczenia 2 5 4" xfId="3751"/>
    <cellStyle name="Obliczenia 2 6" xfId="1523"/>
    <cellStyle name="Obliczenia 2 6 2" xfId="6030"/>
    <cellStyle name="Obliczenia 2 6 3" xfId="7928"/>
    <cellStyle name="Obliczenia 2 6 4" xfId="3752"/>
    <cellStyle name="Obliczenia 2 7" xfId="1524"/>
    <cellStyle name="Obliczenia 2 7 2" xfId="6031"/>
    <cellStyle name="Obliczenia 2 7 3" xfId="7929"/>
    <cellStyle name="Obliczenia 2 7 4" xfId="3753"/>
    <cellStyle name="Obliczenia 2 8" xfId="1525"/>
    <cellStyle name="Obliczenia 2 8 2" xfId="6032"/>
    <cellStyle name="Obliczenia 2 8 3" xfId="7930"/>
    <cellStyle name="Obliczenia 2 8 4" xfId="3754"/>
    <cellStyle name="Obliczenia 2 9" xfId="1526"/>
    <cellStyle name="Obliczenia 2 9 2" xfId="6033"/>
    <cellStyle name="Obliczenia 2 9 3" xfId="7931"/>
    <cellStyle name="Obliczenia 2 9 4" xfId="3755"/>
    <cellStyle name="Obliczenia 20" xfId="1527"/>
    <cellStyle name="Obliczenia 20 2" xfId="6034"/>
    <cellStyle name="Obliczenia 20 3" xfId="7932"/>
    <cellStyle name="Obliczenia 20 4" xfId="3756"/>
    <cellStyle name="Obliczenia 21" xfId="1528"/>
    <cellStyle name="Obliczenia 21 2" xfId="6035"/>
    <cellStyle name="Obliczenia 21 3" xfId="7933"/>
    <cellStyle name="Obliczenia 21 4" xfId="3757"/>
    <cellStyle name="Obliczenia 22" xfId="1529"/>
    <cellStyle name="Obliczenia 22 2" xfId="6036"/>
    <cellStyle name="Obliczenia 22 3" xfId="7934"/>
    <cellStyle name="Obliczenia 22 4" xfId="3758"/>
    <cellStyle name="Obliczenia 23" xfId="1530"/>
    <cellStyle name="Obliczenia 23 2" xfId="6037"/>
    <cellStyle name="Obliczenia 23 3" xfId="7935"/>
    <cellStyle name="Obliczenia 23 4" xfId="3759"/>
    <cellStyle name="Obliczenia 24" xfId="1531"/>
    <cellStyle name="Obliczenia 24 2" xfId="6038"/>
    <cellStyle name="Obliczenia 24 3" xfId="7936"/>
    <cellStyle name="Obliczenia 24 4" xfId="3760"/>
    <cellStyle name="Obliczenia 25" xfId="1532"/>
    <cellStyle name="Obliczenia 25 2" xfId="6039"/>
    <cellStyle name="Obliczenia 25 3" xfId="7937"/>
    <cellStyle name="Obliczenia 25 4" xfId="3761"/>
    <cellStyle name="Obliczenia 26" xfId="6000"/>
    <cellStyle name="Obliczenia 27" xfId="7898"/>
    <cellStyle name="Obliczenia 28" xfId="3722"/>
    <cellStyle name="Obliczenia 3" xfId="1533"/>
    <cellStyle name="Obliczenia 3 10" xfId="1534"/>
    <cellStyle name="Obliczenia 3 10 2" xfId="6041"/>
    <cellStyle name="Obliczenia 3 10 3" xfId="7939"/>
    <cellStyle name="Obliczenia 3 10 4" xfId="3763"/>
    <cellStyle name="Obliczenia 3 11" xfId="1535"/>
    <cellStyle name="Obliczenia 3 11 2" xfId="6042"/>
    <cellStyle name="Obliczenia 3 11 3" xfId="7940"/>
    <cellStyle name="Obliczenia 3 11 4" xfId="3764"/>
    <cellStyle name="Obliczenia 3 12" xfId="1536"/>
    <cellStyle name="Obliczenia 3 12 2" xfId="6043"/>
    <cellStyle name="Obliczenia 3 12 3" xfId="7941"/>
    <cellStyle name="Obliczenia 3 12 4" xfId="3765"/>
    <cellStyle name="Obliczenia 3 13" xfId="1537"/>
    <cellStyle name="Obliczenia 3 13 2" xfId="6044"/>
    <cellStyle name="Obliczenia 3 13 3" xfId="7942"/>
    <cellStyle name="Obliczenia 3 13 4" xfId="3766"/>
    <cellStyle name="Obliczenia 3 14" xfId="1538"/>
    <cellStyle name="Obliczenia 3 14 2" xfId="6045"/>
    <cellStyle name="Obliczenia 3 14 3" xfId="7943"/>
    <cellStyle name="Obliczenia 3 14 4" xfId="3767"/>
    <cellStyle name="Obliczenia 3 15" xfId="1539"/>
    <cellStyle name="Obliczenia 3 15 2" xfId="6046"/>
    <cellStyle name="Obliczenia 3 15 3" xfId="7944"/>
    <cellStyle name="Obliczenia 3 15 4" xfId="3768"/>
    <cellStyle name="Obliczenia 3 16" xfId="1540"/>
    <cellStyle name="Obliczenia 3 16 2" xfId="6047"/>
    <cellStyle name="Obliczenia 3 16 3" xfId="7945"/>
    <cellStyle name="Obliczenia 3 16 4" xfId="3769"/>
    <cellStyle name="Obliczenia 3 17" xfId="1541"/>
    <cellStyle name="Obliczenia 3 17 2" xfId="6048"/>
    <cellStyle name="Obliczenia 3 17 3" xfId="7946"/>
    <cellStyle name="Obliczenia 3 17 4" xfId="3770"/>
    <cellStyle name="Obliczenia 3 18" xfId="1542"/>
    <cellStyle name="Obliczenia 3 18 2" xfId="6049"/>
    <cellStyle name="Obliczenia 3 18 3" xfId="7947"/>
    <cellStyle name="Obliczenia 3 18 4" xfId="3771"/>
    <cellStyle name="Obliczenia 3 19" xfId="1543"/>
    <cellStyle name="Obliczenia 3 19 2" xfId="6050"/>
    <cellStyle name="Obliczenia 3 19 3" xfId="7948"/>
    <cellStyle name="Obliczenia 3 19 4" xfId="3772"/>
    <cellStyle name="Obliczenia 3 2" xfId="1544"/>
    <cellStyle name="Obliczenia 3 2 2" xfId="6051"/>
    <cellStyle name="Obliczenia 3 2 3" xfId="7949"/>
    <cellStyle name="Obliczenia 3 2 4" xfId="3773"/>
    <cellStyle name="Obliczenia 3 20" xfId="1545"/>
    <cellStyle name="Obliczenia 3 20 2" xfId="6052"/>
    <cellStyle name="Obliczenia 3 20 3" xfId="7950"/>
    <cellStyle name="Obliczenia 3 20 4" xfId="3774"/>
    <cellStyle name="Obliczenia 3 21" xfId="1546"/>
    <cellStyle name="Obliczenia 3 21 2" xfId="6053"/>
    <cellStyle name="Obliczenia 3 21 3" xfId="7951"/>
    <cellStyle name="Obliczenia 3 21 4" xfId="3775"/>
    <cellStyle name="Obliczenia 3 22" xfId="1547"/>
    <cellStyle name="Obliczenia 3 22 2" xfId="6054"/>
    <cellStyle name="Obliczenia 3 22 3" xfId="7952"/>
    <cellStyle name="Obliczenia 3 22 4" xfId="3776"/>
    <cellStyle name="Obliczenia 3 23" xfId="1548"/>
    <cellStyle name="Obliczenia 3 23 2" xfId="6055"/>
    <cellStyle name="Obliczenia 3 23 3" xfId="7953"/>
    <cellStyle name="Obliczenia 3 23 4" xfId="3777"/>
    <cellStyle name="Obliczenia 3 24" xfId="6040"/>
    <cellStyle name="Obliczenia 3 25" xfId="7938"/>
    <cellStyle name="Obliczenia 3 26" xfId="3762"/>
    <cellStyle name="Obliczenia 3 3" xfId="1549"/>
    <cellStyle name="Obliczenia 3 3 2" xfId="6056"/>
    <cellStyle name="Obliczenia 3 3 3" xfId="7954"/>
    <cellStyle name="Obliczenia 3 3 4" xfId="3778"/>
    <cellStyle name="Obliczenia 3 4" xfId="1550"/>
    <cellStyle name="Obliczenia 3 4 2" xfId="6057"/>
    <cellStyle name="Obliczenia 3 4 3" xfId="7955"/>
    <cellStyle name="Obliczenia 3 4 4" xfId="3779"/>
    <cellStyle name="Obliczenia 3 5" xfId="1551"/>
    <cellStyle name="Obliczenia 3 5 2" xfId="6058"/>
    <cellStyle name="Obliczenia 3 5 3" xfId="7956"/>
    <cellStyle name="Obliczenia 3 5 4" xfId="3780"/>
    <cellStyle name="Obliczenia 3 6" xfId="1552"/>
    <cellStyle name="Obliczenia 3 6 2" xfId="6059"/>
    <cellStyle name="Obliczenia 3 6 3" xfId="7957"/>
    <cellStyle name="Obliczenia 3 6 4" xfId="3781"/>
    <cellStyle name="Obliczenia 3 7" xfId="1553"/>
    <cellStyle name="Obliczenia 3 7 2" xfId="6060"/>
    <cellStyle name="Obliczenia 3 7 3" xfId="7958"/>
    <cellStyle name="Obliczenia 3 7 4" xfId="3782"/>
    <cellStyle name="Obliczenia 3 8" xfId="1554"/>
    <cellStyle name="Obliczenia 3 8 2" xfId="6061"/>
    <cellStyle name="Obliczenia 3 8 3" xfId="7959"/>
    <cellStyle name="Obliczenia 3 8 4" xfId="3783"/>
    <cellStyle name="Obliczenia 3 9" xfId="1555"/>
    <cellStyle name="Obliczenia 3 9 2" xfId="6062"/>
    <cellStyle name="Obliczenia 3 9 3" xfId="7960"/>
    <cellStyle name="Obliczenia 3 9 4" xfId="3784"/>
    <cellStyle name="Obliczenia 4" xfId="1556"/>
    <cellStyle name="Obliczenia 4 2" xfId="6063"/>
    <cellStyle name="Obliczenia 4 3" xfId="7961"/>
    <cellStyle name="Obliczenia 4 4" xfId="3785"/>
    <cellStyle name="Obliczenia 5" xfId="1557"/>
    <cellStyle name="Obliczenia 5 2" xfId="6064"/>
    <cellStyle name="Obliczenia 5 3" xfId="7962"/>
    <cellStyle name="Obliczenia 5 4" xfId="3786"/>
    <cellStyle name="Obliczenia 6" xfId="1558"/>
    <cellStyle name="Obliczenia 6 2" xfId="6065"/>
    <cellStyle name="Obliczenia 6 3" xfId="7963"/>
    <cellStyle name="Obliczenia 6 4" xfId="3787"/>
    <cellStyle name="Obliczenia 7" xfId="1559"/>
    <cellStyle name="Obliczenia 7 2" xfId="6066"/>
    <cellStyle name="Obliczenia 7 3" xfId="7964"/>
    <cellStyle name="Obliczenia 7 4" xfId="3788"/>
    <cellStyle name="Obliczenia 8" xfId="1560"/>
    <cellStyle name="Obliczenia 8 2" xfId="6067"/>
    <cellStyle name="Obliczenia 8 3" xfId="7965"/>
    <cellStyle name="Obliczenia 8 4" xfId="3789"/>
    <cellStyle name="Obliczenia 9" xfId="1561"/>
    <cellStyle name="Obliczenia 9 2" xfId="6068"/>
    <cellStyle name="Obliczenia 9 3" xfId="7966"/>
    <cellStyle name="Obliczenia 9 4" xfId="3790"/>
    <cellStyle name="Output" xfId="47" builtinId="21" customBuiltin="1"/>
    <cellStyle name="Output 2" xfId="1562"/>
    <cellStyle name="Output 2 10" xfId="1563"/>
    <cellStyle name="Output 2 10 10" xfId="1564"/>
    <cellStyle name="Output 2 10 10 2" xfId="6071"/>
    <cellStyle name="Output 2 10 10 3" xfId="7969"/>
    <cellStyle name="Output 2 10 10 4" xfId="3793"/>
    <cellStyle name="Output 2 10 11" xfId="1565"/>
    <cellStyle name="Output 2 10 11 2" xfId="6072"/>
    <cellStyle name="Output 2 10 11 3" xfId="7970"/>
    <cellStyle name="Output 2 10 11 4" xfId="3794"/>
    <cellStyle name="Output 2 10 12" xfId="1566"/>
    <cellStyle name="Output 2 10 12 2" xfId="6073"/>
    <cellStyle name="Output 2 10 12 3" xfId="7971"/>
    <cellStyle name="Output 2 10 12 4" xfId="3795"/>
    <cellStyle name="Output 2 10 13" xfId="1567"/>
    <cellStyle name="Output 2 10 13 2" xfId="6074"/>
    <cellStyle name="Output 2 10 13 3" xfId="7972"/>
    <cellStyle name="Output 2 10 13 4" xfId="3796"/>
    <cellStyle name="Output 2 10 14" xfId="1568"/>
    <cellStyle name="Output 2 10 14 2" xfId="6075"/>
    <cellStyle name="Output 2 10 14 3" xfId="7973"/>
    <cellStyle name="Output 2 10 14 4" xfId="3797"/>
    <cellStyle name="Output 2 10 15" xfId="1569"/>
    <cellStyle name="Output 2 10 15 2" xfId="6076"/>
    <cellStyle name="Output 2 10 15 3" xfId="7974"/>
    <cellStyle name="Output 2 10 15 4" xfId="3798"/>
    <cellStyle name="Output 2 10 16" xfId="1570"/>
    <cellStyle name="Output 2 10 16 2" xfId="6077"/>
    <cellStyle name="Output 2 10 16 3" xfId="7975"/>
    <cellStyle name="Output 2 10 16 4" xfId="3799"/>
    <cellStyle name="Output 2 10 17" xfId="1571"/>
    <cellStyle name="Output 2 10 17 2" xfId="6078"/>
    <cellStyle name="Output 2 10 17 3" xfId="7976"/>
    <cellStyle name="Output 2 10 17 4" xfId="3800"/>
    <cellStyle name="Output 2 10 18" xfId="1572"/>
    <cellStyle name="Output 2 10 18 2" xfId="6079"/>
    <cellStyle name="Output 2 10 18 3" xfId="7977"/>
    <cellStyle name="Output 2 10 18 4" xfId="3801"/>
    <cellStyle name="Output 2 10 19" xfId="1573"/>
    <cellStyle name="Output 2 10 19 2" xfId="6080"/>
    <cellStyle name="Output 2 10 19 3" xfId="7978"/>
    <cellStyle name="Output 2 10 19 4" xfId="3802"/>
    <cellStyle name="Output 2 10 2" xfId="1574"/>
    <cellStyle name="Output 2 10 2 2" xfId="6081"/>
    <cellStyle name="Output 2 10 2 3" xfId="7979"/>
    <cellStyle name="Output 2 10 2 4" xfId="3803"/>
    <cellStyle name="Output 2 10 20" xfId="1575"/>
    <cellStyle name="Output 2 10 20 2" xfId="6082"/>
    <cellStyle name="Output 2 10 20 3" xfId="7980"/>
    <cellStyle name="Output 2 10 20 4" xfId="3804"/>
    <cellStyle name="Output 2 10 21" xfId="1576"/>
    <cellStyle name="Output 2 10 21 2" xfId="6083"/>
    <cellStyle name="Output 2 10 21 3" xfId="7981"/>
    <cellStyle name="Output 2 10 21 4" xfId="3805"/>
    <cellStyle name="Output 2 10 22" xfId="1577"/>
    <cellStyle name="Output 2 10 22 2" xfId="6084"/>
    <cellStyle name="Output 2 10 22 3" xfId="7982"/>
    <cellStyle name="Output 2 10 22 4" xfId="3806"/>
    <cellStyle name="Output 2 10 23" xfId="1578"/>
    <cellStyle name="Output 2 10 23 2" xfId="6085"/>
    <cellStyle name="Output 2 10 23 3" xfId="7983"/>
    <cellStyle name="Output 2 10 23 4" xfId="3807"/>
    <cellStyle name="Output 2 10 24" xfId="6070"/>
    <cellStyle name="Output 2 10 25" xfId="7968"/>
    <cellStyle name="Output 2 10 26" xfId="3792"/>
    <cellStyle name="Output 2 10 3" xfId="1579"/>
    <cellStyle name="Output 2 10 3 2" xfId="6086"/>
    <cellStyle name="Output 2 10 3 3" xfId="7984"/>
    <cellStyle name="Output 2 10 3 4" xfId="3808"/>
    <cellStyle name="Output 2 10 4" xfId="1580"/>
    <cellStyle name="Output 2 10 4 2" xfId="6087"/>
    <cellStyle name="Output 2 10 4 3" xfId="7985"/>
    <cellStyle name="Output 2 10 4 4" xfId="3809"/>
    <cellStyle name="Output 2 10 5" xfId="1581"/>
    <cellStyle name="Output 2 10 5 2" xfId="6088"/>
    <cellStyle name="Output 2 10 5 3" xfId="7986"/>
    <cellStyle name="Output 2 10 5 4" xfId="3810"/>
    <cellStyle name="Output 2 10 6" xfId="1582"/>
    <cellStyle name="Output 2 10 6 2" xfId="6089"/>
    <cellStyle name="Output 2 10 6 3" xfId="7987"/>
    <cellStyle name="Output 2 10 6 4" xfId="3811"/>
    <cellStyle name="Output 2 10 7" xfId="1583"/>
    <cellStyle name="Output 2 10 7 2" xfId="6090"/>
    <cellStyle name="Output 2 10 7 3" xfId="7988"/>
    <cellStyle name="Output 2 10 7 4" xfId="3812"/>
    <cellStyle name="Output 2 10 8" xfId="1584"/>
    <cellStyle name="Output 2 10 8 2" xfId="6091"/>
    <cellStyle name="Output 2 10 8 3" xfId="7989"/>
    <cellStyle name="Output 2 10 8 4" xfId="3813"/>
    <cellStyle name="Output 2 10 9" xfId="1585"/>
    <cellStyle name="Output 2 10 9 2" xfId="6092"/>
    <cellStyle name="Output 2 10 9 3" xfId="7990"/>
    <cellStyle name="Output 2 10 9 4" xfId="3814"/>
    <cellStyle name="Output 2 11" xfId="1586"/>
    <cellStyle name="Output 2 11 10" xfId="1587"/>
    <cellStyle name="Output 2 11 10 2" xfId="6094"/>
    <cellStyle name="Output 2 11 10 3" xfId="7992"/>
    <cellStyle name="Output 2 11 10 4" xfId="3816"/>
    <cellStyle name="Output 2 11 11" xfId="1588"/>
    <cellStyle name="Output 2 11 11 2" xfId="6095"/>
    <cellStyle name="Output 2 11 11 3" xfId="7993"/>
    <cellStyle name="Output 2 11 11 4" xfId="3817"/>
    <cellStyle name="Output 2 11 12" xfId="1589"/>
    <cellStyle name="Output 2 11 12 2" xfId="6096"/>
    <cellStyle name="Output 2 11 12 3" xfId="7994"/>
    <cellStyle name="Output 2 11 12 4" xfId="3818"/>
    <cellStyle name="Output 2 11 13" xfId="1590"/>
    <cellStyle name="Output 2 11 13 2" xfId="6097"/>
    <cellStyle name="Output 2 11 13 3" xfId="7995"/>
    <cellStyle name="Output 2 11 13 4" xfId="3819"/>
    <cellStyle name="Output 2 11 14" xfId="1591"/>
    <cellStyle name="Output 2 11 14 2" xfId="6098"/>
    <cellStyle name="Output 2 11 14 3" xfId="7996"/>
    <cellStyle name="Output 2 11 14 4" xfId="3820"/>
    <cellStyle name="Output 2 11 15" xfId="1592"/>
    <cellStyle name="Output 2 11 15 2" xfId="6099"/>
    <cellStyle name="Output 2 11 15 3" xfId="7997"/>
    <cellStyle name="Output 2 11 15 4" xfId="3821"/>
    <cellStyle name="Output 2 11 16" xfId="1593"/>
    <cellStyle name="Output 2 11 16 2" xfId="6100"/>
    <cellStyle name="Output 2 11 16 3" xfId="7998"/>
    <cellStyle name="Output 2 11 16 4" xfId="3822"/>
    <cellStyle name="Output 2 11 17" xfId="1594"/>
    <cellStyle name="Output 2 11 17 2" xfId="6101"/>
    <cellStyle name="Output 2 11 17 3" xfId="7999"/>
    <cellStyle name="Output 2 11 17 4" xfId="3823"/>
    <cellStyle name="Output 2 11 18" xfId="1595"/>
    <cellStyle name="Output 2 11 18 2" xfId="6102"/>
    <cellStyle name="Output 2 11 18 3" xfId="8000"/>
    <cellStyle name="Output 2 11 18 4" xfId="3824"/>
    <cellStyle name="Output 2 11 19" xfId="1596"/>
    <cellStyle name="Output 2 11 19 2" xfId="6103"/>
    <cellStyle name="Output 2 11 19 3" xfId="8001"/>
    <cellStyle name="Output 2 11 19 4" xfId="3825"/>
    <cellStyle name="Output 2 11 2" xfId="1597"/>
    <cellStyle name="Output 2 11 2 2" xfId="6104"/>
    <cellStyle name="Output 2 11 2 3" xfId="8002"/>
    <cellStyle name="Output 2 11 2 4" xfId="3826"/>
    <cellStyle name="Output 2 11 20" xfId="1598"/>
    <cellStyle name="Output 2 11 20 2" xfId="6105"/>
    <cellStyle name="Output 2 11 20 3" xfId="8003"/>
    <cellStyle name="Output 2 11 20 4" xfId="3827"/>
    <cellStyle name="Output 2 11 21" xfId="1599"/>
    <cellStyle name="Output 2 11 21 2" xfId="6106"/>
    <cellStyle name="Output 2 11 21 3" xfId="8004"/>
    <cellStyle name="Output 2 11 21 4" xfId="3828"/>
    <cellStyle name="Output 2 11 22" xfId="1600"/>
    <cellStyle name="Output 2 11 22 2" xfId="6107"/>
    <cellStyle name="Output 2 11 22 3" xfId="8005"/>
    <cellStyle name="Output 2 11 22 4" xfId="3829"/>
    <cellStyle name="Output 2 11 23" xfId="1601"/>
    <cellStyle name="Output 2 11 23 2" xfId="6108"/>
    <cellStyle name="Output 2 11 23 3" xfId="8006"/>
    <cellStyle name="Output 2 11 23 4" xfId="3830"/>
    <cellStyle name="Output 2 11 24" xfId="6093"/>
    <cellStyle name="Output 2 11 25" xfId="7991"/>
    <cellStyle name="Output 2 11 26" xfId="3815"/>
    <cellStyle name="Output 2 11 3" xfId="1602"/>
    <cellStyle name="Output 2 11 3 2" xfId="6109"/>
    <cellStyle name="Output 2 11 3 3" xfId="8007"/>
    <cellStyle name="Output 2 11 3 4" xfId="3831"/>
    <cellStyle name="Output 2 11 4" xfId="1603"/>
    <cellStyle name="Output 2 11 4 2" xfId="6110"/>
    <cellStyle name="Output 2 11 4 3" xfId="8008"/>
    <cellStyle name="Output 2 11 4 4" xfId="3832"/>
    <cellStyle name="Output 2 11 5" xfId="1604"/>
    <cellStyle name="Output 2 11 5 2" xfId="6111"/>
    <cellStyle name="Output 2 11 5 3" xfId="8009"/>
    <cellStyle name="Output 2 11 5 4" xfId="3833"/>
    <cellStyle name="Output 2 11 6" xfId="1605"/>
    <cellStyle name="Output 2 11 6 2" xfId="6112"/>
    <cellStyle name="Output 2 11 6 3" xfId="8010"/>
    <cellStyle name="Output 2 11 6 4" xfId="3834"/>
    <cellStyle name="Output 2 11 7" xfId="1606"/>
    <cellStyle name="Output 2 11 7 2" xfId="6113"/>
    <cellStyle name="Output 2 11 7 3" xfId="8011"/>
    <cellStyle name="Output 2 11 7 4" xfId="3835"/>
    <cellStyle name="Output 2 11 8" xfId="1607"/>
    <cellStyle name="Output 2 11 8 2" xfId="6114"/>
    <cellStyle name="Output 2 11 8 3" xfId="8012"/>
    <cellStyle name="Output 2 11 8 4" xfId="3836"/>
    <cellStyle name="Output 2 11 9" xfId="1608"/>
    <cellStyle name="Output 2 11 9 2" xfId="6115"/>
    <cellStyle name="Output 2 11 9 3" xfId="8013"/>
    <cellStyle name="Output 2 11 9 4" xfId="3837"/>
    <cellStyle name="Output 2 12" xfId="1609"/>
    <cellStyle name="Output 2 12 10" xfId="1610"/>
    <cellStyle name="Output 2 12 10 2" xfId="6117"/>
    <cellStyle name="Output 2 12 10 3" xfId="8015"/>
    <cellStyle name="Output 2 12 10 4" xfId="3839"/>
    <cellStyle name="Output 2 12 11" xfId="1611"/>
    <cellStyle name="Output 2 12 11 2" xfId="6118"/>
    <cellStyle name="Output 2 12 11 3" xfId="8016"/>
    <cellStyle name="Output 2 12 11 4" xfId="3840"/>
    <cellStyle name="Output 2 12 12" xfId="1612"/>
    <cellStyle name="Output 2 12 12 2" xfId="6119"/>
    <cellStyle name="Output 2 12 12 3" xfId="8017"/>
    <cellStyle name="Output 2 12 12 4" xfId="3841"/>
    <cellStyle name="Output 2 12 13" xfId="1613"/>
    <cellStyle name="Output 2 12 13 2" xfId="6120"/>
    <cellStyle name="Output 2 12 13 3" xfId="8018"/>
    <cellStyle name="Output 2 12 13 4" xfId="3842"/>
    <cellStyle name="Output 2 12 14" xfId="1614"/>
    <cellStyle name="Output 2 12 14 2" xfId="6121"/>
    <cellStyle name="Output 2 12 14 3" xfId="8019"/>
    <cellStyle name="Output 2 12 14 4" xfId="3843"/>
    <cellStyle name="Output 2 12 15" xfId="1615"/>
    <cellStyle name="Output 2 12 15 2" xfId="6122"/>
    <cellStyle name="Output 2 12 15 3" xfId="8020"/>
    <cellStyle name="Output 2 12 15 4" xfId="3844"/>
    <cellStyle name="Output 2 12 16" xfId="1616"/>
    <cellStyle name="Output 2 12 16 2" xfId="6123"/>
    <cellStyle name="Output 2 12 16 3" xfId="8021"/>
    <cellStyle name="Output 2 12 16 4" xfId="3845"/>
    <cellStyle name="Output 2 12 17" xfId="1617"/>
    <cellStyle name="Output 2 12 17 2" xfId="6124"/>
    <cellStyle name="Output 2 12 17 3" xfId="8022"/>
    <cellStyle name="Output 2 12 17 4" xfId="3846"/>
    <cellStyle name="Output 2 12 18" xfId="1618"/>
    <cellStyle name="Output 2 12 18 2" xfId="6125"/>
    <cellStyle name="Output 2 12 18 3" xfId="8023"/>
    <cellStyle name="Output 2 12 18 4" xfId="3847"/>
    <cellStyle name="Output 2 12 19" xfId="1619"/>
    <cellStyle name="Output 2 12 19 2" xfId="6126"/>
    <cellStyle name="Output 2 12 19 3" xfId="8024"/>
    <cellStyle name="Output 2 12 19 4" xfId="3848"/>
    <cellStyle name="Output 2 12 2" xfId="1620"/>
    <cellStyle name="Output 2 12 2 2" xfId="6127"/>
    <cellStyle name="Output 2 12 2 3" xfId="8025"/>
    <cellStyle name="Output 2 12 2 4" xfId="3849"/>
    <cellStyle name="Output 2 12 20" xfId="1621"/>
    <cellStyle name="Output 2 12 20 2" xfId="6128"/>
    <cellStyle name="Output 2 12 20 3" xfId="8026"/>
    <cellStyle name="Output 2 12 20 4" xfId="3850"/>
    <cellStyle name="Output 2 12 21" xfId="1622"/>
    <cellStyle name="Output 2 12 21 2" xfId="6129"/>
    <cellStyle name="Output 2 12 21 3" xfId="8027"/>
    <cellStyle name="Output 2 12 21 4" xfId="3851"/>
    <cellStyle name="Output 2 12 22" xfId="1623"/>
    <cellStyle name="Output 2 12 22 2" xfId="6130"/>
    <cellStyle name="Output 2 12 22 3" xfId="8028"/>
    <cellStyle name="Output 2 12 22 4" xfId="3852"/>
    <cellStyle name="Output 2 12 23" xfId="1624"/>
    <cellStyle name="Output 2 12 23 2" xfId="6131"/>
    <cellStyle name="Output 2 12 23 3" xfId="8029"/>
    <cellStyle name="Output 2 12 23 4" xfId="3853"/>
    <cellStyle name="Output 2 12 24" xfId="6116"/>
    <cellStyle name="Output 2 12 25" xfId="8014"/>
    <cellStyle name="Output 2 12 26" xfId="3838"/>
    <cellStyle name="Output 2 12 3" xfId="1625"/>
    <cellStyle name="Output 2 12 3 2" xfId="6132"/>
    <cellStyle name="Output 2 12 3 3" xfId="8030"/>
    <cellStyle name="Output 2 12 3 4" xfId="3854"/>
    <cellStyle name="Output 2 12 4" xfId="1626"/>
    <cellStyle name="Output 2 12 4 2" xfId="6133"/>
    <cellStyle name="Output 2 12 4 3" xfId="8031"/>
    <cellStyle name="Output 2 12 4 4" xfId="3855"/>
    <cellStyle name="Output 2 12 5" xfId="1627"/>
    <cellStyle name="Output 2 12 5 2" xfId="6134"/>
    <cellStyle name="Output 2 12 5 3" xfId="8032"/>
    <cellStyle name="Output 2 12 5 4" xfId="3856"/>
    <cellStyle name="Output 2 12 6" xfId="1628"/>
    <cellStyle name="Output 2 12 6 2" xfId="6135"/>
    <cellStyle name="Output 2 12 6 3" xfId="8033"/>
    <cellStyle name="Output 2 12 6 4" xfId="3857"/>
    <cellStyle name="Output 2 12 7" xfId="1629"/>
    <cellStyle name="Output 2 12 7 2" xfId="6136"/>
    <cellStyle name="Output 2 12 7 3" xfId="8034"/>
    <cellStyle name="Output 2 12 7 4" xfId="3858"/>
    <cellStyle name="Output 2 12 8" xfId="1630"/>
    <cellStyle name="Output 2 12 8 2" xfId="6137"/>
    <cellStyle name="Output 2 12 8 3" xfId="8035"/>
    <cellStyle name="Output 2 12 8 4" xfId="3859"/>
    <cellStyle name="Output 2 12 9" xfId="1631"/>
    <cellStyle name="Output 2 12 9 2" xfId="6138"/>
    <cellStyle name="Output 2 12 9 3" xfId="8036"/>
    <cellStyle name="Output 2 12 9 4" xfId="3860"/>
    <cellStyle name="Output 2 13" xfId="1632"/>
    <cellStyle name="Output 2 13 10" xfId="1633"/>
    <cellStyle name="Output 2 13 10 2" xfId="6140"/>
    <cellStyle name="Output 2 13 10 3" xfId="8038"/>
    <cellStyle name="Output 2 13 10 4" xfId="3862"/>
    <cellStyle name="Output 2 13 11" xfId="1634"/>
    <cellStyle name="Output 2 13 11 2" xfId="6141"/>
    <cellStyle name="Output 2 13 11 3" xfId="8039"/>
    <cellStyle name="Output 2 13 11 4" xfId="3863"/>
    <cellStyle name="Output 2 13 12" xfId="1635"/>
    <cellStyle name="Output 2 13 12 2" xfId="6142"/>
    <cellStyle name="Output 2 13 12 3" xfId="8040"/>
    <cellStyle name="Output 2 13 12 4" xfId="3864"/>
    <cellStyle name="Output 2 13 13" xfId="1636"/>
    <cellStyle name="Output 2 13 13 2" xfId="6143"/>
    <cellStyle name="Output 2 13 13 3" xfId="8041"/>
    <cellStyle name="Output 2 13 13 4" xfId="3865"/>
    <cellStyle name="Output 2 13 14" xfId="1637"/>
    <cellStyle name="Output 2 13 14 2" xfId="6144"/>
    <cellStyle name="Output 2 13 14 3" xfId="8042"/>
    <cellStyle name="Output 2 13 14 4" xfId="3866"/>
    <cellStyle name="Output 2 13 15" xfId="1638"/>
    <cellStyle name="Output 2 13 15 2" xfId="6145"/>
    <cellStyle name="Output 2 13 15 3" xfId="8043"/>
    <cellStyle name="Output 2 13 15 4" xfId="3867"/>
    <cellStyle name="Output 2 13 16" xfId="1639"/>
    <cellStyle name="Output 2 13 16 2" xfId="6146"/>
    <cellStyle name="Output 2 13 16 3" xfId="8044"/>
    <cellStyle name="Output 2 13 16 4" xfId="3868"/>
    <cellStyle name="Output 2 13 17" xfId="1640"/>
    <cellStyle name="Output 2 13 17 2" xfId="6147"/>
    <cellStyle name="Output 2 13 17 3" xfId="8045"/>
    <cellStyle name="Output 2 13 17 4" xfId="3869"/>
    <cellStyle name="Output 2 13 18" xfId="1641"/>
    <cellStyle name="Output 2 13 18 2" xfId="6148"/>
    <cellStyle name="Output 2 13 18 3" xfId="8046"/>
    <cellStyle name="Output 2 13 18 4" xfId="3870"/>
    <cellStyle name="Output 2 13 19" xfId="1642"/>
    <cellStyle name="Output 2 13 19 2" xfId="6149"/>
    <cellStyle name="Output 2 13 19 3" xfId="8047"/>
    <cellStyle name="Output 2 13 19 4" xfId="3871"/>
    <cellStyle name="Output 2 13 2" xfId="1643"/>
    <cellStyle name="Output 2 13 2 2" xfId="6150"/>
    <cellStyle name="Output 2 13 2 3" xfId="8048"/>
    <cellStyle name="Output 2 13 2 4" xfId="3872"/>
    <cellStyle name="Output 2 13 20" xfId="1644"/>
    <cellStyle name="Output 2 13 20 2" xfId="6151"/>
    <cellStyle name="Output 2 13 20 3" xfId="8049"/>
    <cellStyle name="Output 2 13 20 4" xfId="3873"/>
    <cellStyle name="Output 2 13 21" xfId="1645"/>
    <cellStyle name="Output 2 13 21 2" xfId="6152"/>
    <cellStyle name="Output 2 13 21 3" xfId="8050"/>
    <cellStyle name="Output 2 13 21 4" xfId="3874"/>
    <cellStyle name="Output 2 13 22" xfId="1646"/>
    <cellStyle name="Output 2 13 22 2" xfId="6153"/>
    <cellStyle name="Output 2 13 22 3" xfId="8051"/>
    <cellStyle name="Output 2 13 22 4" xfId="3875"/>
    <cellStyle name="Output 2 13 23" xfId="1647"/>
    <cellStyle name="Output 2 13 23 2" xfId="6154"/>
    <cellStyle name="Output 2 13 23 3" xfId="8052"/>
    <cellStyle name="Output 2 13 23 4" xfId="3876"/>
    <cellStyle name="Output 2 13 24" xfId="6139"/>
    <cellStyle name="Output 2 13 25" xfId="8037"/>
    <cellStyle name="Output 2 13 26" xfId="3861"/>
    <cellStyle name="Output 2 13 3" xfId="1648"/>
    <cellStyle name="Output 2 13 3 2" xfId="6155"/>
    <cellStyle name="Output 2 13 3 3" xfId="8053"/>
    <cellStyle name="Output 2 13 3 4" xfId="3877"/>
    <cellStyle name="Output 2 13 4" xfId="1649"/>
    <cellStyle name="Output 2 13 4 2" xfId="6156"/>
    <cellStyle name="Output 2 13 4 3" xfId="8054"/>
    <cellStyle name="Output 2 13 4 4" xfId="3878"/>
    <cellStyle name="Output 2 13 5" xfId="1650"/>
    <cellStyle name="Output 2 13 5 2" xfId="6157"/>
    <cellStyle name="Output 2 13 5 3" xfId="8055"/>
    <cellStyle name="Output 2 13 5 4" xfId="3879"/>
    <cellStyle name="Output 2 13 6" xfId="1651"/>
    <cellStyle name="Output 2 13 6 2" xfId="6158"/>
    <cellStyle name="Output 2 13 6 3" xfId="8056"/>
    <cellStyle name="Output 2 13 6 4" xfId="3880"/>
    <cellStyle name="Output 2 13 7" xfId="1652"/>
    <cellStyle name="Output 2 13 7 2" xfId="6159"/>
    <cellStyle name="Output 2 13 7 3" xfId="8057"/>
    <cellStyle name="Output 2 13 7 4" xfId="3881"/>
    <cellStyle name="Output 2 13 8" xfId="1653"/>
    <cellStyle name="Output 2 13 8 2" xfId="6160"/>
    <cellStyle name="Output 2 13 8 3" xfId="8058"/>
    <cellStyle name="Output 2 13 8 4" xfId="3882"/>
    <cellStyle name="Output 2 13 9" xfId="1654"/>
    <cellStyle name="Output 2 13 9 2" xfId="6161"/>
    <cellStyle name="Output 2 13 9 3" xfId="8059"/>
    <cellStyle name="Output 2 13 9 4" xfId="3883"/>
    <cellStyle name="Output 2 14" xfId="1655"/>
    <cellStyle name="Output 2 14 10" xfId="1656"/>
    <cellStyle name="Output 2 14 10 2" xfId="6163"/>
    <cellStyle name="Output 2 14 10 3" xfId="8061"/>
    <cellStyle name="Output 2 14 10 4" xfId="3885"/>
    <cellStyle name="Output 2 14 11" xfId="1657"/>
    <cellStyle name="Output 2 14 11 2" xfId="6164"/>
    <cellStyle name="Output 2 14 11 3" xfId="8062"/>
    <cellStyle name="Output 2 14 11 4" xfId="3886"/>
    <cellStyle name="Output 2 14 12" xfId="1658"/>
    <cellStyle name="Output 2 14 12 2" xfId="6165"/>
    <cellStyle name="Output 2 14 12 3" xfId="8063"/>
    <cellStyle name="Output 2 14 12 4" xfId="3887"/>
    <cellStyle name="Output 2 14 13" xfId="1659"/>
    <cellStyle name="Output 2 14 13 2" xfId="6166"/>
    <cellStyle name="Output 2 14 13 3" xfId="8064"/>
    <cellStyle name="Output 2 14 13 4" xfId="3888"/>
    <cellStyle name="Output 2 14 14" xfId="1660"/>
    <cellStyle name="Output 2 14 14 2" xfId="6167"/>
    <cellStyle name="Output 2 14 14 3" xfId="8065"/>
    <cellStyle name="Output 2 14 14 4" xfId="3889"/>
    <cellStyle name="Output 2 14 15" xfId="1661"/>
    <cellStyle name="Output 2 14 15 2" xfId="6168"/>
    <cellStyle name="Output 2 14 15 3" xfId="8066"/>
    <cellStyle name="Output 2 14 15 4" xfId="3890"/>
    <cellStyle name="Output 2 14 16" xfId="1662"/>
    <cellStyle name="Output 2 14 16 2" xfId="6169"/>
    <cellStyle name="Output 2 14 16 3" xfId="8067"/>
    <cellStyle name="Output 2 14 16 4" xfId="3891"/>
    <cellStyle name="Output 2 14 17" xfId="1663"/>
    <cellStyle name="Output 2 14 17 2" xfId="6170"/>
    <cellStyle name="Output 2 14 17 3" xfId="8068"/>
    <cellStyle name="Output 2 14 17 4" xfId="3892"/>
    <cellStyle name="Output 2 14 18" xfId="1664"/>
    <cellStyle name="Output 2 14 18 2" xfId="6171"/>
    <cellStyle name="Output 2 14 18 3" xfId="8069"/>
    <cellStyle name="Output 2 14 18 4" xfId="3893"/>
    <cellStyle name="Output 2 14 19" xfId="1665"/>
    <cellStyle name="Output 2 14 19 2" xfId="6172"/>
    <cellStyle name="Output 2 14 19 3" xfId="8070"/>
    <cellStyle name="Output 2 14 19 4" xfId="3894"/>
    <cellStyle name="Output 2 14 2" xfId="1666"/>
    <cellStyle name="Output 2 14 2 2" xfId="6173"/>
    <cellStyle name="Output 2 14 2 3" xfId="8071"/>
    <cellStyle name="Output 2 14 2 4" xfId="3895"/>
    <cellStyle name="Output 2 14 20" xfId="1667"/>
    <cellStyle name="Output 2 14 20 2" xfId="6174"/>
    <cellStyle name="Output 2 14 20 3" xfId="8072"/>
    <cellStyle name="Output 2 14 20 4" xfId="3896"/>
    <cellStyle name="Output 2 14 21" xfId="1668"/>
    <cellStyle name="Output 2 14 21 2" xfId="6175"/>
    <cellStyle name="Output 2 14 21 3" xfId="8073"/>
    <cellStyle name="Output 2 14 21 4" xfId="3897"/>
    <cellStyle name="Output 2 14 22" xfId="1669"/>
    <cellStyle name="Output 2 14 22 2" xfId="6176"/>
    <cellStyle name="Output 2 14 22 3" xfId="8074"/>
    <cellStyle name="Output 2 14 22 4" xfId="3898"/>
    <cellStyle name="Output 2 14 23" xfId="1670"/>
    <cellStyle name="Output 2 14 23 2" xfId="6177"/>
    <cellStyle name="Output 2 14 23 3" xfId="8075"/>
    <cellStyle name="Output 2 14 23 4" xfId="3899"/>
    <cellStyle name="Output 2 14 24" xfId="6162"/>
    <cellStyle name="Output 2 14 25" xfId="8060"/>
    <cellStyle name="Output 2 14 26" xfId="3884"/>
    <cellStyle name="Output 2 14 3" xfId="1671"/>
    <cellStyle name="Output 2 14 3 2" xfId="6178"/>
    <cellStyle name="Output 2 14 3 3" xfId="8076"/>
    <cellStyle name="Output 2 14 3 4" xfId="3900"/>
    <cellStyle name="Output 2 14 4" xfId="1672"/>
    <cellStyle name="Output 2 14 4 2" xfId="6179"/>
    <cellStyle name="Output 2 14 4 3" xfId="8077"/>
    <cellStyle name="Output 2 14 4 4" xfId="3901"/>
    <cellStyle name="Output 2 14 5" xfId="1673"/>
    <cellStyle name="Output 2 14 5 2" xfId="6180"/>
    <cellStyle name="Output 2 14 5 3" xfId="8078"/>
    <cellStyle name="Output 2 14 5 4" xfId="3902"/>
    <cellStyle name="Output 2 14 6" xfId="1674"/>
    <cellStyle name="Output 2 14 6 2" xfId="6181"/>
    <cellStyle name="Output 2 14 6 3" xfId="8079"/>
    <cellStyle name="Output 2 14 6 4" xfId="3903"/>
    <cellStyle name="Output 2 14 7" xfId="1675"/>
    <cellStyle name="Output 2 14 7 2" xfId="6182"/>
    <cellStyle name="Output 2 14 7 3" xfId="8080"/>
    <cellStyle name="Output 2 14 7 4" xfId="3904"/>
    <cellStyle name="Output 2 14 8" xfId="1676"/>
    <cellStyle name="Output 2 14 8 2" xfId="6183"/>
    <cellStyle name="Output 2 14 8 3" xfId="8081"/>
    <cellStyle name="Output 2 14 8 4" xfId="3905"/>
    <cellStyle name="Output 2 14 9" xfId="1677"/>
    <cellStyle name="Output 2 14 9 2" xfId="6184"/>
    <cellStyle name="Output 2 14 9 3" xfId="8082"/>
    <cellStyle name="Output 2 14 9 4" xfId="3906"/>
    <cellStyle name="Output 2 15" xfId="1678"/>
    <cellStyle name="Output 2 15 10" xfId="1679"/>
    <cellStyle name="Output 2 15 10 2" xfId="6186"/>
    <cellStyle name="Output 2 15 10 3" xfId="8084"/>
    <cellStyle name="Output 2 15 10 4" xfId="3908"/>
    <cellStyle name="Output 2 15 11" xfId="1680"/>
    <cellStyle name="Output 2 15 11 2" xfId="6187"/>
    <cellStyle name="Output 2 15 11 3" xfId="8085"/>
    <cellStyle name="Output 2 15 11 4" xfId="3909"/>
    <cellStyle name="Output 2 15 12" xfId="1681"/>
    <cellStyle name="Output 2 15 12 2" xfId="6188"/>
    <cellStyle name="Output 2 15 12 3" xfId="8086"/>
    <cellStyle name="Output 2 15 12 4" xfId="3910"/>
    <cellStyle name="Output 2 15 13" xfId="1682"/>
    <cellStyle name="Output 2 15 13 2" xfId="6189"/>
    <cellStyle name="Output 2 15 13 3" xfId="8087"/>
    <cellStyle name="Output 2 15 13 4" xfId="3911"/>
    <cellStyle name="Output 2 15 14" xfId="1683"/>
    <cellStyle name="Output 2 15 14 2" xfId="6190"/>
    <cellStyle name="Output 2 15 14 3" xfId="8088"/>
    <cellStyle name="Output 2 15 14 4" xfId="3912"/>
    <cellStyle name="Output 2 15 15" xfId="1684"/>
    <cellStyle name="Output 2 15 15 2" xfId="6191"/>
    <cellStyle name="Output 2 15 15 3" xfId="8089"/>
    <cellStyle name="Output 2 15 15 4" xfId="3913"/>
    <cellStyle name="Output 2 15 16" xfId="1685"/>
    <cellStyle name="Output 2 15 16 2" xfId="6192"/>
    <cellStyle name="Output 2 15 16 3" xfId="8090"/>
    <cellStyle name="Output 2 15 16 4" xfId="3914"/>
    <cellStyle name="Output 2 15 17" xfId="1686"/>
    <cellStyle name="Output 2 15 17 2" xfId="6193"/>
    <cellStyle name="Output 2 15 17 3" xfId="8091"/>
    <cellStyle name="Output 2 15 17 4" xfId="3915"/>
    <cellStyle name="Output 2 15 18" xfId="1687"/>
    <cellStyle name="Output 2 15 18 2" xfId="6194"/>
    <cellStyle name="Output 2 15 18 3" xfId="8092"/>
    <cellStyle name="Output 2 15 18 4" xfId="3916"/>
    <cellStyle name="Output 2 15 19" xfId="1688"/>
    <cellStyle name="Output 2 15 19 2" xfId="6195"/>
    <cellStyle name="Output 2 15 19 3" xfId="8093"/>
    <cellStyle name="Output 2 15 19 4" xfId="3917"/>
    <cellStyle name="Output 2 15 2" xfId="1689"/>
    <cellStyle name="Output 2 15 2 2" xfId="6196"/>
    <cellStyle name="Output 2 15 2 3" xfId="8094"/>
    <cellStyle name="Output 2 15 2 4" xfId="3918"/>
    <cellStyle name="Output 2 15 20" xfId="1690"/>
    <cellStyle name="Output 2 15 20 2" xfId="6197"/>
    <cellStyle name="Output 2 15 20 3" xfId="8095"/>
    <cellStyle name="Output 2 15 20 4" xfId="3919"/>
    <cellStyle name="Output 2 15 21" xfId="1691"/>
    <cellStyle name="Output 2 15 21 2" xfId="6198"/>
    <cellStyle name="Output 2 15 21 3" xfId="8096"/>
    <cellStyle name="Output 2 15 21 4" xfId="3920"/>
    <cellStyle name="Output 2 15 22" xfId="1692"/>
    <cellStyle name="Output 2 15 22 2" xfId="6199"/>
    <cellStyle name="Output 2 15 22 3" xfId="8097"/>
    <cellStyle name="Output 2 15 22 4" xfId="3921"/>
    <cellStyle name="Output 2 15 23" xfId="1693"/>
    <cellStyle name="Output 2 15 23 2" xfId="6200"/>
    <cellStyle name="Output 2 15 23 3" xfId="8098"/>
    <cellStyle name="Output 2 15 23 4" xfId="3922"/>
    <cellStyle name="Output 2 15 24" xfId="6185"/>
    <cellStyle name="Output 2 15 25" xfId="8083"/>
    <cellStyle name="Output 2 15 26" xfId="3907"/>
    <cellStyle name="Output 2 15 3" xfId="1694"/>
    <cellStyle name="Output 2 15 3 2" xfId="6201"/>
    <cellStyle name="Output 2 15 3 3" xfId="8099"/>
    <cellStyle name="Output 2 15 3 4" xfId="3923"/>
    <cellStyle name="Output 2 15 4" xfId="1695"/>
    <cellStyle name="Output 2 15 4 2" xfId="6202"/>
    <cellStyle name="Output 2 15 4 3" xfId="8100"/>
    <cellStyle name="Output 2 15 4 4" xfId="3924"/>
    <cellStyle name="Output 2 15 5" xfId="1696"/>
    <cellStyle name="Output 2 15 5 2" xfId="6203"/>
    <cellStyle name="Output 2 15 5 3" xfId="8101"/>
    <cellStyle name="Output 2 15 5 4" xfId="3925"/>
    <cellStyle name="Output 2 15 6" xfId="1697"/>
    <cellStyle name="Output 2 15 6 2" xfId="6204"/>
    <cellStyle name="Output 2 15 6 3" xfId="8102"/>
    <cellStyle name="Output 2 15 6 4" xfId="3926"/>
    <cellStyle name="Output 2 15 7" xfId="1698"/>
    <cellStyle name="Output 2 15 7 2" xfId="6205"/>
    <cellStyle name="Output 2 15 7 3" xfId="8103"/>
    <cellStyle name="Output 2 15 7 4" xfId="3927"/>
    <cellStyle name="Output 2 15 8" xfId="1699"/>
    <cellStyle name="Output 2 15 8 2" xfId="6206"/>
    <cellStyle name="Output 2 15 8 3" xfId="8104"/>
    <cellStyle name="Output 2 15 8 4" xfId="3928"/>
    <cellStyle name="Output 2 15 9" xfId="1700"/>
    <cellStyle name="Output 2 15 9 2" xfId="6207"/>
    <cellStyle name="Output 2 15 9 3" xfId="8105"/>
    <cellStyle name="Output 2 15 9 4" xfId="3929"/>
    <cellStyle name="Output 2 16" xfId="1701"/>
    <cellStyle name="Output 2 16 2" xfId="6208"/>
    <cellStyle name="Output 2 16 3" xfId="8106"/>
    <cellStyle name="Output 2 16 4" xfId="3930"/>
    <cellStyle name="Output 2 17" xfId="1702"/>
    <cellStyle name="Output 2 17 2" xfId="6209"/>
    <cellStyle name="Output 2 17 3" xfId="8107"/>
    <cellStyle name="Output 2 17 4" xfId="3931"/>
    <cellStyle name="Output 2 18" xfId="1703"/>
    <cellStyle name="Output 2 18 2" xfId="6210"/>
    <cellStyle name="Output 2 18 3" xfId="8108"/>
    <cellStyle name="Output 2 18 4" xfId="3932"/>
    <cellStyle name="Output 2 19" xfId="1704"/>
    <cellStyle name="Output 2 19 2" xfId="6211"/>
    <cellStyle name="Output 2 19 3" xfId="8109"/>
    <cellStyle name="Output 2 19 4" xfId="3933"/>
    <cellStyle name="Output 2 2" xfId="1705"/>
    <cellStyle name="Output 2 2 10" xfId="1706"/>
    <cellStyle name="Output 2 2 10 2" xfId="6213"/>
    <cellStyle name="Output 2 2 10 3" xfId="8111"/>
    <cellStyle name="Output 2 2 10 4" xfId="3935"/>
    <cellStyle name="Output 2 2 11" xfId="1707"/>
    <cellStyle name="Output 2 2 11 2" xfId="6214"/>
    <cellStyle name="Output 2 2 11 3" xfId="8112"/>
    <cellStyle name="Output 2 2 11 4" xfId="3936"/>
    <cellStyle name="Output 2 2 12" xfId="1708"/>
    <cellStyle name="Output 2 2 12 2" xfId="6215"/>
    <cellStyle name="Output 2 2 12 3" xfId="8113"/>
    <cellStyle name="Output 2 2 12 4" xfId="3937"/>
    <cellStyle name="Output 2 2 13" xfId="1709"/>
    <cellStyle name="Output 2 2 13 2" xfId="6216"/>
    <cellStyle name="Output 2 2 13 3" xfId="8114"/>
    <cellStyle name="Output 2 2 13 4" xfId="3938"/>
    <cellStyle name="Output 2 2 14" xfId="1710"/>
    <cellStyle name="Output 2 2 14 2" xfId="6217"/>
    <cellStyle name="Output 2 2 14 3" xfId="8115"/>
    <cellStyle name="Output 2 2 14 4" xfId="3939"/>
    <cellStyle name="Output 2 2 15" xfId="1711"/>
    <cellStyle name="Output 2 2 15 2" xfId="6218"/>
    <cellStyle name="Output 2 2 15 3" xfId="8116"/>
    <cellStyle name="Output 2 2 15 4" xfId="3940"/>
    <cellStyle name="Output 2 2 16" xfId="1712"/>
    <cellStyle name="Output 2 2 16 2" xfId="6219"/>
    <cellStyle name="Output 2 2 16 3" xfId="8117"/>
    <cellStyle name="Output 2 2 16 4" xfId="3941"/>
    <cellStyle name="Output 2 2 17" xfId="1713"/>
    <cellStyle name="Output 2 2 17 2" xfId="6220"/>
    <cellStyle name="Output 2 2 17 3" xfId="8118"/>
    <cellStyle name="Output 2 2 17 4" xfId="3942"/>
    <cellStyle name="Output 2 2 18" xfId="1714"/>
    <cellStyle name="Output 2 2 18 2" xfId="6221"/>
    <cellStyle name="Output 2 2 18 3" xfId="8119"/>
    <cellStyle name="Output 2 2 18 4" xfId="3943"/>
    <cellStyle name="Output 2 2 19" xfId="1715"/>
    <cellStyle name="Output 2 2 19 2" xfId="6222"/>
    <cellStyle name="Output 2 2 19 3" xfId="8120"/>
    <cellStyle name="Output 2 2 19 4" xfId="3944"/>
    <cellStyle name="Output 2 2 2" xfId="1716"/>
    <cellStyle name="Output 2 2 2 2" xfId="6223"/>
    <cellStyle name="Output 2 2 2 3" xfId="8121"/>
    <cellStyle name="Output 2 2 2 4" xfId="3945"/>
    <cellStyle name="Output 2 2 20" xfId="1717"/>
    <cellStyle name="Output 2 2 20 2" xfId="6224"/>
    <cellStyle name="Output 2 2 20 3" xfId="8122"/>
    <cellStyle name="Output 2 2 20 4" xfId="3946"/>
    <cellStyle name="Output 2 2 21" xfId="1718"/>
    <cellStyle name="Output 2 2 21 2" xfId="6225"/>
    <cellStyle name="Output 2 2 21 3" xfId="8123"/>
    <cellStyle name="Output 2 2 21 4" xfId="3947"/>
    <cellStyle name="Output 2 2 22" xfId="1719"/>
    <cellStyle name="Output 2 2 22 2" xfId="6226"/>
    <cellStyle name="Output 2 2 22 3" xfId="8124"/>
    <cellStyle name="Output 2 2 22 4" xfId="3948"/>
    <cellStyle name="Output 2 2 23" xfId="1720"/>
    <cellStyle name="Output 2 2 23 2" xfId="6227"/>
    <cellStyle name="Output 2 2 23 3" xfId="8125"/>
    <cellStyle name="Output 2 2 23 4" xfId="3949"/>
    <cellStyle name="Output 2 2 24" xfId="6212"/>
    <cellStyle name="Output 2 2 25" xfId="8110"/>
    <cellStyle name="Output 2 2 26" xfId="3934"/>
    <cellStyle name="Output 2 2 3" xfId="1721"/>
    <cellStyle name="Output 2 2 3 2" xfId="6228"/>
    <cellStyle name="Output 2 2 3 3" xfId="8126"/>
    <cellStyle name="Output 2 2 3 4" xfId="3950"/>
    <cellStyle name="Output 2 2 4" xfId="1722"/>
    <cellStyle name="Output 2 2 4 2" xfId="6229"/>
    <cellStyle name="Output 2 2 4 3" xfId="8127"/>
    <cellStyle name="Output 2 2 4 4" xfId="3951"/>
    <cellStyle name="Output 2 2 5" xfId="1723"/>
    <cellStyle name="Output 2 2 5 2" xfId="6230"/>
    <cellStyle name="Output 2 2 5 3" xfId="8128"/>
    <cellStyle name="Output 2 2 5 4" xfId="3952"/>
    <cellStyle name="Output 2 2 6" xfId="1724"/>
    <cellStyle name="Output 2 2 6 2" xfId="6231"/>
    <cellStyle name="Output 2 2 6 3" xfId="8129"/>
    <cellStyle name="Output 2 2 6 4" xfId="3953"/>
    <cellStyle name="Output 2 2 7" xfId="1725"/>
    <cellStyle name="Output 2 2 7 2" xfId="6232"/>
    <cellStyle name="Output 2 2 7 3" xfId="8130"/>
    <cellStyle name="Output 2 2 7 4" xfId="3954"/>
    <cellStyle name="Output 2 2 8" xfId="1726"/>
    <cellStyle name="Output 2 2 8 2" xfId="6233"/>
    <cellStyle name="Output 2 2 8 3" xfId="8131"/>
    <cellStyle name="Output 2 2 8 4" xfId="3955"/>
    <cellStyle name="Output 2 2 9" xfId="1727"/>
    <cellStyle name="Output 2 2 9 2" xfId="6234"/>
    <cellStyle name="Output 2 2 9 3" xfId="8132"/>
    <cellStyle name="Output 2 2 9 4" xfId="3956"/>
    <cellStyle name="Output 2 20" xfId="1728"/>
    <cellStyle name="Output 2 20 2" xfId="6235"/>
    <cellStyle name="Output 2 20 3" xfId="8133"/>
    <cellStyle name="Output 2 20 4" xfId="3957"/>
    <cellStyle name="Output 2 21" xfId="1729"/>
    <cellStyle name="Output 2 21 2" xfId="6236"/>
    <cellStyle name="Output 2 21 3" xfId="8134"/>
    <cellStyle name="Output 2 21 4" xfId="3958"/>
    <cellStyle name="Output 2 22" xfId="1730"/>
    <cellStyle name="Output 2 22 2" xfId="6237"/>
    <cellStyle name="Output 2 22 3" xfId="8135"/>
    <cellStyle name="Output 2 22 4" xfId="3959"/>
    <cellStyle name="Output 2 23" xfId="1731"/>
    <cellStyle name="Output 2 23 2" xfId="6238"/>
    <cellStyle name="Output 2 23 3" xfId="8136"/>
    <cellStyle name="Output 2 23 4" xfId="3960"/>
    <cellStyle name="Output 2 24" xfId="1732"/>
    <cellStyle name="Output 2 24 2" xfId="6239"/>
    <cellStyle name="Output 2 24 3" xfId="8137"/>
    <cellStyle name="Output 2 24 4" xfId="3961"/>
    <cellStyle name="Output 2 25" xfId="1733"/>
    <cellStyle name="Output 2 25 2" xfId="6240"/>
    <cellStyle name="Output 2 25 3" xfId="8138"/>
    <cellStyle name="Output 2 25 4" xfId="3962"/>
    <cellStyle name="Output 2 26" xfId="1734"/>
    <cellStyle name="Output 2 26 2" xfId="6241"/>
    <cellStyle name="Output 2 26 3" xfId="8139"/>
    <cellStyle name="Output 2 26 4" xfId="3963"/>
    <cellStyle name="Output 2 27" xfId="1735"/>
    <cellStyle name="Output 2 27 2" xfId="6242"/>
    <cellStyle name="Output 2 27 3" xfId="8140"/>
    <cellStyle name="Output 2 27 4" xfId="3964"/>
    <cellStyle name="Output 2 28" xfId="1736"/>
    <cellStyle name="Output 2 28 2" xfId="6243"/>
    <cellStyle name="Output 2 28 3" xfId="8141"/>
    <cellStyle name="Output 2 28 4" xfId="3965"/>
    <cellStyle name="Output 2 29" xfId="1737"/>
    <cellStyle name="Output 2 29 2" xfId="6244"/>
    <cellStyle name="Output 2 29 3" xfId="8142"/>
    <cellStyle name="Output 2 29 4" xfId="3966"/>
    <cellStyle name="Output 2 3" xfId="1738"/>
    <cellStyle name="Output 2 3 10" xfId="1739"/>
    <cellStyle name="Output 2 3 10 2" xfId="6246"/>
    <cellStyle name="Output 2 3 10 3" xfId="8144"/>
    <cellStyle name="Output 2 3 10 4" xfId="3968"/>
    <cellStyle name="Output 2 3 11" xfId="1740"/>
    <cellStyle name="Output 2 3 11 2" xfId="6247"/>
    <cellStyle name="Output 2 3 11 3" xfId="8145"/>
    <cellStyle name="Output 2 3 11 4" xfId="3969"/>
    <cellStyle name="Output 2 3 12" xfId="1741"/>
    <cellStyle name="Output 2 3 12 2" xfId="6248"/>
    <cellStyle name="Output 2 3 12 3" xfId="8146"/>
    <cellStyle name="Output 2 3 12 4" xfId="3970"/>
    <cellStyle name="Output 2 3 13" xfId="1742"/>
    <cellStyle name="Output 2 3 13 2" xfId="6249"/>
    <cellStyle name="Output 2 3 13 3" xfId="8147"/>
    <cellStyle name="Output 2 3 13 4" xfId="3971"/>
    <cellStyle name="Output 2 3 14" xfId="1743"/>
    <cellStyle name="Output 2 3 14 2" xfId="6250"/>
    <cellStyle name="Output 2 3 14 3" xfId="8148"/>
    <cellStyle name="Output 2 3 14 4" xfId="3972"/>
    <cellStyle name="Output 2 3 15" xfId="1744"/>
    <cellStyle name="Output 2 3 15 2" xfId="6251"/>
    <cellStyle name="Output 2 3 15 3" xfId="8149"/>
    <cellStyle name="Output 2 3 15 4" xfId="3973"/>
    <cellStyle name="Output 2 3 16" xfId="1745"/>
    <cellStyle name="Output 2 3 16 2" xfId="6252"/>
    <cellStyle name="Output 2 3 16 3" xfId="8150"/>
    <cellStyle name="Output 2 3 16 4" xfId="3974"/>
    <cellStyle name="Output 2 3 17" xfId="1746"/>
    <cellStyle name="Output 2 3 17 2" xfId="6253"/>
    <cellStyle name="Output 2 3 17 3" xfId="8151"/>
    <cellStyle name="Output 2 3 17 4" xfId="3975"/>
    <cellStyle name="Output 2 3 18" xfId="1747"/>
    <cellStyle name="Output 2 3 18 2" xfId="6254"/>
    <cellStyle name="Output 2 3 18 3" xfId="8152"/>
    <cellStyle name="Output 2 3 18 4" xfId="3976"/>
    <cellStyle name="Output 2 3 19" xfId="1748"/>
    <cellStyle name="Output 2 3 19 2" xfId="6255"/>
    <cellStyle name="Output 2 3 19 3" xfId="8153"/>
    <cellStyle name="Output 2 3 19 4" xfId="3977"/>
    <cellStyle name="Output 2 3 2" xfId="1749"/>
    <cellStyle name="Output 2 3 2 2" xfId="6256"/>
    <cellStyle name="Output 2 3 2 3" xfId="8154"/>
    <cellStyle name="Output 2 3 2 4" xfId="3978"/>
    <cellStyle name="Output 2 3 20" xfId="1750"/>
    <cellStyle name="Output 2 3 20 2" xfId="6257"/>
    <cellStyle name="Output 2 3 20 3" xfId="8155"/>
    <cellStyle name="Output 2 3 20 4" xfId="3979"/>
    <cellStyle name="Output 2 3 21" xfId="1751"/>
    <cellStyle name="Output 2 3 21 2" xfId="6258"/>
    <cellStyle name="Output 2 3 21 3" xfId="8156"/>
    <cellStyle name="Output 2 3 21 4" xfId="3980"/>
    <cellStyle name="Output 2 3 22" xfId="1752"/>
    <cellStyle name="Output 2 3 22 2" xfId="6259"/>
    <cellStyle name="Output 2 3 22 3" xfId="8157"/>
    <cellStyle name="Output 2 3 22 4" xfId="3981"/>
    <cellStyle name="Output 2 3 23" xfId="1753"/>
    <cellStyle name="Output 2 3 23 2" xfId="6260"/>
    <cellStyle name="Output 2 3 23 3" xfId="8158"/>
    <cellStyle name="Output 2 3 23 4" xfId="3982"/>
    <cellStyle name="Output 2 3 24" xfId="6245"/>
    <cellStyle name="Output 2 3 25" xfId="8143"/>
    <cellStyle name="Output 2 3 26" xfId="3967"/>
    <cellStyle name="Output 2 3 3" xfId="1754"/>
    <cellStyle name="Output 2 3 3 2" xfId="6261"/>
    <cellStyle name="Output 2 3 3 3" xfId="8159"/>
    <cellStyle name="Output 2 3 3 4" xfId="3983"/>
    <cellStyle name="Output 2 3 4" xfId="1755"/>
    <cellStyle name="Output 2 3 4 2" xfId="6262"/>
    <cellStyle name="Output 2 3 4 3" xfId="8160"/>
    <cellStyle name="Output 2 3 4 4" xfId="3984"/>
    <cellStyle name="Output 2 3 5" xfId="1756"/>
    <cellStyle name="Output 2 3 5 2" xfId="6263"/>
    <cellStyle name="Output 2 3 5 3" xfId="8161"/>
    <cellStyle name="Output 2 3 5 4" xfId="3985"/>
    <cellStyle name="Output 2 3 6" xfId="1757"/>
    <cellStyle name="Output 2 3 6 2" xfId="6264"/>
    <cellStyle name="Output 2 3 6 3" xfId="8162"/>
    <cellStyle name="Output 2 3 6 4" xfId="3986"/>
    <cellStyle name="Output 2 3 7" xfId="1758"/>
    <cellStyle name="Output 2 3 7 2" xfId="6265"/>
    <cellStyle name="Output 2 3 7 3" xfId="8163"/>
    <cellStyle name="Output 2 3 7 4" xfId="3987"/>
    <cellStyle name="Output 2 3 8" xfId="1759"/>
    <cellStyle name="Output 2 3 8 2" xfId="6266"/>
    <cellStyle name="Output 2 3 8 3" xfId="8164"/>
    <cellStyle name="Output 2 3 8 4" xfId="3988"/>
    <cellStyle name="Output 2 3 9" xfId="1760"/>
    <cellStyle name="Output 2 3 9 2" xfId="6267"/>
    <cellStyle name="Output 2 3 9 3" xfId="8165"/>
    <cellStyle name="Output 2 3 9 4" xfId="3989"/>
    <cellStyle name="Output 2 30" xfId="1761"/>
    <cellStyle name="Output 2 30 2" xfId="6268"/>
    <cellStyle name="Output 2 30 3" xfId="8166"/>
    <cellStyle name="Output 2 30 4" xfId="3990"/>
    <cellStyle name="Output 2 31" xfId="1762"/>
    <cellStyle name="Output 2 31 2" xfId="6269"/>
    <cellStyle name="Output 2 31 3" xfId="8167"/>
    <cellStyle name="Output 2 31 4" xfId="3991"/>
    <cellStyle name="Output 2 32" xfId="1763"/>
    <cellStyle name="Output 2 32 2" xfId="6270"/>
    <cellStyle name="Output 2 32 3" xfId="8168"/>
    <cellStyle name="Output 2 32 4" xfId="3992"/>
    <cellStyle name="Output 2 33" xfId="1764"/>
    <cellStyle name="Output 2 33 2" xfId="6271"/>
    <cellStyle name="Output 2 33 3" xfId="8169"/>
    <cellStyle name="Output 2 33 4" xfId="3993"/>
    <cellStyle name="Output 2 34" xfId="1765"/>
    <cellStyle name="Output 2 34 2" xfId="6272"/>
    <cellStyle name="Output 2 34 3" xfId="8170"/>
    <cellStyle name="Output 2 34 4" xfId="3994"/>
    <cellStyle name="Output 2 35" xfId="1766"/>
    <cellStyle name="Output 2 35 2" xfId="6273"/>
    <cellStyle name="Output 2 35 3" xfId="8171"/>
    <cellStyle name="Output 2 35 4" xfId="3995"/>
    <cellStyle name="Output 2 36" xfId="1767"/>
    <cellStyle name="Output 2 36 2" xfId="6274"/>
    <cellStyle name="Output 2 36 3" xfId="8172"/>
    <cellStyle name="Output 2 36 4" xfId="3996"/>
    <cellStyle name="Output 2 37" xfId="1768"/>
    <cellStyle name="Output 2 37 2" xfId="6275"/>
    <cellStyle name="Output 2 37 3" xfId="8173"/>
    <cellStyle name="Output 2 37 4" xfId="3997"/>
    <cellStyle name="Output 2 38" xfId="6069"/>
    <cellStyle name="Output 2 39" xfId="7967"/>
    <cellStyle name="Output 2 4" xfId="1769"/>
    <cellStyle name="Output 2 4 10" xfId="1770"/>
    <cellStyle name="Output 2 4 10 2" xfId="6277"/>
    <cellStyle name="Output 2 4 10 3" xfId="8175"/>
    <cellStyle name="Output 2 4 10 4" xfId="3999"/>
    <cellStyle name="Output 2 4 11" xfId="1771"/>
    <cellStyle name="Output 2 4 11 2" xfId="6278"/>
    <cellStyle name="Output 2 4 11 3" xfId="8176"/>
    <cellStyle name="Output 2 4 11 4" xfId="4000"/>
    <cellStyle name="Output 2 4 12" xfId="1772"/>
    <cellStyle name="Output 2 4 12 2" xfId="6279"/>
    <cellStyle name="Output 2 4 12 3" xfId="8177"/>
    <cellStyle name="Output 2 4 12 4" xfId="4001"/>
    <cellStyle name="Output 2 4 13" xfId="1773"/>
    <cellStyle name="Output 2 4 13 2" xfId="6280"/>
    <cellStyle name="Output 2 4 13 3" xfId="8178"/>
    <cellStyle name="Output 2 4 13 4" xfId="4002"/>
    <cellStyle name="Output 2 4 14" xfId="1774"/>
    <cellStyle name="Output 2 4 14 2" xfId="6281"/>
    <cellStyle name="Output 2 4 14 3" xfId="8179"/>
    <cellStyle name="Output 2 4 14 4" xfId="4003"/>
    <cellStyle name="Output 2 4 15" xfId="1775"/>
    <cellStyle name="Output 2 4 15 2" xfId="6282"/>
    <cellStyle name="Output 2 4 15 3" xfId="8180"/>
    <cellStyle name="Output 2 4 15 4" xfId="4004"/>
    <cellStyle name="Output 2 4 16" xfId="1776"/>
    <cellStyle name="Output 2 4 16 2" xfId="6283"/>
    <cellStyle name="Output 2 4 16 3" xfId="8181"/>
    <cellStyle name="Output 2 4 16 4" xfId="4005"/>
    <cellStyle name="Output 2 4 17" xfId="1777"/>
    <cellStyle name="Output 2 4 17 2" xfId="6284"/>
    <cellStyle name="Output 2 4 17 3" xfId="8182"/>
    <cellStyle name="Output 2 4 17 4" xfId="4006"/>
    <cellStyle name="Output 2 4 18" xfId="1778"/>
    <cellStyle name="Output 2 4 18 2" xfId="6285"/>
    <cellStyle name="Output 2 4 18 3" xfId="8183"/>
    <cellStyle name="Output 2 4 18 4" xfId="4007"/>
    <cellStyle name="Output 2 4 19" xfId="1779"/>
    <cellStyle name="Output 2 4 19 2" xfId="6286"/>
    <cellStyle name="Output 2 4 19 3" xfId="8184"/>
    <cellStyle name="Output 2 4 19 4" xfId="4008"/>
    <cellStyle name="Output 2 4 2" xfId="1780"/>
    <cellStyle name="Output 2 4 2 2" xfId="6287"/>
    <cellStyle name="Output 2 4 2 3" xfId="8185"/>
    <cellStyle name="Output 2 4 2 4" xfId="4009"/>
    <cellStyle name="Output 2 4 20" xfId="1781"/>
    <cellStyle name="Output 2 4 20 2" xfId="6288"/>
    <cellStyle name="Output 2 4 20 3" xfId="8186"/>
    <cellStyle name="Output 2 4 20 4" xfId="4010"/>
    <cellStyle name="Output 2 4 21" xfId="1782"/>
    <cellStyle name="Output 2 4 21 2" xfId="6289"/>
    <cellStyle name="Output 2 4 21 3" xfId="8187"/>
    <cellStyle name="Output 2 4 21 4" xfId="4011"/>
    <cellStyle name="Output 2 4 22" xfId="1783"/>
    <cellStyle name="Output 2 4 22 2" xfId="6290"/>
    <cellStyle name="Output 2 4 22 3" xfId="8188"/>
    <cellStyle name="Output 2 4 22 4" xfId="4012"/>
    <cellStyle name="Output 2 4 23" xfId="1784"/>
    <cellStyle name="Output 2 4 23 2" xfId="6291"/>
    <cellStyle name="Output 2 4 23 3" xfId="8189"/>
    <cellStyle name="Output 2 4 23 4" xfId="4013"/>
    <cellStyle name="Output 2 4 24" xfId="6276"/>
    <cellStyle name="Output 2 4 25" xfId="8174"/>
    <cellStyle name="Output 2 4 26" xfId="3998"/>
    <cellStyle name="Output 2 4 3" xfId="1785"/>
    <cellStyle name="Output 2 4 3 2" xfId="6292"/>
    <cellStyle name="Output 2 4 3 3" xfId="8190"/>
    <cellStyle name="Output 2 4 3 4" xfId="4014"/>
    <cellStyle name="Output 2 4 4" xfId="1786"/>
    <cellStyle name="Output 2 4 4 2" xfId="6293"/>
    <cellStyle name="Output 2 4 4 3" xfId="8191"/>
    <cellStyle name="Output 2 4 4 4" xfId="4015"/>
    <cellStyle name="Output 2 4 5" xfId="1787"/>
    <cellStyle name="Output 2 4 5 2" xfId="6294"/>
    <cellStyle name="Output 2 4 5 3" xfId="8192"/>
    <cellStyle name="Output 2 4 5 4" xfId="4016"/>
    <cellStyle name="Output 2 4 6" xfId="1788"/>
    <cellStyle name="Output 2 4 6 2" xfId="6295"/>
    <cellStyle name="Output 2 4 6 3" xfId="8193"/>
    <cellStyle name="Output 2 4 6 4" xfId="4017"/>
    <cellStyle name="Output 2 4 7" xfId="1789"/>
    <cellStyle name="Output 2 4 7 2" xfId="6296"/>
    <cellStyle name="Output 2 4 7 3" xfId="8194"/>
    <cellStyle name="Output 2 4 7 4" xfId="4018"/>
    <cellStyle name="Output 2 4 8" xfId="1790"/>
    <cellStyle name="Output 2 4 8 2" xfId="6297"/>
    <cellStyle name="Output 2 4 8 3" xfId="8195"/>
    <cellStyle name="Output 2 4 8 4" xfId="4019"/>
    <cellStyle name="Output 2 4 9" xfId="1791"/>
    <cellStyle name="Output 2 4 9 2" xfId="6298"/>
    <cellStyle name="Output 2 4 9 3" xfId="8196"/>
    <cellStyle name="Output 2 4 9 4" xfId="4020"/>
    <cellStyle name="Output 2 40" xfId="3791"/>
    <cellStyle name="Output 2 5" xfId="1792"/>
    <cellStyle name="Output 2 5 10" xfId="1793"/>
    <cellStyle name="Output 2 5 10 2" xfId="6300"/>
    <cellStyle name="Output 2 5 10 3" xfId="8198"/>
    <cellStyle name="Output 2 5 10 4" xfId="4022"/>
    <cellStyle name="Output 2 5 11" xfId="1794"/>
    <cellStyle name="Output 2 5 11 2" xfId="6301"/>
    <cellStyle name="Output 2 5 11 3" xfId="8199"/>
    <cellStyle name="Output 2 5 11 4" xfId="4023"/>
    <cellStyle name="Output 2 5 12" xfId="1795"/>
    <cellStyle name="Output 2 5 12 2" xfId="6302"/>
    <cellStyle name="Output 2 5 12 3" xfId="8200"/>
    <cellStyle name="Output 2 5 12 4" xfId="4024"/>
    <cellStyle name="Output 2 5 13" xfId="1796"/>
    <cellStyle name="Output 2 5 13 2" xfId="6303"/>
    <cellStyle name="Output 2 5 13 3" xfId="8201"/>
    <cellStyle name="Output 2 5 13 4" xfId="4025"/>
    <cellStyle name="Output 2 5 14" xfId="1797"/>
    <cellStyle name="Output 2 5 14 2" xfId="6304"/>
    <cellStyle name="Output 2 5 14 3" xfId="8202"/>
    <cellStyle name="Output 2 5 14 4" xfId="4026"/>
    <cellStyle name="Output 2 5 15" xfId="1798"/>
    <cellStyle name="Output 2 5 15 2" xfId="6305"/>
    <cellStyle name="Output 2 5 15 3" xfId="8203"/>
    <cellStyle name="Output 2 5 15 4" xfId="4027"/>
    <cellStyle name="Output 2 5 16" xfId="1799"/>
    <cellStyle name="Output 2 5 16 2" xfId="6306"/>
    <cellStyle name="Output 2 5 16 3" xfId="8204"/>
    <cellStyle name="Output 2 5 16 4" xfId="4028"/>
    <cellStyle name="Output 2 5 17" xfId="1800"/>
    <cellStyle name="Output 2 5 17 2" xfId="6307"/>
    <cellStyle name="Output 2 5 17 3" xfId="8205"/>
    <cellStyle name="Output 2 5 17 4" xfId="4029"/>
    <cellStyle name="Output 2 5 18" xfId="1801"/>
    <cellStyle name="Output 2 5 18 2" xfId="6308"/>
    <cellStyle name="Output 2 5 18 3" xfId="8206"/>
    <cellStyle name="Output 2 5 18 4" xfId="4030"/>
    <cellStyle name="Output 2 5 19" xfId="1802"/>
    <cellStyle name="Output 2 5 19 2" xfId="6309"/>
    <cellStyle name="Output 2 5 19 3" xfId="8207"/>
    <cellStyle name="Output 2 5 19 4" xfId="4031"/>
    <cellStyle name="Output 2 5 2" xfId="1803"/>
    <cellStyle name="Output 2 5 2 2" xfId="6310"/>
    <cellStyle name="Output 2 5 2 3" xfId="8208"/>
    <cellStyle name="Output 2 5 2 4" xfId="4032"/>
    <cellStyle name="Output 2 5 20" xfId="1804"/>
    <cellStyle name="Output 2 5 20 2" xfId="6311"/>
    <cellStyle name="Output 2 5 20 3" xfId="8209"/>
    <cellStyle name="Output 2 5 20 4" xfId="4033"/>
    <cellStyle name="Output 2 5 21" xfId="1805"/>
    <cellStyle name="Output 2 5 21 2" xfId="6312"/>
    <cellStyle name="Output 2 5 21 3" xfId="8210"/>
    <cellStyle name="Output 2 5 21 4" xfId="4034"/>
    <cellStyle name="Output 2 5 22" xfId="1806"/>
    <cellStyle name="Output 2 5 22 2" xfId="6313"/>
    <cellStyle name="Output 2 5 22 3" xfId="8211"/>
    <cellStyle name="Output 2 5 22 4" xfId="4035"/>
    <cellStyle name="Output 2 5 23" xfId="1807"/>
    <cellStyle name="Output 2 5 23 2" xfId="6314"/>
    <cellStyle name="Output 2 5 23 3" xfId="8212"/>
    <cellStyle name="Output 2 5 23 4" xfId="4036"/>
    <cellStyle name="Output 2 5 24" xfId="6299"/>
    <cellStyle name="Output 2 5 25" xfId="8197"/>
    <cellStyle name="Output 2 5 26" xfId="4021"/>
    <cellStyle name="Output 2 5 3" xfId="1808"/>
    <cellStyle name="Output 2 5 3 2" xfId="6315"/>
    <cellStyle name="Output 2 5 3 3" xfId="8213"/>
    <cellStyle name="Output 2 5 3 4" xfId="4037"/>
    <cellStyle name="Output 2 5 4" xfId="1809"/>
    <cellStyle name="Output 2 5 4 2" xfId="6316"/>
    <cellStyle name="Output 2 5 4 3" xfId="8214"/>
    <cellStyle name="Output 2 5 4 4" xfId="4038"/>
    <cellStyle name="Output 2 5 5" xfId="1810"/>
    <cellStyle name="Output 2 5 5 2" xfId="6317"/>
    <cellStyle name="Output 2 5 5 3" xfId="8215"/>
    <cellStyle name="Output 2 5 5 4" xfId="4039"/>
    <cellStyle name="Output 2 5 6" xfId="1811"/>
    <cellStyle name="Output 2 5 6 2" xfId="6318"/>
    <cellStyle name="Output 2 5 6 3" xfId="8216"/>
    <cellStyle name="Output 2 5 6 4" xfId="4040"/>
    <cellStyle name="Output 2 5 7" xfId="1812"/>
    <cellStyle name="Output 2 5 7 2" xfId="6319"/>
    <cellStyle name="Output 2 5 7 3" xfId="8217"/>
    <cellStyle name="Output 2 5 7 4" xfId="4041"/>
    <cellStyle name="Output 2 5 8" xfId="1813"/>
    <cellStyle name="Output 2 5 8 2" xfId="6320"/>
    <cellStyle name="Output 2 5 8 3" xfId="8218"/>
    <cellStyle name="Output 2 5 8 4" xfId="4042"/>
    <cellStyle name="Output 2 5 9" xfId="1814"/>
    <cellStyle name="Output 2 5 9 2" xfId="6321"/>
    <cellStyle name="Output 2 5 9 3" xfId="8219"/>
    <cellStyle name="Output 2 5 9 4" xfId="4043"/>
    <cellStyle name="Output 2 6" xfId="1815"/>
    <cellStyle name="Output 2 6 10" xfId="1816"/>
    <cellStyle name="Output 2 6 10 2" xfId="6323"/>
    <cellStyle name="Output 2 6 10 3" xfId="8221"/>
    <cellStyle name="Output 2 6 10 4" xfId="4045"/>
    <cellStyle name="Output 2 6 11" xfId="1817"/>
    <cellStyle name="Output 2 6 11 2" xfId="6324"/>
    <cellStyle name="Output 2 6 11 3" xfId="8222"/>
    <cellStyle name="Output 2 6 11 4" xfId="4046"/>
    <cellStyle name="Output 2 6 12" xfId="1818"/>
    <cellStyle name="Output 2 6 12 2" xfId="6325"/>
    <cellStyle name="Output 2 6 12 3" xfId="8223"/>
    <cellStyle name="Output 2 6 12 4" xfId="4047"/>
    <cellStyle name="Output 2 6 13" xfId="1819"/>
    <cellStyle name="Output 2 6 13 2" xfId="6326"/>
    <cellStyle name="Output 2 6 13 3" xfId="8224"/>
    <cellStyle name="Output 2 6 13 4" xfId="4048"/>
    <cellStyle name="Output 2 6 14" xfId="1820"/>
    <cellStyle name="Output 2 6 14 2" xfId="6327"/>
    <cellStyle name="Output 2 6 14 3" xfId="8225"/>
    <cellStyle name="Output 2 6 14 4" xfId="4049"/>
    <cellStyle name="Output 2 6 15" xfId="1821"/>
    <cellStyle name="Output 2 6 15 2" xfId="6328"/>
    <cellStyle name="Output 2 6 15 3" xfId="8226"/>
    <cellStyle name="Output 2 6 15 4" xfId="4050"/>
    <cellStyle name="Output 2 6 16" xfId="1822"/>
    <cellStyle name="Output 2 6 16 2" xfId="6329"/>
    <cellStyle name="Output 2 6 16 3" xfId="8227"/>
    <cellStyle name="Output 2 6 16 4" xfId="4051"/>
    <cellStyle name="Output 2 6 17" xfId="1823"/>
    <cellStyle name="Output 2 6 17 2" xfId="6330"/>
    <cellStyle name="Output 2 6 17 3" xfId="8228"/>
    <cellStyle name="Output 2 6 17 4" xfId="4052"/>
    <cellStyle name="Output 2 6 18" xfId="1824"/>
    <cellStyle name="Output 2 6 18 2" xfId="6331"/>
    <cellStyle name="Output 2 6 18 3" xfId="8229"/>
    <cellStyle name="Output 2 6 18 4" xfId="4053"/>
    <cellStyle name="Output 2 6 19" xfId="1825"/>
    <cellStyle name="Output 2 6 19 2" xfId="6332"/>
    <cellStyle name="Output 2 6 19 3" xfId="8230"/>
    <cellStyle name="Output 2 6 19 4" xfId="4054"/>
    <cellStyle name="Output 2 6 2" xfId="1826"/>
    <cellStyle name="Output 2 6 2 2" xfId="6333"/>
    <cellStyle name="Output 2 6 2 3" xfId="8231"/>
    <cellStyle name="Output 2 6 2 4" xfId="4055"/>
    <cellStyle name="Output 2 6 20" xfId="1827"/>
    <cellStyle name="Output 2 6 20 2" xfId="6334"/>
    <cellStyle name="Output 2 6 20 3" xfId="8232"/>
    <cellStyle name="Output 2 6 20 4" xfId="4056"/>
    <cellStyle name="Output 2 6 21" xfId="1828"/>
    <cellStyle name="Output 2 6 21 2" xfId="6335"/>
    <cellStyle name="Output 2 6 21 3" xfId="8233"/>
    <cellStyle name="Output 2 6 21 4" xfId="4057"/>
    <cellStyle name="Output 2 6 22" xfId="1829"/>
    <cellStyle name="Output 2 6 22 2" xfId="6336"/>
    <cellStyle name="Output 2 6 22 3" xfId="8234"/>
    <cellStyle name="Output 2 6 22 4" xfId="4058"/>
    <cellStyle name="Output 2 6 23" xfId="1830"/>
    <cellStyle name="Output 2 6 23 2" xfId="6337"/>
    <cellStyle name="Output 2 6 23 3" xfId="8235"/>
    <cellStyle name="Output 2 6 23 4" xfId="4059"/>
    <cellStyle name="Output 2 6 24" xfId="6322"/>
    <cellStyle name="Output 2 6 25" xfId="8220"/>
    <cellStyle name="Output 2 6 26" xfId="4044"/>
    <cellStyle name="Output 2 6 3" xfId="1831"/>
    <cellStyle name="Output 2 6 3 2" xfId="6338"/>
    <cellStyle name="Output 2 6 3 3" xfId="8236"/>
    <cellStyle name="Output 2 6 3 4" xfId="4060"/>
    <cellStyle name="Output 2 6 4" xfId="1832"/>
    <cellStyle name="Output 2 6 4 2" xfId="6339"/>
    <cellStyle name="Output 2 6 4 3" xfId="8237"/>
    <cellStyle name="Output 2 6 4 4" xfId="4061"/>
    <cellStyle name="Output 2 6 5" xfId="1833"/>
    <cellStyle name="Output 2 6 5 2" xfId="6340"/>
    <cellStyle name="Output 2 6 5 3" xfId="8238"/>
    <cellStyle name="Output 2 6 5 4" xfId="4062"/>
    <cellStyle name="Output 2 6 6" xfId="1834"/>
    <cellStyle name="Output 2 6 6 2" xfId="6341"/>
    <cellStyle name="Output 2 6 6 3" xfId="8239"/>
    <cellStyle name="Output 2 6 6 4" xfId="4063"/>
    <cellStyle name="Output 2 6 7" xfId="1835"/>
    <cellStyle name="Output 2 6 7 2" xfId="6342"/>
    <cellStyle name="Output 2 6 7 3" xfId="8240"/>
    <cellStyle name="Output 2 6 7 4" xfId="4064"/>
    <cellStyle name="Output 2 6 8" xfId="1836"/>
    <cellStyle name="Output 2 6 8 2" xfId="6343"/>
    <cellStyle name="Output 2 6 8 3" xfId="8241"/>
    <cellStyle name="Output 2 6 8 4" xfId="4065"/>
    <cellStyle name="Output 2 6 9" xfId="1837"/>
    <cellStyle name="Output 2 6 9 2" xfId="6344"/>
    <cellStyle name="Output 2 6 9 3" xfId="8242"/>
    <cellStyle name="Output 2 6 9 4" xfId="4066"/>
    <cellStyle name="Output 2 7" xfId="1838"/>
    <cellStyle name="Output 2 7 10" xfId="1839"/>
    <cellStyle name="Output 2 7 10 2" xfId="6346"/>
    <cellStyle name="Output 2 7 10 3" xfId="8244"/>
    <cellStyle name="Output 2 7 10 4" xfId="4068"/>
    <cellStyle name="Output 2 7 11" xfId="1840"/>
    <cellStyle name="Output 2 7 11 2" xfId="6347"/>
    <cellStyle name="Output 2 7 11 3" xfId="8245"/>
    <cellStyle name="Output 2 7 11 4" xfId="4069"/>
    <cellStyle name="Output 2 7 12" xfId="1841"/>
    <cellStyle name="Output 2 7 12 2" xfId="6348"/>
    <cellStyle name="Output 2 7 12 3" xfId="8246"/>
    <cellStyle name="Output 2 7 12 4" xfId="4070"/>
    <cellStyle name="Output 2 7 13" xfId="1842"/>
    <cellStyle name="Output 2 7 13 2" xfId="6349"/>
    <cellStyle name="Output 2 7 13 3" xfId="8247"/>
    <cellStyle name="Output 2 7 13 4" xfId="4071"/>
    <cellStyle name="Output 2 7 14" xfId="1843"/>
    <cellStyle name="Output 2 7 14 2" xfId="6350"/>
    <cellStyle name="Output 2 7 14 3" xfId="8248"/>
    <cellStyle name="Output 2 7 14 4" xfId="4072"/>
    <cellStyle name="Output 2 7 15" xfId="1844"/>
    <cellStyle name="Output 2 7 15 2" xfId="6351"/>
    <cellStyle name="Output 2 7 15 3" xfId="8249"/>
    <cellStyle name="Output 2 7 15 4" xfId="4073"/>
    <cellStyle name="Output 2 7 16" xfId="1845"/>
    <cellStyle name="Output 2 7 16 2" xfId="6352"/>
    <cellStyle name="Output 2 7 16 3" xfId="8250"/>
    <cellStyle name="Output 2 7 16 4" xfId="4074"/>
    <cellStyle name="Output 2 7 17" xfId="1846"/>
    <cellStyle name="Output 2 7 17 2" xfId="6353"/>
    <cellStyle name="Output 2 7 17 3" xfId="8251"/>
    <cellStyle name="Output 2 7 17 4" xfId="4075"/>
    <cellStyle name="Output 2 7 18" xfId="1847"/>
    <cellStyle name="Output 2 7 18 2" xfId="6354"/>
    <cellStyle name="Output 2 7 18 3" xfId="8252"/>
    <cellStyle name="Output 2 7 18 4" xfId="4076"/>
    <cellStyle name="Output 2 7 19" xfId="1848"/>
    <cellStyle name="Output 2 7 19 2" xfId="6355"/>
    <cellStyle name="Output 2 7 19 3" xfId="8253"/>
    <cellStyle name="Output 2 7 19 4" xfId="4077"/>
    <cellStyle name="Output 2 7 2" xfId="1849"/>
    <cellStyle name="Output 2 7 2 2" xfId="6356"/>
    <cellStyle name="Output 2 7 2 3" xfId="8254"/>
    <cellStyle name="Output 2 7 2 4" xfId="4078"/>
    <cellStyle name="Output 2 7 20" xfId="1850"/>
    <cellStyle name="Output 2 7 20 2" xfId="6357"/>
    <cellStyle name="Output 2 7 20 3" xfId="8255"/>
    <cellStyle name="Output 2 7 20 4" xfId="4079"/>
    <cellStyle name="Output 2 7 21" xfId="1851"/>
    <cellStyle name="Output 2 7 21 2" xfId="6358"/>
    <cellStyle name="Output 2 7 21 3" xfId="8256"/>
    <cellStyle name="Output 2 7 21 4" xfId="4080"/>
    <cellStyle name="Output 2 7 22" xfId="1852"/>
    <cellStyle name="Output 2 7 22 2" xfId="6359"/>
    <cellStyle name="Output 2 7 22 3" xfId="8257"/>
    <cellStyle name="Output 2 7 22 4" xfId="4081"/>
    <cellStyle name="Output 2 7 23" xfId="1853"/>
    <cellStyle name="Output 2 7 23 2" xfId="6360"/>
    <cellStyle name="Output 2 7 23 3" xfId="8258"/>
    <cellStyle name="Output 2 7 23 4" xfId="4082"/>
    <cellStyle name="Output 2 7 24" xfId="6345"/>
    <cellStyle name="Output 2 7 25" xfId="8243"/>
    <cellStyle name="Output 2 7 26" xfId="4067"/>
    <cellStyle name="Output 2 7 3" xfId="1854"/>
    <cellStyle name="Output 2 7 3 2" xfId="6361"/>
    <cellStyle name="Output 2 7 3 3" xfId="8259"/>
    <cellStyle name="Output 2 7 3 4" xfId="4083"/>
    <cellStyle name="Output 2 7 4" xfId="1855"/>
    <cellStyle name="Output 2 7 4 2" xfId="6362"/>
    <cellStyle name="Output 2 7 4 3" xfId="8260"/>
    <cellStyle name="Output 2 7 4 4" xfId="4084"/>
    <cellStyle name="Output 2 7 5" xfId="1856"/>
    <cellStyle name="Output 2 7 5 2" xfId="6363"/>
    <cellStyle name="Output 2 7 5 3" xfId="8261"/>
    <cellStyle name="Output 2 7 5 4" xfId="4085"/>
    <cellStyle name="Output 2 7 6" xfId="1857"/>
    <cellStyle name="Output 2 7 6 2" xfId="6364"/>
    <cellStyle name="Output 2 7 6 3" xfId="8262"/>
    <cellStyle name="Output 2 7 6 4" xfId="4086"/>
    <cellStyle name="Output 2 7 7" xfId="1858"/>
    <cellStyle name="Output 2 7 7 2" xfId="6365"/>
    <cellStyle name="Output 2 7 7 3" xfId="8263"/>
    <cellStyle name="Output 2 7 7 4" xfId="4087"/>
    <cellStyle name="Output 2 7 8" xfId="1859"/>
    <cellStyle name="Output 2 7 8 2" xfId="6366"/>
    <cellStyle name="Output 2 7 8 3" xfId="8264"/>
    <cellStyle name="Output 2 7 8 4" xfId="4088"/>
    <cellStyle name="Output 2 7 9" xfId="1860"/>
    <cellStyle name="Output 2 7 9 2" xfId="6367"/>
    <cellStyle name="Output 2 7 9 3" xfId="8265"/>
    <cellStyle name="Output 2 7 9 4" xfId="4089"/>
    <cellStyle name="Output 2 8" xfId="1861"/>
    <cellStyle name="Output 2 8 10" xfId="1862"/>
    <cellStyle name="Output 2 8 10 2" xfId="6369"/>
    <cellStyle name="Output 2 8 10 3" xfId="8267"/>
    <cellStyle name="Output 2 8 10 4" xfId="4091"/>
    <cellStyle name="Output 2 8 11" xfId="1863"/>
    <cellStyle name="Output 2 8 11 2" xfId="6370"/>
    <cellStyle name="Output 2 8 11 3" xfId="8268"/>
    <cellStyle name="Output 2 8 11 4" xfId="4092"/>
    <cellStyle name="Output 2 8 12" xfId="1864"/>
    <cellStyle name="Output 2 8 12 2" xfId="6371"/>
    <cellStyle name="Output 2 8 12 3" xfId="8269"/>
    <cellStyle name="Output 2 8 12 4" xfId="4093"/>
    <cellStyle name="Output 2 8 13" xfId="1865"/>
    <cellStyle name="Output 2 8 13 2" xfId="6372"/>
    <cellStyle name="Output 2 8 13 3" xfId="8270"/>
    <cellStyle name="Output 2 8 13 4" xfId="4094"/>
    <cellStyle name="Output 2 8 14" xfId="1866"/>
    <cellStyle name="Output 2 8 14 2" xfId="6373"/>
    <cellStyle name="Output 2 8 14 3" xfId="8271"/>
    <cellStyle name="Output 2 8 14 4" xfId="4095"/>
    <cellStyle name="Output 2 8 15" xfId="1867"/>
    <cellStyle name="Output 2 8 15 2" xfId="6374"/>
    <cellStyle name="Output 2 8 15 3" xfId="8272"/>
    <cellStyle name="Output 2 8 15 4" xfId="4096"/>
    <cellStyle name="Output 2 8 16" xfId="1868"/>
    <cellStyle name="Output 2 8 16 2" xfId="6375"/>
    <cellStyle name="Output 2 8 16 3" xfId="8273"/>
    <cellStyle name="Output 2 8 16 4" xfId="4097"/>
    <cellStyle name="Output 2 8 17" xfId="1869"/>
    <cellStyle name="Output 2 8 17 2" xfId="6376"/>
    <cellStyle name="Output 2 8 17 3" xfId="8274"/>
    <cellStyle name="Output 2 8 17 4" xfId="4098"/>
    <cellStyle name="Output 2 8 18" xfId="1870"/>
    <cellStyle name="Output 2 8 18 2" xfId="6377"/>
    <cellStyle name="Output 2 8 18 3" xfId="8275"/>
    <cellStyle name="Output 2 8 18 4" xfId="4099"/>
    <cellStyle name="Output 2 8 19" xfId="1871"/>
    <cellStyle name="Output 2 8 19 2" xfId="6378"/>
    <cellStyle name="Output 2 8 19 3" xfId="8276"/>
    <cellStyle name="Output 2 8 19 4" xfId="4100"/>
    <cellStyle name="Output 2 8 2" xfId="1872"/>
    <cellStyle name="Output 2 8 2 2" xfId="6379"/>
    <cellStyle name="Output 2 8 2 3" xfId="8277"/>
    <cellStyle name="Output 2 8 2 4" xfId="4101"/>
    <cellStyle name="Output 2 8 20" xfId="1873"/>
    <cellStyle name="Output 2 8 20 2" xfId="6380"/>
    <cellStyle name="Output 2 8 20 3" xfId="8278"/>
    <cellStyle name="Output 2 8 20 4" xfId="4102"/>
    <cellStyle name="Output 2 8 21" xfId="1874"/>
    <cellStyle name="Output 2 8 21 2" xfId="6381"/>
    <cellStyle name="Output 2 8 21 3" xfId="8279"/>
    <cellStyle name="Output 2 8 21 4" xfId="4103"/>
    <cellStyle name="Output 2 8 22" xfId="1875"/>
    <cellStyle name="Output 2 8 22 2" xfId="6382"/>
    <cellStyle name="Output 2 8 22 3" xfId="8280"/>
    <cellStyle name="Output 2 8 22 4" xfId="4104"/>
    <cellStyle name="Output 2 8 23" xfId="1876"/>
    <cellStyle name="Output 2 8 23 2" xfId="6383"/>
    <cellStyle name="Output 2 8 23 3" xfId="8281"/>
    <cellStyle name="Output 2 8 23 4" xfId="4105"/>
    <cellStyle name="Output 2 8 24" xfId="6368"/>
    <cellStyle name="Output 2 8 25" xfId="8266"/>
    <cellStyle name="Output 2 8 26" xfId="4090"/>
    <cellStyle name="Output 2 8 3" xfId="1877"/>
    <cellStyle name="Output 2 8 3 2" xfId="6384"/>
    <cellStyle name="Output 2 8 3 3" xfId="8282"/>
    <cellStyle name="Output 2 8 3 4" xfId="4106"/>
    <cellStyle name="Output 2 8 4" xfId="1878"/>
    <cellStyle name="Output 2 8 4 2" xfId="6385"/>
    <cellStyle name="Output 2 8 4 3" xfId="8283"/>
    <cellStyle name="Output 2 8 4 4" xfId="4107"/>
    <cellStyle name="Output 2 8 5" xfId="1879"/>
    <cellStyle name="Output 2 8 5 2" xfId="6386"/>
    <cellStyle name="Output 2 8 5 3" xfId="8284"/>
    <cellStyle name="Output 2 8 5 4" xfId="4108"/>
    <cellStyle name="Output 2 8 6" xfId="1880"/>
    <cellStyle name="Output 2 8 6 2" xfId="6387"/>
    <cellStyle name="Output 2 8 6 3" xfId="8285"/>
    <cellStyle name="Output 2 8 6 4" xfId="4109"/>
    <cellStyle name="Output 2 8 7" xfId="1881"/>
    <cellStyle name="Output 2 8 7 2" xfId="6388"/>
    <cellStyle name="Output 2 8 7 3" xfId="8286"/>
    <cellStyle name="Output 2 8 7 4" xfId="4110"/>
    <cellStyle name="Output 2 8 8" xfId="1882"/>
    <cellStyle name="Output 2 8 8 2" xfId="6389"/>
    <cellStyle name="Output 2 8 8 3" xfId="8287"/>
    <cellStyle name="Output 2 8 8 4" xfId="4111"/>
    <cellStyle name="Output 2 8 9" xfId="1883"/>
    <cellStyle name="Output 2 8 9 2" xfId="6390"/>
    <cellStyle name="Output 2 8 9 3" xfId="8288"/>
    <cellStyle name="Output 2 8 9 4" xfId="4112"/>
    <cellStyle name="Output 2 9" xfId="1884"/>
    <cellStyle name="Output 2 9 10" xfId="1885"/>
    <cellStyle name="Output 2 9 10 2" xfId="6392"/>
    <cellStyle name="Output 2 9 10 3" xfId="8290"/>
    <cellStyle name="Output 2 9 10 4" xfId="4114"/>
    <cellStyle name="Output 2 9 11" xfId="1886"/>
    <cellStyle name="Output 2 9 11 2" xfId="6393"/>
    <cellStyle name="Output 2 9 11 3" xfId="8291"/>
    <cellStyle name="Output 2 9 11 4" xfId="4115"/>
    <cellStyle name="Output 2 9 12" xfId="1887"/>
    <cellStyle name="Output 2 9 12 2" xfId="6394"/>
    <cellStyle name="Output 2 9 12 3" xfId="8292"/>
    <cellStyle name="Output 2 9 12 4" xfId="4116"/>
    <cellStyle name="Output 2 9 13" xfId="1888"/>
    <cellStyle name="Output 2 9 13 2" xfId="6395"/>
    <cellStyle name="Output 2 9 13 3" xfId="8293"/>
    <cellStyle name="Output 2 9 13 4" xfId="4117"/>
    <cellStyle name="Output 2 9 14" xfId="1889"/>
    <cellStyle name="Output 2 9 14 2" xfId="6396"/>
    <cellStyle name="Output 2 9 14 3" xfId="8294"/>
    <cellStyle name="Output 2 9 14 4" xfId="4118"/>
    <cellStyle name="Output 2 9 15" xfId="1890"/>
    <cellStyle name="Output 2 9 15 2" xfId="6397"/>
    <cellStyle name="Output 2 9 15 3" xfId="8295"/>
    <cellStyle name="Output 2 9 15 4" xfId="4119"/>
    <cellStyle name="Output 2 9 16" xfId="1891"/>
    <cellStyle name="Output 2 9 16 2" xfId="6398"/>
    <cellStyle name="Output 2 9 16 3" xfId="8296"/>
    <cellStyle name="Output 2 9 16 4" xfId="4120"/>
    <cellStyle name="Output 2 9 17" xfId="1892"/>
    <cellStyle name="Output 2 9 17 2" xfId="6399"/>
    <cellStyle name="Output 2 9 17 3" xfId="8297"/>
    <cellStyle name="Output 2 9 17 4" xfId="4121"/>
    <cellStyle name="Output 2 9 18" xfId="1893"/>
    <cellStyle name="Output 2 9 18 2" xfId="6400"/>
    <cellStyle name="Output 2 9 18 3" xfId="8298"/>
    <cellStyle name="Output 2 9 18 4" xfId="4122"/>
    <cellStyle name="Output 2 9 19" xfId="1894"/>
    <cellStyle name="Output 2 9 19 2" xfId="6401"/>
    <cellStyle name="Output 2 9 19 3" xfId="8299"/>
    <cellStyle name="Output 2 9 19 4" xfId="4123"/>
    <cellStyle name="Output 2 9 2" xfId="1895"/>
    <cellStyle name="Output 2 9 2 2" xfId="6402"/>
    <cellStyle name="Output 2 9 2 3" xfId="8300"/>
    <cellStyle name="Output 2 9 2 4" xfId="4124"/>
    <cellStyle name="Output 2 9 20" xfId="1896"/>
    <cellStyle name="Output 2 9 20 2" xfId="6403"/>
    <cellStyle name="Output 2 9 20 3" xfId="8301"/>
    <cellStyle name="Output 2 9 20 4" xfId="4125"/>
    <cellStyle name="Output 2 9 21" xfId="1897"/>
    <cellStyle name="Output 2 9 21 2" xfId="6404"/>
    <cellStyle name="Output 2 9 21 3" xfId="8302"/>
    <cellStyle name="Output 2 9 21 4" xfId="4126"/>
    <cellStyle name="Output 2 9 22" xfId="1898"/>
    <cellStyle name="Output 2 9 22 2" xfId="6405"/>
    <cellStyle name="Output 2 9 22 3" xfId="8303"/>
    <cellStyle name="Output 2 9 22 4" xfId="4127"/>
    <cellStyle name="Output 2 9 23" xfId="1899"/>
    <cellStyle name="Output 2 9 23 2" xfId="6406"/>
    <cellStyle name="Output 2 9 23 3" xfId="8304"/>
    <cellStyle name="Output 2 9 23 4" xfId="4128"/>
    <cellStyle name="Output 2 9 24" xfId="6391"/>
    <cellStyle name="Output 2 9 25" xfId="8289"/>
    <cellStyle name="Output 2 9 26" xfId="4113"/>
    <cellStyle name="Output 2 9 3" xfId="1900"/>
    <cellStyle name="Output 2 9 3 2" xfId="6407"/>
    <cellStyle name="Output 2 9 3 3" xfId="8305"/>
    <cellStyle name="Output 2 9 3 4" xfId="4129"/>
    <cellStyle name="Output 2 9 4" xfId="1901"/>
    <cellStyle name="Output 2 9 4 2" xfId="6408"/>
    <cellStyle name="Output 2 9 4 3" xfId="8306"/>
    <cellStyle name="Output 2 9 4 4" xfId="4130"/>
    <cellStyle name="Output 2 9 5" xfId="1902"/>
    <cellStyle name="Output 2 9 5 2" xfId="6409"/>
    <cellStyle name="Output 2 9 5 3" xfId="8307"/>
    <cellStyle name="Output 2 9 5 4" xfId="4131"/>
    <cellStyle name="Output 2 9 6" xfId="1903"/>
    <cellStyle name="Output 2 9 6 2" xfId="6410"/>
    <cellStyle name="Output 2 9 6 3" xfId="8308"/>
    <cellStyle name="Output 2 9 6 4" xfId="4132"/>
    <cellStyle name="Output 2 9 7" xfId="1904"/>
    <cellStyle name="Output 2 9 7 2" xfId="6411"/>
    <cellStyle name="Output 2 9 7 3" xfId="8309"/>
    <cellStyle name="Output 2 9 7 4" xfId="4133"/>
    <cellStyle name="Output 2 9 8" xfId="1905"/>
    <cellStyle name="Output 2 9 8 2" xfId="6412"/>
    <cellStyle name="Output 2 9 8 3" xfId="8310"/>
    <cellStyle name="Output 2 9 8 4" xfId="4134"/>
    <cellStyle name="Output 2 9 9" xfId="1906"/>
    <cellStyle name="Output 2 9 9 2" xfId="6413"/>
    <cellStyle name="Output 2 9 9 3" xfId="8311"/>
    <cellStyle name="Output 2 9 9 4" xfId="4135"/>
    <cellStyle name="Output 3" xfId="6903"/>
    <cellStyle name="Output 4" xfId="4639"/>
    <cellStyle name="Output 5" xfId="6878"/>
    <cellStyle name="Output 6" xfId="2454"/>
    <cellStyle name="OUTPUT AMOUNTS" xfId="48"/>
    <cellStyle name="OUTPUT COLUMN HEADINGS" xfId="49"/>
    <cellStyle name="OUTPUT LINE ITEMS" xfId="50"/>
    <cellStyle name="OUTPUT REPORT HEADING" xfId="51"/>
    <cellStyle name="OUTPUT REPORT TITLE" xfId="52"/>
    <cellStyle name="Percent" xfId="93" builtinId="5"/>
    <cellStyle name="Percent 2" xfId="88"/>
    <cellStyle name="Percent 2 2" xfId="98"/>
    <cellStyle name="Percent 2 2 2" xfId="8826"/>
    <cellStyle name="Percent 2 2 3" xfId="2470"/>
    <cellStyle name="Percent 2 3" xfId="2379"/>
    <cellStyle name="Percent 2 3 2" xfId="6877"/>
    <cellStyle name="Percent 2 3 3" xfId="4598"/>
    <cellStyle name="Percent 2 4" xfId="4654"/>
    <cellStyle name="Percent 2 5" xfId="2467"/>
    <cellStyle name="Percent 3" xfId="89"/>
    <cellStyle name="Percent 3 2" xfId="1907"/>
    <cellStyle name="Percent 3 3" xfId="4655"/>
    <cellStyle name="Percent 3 4" xfId="2468"/>
    <cellStyle name="Percent 4" xfId="97"/>
    <cellStyle name="Percent 4 2" xfId="2449"/>
    <cellStyle name="Percent 5" xfId="2426"/>
    <cellStyle name="Percent 6" xfId="6893"/>
    <cellStyle name="ReportTitlePrompt" xfId="53"/>
    <cellStyle name="ReportTitleValue" xfId="54"/>
    <cellStyle name="RowAcctAbovePrompt" xfId="55"/>
    <cellStyle name="RowAcctSOBAbovePrompt" xfId="56"/>
    <cellStyle name="RowAcctSOBValue" xfId="57"/>
    <cellStyle name="RowAcctValue" xfId="58"/>
    <cellStyle name="RowAttrAbovePrompt" xfId="59"/>
    <cellStyle name="RowAttrValue" xfId="60"/>
    <cellStyle name="RowColSetAbovePrompt" xfId="61"/>
    <cellStyle name="RowColSetLeftPrompt" xfId="62"/>
    <cellStyle name="RowColSetValue" xfId="63"/>
    <cellStyle name="RowLeftPrompt" xfId="64"/>
    <cellStyle name="SampleUsingFormatMask" xfId="65"/>
    <cellStyle name="SampleWithNoFormatMask" xfId="66"/>
    <cellStyle name="SecondHeader1" xfId="90"/>
    <cellStyle name="StandardNumberRow1" xfId="91"/>
    <cellStyle name="StandardRowHeader1" xfId="92"/>
    <cellStyle name="STYLE1" xfId="67"/>
    <cellStyle name="STYLE1 2" xfId="4601"/>
    <cellStyle name="STYLE1 3" xfId="2455"/>
    <cellStyle name="STYLE2" xfId="1908"/>
    <cellStyle name="STYLE3" xfId="1909"/>
    <cellStyle name="Suma" xfId="1910"/>
    <cellStyle name="Suma 10" xfId="1911"/>
    <cellStyle name="Suma 10 2" xfId="6416"/>
    <cellStyle name="Suma 10 3" xfId="8313"/>
    <cellStyle name="Suma 10 4" xfId="4137"/>
    <cellStyle name="Suma 11" xfId="1912"/>
    <cellStyle name="Suma 11 2" xfId="6417"/>
    <cellStyle name="Suma 11 3" xfId="8314"/>
    <cellStyle name="Suma 11 4" xfId="4138"/>
    <cellStyle name="Suma 12" xfId="1913"/>
    <cellStyle name="Suma 12 2" xfId="6418"/>
    <cellStyle name="Suma 12 3" xfId="8315"/>
    <cellStyle name="Suma 12 4" xfId="4139"/>
    <cellStyle name="Suma 13" xfId="1914"/>
    <cellStyle name="Suma 13 2" xfId="6419"/>
    <cellStyle name="Suma 13 3" xfId="8316"/>
    <cellStyle name="Suma 13 4" xfId="4140"/>
    <cellStyle name="Suma 14" xfId="1915"/>
    <cellStyle name="Suma 14 2" xfId="6420"/>
    <cellStyle name="Suma 14 3" xfId="8317"/>
    <cellStyle name="Suma 14 4" xfId="4141"/>
    <cellStyle name="Suma 15" xfId="1916"/>
    <cellStyle name="Suma 15 2" xfId="6421"/>
    <cellStyle name="Suma 15 3" xfId="8318"/>
    <cellStyle name="Suma 15 4" xfId="4142"/>
    <cellStyle name="Suma 16" xfId="1917"/>
    <cellStyle name="Suma 16 2" xfId="6422"/>
    <cellStyle name="Suma 16 3" xfId="8319"/>
    <cellStyle name="Suma 16 4" xfId="4143"/>
    <cellStyle name="Suma 17" xfId="1918"/>
    <cellStyle name="Suma 17 2" xfId="6423"/>
    <cellStyle name="Suma 17 3" xfId="8320"/>
    <cellStyle name="Suma 17 4" xfId="4144"/>
    <cellStyle name="Suma 18" xfId="1919"/>
    <cellStyle name="Suma 18 2" xfId="6424"/>
    <cellStyle name="Suma 18 3" xfId="8321"/>
    <cellStyle name="Suma 18 4" xfId="4145"/>
    <cellStyle name="Suma 19" xfId="1920"/>
    <cellStyle name="Suma 19 2" xfId="6425"/>
    <cellStyle name="Suma 19 3" xfId="8322"/>
    <cellStyle name="Suma 19 4" xfId="4146"/>
    <cellStyle name="Suma 2" xfId="1921"/>
    <cellStyle name="Suma 2 10" xfId="1922"/>
    <cellStyle name="Suma 2 10 2" xfId="6427"/>
    <cellStyle name="Suma 2 10 3" xfId="8324"/>
    <cellStyle name="Suma 2 10 4" xfId="4148"/>
    <cellStyle name="Suma 2 11" xfId="1923"/>
    <cellStyle name="Suma 2 11 2" xfId="6428"/>
    <cellStyle name="Suma 2 11 3" xfId="8325"/>
    <cellStyle name="Suma 2 11 4" xfId="4149"/>
    <cellStyle name="Suma 2 12" xfId="1924"/>
    <cellStyle name="Suma 2 12 2" xfId="6429"/>
    <cellStyle name="Suma 2 12 3" xfId="8326"/>
    <cellStyle name="Suma 2 12 4" xfId="4150"/>
    <cellStyle name="Suma 2 13" xfId="1925"/>
    <cellStyle name="Suma 2 13 2" xfId="6430"/>
    <cellStyle name="Suma 2 13 3" xfId="8327"/>
    <cellStyle name="Suma 2 13 4" xfId="4151"/>
    <cellStyle name="Suma 2 14" xfId="1926"/>
    <cellStyle name="Suma 2 14 2" xfId="6431"/>
    <cellStyle name="Suma 2 14 3" xfId="8328"/>
    <cellStyle name="Suma 2 14 4" xfId="4152"/>
    <cellStyle name="Suma 2 15" xfId="1927"/>
    <cellStyle name="Suma 2 15 2" xfId="6432"/>
    <cellStyle name="Suma 2 15 3" xfId="8329"/>
    <cellStyle name="Suma 2 15 4" xfId="4153"/>
    <cellStyle name="Suma 2 16" xfId="1928"/>
    <cellStyle name="Suma 2 16 2" xfId="6433"/>
    <cellStyle name="Suma 2 16 3" xfId="8330"/>
    <cellStyle name="Suma 2 16 4" xfId="4154"/>
    <cellStyle name="Suma 2 17" xfId="1929"/>
    <cellStyle name="Suma 2 17 2" xfId="6434"/>
    <cellStyle name="Suma 2 17 3" xfId="8331"/>
    <cellStyle name="Suma 2 17 4" xfId="4155"/>
    <cellStyle name="Suma 2 18" xfId="1930"/>
    <cellStyle name="Suma 2 18 2" xfId="6435"/>
    <cellStyle name="Suma 2 18 3" xfId="8332"/>
    <cellStyle name="Suma 2 18 4" xfId="4156"/>
    <cellStyle name="Suma 2 19" xfId="1931"/>
    <cellStyle name="Suma 2 19 2" xfId="6436"/>
    <cellStyle name="Suma 2 19 3" xfId="8333"/>
    <cellStyle name="Suma 2 19 4" xfId="4157"/>
    <cellStyle name="Suma 2 2" xfId="1932"/>
    <cellStyle name="Suma 2 2 2" xfId="6437"/>
    <cellStyle name="Suma 2 2 3" xfId="8334"/>
    <cellStyle name="Suma 2 2 4" xfId="4158"/>
    <cellStyle name="Suma 2 20" xfId="1933"/>
    <cellStyle name="Suma 2 20 2" xfId="6438"/>
    <cellStyle name="Suma 2 20 3" xfId="8335"/>
    <cellStyle name="Suma 2 20 4" xfId="4159"/>
    <cellStyle name="Suma 2 21" xfId="1934"/>
    <cellStyle name="Suma 2 21 2" xfId="6439"/>
    <cellStyle name="Suma 2 21 3" xfId="8336"/>
    <cellStyle name="Suma 2 21 4" xfId="4160"/>
    <cellStyle name="Suma 2 22" xfId="1935"/>
    <cellStyle name="Suma 2 22 2" xfId="6440"/>
    <cellStyle name="Suma 2 22 3" xfId="8337"/>
    <cellStyle name="Suma 2 22 4" xfId="4161"/>
    <cellStyle name="Suma 2 23" xfId="1936"/>
    <cellStyle name="Suma 2 23 2" xfId="6441"/>
    <cellStyle name="Suma 2 23 3" xfId="8338"/>
    <cellStyle name="Suma 2 23 4" xfId="4162"/>
    <cellStyle name="Suma 2 24" xfId="6426"/>
    <cellStyle name="Suma 2 25" xfId="8323"/>
    <cellStyle name="Suma 2 26" xfId="4147"/>
    <cellStyle name="Suma 2 3" xfId="1937"/>
    <cellStyle name="Suma 2 3 2" xfId="6442"/>
    <cellStyle name="Suma 2 3 3" xfId="8339"/>
    <cellStyle name="Suma 2 3 4" xfId="4163"/>
    <cellStyle name="Suma 2 4" xfId="1938"/>
    <cellStyle name="Suma 2 4 2" xfId="6443"/>
    <cellStyle name="Suma 2 4 3" xfId="8340"/>
    <cellStyle name="Suma 2 4 4" xfId="4164"/>
    <cellStyle name="Suma 2 5" xfId="1939"/>
    <cellStyle name="Suma 2 5 2" xfId="6444"/>
    <cellStyle name="Suma 2 5 3" xfId="8341"/>
    <cellStyle name="Suma 2 5 4" xfId="4165"/>
    <cellStyle name="Suma 2 6" xfId="1940"/>
    <cellStyle name="Suma 2 6 2" xfId="6445"/>
    <cellStyle name="Suma 2 6 3" xfId="8342"/>
    <cellStyle name="Suma 2 6 4" xfId="4166"/>
    <cellStyle name="Suma 2 7" xfId="1941"/>
    <cellStyle name="Suma 2 7 2" xfId="6446"/>
    <cellStyle name="Suma 2 7 3" xfId="8343"/>
    <cellStyle name="Suma 2 7 4" xfId="4167"/>
    <cellStyle name="Suma 2 8" xfId="1942"/>
    <cellStyle name="Suma 2 8 2" xfId="6447"/>
    <cellStyle name="Suma 2 8 3" xfId="8344"/>
    <cellStyle name="Suma 2 8 4" xfId="4168"/>
    <cellStyle name="Suma 2 9" xfId="1943"/>
    <cellStyle name="Suma 2 9 2" xfId="6448"/>
    <cellStyle name="Suma 2 9 3" xfId="8345"/>
    <cellStyle name="Suma 2 9 4" xfId="4169"/>
    <cellStyle name="Suma 20" xfId="1944"/>
    <cellStyle name="Suma 20 2" xfId="6449"/>
    <cellStyle name="Suma 20 3" xfId="8346"/>
    <cellStyle name="Suma 20 4" xfId="4170"/>
    <cellStyle name="Suma 21" xfId="1945"/>
    <cellStyle name="Suma 21 2" xfId="6450"/>
    <cellStyle name="Suma 21 3" xfId="8347"/>
    <cellStyle name="Suma 21 4" xfId="4171"/>
    <cellStyle name="Suma 22" xfId="1946"/>
    <cellStyle name="Suma 22 2" xfId="6451"/>
    <cellStyle name="Suma 22 3" xfId="8348"/>
    <cellStyle name="Suma 22 4" xfId="4172"/>
    <cellStyle name="Suma 23" xfId="1947"/>
    <cellStyle name="Suma 23 2" xfId="6452"/>
    <cellStyle name="Suma 23 3" xfId="8349"/>
    <cellStyle name="Suma 23 4" xfId="4173"/>
    <cellStyle name="Suma 24" xfId="1948"/>
    <cellStyle name="Suma 24 2" xfId="6453"/>
    <cellStyle name="Suma 24 3" xfId="8350"/>
    <cellStyle name="Suma 24 4" xfId="4174"/>
    <cellStyle name="Suma 25" xfId="1949"/>
    <cellStyle name="Suma 25 2" xfId="6454"/>
    <cellStyle name="Suma 25 3" xfId="8351"/>
    <cellStyle name="Suma 25 4" xfId="4175"/>
    <cellStyle name="Suma 26" xfId="6415"/>
    <cellStyle name="Suma 27" xfId="8312"/>
    <cellStyle name="Suma 28" xfId="4136"/>
    <cellStyle name="Suma 3" xfId="1950"/>
    <cellStyle name="Suma 3 10" xfId="1951"/>
    <cellStyle name="Suma 3 10 2" xfId="6456"/>
    <cellStyle name="Suma 3 10 3" xfId="8353"/>
    <cellStyle name="Suma 3 10 4" xfId="4177"/>
    <cellStyle name="Suma 3 11" xfId="1952"/>
    <cellStyle name="Suma 3 11 2" xfId="6457"/>
    <cellStyle name="Suma 3 11 3" xfId="8354"/>
    <cellStyle name="Suma 3 11 4" xfId="4178"/>
    <cellStyle name="Suma 3 12" xfId="1953"/>
    <cellStyle name="Suma 3 12 2" xfId="6458"/>
    <cellStyle name="Suma 3 12 3" xfId="8355"/>
    <cellStyle name="Suma 3 12 4" xfId="4179"/>
    <cellStyle name="Suma 3 13" xfId="1954"/>
    <cellStyle name="Suma 3 13 2" xfId="6459"/>
    <cellStyle name="Suma 3 13 3" xfId="8356"/>
    <cellStyle name="Suma 3 13 4" xfId="4180"/>
    <cellStyle name="Suma 3 14" xfId="1955"/>
    <cellStyle name="Suma 3 14 2" xfId="6460"/>
    <cellStyle name="Suma 3 14 3" xfId="8357"/>
    <cellStyle name="Suma 3 14 4" xfId="4181"/>
    <cellStyle name="Suma 3 15" xfId="1956"/>
    <cellStyle name="Suma 3 15 2" xfId="6461"/>
    <cellStyle name="Suma 3 15 3" xfId="8358"/>
    <cellStyle name="Suma 3 15 4" xfId="4182"/>
    <cellStyle name="Suma 3 16" xfId="1957"/>
    <cellStyle name="Suma 3 16 2" xfId="6462"/>
    <cellStyle name="Suma 3 16 3" xfId="8359"/>
    <cellStyle name="Suma 3 16 4" xfId="4183"/>
    <cellStyle name="Suma 3 17" xfId="1958"/>
    <cellStyle name="Suma 3 17 2" xfId="6463"/>
    <cellStyle name="Suma 3 17 3" xfId="8360"/>
    <cellStyle name="Suma 3 17 4" xfId="4184"/>
    <cellStyle name="Suma 3 18" xfId="1959"/>
    <cellStyle name="Suma 3 18 2" xfId="6464"/>
    <cellStyle name="Suma 3 18 3" xfId="8361"/>
    <cellStyle name="Suma 3 18 4" xfId="4185"/>
    <cellStyle name="Suma 3 19" xfId="1960"/>
    <cellStyle name="Suma 3 19 2" xfId="6465"/>
    <cellStyle name="Suma 3 19 3" xfId="8362"/>
    <cellStyle name="Suma 3 19 4" xfId="4186"/>
    <cellStyle name="Suma 3 2" xfId="1961"/>
    <cellStyle name="Suma 3 2 2" xfId="6466"/>
    <cellStyle name="Suma 3 2 3" xfId="8363"/>
    <cellStyle name="Suma 3 2 4" xfId="4187"/>
    <cellStyle name="Suma 3 20" xfId="1962"/>
    <cellStyle name="Suma 3 20 2" xfId="6467"/>
    <cellStyle name="Suma 3 20 3" xfId="8364"/>
    <cellStyle name="Suma 3 20 4" xfId="4188"/>
    <cellStyle name="Suma 3 21" xfId="1963"/>
    <cellStyle name="Suma 3 21 2" xfId="6468"/>
    <cellStyle name="Suma 3 21 3" xfId="8365"/>
    <cellStyle name="Suma 3 21 4" xfId="4189"/>
    <cellStyle name="Suma 3 22" xfId="1964"/>
    <cellStyle name="Suma 3 22 2" xfId="6469"/>
    <cellStyle name="Suma 3 22 3" xfId="8366"/>
    <cellStyle name="Suma 3 22 4" xfId="4190"/>
    <cellStyle name="Suma 3 23" xfId="1965"/>
    <cellStyle name="Suma 3 23 2" xfId="6470"/>
    <cellStyle name="Suma 3 23 3" xfId="8367"/>
    <cellStyle name="Suma 3 23 4" xfId="4191"/>
    <cellStyle name="Suma 3 24" xfId="6455"/>
    <cellStyle name="Suma 3 25" xfId="8352"/>
    <cellStyle name="Suma 3 26" xfId="4176"/>
    <cellStyle name="Suma 3 3" xfId="1966"/>
    <cellStyle name="Suma 3 3 2" xfId="6471"/>
    <cellStyle name="Suma 3 3 3" xfId="8368"/>
    <cellStyle name="Suma 3 3 4" xfId="4192"/>
    <cellStyle name="Suma 3 4" xfId="1967"/>
    <cellStyle name="Suma 3 4 2" xfId="6472"/>
    <cellStyle name="Suma 3 4 3" xfId="8369"/>
    <cellStyle name="Suma 3 4 4" xfId="4193"/>
    <cellStyle name="Suma 3 5" xfId="1968"/>
    <cellStyle name="Suma 3 5 2" xfId="6473"/>
    <cellStyle name="Suma 3 5 3" xfId="8370"/>
    <cellStyle name="Suma 3 5 4" xfId="4194"/>
    <cellStyle name="Suma 3 6" xfId="1969"/>
    <cellStyle name="Suma 3 6 2" xfId="6474"/>
    <cellStyle name="Suma 3 6 3" xfId="8371"/>
    <cellStyle name="Suma 3 6 4" xfId="4195"/>
    <cellStyle name="Suma 3 7" xfId="1970"/>
    <cellStyle name="Suma 3 7 2" xfId="6475"/>
    <cellStyle name="Suma 3 7 3" xfId="8372"/>
    <cellStyle name="Suma 3 7 4" xfId="4196"/>
    <cellStyle name="Suma 3 8" xfId="1971"/>
    <cellStyle name="Suma 3 8 2" xfId="6476"/>
    <cellStyle name="Suma 3 8 3" xfId="8373"/>
    <cellStyle name="Suma 3 8 4" xfId="4197"/>
    <cellStyle name="Suma 3 9" xfId="1972"/>
    <cellStyle name="Suma 3 9 2" xfId="6477"/>
    <cellStyle name="Suma 3 9 3" xfId="8374"/>
    <cellStyle name="Suma 3 9 4" xfId="4198"/>
    <cellStyle name="Suma 4" xfId="1973"/>
    <cellStyle name="Suma 4 2" xfId="6478"/>
    <cellStyle name="Suma 4 3" xfId="8375"/>
    <cellStyle name="Suma 4 4" xfId="4199"/>
    <cellStyle name="Suma 5" xfId="1974"/>
    <cellStyle name="Suma 5 2" xfId="6479"/>
    <cellStyle name="Suma 5 3" xfId="8376"/>
    <cellStyle name="Suma 5 4" xfId="4200"/>
    <cellStyle name="Suma 6" xfId="1975"/>
    <cellStyle name="Suma 6 2" xfId="6480"/>
    <cellStyle name="Suma 6 3" xfId="8377"/>
    <cellStyle name="Suma 6 4" xfId="4201"/>
    <cellStyle name="Suma 7" xfId="1976"/>
    <cellStyle name="Suma 7 2" xfId="6481"/>
    <cellStyle name="Suma 7 3" xfId="8378"/>
    <cellStyle name="Suma 7 4" xfId="4202"/>
    <cellStyle name="Suma 8" xfId="1977"/>
    <cellStyle name="Suma 8 2" xfId="6482"/>
    <cellStyle name="Suma 8 3" xfId="8379"/>
    <cellStyle name="Suma 8 4" xfId="4203"/>
    <cellStyle name="Suma 9" xfId="1978"/>
    <cellStyle name="Suma 9 2" xfId="6483"/>
    <cellStyle name="Suma 9 3" xfId="8380"/>
    <cellStyle name="Suma 9 4" xfId="4204"/>
    <cellStyle name="Tekst objaśnienia" xfId="1979"/>
    <cellStyle name="Tekst ostrzeżenia" xfId="1980"/>
    <cellStyle name="Text" xfId="1981"/>
    <cellStyle name="Title" xfId="68" builtinId="15" customBuiltin="1"/>
    <cellStyle name="Title 2" xfId="1982"/>
    <cellStyle name="Title 3" xfId="6894"/>
    <cellStyle name="Total" xfId="69" builtinId="25" customBuiltin="1"/>
    <cellStyle name="Total 2" xfId="1983"/>
    <cellStyle name="Total 2 10" xfId="1984"/>
    <cellStyle name="Total 2 10 10" xfId="1985"/>
    <cellStyle name="Total 2 10 10 2" xfId="6486"/>
    <cellStyle name="Total 2 10 10 3" xfId="8383"/>
    <cellStyle name="Total 2 10 10 4" xfId="4207"/>
    <cellStyle name="Total 2 10 11" xfId="1986"/>
    <cellStyle name="Total 2 10 11 2" xfId="6487"/>
    <cellStyle name="Total 2 10 11 3" xfId="8384"/>
    <cellStyle name="Total 2 10 11 4" xfId="4208"/>
    <cellStyle name="Total 2 10 12" xfId="1987"/>
    <cellStyle name="Total 2 10 12 2" xfId="6488"/>
    <cellStyle name="Total 2 10 12 3" xfId="8385"/>
    <cellStyle name="Total 2 10 12 4" xfId="4209"/>
    <cellStyle name="Total 2 10 13" xfId="1988"/>
    <cellStyle name="Total 2 10 13 2" xfId="6489"/>
    <cellStyle name="Total 2 10 13 3" xfId="8386"/>
    <cellStyle name="Total 2 10 13 4" xfId="4210"/>
    <cellStyle name="Total 2 10 14" xfId="1989"/>
    <cellStyle name="Total 2 10 14 2" xfId="6490"/>
    <cellStyle name="Total 2 10 14 3" xfId="8387"/>
    <cellStyle name="Total 2 10 14 4" xfId="4211"/>
    <cellStyle name="Total 2 10 15" xfId="1990"/>
    <cellStyle name="Total 2 10 15 2" xfId="6491"/>
    <cellStyle name="Total 2 10 15 3" xfId="8388"/>
    <cellStyle name="Total 2 10 15 4" xfId="4212"/>
    <cellStyle name="Total 2 10 16" xfId="1991"/>
    <cellStyle name="Total 2 10 16 2" xfId="6492"/>
    <cellStyle name="Total 2 10 16 3" xfId="8389"/>
    <cellStyle name="Total 2 10 16 4" xfId="4213"/>
    <cellStyle name="Total 2 10 17" xfId="1992"/>
    <cellStyle name="Total 2 10 17 2" xfId="6493"/>
    <cellStyle name="Total 2 10 17 3" xfId="8390"/>
    <cellStyle name="Total 2 10 17 4" xfId="4214"/>
    <cellStyle name="Total 2 10 18" xfId="1993"/>
    <cellStyle name="Total 2 10 18 2" xfId="6494"/>
    <cellStyle name="Total 2 10 18 3" xfId="8391"/>
    <cellStyle name="Total 2 10 18 4" xfId="4215"/>
    <cellStyle name="Total 2 10 19" xfId="1994"/>
    <cellStyle name="Total 2 10 19 2" xfId="6495"/>
    <cellStyle name="Total 2 10 19 3" xfId="8392"/>
    <cellStyle name="Total 2 10 19 4" xfId="4216"/>
    <cellStyle name="Total 2 10 2" xfId="1995"/>
    <cellStyle name="Total 2 10 2 2" xfId="6496"/>
    <cellStyle name="Total 2 10 2 3" xfId="8393"/>
    <cellStyle name="Total 2 10 2 4" xfId="4217"/>
    <cellStyle name="Total 2 10 20" xfId="1996"/>
    <cellStyle name="Total 2 10 20 2" xfId="6497"/>
    <cellStyle name="Total 2 10 20 3" xfId="8394"/>
    <cellStyle name="Total 2 10 20 4" xfId="4218"/>
    <cellStyle name="Total 2 10 21" xfId="1997"/>
    <cellStyle name="Total 2 10 21 2" xfId="6498"/>
    <cellStyle name="Total 2 10 21 3" xfId="8395"/>
    <cellStyle name="Total 2 10 21 4" xfId="4219"/>
    <cellStyle name="Total 2 10 22" xfId="1998"/>
    <cellStyle name="Total 2 10 22 2" xfId="6499"/>
    <cellStyle name="Total 2 10 22 3" xfId="8396"/>
    <cellStyle name="Total 2 10 22 4" xfId="4220"/>
    <cellStyle name="Total 2 10 23" xfId="1999"/>
    <cellStyle name="Total 2 10 23 2" xfId="6500"/>
    <cellStyle name="Total 2 10 23 3" xfId="8397"/>
    <cellStyle name="Total 2 10 23 4" xfId="4221"/>
    <cellStyle name="Total 2 10 24" xfId="6485"/>
    <cellStyle name="Total 2 10 25" xfId="8382"/>
    <cellStyle name="Total 2 10 26" xfId="4206"/>
    <cellStyle name="Total 2 10 3" xfId="2000"/>
    <cellStyle name="Total 2 10 3 2" xfId="6501"/>
    <cellStyle name="Total 2 10 3 3" xfId="8398"/>
    <cellStyle name="Total 2 10 3 4" xfId="4222"/>
    <cellStyle name="Total 2 10 4" xfId="2001"/>
    <cellStyle name="Total 2 10 4 2" xfId="6502"/>
    <cellStyle name="Total 2 10 4 3" xfId="8399"/>
    <cellStyle name="Total 2 10 4 4" xfId="4223"/>
    <cellStyle name="Total 2 10 5" xfId="2002"/>
    <cellStyle name="Total 2 10 5 2" xfId="6503"/>
    <cellStyle name="Total 2 10 5 3" xfId="8400"/>
    <cellStyle name="Total 2 10 5 4" xfId="4224"/>
    <cellStyle name="Total 2 10 6" xfId="2003"/>
    <cellStyle name="Total 2 10 6 2" xfId="6504"/>
    <cellStyle name="Total 2 10 6 3" xfId="8401"/>
    <cellStyle name="Total 2 10 6 4" xfId="4225"/>
    <cellStyle name="Total 2 10 7" xfId="2004"/>
    <cellStyle name="Total 2 10 7 2" xfId="6505"/>
    <cellStyle name="Total 2 10 7 3" xfId="8402"/>
    <cellStyle name="Total 2 10 7 4" xfId="4226"/>
    <cellStyle name="Total 2 10 8" xfId="2005"/>
    <cellStyle name="Total 2 10 8 2" xfId="6506"/>
    <cellStyle name="Total 2 10 8 3" xfId="8403"/>
    <cellStyle name="Total 2 10 8 4" xfId="4227"/>
    <cellStyle name="Total 2 10 9" xfId="2006"/>
    <cellStyle name="Total 2 10 9 2" xfId="6507"/>
    <cellStyle name="Total 2 10 9 3" xfId="8404"/>
    <cellStyle name="Total 2 10 9 4" xfId="4228"/>
    <cellStyle name="Total 2 11" xfId="2007"/>
    <cellStyle name="Total 2 11 10" xfId="2008"/>
    <cellStyle name="Total 2 11 10 2" xfId="6509"/>
    <cellStyle name="Total 2 11 10 3" xfId="8406"/>
    <cellStyle name="Total 2 11 10 4" xfId="4230"/>
    <cellStyle name="Total 2 11 11" xfId="2009"/>
    <cellStyle name="Total 2 11 11 2" xfId="6510"/>
    <cellStyle name="Total 2 11 11 3" xfId="8407"/>
    <cellStyle name="Total 2 11 11 4" xfId="4231"/>
    <cellStyle name="Total 2 11 12" xfId="2010"/>
    <cellStyle name="Total 2 11 12 2" xfId="6511"/>
    <cellStyle name="Total 2 11 12 3" xfId="8408"/>
    <cellStyle name="Total 2 11 12 4" xfId="4232"/>
    <cellStyle name="Total 2 11 13" xfId="2011"/>
    <cellStyle name="Total 2 11 13 2" xfId="6512"/>
    <cellStyle name="Total 2 11 13 3" xfId="8409"/>
    <cellStyle name="Total 2 11 13 4" xfId="4233"/>
    <cellStyle name="Total 2 11 14" xfId="2012"/>
    <cellStyle name="Total 2 11 14 2" xfId="6513"/>
    <cellStyle name="Total 2 11 14 3" xfId="8410"/>
    <cellStyle name="Total 2 11 14 4" xfId="4234"/>
    <cellStyle name="Total 2 11 15" xfId="2013"/>
    <cellStyle name="Total 2 11 15 2" xfId="6514"/>
    <cellStyle name="Total 2 11 15 3" xfId="8411"/>
    <cellStyle name="Total 2 11 15 4" xfId="4235"/>
    <cellStyle name="Total 2 11 16" xfId="2014"/>
    <cellStyle name="Total 2 11 16 2" xfId="6515"/>
    <cellStyle name="Total 2 11 16 3" xfId="8412"/>
    <cellStyle name="Total 2 11 16 4" xfId="4236"/>
    <cellStyle name="Total 2 11 17" xfId="2015"/>
    <cellStyle name="Total 2 11 17 2" xfId="6516"/>
    <cellStyle name="Total 2 11 17 3" xfId="8413"/>
    <cellStyle name="Total 2 11 17 4" xfId="4237"/>
    <cellStyle name="Total 2 11 18" xfId="2016"/>
    <cellStyle name="Total 2 11 18 2" xfId="6517"/>
    <cellStyle name="Total 2 11 18 3" xfId="8414"/>
    <cellStyle name="Total 2 11 18 4" xfId="4238"/>
    <cellStyle name="Total 2 11 19" xfId="2017"/>
    <cellStyle name="Total 2 11 19 2" xfId="6518"/>
    <cellStyle name="Total 2 11 19 3" xfId="8415"/>
    <cellStyle name="Total 2 11 19 4" xfId="4239"/>
    <cellStyle name="Total 2 11 2" xfId="2018"/>
    <cellStyle name="Total 2 11 2 2" xfId="6519"/>
    <cellStyle name="Total 2 11 2 3" xfId="8416"/>
    <cellStyle name="Total 2 11 2 4" xfId="4240"/>
    <cellStyle name="Total 2 11 20" xfId="2019"/>
    <cellStyle name="Total 2 11 20 2" xfId="6520"/>
    <cellStyle name="Total 2 11 20 3" xfId="8417"/>
    <cellStyle name="Total 2 11 20 4" xfId="4241"/>
    <cellStyle name="Total 2 11 21" xfId="2020"/>
    <cellStyle name="Total 2 11 21 2" xfId="6521"/>
    <cellStyle name="Total 2 11 21 3" xfId="8418"/>
    <cellStyle name="Total 2 11 21 4" xfId="4242"/>
    <cellStyle name="Total 2 11 22" xfId="2021"/>
    <cellStyle name="Total 2 11 22 2" xfId="6522"/>
    <cellStyle name="Total 2 11 22 3" xfId="8419"/>
    <cellStyle name="Total 2 11 22 4" xfId="4243"/>
    <cellStyle name="Total 2 11 23" xfId="2022"/>
    <cellStyle name="Total 2 11 23 2" xfId="6523"/>
    <cellStyle name="Total 2 11 23 3" xfId="8420"/>
    <cellStyle name="Total 2 11 23 4" xfId="4244"/>
    <cellStyle name="Total 2 11 24" xfId="6508"/>
    <cellStyle name="Total 2 11 25" xfId="8405"/>
    <cellStyle name="Total 2 11 26" xfId="4229"/>
    <cellStyle name="Total 2 11 3" xfId="2023"/>
    <cellStyle name="Total 2 11 3 2" xfId="6524"/>
    <cellStyle name="Total 2 11 3 3" xfId="8421"/>
    <cellStyle name="Total 2 11 3 4" xfId="4245"/>
    <cellStyle name="Total 2 11 4" xfId="2024"/>
    <cellStyle name="Total 2 11 4 2" xfId="6525"/>
    <cellStyle name="Total 2 11 4 3" xfId="8422"/>
    <cellStyle name="Total 2 11 4 4" xfId="4246"/>
    <cellStyle name="Total 2 11 5" xfId="2025"/>
    <cellStyle name="Total 2 11 5 2" xfId="6526"/>
    <cellStyle name="Total 2 11 5 3" xfId="8423"/>
    <cellStyle name="Total 2 11 5 4" xfId="4247"/>
    <cellStyle name="Total 2 11 6" xfId="2026"/>
    <cellStyle name="Total 2 11 6 2" xfId="6527"/>
    <cellStyle name="Total 2 11 6 3" xfId="8424"/>
    <cellStyle name="Total 2 11 6 4" xfId="4248"/>
    <cellStyle name="Total 2 11 7" xfId="2027"/>
    <cellStyle name="Total 2 11 7 2" xfId="6528"/>
    <cellStyle name="Total 2 11 7 3" xfId="8425"/>
    <cellStyle name="Total 2 11 7 4" xfId="4249"/>
    <cellStyle name="Total 2 11 8" xfId="2028"/>
    <cellStyle name="Total 2 11 8 2" xfId="6529"/>
    <cellStyle name="Total 2 11 8 3" xfId="8426"/>
    <cellStyle name="Total 2 11 8 4" xfId="4250"/>
    <cellStyle name="Total 2 11 9" xfId="2029"/>
    <cellStyle name="Total 2 11 9 2" xfId="6530"/>
    <cellStyle name="Total 2 11 9 3" xfId="8427"/>
    <cellStyle name="Total 2 11 9 4" xfId="4251"/>
    <cellStyle name="Total 2 12" xfId="2030"/>
    <cellStyle name="Total 2 12 10" xfId="2031"/>
    <cellStyle name="Total 2 12 10 2" xfId="6532"/>
    <cellStyle name="Total 2 12 10 3" xfId="8429"/>
    <cellStyle name="Total 2 12 10 4" xfId="4253"/>
    <cellStyle name="Total 2 12 11" xfId="2032"/>
    <cellStyle name="Total 2 12 11 2" xfId="6533"/>
    <cellStyle name="Total 2 12 11 3" xfId="8430"/>
    <cellStyle name="Total 2 12 11 4" xfId="4254"/>
    <cellStyle name="Total 2 12 12" xfId="2033"/>
    <cellStyle name="Total 2 12 12 2" xfId="6534"/>
    <cellStyle name="Total 2 12 12 3" xfId="8431"/>
    <cellStyle name="Total 2 12 12 4" xfId="4255"/>
    <cellStyle name="Total 2 12 13" xfId="2034"/>
    <cellStyle name="Total 2 12 13 2" xfId="6535"/>
    <cellStyle name="Total 2 12 13 3" xfId="8432"/>
    <cellStyle name="Total 2 12 13 4" xfId="4256"/>
    <cellStyle name="Total 2 12 14" xfId="2035"/>
    <cellStyle name="Total 2 12 14 2" xfId="6536"/>
    <cellStyle name="Total 2 12 14 3" xfId="8433"/>
    <cellStyle name="Total 2 12 14 4" xfId="4257"/>
    <cellStyle name="Total 2 12 15" xfId="2036"/>
    <cellStyle name="Total 2 12 15 2" xfId="6537"/>
    <cellStyle name="Total 2 12 15 3" xfId="8434"/>
    <cellStyle name="Total 2 12 15 4" xfId="4258"/>
    <cellStyle name="Total 2 12 16" xfId="2037"/>
    <cellStyle name="Total 2 12 16 2" xfId="6538"/>
    <cellStyle name="Total 2 12 16 3" xfId="8435"/>
    <cellStyle name="Total 2 12 16 4" xfId="4259"/>
    <cellStyle name="Total 2 12 17" xfId="2038"/>
    <cellStyle name="Total 2 12 17 2" xfId="6539"/>
    <cellStyle name="Total 2 12 17 3" xfId="8436"/>
    <cellStyle name="Total 2 12 17 4" xfId="4260"/>
    <cellStyle name="Total 2 12 18" xfId="2039"/>
    <cellStyle name="Total 2 12 18 2" xfId="6540"/>
    <cellStyle name="Total 2 12 18 3" xfId="8437"/>
    <cellStyle name="Total 2 12 18 4" xfId="4261"/>
    <cellStyle name="Total 2 12 19" xfId="2040"/>
    <cellStyle name="Total 2 12 19 2" xfId="6541"/>
    <cellStyle name="Total 2 12 19 3" xfId="8438"/>
    <cellStyle name="Total 2 12 19 4" xfId="4262"/>
    <cellStyle name="Total 2 12 2" xfId="2041"/>
    <cellStyle name="Total 2 12 2 2" xfId="6542"/>
    <cellStyle name="Total 2 12 2 3" xfId="8439"/>
    <cellStyle name="Total 2 12 2 4" xfId="4263"/>
    <cellStyle name="Total 2 12 20" xfId="2042"/>
    <cellStyle name="Total 2 12 20 2" xfId="6543"/>
    <cellStyle name="Total 2 12 20 3" xfId="8440"/>
    <cellStyle name="Total 2 12 20 4" xfId="4264"/>
    <cellStyle name="Total 2 12 21" xfId="2043"/>
    <cellStyle name="Total 2 12 21 2" xfId="6544"/>
    <cellStyle name="Total 2 12 21 3" xfId="8441"/>
    <cellStyle name="Total 2 12 21 4" xfId="4265"/>
    <cellStyle name="Total 2 12 22" xfId="2044"/>
    <cellStyle name="Total 2 12 22 2" xfId="6545"/>
    <cellStyle name="Total 2 12 22 3" xfId="8442"/>
    <cellStyle name="Total 2 12 22 4" xfId="4266"/>
    <cellStyle name="Total 2 12 23" xfId="2045"/>
    <cellStyle name="Total 2 12 23 2" xfId="6546"/>
    <cellStyle name="Total 2 12 23 3" xfId="8443"/>
    <cellStyle name="Total 2 12 23 4" xfId="4267"/>
    <cellStyle name="Total 2 12 24" xfId="6531"/>
    <cellStyle name="Total 2 12 25" xfId="8428"/>
    <cellStyle name="Total 2 12 26" xfId="4252"/>
    <cellStyle name="Total 2 12 3" xfId="2046"/>
    <cellStyle name="Total 2 12 3 2" xfId="6547"/>
    <cellStyle name="Total 2 12 3 3" xfId="8444"/>
    <cellStyle name="Total 2 12 3 4" xfId="4268"/>
    <cellStyle name="Total 2 12 4" xfId="2047"/>
    <cellStyle name="Total 2 12 4 2" xfId="6548"/>
    <cellStyle name="Total 2 12 4 3" xfId="8445"/>
    <cellStyle name="Total 2 12 4 4" xfId="4269"/>
    <cellStyle name="Total 2 12 5" xfId="2048"/>
    <cellStyle name="Total 2 12 5 2" xfId="6549"/>
    <cellStyle name="Total 2 12 5 3" xfId="8446"/>
    <cellStyle name="Total 2 12 5 4" xfId="4270"/>
    <cellStyle name="Total 2 12 6" xfId="2049"/>
    <cellStyle name="Total 2 12 6 2" xfId="6550"/>
    <cellStyle name="Total 2 12 6 3" xfId="8447"/>
    <cellStyle name="Total 2 12 6 4" xfId="4271"/>
    <cellStyle name="Total 2 12 7" xfId="2050"/>
    <cellStyle name="Total 2 12 7 2" xfId="6551"/>
    <cellStyle name="Total 2 12 7 3" xfId="8448"/>
    <cellStyle name="Total 2 12 7 4" xfId="4272"/>
    <cellStyle name="Total 2 12 8" xfId="2051"/>
    <cellStyle name="Total 2 12 8 2" xfId="6552"/>
    <cellStyle name="Total 2 12 8 3" xfId="8449"/>
    <cellStyle name="Total 2 12 8 4" xfId="4273"/>
    <cellStyle name="Total 2 12 9" xfId="2052"/>
    <cellStyle name="Total 2 12 9 2" xfId="6553"/>
    <cellStyle name="Total 2 12 9 3" xfId="8450"/>
    <cellStyle name="Total 2 12 9 4" xfId="4274"/>
    <cellStyle name="Total 2 13" xfId="2053"/>
    <cellStyle name="Total 2 13 10" xfId="2054"/>
    <cellStyle name="Total 2 13 10 2" xfId="6555"/>
    <cellStyle name="Total 2 13 10 3" xfId="8452"/>
    <cellStyle name="Total 2 13 10 4" xfId="4276"/>
    <cellStyle name="Total 2 13 11" xfId="2055"/>
    <cellStyle name="Total 2 13 11 2" xfId="6556"/>
    <cellStyle name="Total 2 13 11 3" xfId="8453"/>
    <cellStyle name="Total 2 13 11 4" xfId="4277"/>
    <cellStyle name="Total 2 13 12" xfId="2056"/>
    <cellStyle name="Total 2 13 12 2" xfId="6557"/>
    <cellStyle name="Total 2 13 12 3" xfId="8454"/>
    <cellStyle name="Total 2 13 12 4" xfId="4278"/>
    <cellStyle name="Total 2 13 13" xfId="2057"/>
    <cellStyle name="Total 2 13 13 2" xfId="6558"/>
    <cellStyle name="Total 2 13 13 3" xfId="8455"/>
    <cellStyle name="Total 2 13 13 4" xfId="4279"/>
    <cellStyle name="Total 2 13 14" xfId="2058"/>
    <cellStyle name="Total 2 13 14 2" xfId="6559"/>
    <cellStyle name="Total 2 13 14 3" xfId="8456"/>
    <cellStyle name="Total 2 13 14 4" xfId="4280"/>
    <cellStyle name="Total 2 13 15" xfId="2059"/>
    <cellStyle name="Total 2 13 15 2" xfId="6560"/>
    <cellStyle name="Total 2 13 15 3" xfId="8457"/>
    <cellStyle name="Total 2 13 15 4" xfId="4281"/>
    <cellStyle name="Total 2 13 16" xfId="2060"/>
    <cellStyle name="Total 2 13 16 2" xfId="6561"/>
    <cellStyle name="Total 2 13 16 3" xfId="8458"/>
    <cellStyle name="Total 2 13 16 4" xfId="4282"/>
    <cellStyle name="Total 2 13 17" xfId="2061"/>
    <cellStyle name="Total 2 13 17 2" xfId="6562"/>
    <cellStyle name="Total 2 13 17 3" xfId="8459"/>
    <cellStyle name="Total 2 13 17 4" xfId="4283"/>
    <cellStyle name="Total 2 13 18" xfId="2062"/>
    <cellStyle name="Total 2 13 18 2" xfId="6563"/>
    <cellStyle name="Total 2 13 18 3" xfId="8460"/>
    <cellStyle name="Total 2 13 18 4" xfId="4284"/>
    <cellStyle name="Total 2 13 19" xfId="2063"/>
    <cellStyle name="Total 2 13 19 2" xfId="6564"/>
    <cellStyle name="Total 2 13 19 3" xfId="8461"/>
    <cellStyle name="Total 2 13 19 4" xfId="4285"/>
    <cellStyle name="Total 2 13 2" xfId="2064"/>
    <cellStyle name="Total 2 13 2 2" xfId="6565"/>
    <cellStyle name="Total 2 13 2 3" xfId="8462"/>
    <cellStyle name="Total 2 13 2 4" xfId="4286"/>
    <cellStyle name="Total 2 13 20" xfId="2065"/>
    <cellStyle name="Total 2 13 20 2" xfId="6566"/>
    <cellStyle name="Total 2 13 20 3" xfId="8463"/>
    <cellStyle name="Total 2 13 20 4" xfId="4287"/>
    <cellStyle name="Total 2 13 21" xfId="2066"/>
    <cellStyle name="Total 2 13 21 2" xfId="6567"/>
    <cellStyle name="Total 2 13 21 3" xfId="8464"/>
    <cellStyle name="Total 2 13 21 4" xfId="4288"/>
    <cellStyle name="Total 2 13 22" xfId="2067"/>
    <cellStyle name="Total 2 13 22 2" xfId="6568"/>
    <cellStyle name="Total 2 13 22 3" xfId="8465"/>
    <cellStyle name="Total 2 13 22 4" xfId="4289"/>
    <cellStyle name="Total 2 13 23" xfId="2068"/>
    <cellStyle name="Total 2 13 23 2" xfId="6569"/>
    <cellStyle name="Total 2 13 23 3" xfId="8466"/>
    <cellStyle name="Total 2 13 23 4" xfId="4290"/>
    <cellStyle name="Total 2 13 24" xfId="6554"/>
    <cellStyle name="Total 2 13 25" xfId="8451"/>
    <cellStyle name="Total 2 13 26" xfId="4275"/>
    <cellStyle name="Total 2 13 3" xfId="2069"/>
    <cellStyle name="Total 2 13 3 2" xfId="6570"/>
    <cellStyle name="Total 2 13 3 3" xfId="8467"/>
    <cellStyle name="Total 2 13 3 4" xfId="4291"/>
    <cellStyle name="Total 2 13 4" xfId="2070"/>
    <cellStyle name="Total 2 13 4 2" xfId="6571"/>
    <cellStyle name="Total 2 13 4 3" xfId="8468"/>
    <cellStyle name="Total 2 13 4 4" xfId="4292"/>
    <cellStyle name="Total 2 13 5" xfId="2071"/>
    <cellStyle name="Total 2 13 5 2" xfId="6572"/>
    <cellStyle name="Total 2 13 5 3" xfId="8469"/>
    <cellStyle name="Total 2 13 5 4" xfId="4293"/>
    <cellStyle name="Total 2 13 6" xfId="2072"/>
    <cellStyle name="Total 2 13 6 2" xfId="6573"/>
    <cellStyle name="Total 2 13 6 3" xfId="8470"/>
    <cellStyle name="Total 2 13 6 4" xfId="4294"/>
    <cellStyle name="Total 2 13 7" xfId="2073"/>
    <cellStyle name="Total 2 13 7 2" xfId="6574"/>
    <cellStyle name="Total 2 13 7 3" xfId="8471"/>
    <cellStyle name="Total 2 13 7 4" xfId="4295"/>
    <cellStyle name="Total 2 13 8" xfId="2074"/>
    <cellStyle name="Total 2 13 8 2" xfId="6575"/>
    <cellStyle name="Total 2 13 8 3" xfId="8472"/>
    <cellStyle name="Total 2 13 8 4" xfId="4296"/>
    <cellStyle name="Total 2 13 9" xfId="2075"/>
    <cellStyle name="Total 2 13 9 2" xfId="6576"/>
    <cellStyle name="Total 2 13 9 3" xfId="8473"/>
    <cellStyle name="Total 2 13 9 4" xfId="4297"/>
    <cellStyle name="Total 2 14" xfId="2076"/>
    <cellStyle name="Total 2 14 10" xfId="2077"/>
    <cellStyle name="Total 2 14 10 2" xfId="6578"/>
    <cellStyle name="Total 2 14 10 3" xfId="8475"/>
    <cellStyle name="Total 2 14 10 4" xfId="4299"/>
    <cellStyle name="Total 2 14 11" xfId="2078"/>
    <cellStyle name="Total 2 14 11 2" xfId="6579"/>
    <cellStyle name="Total 2 14 11 3" xfId="8476"/>
    <cellStyle name="Total 2 14 11 4" xfId="4300"/>
    <cellStyle name="Total 2 14 12" xfId="2079"/>
    <cellStyle name="Total 2 14 12 2" xfId="6580"/>
    <cellStyle name="Total 2 14 12 3" xfId="8477"/>
    <cellStyle name="Total 2 14 12 4" xfId="4301"/>
    <cellStyle name="Total 2 14 13" xfId="2080"/>
    <cellStyle name="Total 2 14 13 2" xfId="6581"/>
    <cellStyle name="Total 2 14 13 3" xfId="8478"/>
    <cellStyle name="Total 2 14 13 4" xfId="4302"/>
    <cellStyle name="Total 2 14 14" xfId="2081"/>
    <cellStyle name="Total 2 14 14 2" xfId="6582"/>
    <cellStyle name="Total 2 14 14 3" xfId="8479"/>
    <cellStyle name="Total 2 14 14 4" xfId="4303"/>
    <cellStyle name="Total 2 14 15" xfId="2082"/>
    <cellStyle name="Total 2 14 15 2" xfId="6583"/>
    <cellStyle name="Total 2 14 15 3" xfId="8480"/>
    <cellStyle name="Total 2 14 15 4" xfId="4304"/>
    <cellStyle name="Total 2 14 16" xfId="2083"/>
    <cellStyle name="Total 2 14 16 2" xfId="6584"/>
    <cellStyle name="Total 2 14 16 3" xfId="8481"/>
    <cellStyle name="Total 2 14 16 4" xfId="4305"/>
    <cellStyle name="Total 2 14 17" xfId="2084"/>
    <cellStyle name="Total 2 14 17 2" xfId="6585"/>
    <cellStyle name="Total 2 14 17 3" xfId="8482"/>
    <cellStyle name="Total 2 14 17 4" xfId="4306"/>
    <cellStyle name="Total 2 14 18" xfId="2085"/>
    <cellStyle name="Total 2 14 18 2" xfId="6586"/>
    <cellStyle name="Total 2 14 18 3" xfId="8483"/>
    <cellStyle name="Total 2 14 18 4" xfId="4307"/>
    <cellStyle name="Total 2 14 19" xfId="2086"/>
    <cellStyle name="Total 2 14 19 2" xfId="6587"/>
    <cellStyle name="Total 2 14 19 3" xfId="8484"/>
    <cellStyle name="Total 2 14 19 4" xfId="4308"/>
    <cellStyle name="Total 2 14 2" xfId="2087"/>
    <cellStyle name="Total 2 14 2 2" xfId="6588"/>
    <cellStyle name="Total 2 14 2 3" xfId="8485"/>
    <cellStyle name="Total 2 14 2 4" xfId="4309"/>
    <cellStyle name="Total 2 14 20" xfId="2088"/>
    <cellStyle name="Total 2 14 20 2" xfId="6589"/>
    <cellStyle name="Total 2 14 20 3" xfId="8486"/>
    <cellStyle name="Total 2 14 20 4" xfId="4310"/>
    <cellStyle name="Total 2 14 21" xfId="2089"/>
    <cellStyle name="Total 2 14 21 2" xfId="6590"/>
    <cellStyle name="Total 2 14 21 3" xfId="8487"/>
    <cellStyle name="Total 2 14 21 4" xfId="4311"/>
    <cellStyle name="Total 2 14 22" xfId="2090"/>
    <cellStyle name="Total 2 14 22 2" xfId="6591"/>
    <cellStyle name="Total 2 14 22 3" xfId="8488"/>
    <cellStyle name="Total 2 14 22 4" xfId="4312"/>
    <cellStyle name="Total 2 14 23" xfId="2091"/>
    <cellStyle name="Total 2 14 23 2" xfId="6592"/>
    <cellStyle name="Total 2 14 23 3" xfId="8489"/>
    <cellStyle name="Total 2 14 23 4" xfId="4313"/>
    <cellStyle name="Total 2 14 24" xfId="6577"/>
    <cellStyle name="Total 2 14 25" xfId="8474"/>
    <cellStyle name="Total 2 14 26" xfId="4298"/>
    <cellStyle name="Total 2 14 3" xfId="2092"/>
    <cellStyle name="Total 2 14 3 2" xfId="6593"/>
    <cellStyle name="Total 2 14 3 3" xfId="8490"/>
    <cellStyle name="Total 2 14 3 4" xfId="4314"/>
    <cellStyle name="Total 2 14 4" xfId="2093"/>
    <cellStyle name="Total 2 14 4 2" xfId="6594"/>
    <cellStyle name="Total 2 14 4 3" xfId="8491"/>
    <cellStyle name="Total 2 14 4 4" xfId="4315"/>
    <cellStyle name="Total 2 14 5" xfId="2094"/>
    <cellStyle name="Total 2 14 5 2" xfId="6595"/>
    <cellStyle name="Total 2 14 5 3" xfId="8492"/>
    <cellStyle name="Total 2 14 5 4" xfId="4316"/>
    <cellStyle name="Total 2 14 6" xfId="2095"/>
    <cellStyle name="Total 2 14 6 2" xfId="6596"/>
    <cellStyle name="Total 2 14 6 3" xfId="8493"/>
    <cellStyle name="Total 2 14 6 4" xfId="4317"/>
    <cellStyle name="Total 2 14 7" xfId="2096"/>
    <cellStyle name="Total 2 14 7 2" xfId="6597"/>
    <cellStyle name="Total 2 14 7 3" xfId="8494"/>
    <cellStyle name="Total 2 14 7 4" xfId="4318"/>
    <cellStyle name="Total 2 14 8" xfId="2097"/>
    <cellStyle name="Total 2 14 8 2" xfId="6598"/>
    <cellStyle name="Total 2 14 8 3" xfId="8495"/>
    <cellStyle name="Total 2 14 8 4" xfId="4319"/>
    <cellStyle name="Total 2 14 9" xfId="2098"/>
    <cellStyle name="Total 2 14 9 2" xfId="6599"/>
    <cellStyle name="Total 2 14 9 3" xfId="8496"/>
    <cellStyle name="Total 2 14 9 4" xfId="4320"/>
    <cellStyle name="Total 2 15" xfId="2099"/>
    <cellStyle name="Total 2 15 2" xfId="6600"/>
    <cellStyle name="Total 2 15 3" xfId="8497"/>
    <cellStyle name="Total 2 15 4" xfId="4321"/>
    <cellStyle name="Total 2 16" xfId="2100"/>
    <cellStyle name="Total 2 16 2" xfId="6601"/>
    <cellStyle name="Total 2 16 3" xfId="8498"/>
    <cellStyle name="Total 2 16 4" xfId="4322"/>
    <cellStyle name="Total 2 17" xfId="2101"/>
    <cellStyle name="Total 2 17 2" xfId="6602"/>
    <cellStyle name="Total 2 17 3" xfId="8499"/>
    <cellStyle name="Total 2 17 4" xfId="4323"/>
    <cellStyle name="Total 2 18" xfId="2102"/>
    <cellStyle name="Total 2 18 2" xfId="6603"/>
    <cellStyle name="Total 2 18 3" xfId="8500"/>
    <cellStyle name="Total 2 18 4" xfId="4324"/>
    <cellStyle name="Total 2 19" xfId="2103"/>
    <cellStyle name="Total 2 19 2" xfId="6604"/>
    <cellStyle name="Total 2 19 3" xfId="8501"/>
    <cellStyle name="Total 2 19 4" xfId="4325"/>
    <cellStyle name="Total 2 2" xfId="2104"/>
    <cellStyle name="Total 2 2 10" xfId="2105"/>
    <cellStyle name="Total 2 2 10 2" xfId="6606"/>
    <cellStyle name="Total 2 2 10 3" xfId="8503"/>
    <cellStyle name="Total 2 2 10 4" xfId="4327"/>
    <cellStyle name="Total 2 2 11" xfId="2106"/>
    <cellStyle name="Total 2 2 11 2" xfId="6607"/>
    <cellStyle name="Total 2 2 11 3" xfId="8504"/>
    <cellStyle name="Total 2 2 11 4" xfId="4328"/>
    <cellStyle name="Total 2 2 12" xfId="2107"/>
    <cellStyle name="Total 2 2 12 2" xfId="6608"/>
    <cellStyle name="Total 2 2 12 3" xfId="8505"/>
    <cellStyle name="Total 2 2 12 4" xfId="4329"/>
    <cellStyle name="Total 2 2 13" xfId="2108"/>
    <cellStyle name="Total 2 2 13 2" xfId="6609"/>
    <cellStyle name="Total 2 2 13 3" xfId="8506"/>
    <cellStyle name="Total 2 2 13 4" xfId="4330"/>
    <cellStyle name="Total 2 2 14" xfId="2109"/>
    <cellStyle name="Total 2 2 14 2" xfId="6610"/>
    <cellStyle name="Total 2 2 14 3" xfId="8507"/>
    <cellStyle name="Total 2 2 14 4" xfId="4331"/>
    <cellStyle name="Total 2 2 15" xfId="2110"/>
    <cellStyle name="Total 2 2 15 2" xfId="6611"/>
    <cellStyle name="Total 2 2 15 3" xfId="8508"/>
    <cellStyle name="Total 2 2 15 4" xfId="4332"/>
    <cellStyle name="Total 2 2 16" xfId="2111"/>
    <cellStyle name="Total 2 2 16 2" xfId="6612"/>
    <cellStyle name="Total 2 2 16 3" xfId="8509"/>
    <cellStyle name="Total 2 2 16 4" xfId="4333"/>
    <cellStyle name="Total 2 2 17" xfId="2112"/>
    <cellStyle name="Total 2 2 17 2" xfId="6613"/>
    <cellStyle name="Total 2 2 17 3" xfId="8510"/>
    <cellStyle name="Total 2 2 17 4" xfId="4334"/>
    <cellStyle name="Total 2 2 18" xfId="2113"/>
    <cellStyle name="Total 2 2 18 2" xfId="6614"/>
    <cellStyle name="Total 2 2 18 3" xfId="8511"/>
    <cellStyle name="Total 2 2 18 4" xfId="4335"/>
    <cellStyle name="Total 2 2 19" xfId="2114"/>
    <cellStyle name="Total 2 2 19 2" xfId="6615"/>
    <cellStyle name="Total 2 2 19 3" xfId="8512"/>
    <cellStyle name="Total 2 2 19 4" xfId="4336"/>
    <cellStyle name="Total 2 2 2" xfId="2115"/>
    <cellStyle name="Total 2 2 2 2" xfId="6616"/>
    <cellStyle name="Total 2 2 2 3" xfId="8513"/>
    <cellStyle name="Total 2 2 2 4" xfId="4337"/>
    <cellStyle name="Total 2 2 20" xfId="2116"/>
    <cellStyle name="Total 2 2 20 2" xfId="6617"/>
    <cellStyle name="Total 2 2 20 3" xfId="8514"/>
    <cellStyle name="Total 2 2 20 4" xfId="4338"/>
    <cellStyle name="Total 2 2 21" xfId="2117"/>
    <cellStyle name="Total 2 2 21 2" xfId="6618"/>
    <cellStyle name="Total 2 2 21 3" xfId="8515"/>
    <cellStyle name="Total 2 2 21 4" xfId="4339"/>
    <cellStyle name="Total 2 2 22" xfId="2118"/>
    <cellStyle name="Total 2 2 22 2" xfId="6619"/>
    <cellStyle name="Total 2 2 22 3" xfId="8516"/>
    <cellStyle name="Total 2 2 22 4" xfId="4340"/>
    <cellStyle name="Total 2 2 23" xfId="2119"/>
    <cellStyle name="Total 2 2 23 2" xfId="6620"/>
    <cellStyle name="Total 2 2 23 3" xfId="8517"/>
    <cellStyle name="Total 2 2 23 4" xfId="4341"/>
    <cellStyle name="Total 2 2 24" xfId="6605"/>
    <cellStyle name="Total 2 2 25" xfId="8502"/>
    <cellStyle name="Total 2 2 26" xfId="4326"/>
    <cellStyle name="Total 2 2 3" xfId="2120"/>
    <cellStyle name="Total 2 2 3 2" xfId="6621"/>
    <cellStyle name="Total 2 2 3 3" xfId="8518"/>
    <cellStyle name="Total 2 2 3 4" xfId="4342"/>
    <cellStyle name="Total 2 2 4" xfId="2121"/>
    <cellStyle name="Total 2 2 4 2" xfId="6622"/>
    <cellStyle name="Total 2 2 4 3" xfId="8519"/>
    <cellStyle name="Total 2 2 4 4" xfId="4343"/>
    <cellStyle name="Total 2 2 5" xfId="2122"/>
    <cellStyle name="Total 2 2 5 2" xfId="6623"/>
    <cellStyle name="Total 2 2 5 3" xfId="8520"/>
    <cellStyle name="Total 2 2 5 4" xfId="4344"/>
    <cellStyle name="Total 2 2 6" xfId="2123"/>
    <cellStyle name="Total 2 2 6 2" xfId="6624"/>
    <cellStyle name="Total 2 2 6 3" xfId="8521"/>
    <cellStyle name="Total 2 2 6 4" xfId="4345"/>
    <cellStyle name="Total 2 2 7" xfId="2124"/>
    <cellStyle name="Total 2 2 7 2" xfId="6625"/>
    <cellStyle name="Total 2 2 7 3" xfId="8522"/>
    <cellStyle name="Total 2 2 7 4" xfId="4346"/>
    <cellStyle name="Total 2 2 8" xfId="2125"/>
    <cellStyle name="Total 2 2 8 2" xfId="6626"/>
    <cellStyle name="Total 2 2 8 3" xfId="8523"/>
    <cellStyle name="Total 2 2 8 4" xfId="4347"/>
    <cellStyle name="Total 2 2 9" xfId="2126"/>
    <cellStyle name="Total 2 2 9 2" xfId="6627"/>
    <cellStyle name="Total 2 2 9 3" xfId="8524"/>
    <cellStyle name="Total 2 2 9 4" xfId="4348"/>
    <cellStyle name="Total 2 20" xfId="2127"/>
    <cellStyle name="Total 2 20 2" xfId="6628"/>
    <cellStyle name="Total 2 20 3" xfId="8525"/>
    <cellStyle name="Total 2 20 4" xfId="4349"/>
    <cellStyle name="Total 2 21" xfId="2128"/>
    <cellStyle name="Total 2 21 2" xfId="6629"/>
    <cellStyle name="Total 2 21 3" xfId="8526"/>
    <cellStyle name="Total 2 21 4" xfId="4350"/>
    <cellStyle name="Total 2 22" xfId="2129"/>
    <cellStyle name="Total 2 22 2" xfId="6630"/>
    <cellStyle name="Total 2 22 3" xfId="8527"/>
    <cellStyle name="Total 2 22 4" xfId="4351"/>
    <cellStyle name="Total 2 23" xfId="2130"/>
    <cellStyle name="Total 2 23 2" xfId="6631"/>
    <cellStyle name="Total 2 23 3" xfId="8528"/>
    <cellStyle name="Total 2 23 4" xfId="4352"/>
    <cellStyle name="Total 2 24" xfId="2131"/>
    <cellStyle name="Total 2 24 2" xfId="6632"/>
    <cellStyle name="Total 2 24 3" xfId="8529"/>
    <cellStyle name="Total 2 24 4" xfId="4353"/>
    <cellStyle name="Total 2 25" xfId="2132"/>
    <cellStyle name="Total 2 25 2" xfId="6633"/>
    <cellStyle name="Total 2 25 3" xfId="8530"/>
    <cellStyle name="Total 2 25 4" xfId="4354"/>
    <cellStyle name="Total 2 26" xfId="2133"/>
    <cellStyle name="Total 2 26 2" xfId="6634"/>
    <cellStyle name="Total 2 26 3" xfId="8531"/>
    <cellStyle name="Total 2 26 4" xfId="4355"/>
    <cellStyle name="Total 2 27" xfId="2134"/>
    <cellStyle name="Total 2 27 2" xfId="6635"/>
    <cellStyle name="Total 2 27 3" xfId="8532"/>
    <cellStyle name="Total 2 27 4" xfId="4356"/>
    <cellStyle name="Total 2 28" xfId="2135"/>
    <cellStyle name="Total 2 28 2" xfId="6636"/>
    <cellStyle name="Total 2 28 3" xfId="8533"/>
    <cellStyle name="Total 2 28 4" xfId="4357"/>
    <cellStyle name="Total 2 29" xfId="2136"/>
    <cellStyle name="Total 2 29 2" xfId="6637"/>
    <cellStyle name="Total 2 29 3" xfId="8534"/>
    <cellStyle name="Total 2 29 4" xfId="4358"/>
    <cellStyle name="Total 2 3" xfId="2137"/>
    <cellStyle name="Total 2 3 10" xfId="2138"/>
    <cellStyle name="Total 2 3 10 2" xfId="6639"/>
    <cellStyle name="Total 2 3 10 3" xfId="8536"/>
    <cellStyle name="Total 2 3 10 4" xfId="4360"/>
    <cellStyle name="Total 2 3 11" xfId="2139"/>
    <cellStyle name="Total 2 3 11 2" xfId="6640"/>
    <cellStyle name="Total 2 3 11 3" xfId="8537"/>
    <cellStyle name="Total 2 3 11 4" xfId="4361"/>
    <cellStyle name="Total 2 3 12" xfId="2140"/>
    <cellStyle name="Total 2 3 12 2" xfId="6641"/>
    <cellStyle name="Total 2 3 12 3" xfId="8538"/>
    <cellStyle name="Total 2 3 12 4" xfId="4362"/>
    <cellStyle name="Total 2 3 13" xfId="2141"/>
    <cellStyle name="Total 2 3 13 2" xfId="6642"/>
    <cellStyle name="Total 2 3 13 3" xfId="8539"/>
    <cellStyle name="Total 2 3 13 4" xfId="4363"/>
    <cellStyle name="Total 2 3 14" xfId="2142"/>
    <cellStyle name="Total 2 3 14 2" xfId="6643"/>
    <cellStyle name="Total 2 3 14 3" xfId="8540"/>
    <cellStyle name="Total 2 3 14 4" xfId="4364"/>
    <cellStyle name="Total 2 3 15" xfId="2143"/>
    <cellStyle name="Total 2 3 15 2" xfId="6644"/>
    <cellStyle name="Total 2 3 15 3" xfId="8541"/>
    <cellStyle name="Total 2 3 15 4" xfId="4365"/>
    <cellStyle name="Total 2 3 16" xfId="2144"/>
    <cellStyle name="Total 2 3 16 2" xfId="6645"/>
    <cellStyle name="Total 2 3 16 3" xfId="8542"/>
    <cellStyle name="Total 2 3 16 4" xfId="4366"/>
    <cellStyle name="Total 2 3 17" xfId="2145"/>
    <cellStyle name="Total 2 3 17 2" xfId="6646"/>
    <cellStyle name="Total 2 3 17 3" xfId="8543"/>
    <cellStyle name="Total 2 3 17 4" xfId="4367"/>
    <cellStyle name="Total 2 3 18" xfId="2146"/>
    <cellStyle name="Total 2 3 18 2" xfId="6647"/>
    <cellStyle name="Total 2 3 18 3" xfId="8544"/>
    <cellStyle name="Total 2 3 18 4" xfId="4368"/>
    <cellStyle name="Total 2 3 19" xfId="2147"/>
    <cellStyle name="Total 2 3 19 2" xfId="6648"/>
    <cellStyle name="Total 2 3 19 3" xfId="8545"/>
    <cellStyle name="Total 2 3 19 4" xfId="4369"/>
    <cellStyle name="Total 2 3 2" xfId="2148"/>
    <cellStyle name="Total 2 3 2 2" xfId="6649"/>
    <cellStyle name="Total 2 3 2 3" xfId="8546"/>
    <cellStyle name="Total 2 3 2 4" xfId="4370"/>
    <cellStyle name="Total 2 3 20" xfId="2149"/>
    <cellStyle name="Total 2 3 20 2" xfId="6650"/>
    <cellStyle name="Total 2 3 20 3" xfId="8547"/>
    <cellStyle name="Total 2 3 20 4" xfId="4371"/>
    <cellStyle name="Total 2 3 21" xfId="2150"/>
    <cellStyle name="Total 2 3 21 2" xfId="6651"/>
    <cellStyle name="Total 2 3 21 3" xfId="8548"/>
    <cellStyle name="Total 2 3 21 4" xfId="4372"/>
    <cellStyle name="Total 2 3 22" xfId="2151"/>
    <cellStyle name="Total 2 3 22 2" xfId="6652"/>
    <cellStyle name="Total 2 3 22 3" xfId="8549"/>
    <cellStyle name="Total 2 3 22 4" xfId="4373"/>
    <cellStyle name="Total 2 3 23" xfId="2152"/>
    <cellStyle name="Total 2 3 23 2" xfId="6653"/>
    <cellStyle name="Total 2 3 23 3" xfId="8550"/>
    <cellStyle name="Total 2 3 23 4" xfId="4374"/>
    <cellStyle name="Total 2 3 24" xfId="6638"/>
    <cellStyle name="Total 2 3 25" xfId="8535"/>
    <cellStyle name="Total 2 3 26" xfId="4359"/>
    <cellStyle name="Total 2 3 3" xfId="2153"/>
    <cellStyle name="Total 2 3 3 2" xfId="6654"/>
    <cellStyle name="Total 2 3 3 3" xfId="8551"/>
    <cellStyle name="Total 2 3 3 4" xfId="4375"/>
    <cellStyle name="Total 2 3 4" xfId="2154"/>
    <cellStyle name="Total 2 3 4 2" xfId="6655"/>
    <cellStyle name="Total 2 3 4 3" xfId="8552"/>
    <cellStyle name="Total 2 3 4 4" xfId="4376"/>
    <cellStyle name="Total 2 3 5" xfId="2155"/>
    <cellStyle name="Total 2 3 5 2" xfId="6656"/>
    <cellStyle name="Total 2 3 5 3" xfId="8553"/>
    <cellStyle name="Total 2 3 5 4" xfId="4377"/>
    <cellStyle name="Total 2 3 6" xfId="2156"/>
    <cellStyle name="Total 2 3 6 2" xfId="6657"/>
    <cellStyle name="Total 2 3 6 3" xfId="8554"/>
    <cellStyle name="Total 2 3 6 4" xfId="4378"/>
    <cellStyle name="Total 2 3 7" xfId="2157"/>
    <cellStyle name="Total 2 3 7 2" xfId="6658"/>
    <cellStyle name="Total 2 3 7 3" xfId="8555"/>
    <cellStyle name="Total 2 3 7 4" xfId="4379"/>
    <cellStyle name="Total 2 3 8" xfId="2158"/>
    <cellStyle name="Total 2 3 8 2" xfId="6659"/>
    <cellStyle name="Total 2 3 8 3" xfId="8556"/>
    <cellStyle name="Total 2 3 8 4" xfId="4380"/>
    <cellStyle name="Total 2 3 9" xfId="2159"/>
    <cellStyle name="Total 2 3 9 2" xfId="6660"/>
    <cellStyle name="Total 2 3 9 3" xfId="8557"/>
    <cellStyle name="Total 2 3 9 4" xfId="4381"/>
    <cellStyle name="Total 2 30" xfId="2160"/>
    <cellStyle name="Total 2 30 2" xfId="6661"/>
    <cellStyle name="Total 2 30 3" xfId="8558"/>
    <cellStyle name="Total 2 30 4" xfId="4382"/>
    <cellStyle name="Total 2 31" xfId="2161"/>
    <cellStyle name="Total 2 31 2" xfId="6662"/>
    <cellStyle name="Total 2 31 3" xfId="8559"/>
    <cellStyle name="Total 2 31 4" xfId="4383"/>
    <cellStyle name="Total 2 32" xfId="2162"/>
    <cellStyle name="Total 2 32 2" xfId="6663"/>
    <cellStyle name="Total 2 32 3" xfId="8560"/>
    <cellStyle name="Total 2 32 4" xfId="4384"/>
    <cellStyle name="Total 2 33" xfId="2163"/>
    <cellStyle name="Total 2 33 2" xfId="6664"/>
    <cellStyle name="Total 2 33 3" xfId="8561"/>
    <cellStyle name="Total 2 33 4" xfId="4385"/>
    <cellStyle name="Total 2 34" xfId="2164"/>
    <cellStyle name="Total 2 34 2" xfId="6665"/>
    <cellStyle name="Total 2 34 3" xfId="8562"/>
    <cellStyle name="Total 2 34 4" xfId="4386"/>
    <cellStyle name="Total 2 35" xfId="2165"/>
    <cellStyle name="Total 2 35 2" xfId="6666"/>
    <cellStyle name="Total 2 35 3" xfId="8563"/>
    <cellStyle name="Total 2 35 4" xfId="4387"/>
    <cellStyle name="Total 2 36" xfId="2166"/>
    <cellStyle name="Total 2 36 2" xfId="6667"/>
    <cellStyle name="Total 2 36 3" xfId="8564"/>
    <cellStyle name="Total 2 36 4" xfId="4388"/>
    <cellStyle name="Total 2 37" xfId="6484"/>
    <cellStyle name="Total 2 38" xfId="8381"/>
    <cellStyle name="Total 2 39" xfId="4205"/>
    <cellStyle name="Total 2 4" xfId="2167"/>
    <cellStyle name="Total 2 4 10" xfId="2168"/>
    <cellStyle name="Total 2 4 10 2" xfId="6669"/>
    <cellStyle name="Total 2 4 10 3" xfId="8566"/>
    <cellStyle name="Total 2 4 10 4" xfId="4390"/>
    <cellStyle name="Total 2 4 11" xfId="2169"/>
    <cellStyle name="Total 2 4 11 2" xfId="6670"/>
    <cellStyle name="Total 2 4 11 3" xfId="8567"/>
    <cellStyle name="Total 2 4 11 4" xfId="4391"/>
    <cellStyle name="Total 2 4 12" xfId="2170"/>
    <cellStyle name="Total 2 4 12 2" xfId="6671"/>
    <cellStyle name="Total 2 4 12 3" xfId="8568"/>
    <cellStyle name="Total 2 4 12 4" xfId="4392"/>
    <cellStyle name="Total 2 4 13" xfId="2171"/>
    <cellStyle name="Total 2 4 13 2" xfId="6672"/>
    <cellStyle name="Total 2 4 13 3" xfId="8569"/>
    <cellStyle name="Total 2 4 13 4" xfId="4393"/>
    <cellStyle name="Total 2 4 14" xfId="2172"/>
    <cellStyle name="Total 2 4 14 2" xfId="6673"/>
    <cellStyle name="Total 2 4 14 3" xfId="8570"/>
    <cellStyle name="Total 2 4 14 4" xfId="4394"/>
    <cellStyle name="Total 2 4 15" xfId="2173"/>
    <cellStyle name="Total 2 4 15 2" xfId="6674"/>
    <cellStyle name="Total 2 4 15 3" xfId="8571"/>
    <cellStyle name="Total 2 4 15 4" xfId="4395"/>
    <cellStyle name="Total 2 4 16" xfId="2174"/>
    <cellStyle name="Total 2 4 16 2" xfId="6675"/>
    <cellStyle name="Total 2 4 16 3" xfId="8572"/>
    <cellStyle name="Total 2 4 16 4" xfId="4396"/>
    <cellStyle name="Total 2 4 17" xfId="2175"/>
    <cellStyle name="Total 2 4 17 2" xfId="6676"/>
    <cellStyle name="Total 2 4 17 3" xfId="8573"/>
    <cellStyle name="Total 2 4 17 4" xfId="4397"/>
    <cellStyle name="Total 2 4 18" xfId="2176"/>
    <cellStyle name="Total 2 4 18 2" xfId="6677"/>
    <cellStyle name="Total 2 4 18 3" xfId="8574"/>
    <cellStyle name="Total 2 4 18 4" xfId="4398"/>
    <cellStyle name="Total 2 4 19" xfId="2177"/>
    <cellStyle name="Total 2 4 19 2" xfId="6678"/>
    <cellStyle name="Total 2 4 19 3" xfId="8575"/>
    <cellStyle name="Total 2 4 19 4" xfId="4399"/>
    <cellStyle name="Total 2 4 2" xfId="2178"/>
    <cellStyle name="Total 2 4 2 2" xfId="6679"/>
    <cellStyle name="Total 2 4 2 3" xfId="8576"/>
    <cellStyle name="Total 2 4 2 4" xfId="4400"/>
    <cellStyle name="Total 2 4 20" xfId="2179"/>
    <cellStyle name="Total 2 4 20 2" xfId="6680"/>
    <cellStyle name="Total 2 4 20 3" xfId="8577"/>
    <cellStyle name="Total 2 4 20 4" xfId="4401"/>
    <cellStyle name="Total 2 4 21" xfId="2180"/>
    <cellStyle name="Total 2 4 21 2" xfId="6681"/>
    <cellStyle name="Total 2 4 21 3" xfId="8578"/>
    <cellStyle name="Total 2 4 21 4" xfId="4402"/>
    <cellStyle name="Total 2 4 22" xfId="2181"/>
    <cellStyle name="Total 2 4 22 2" xfId="6682"/>
    <cellStyle name="Total 2 4 22 3" xfId="8579"/>
    <cellStyle name="Total 2 4 22 4" xfId="4403"/>
    <cellStyle name="Total 2 4 23" xfId="2182"/>
    <cellStyle name="Total 2 4 23 2" xfId="6683"/>
    <cellStyle name="Total 2 4 23 3" xfId="8580"/>
    <cellStyle name="Total 2 4 23 4" xfId="4404"/>
    <cellStyle name="Total 2 4 24" xfId="6668"/>
    <cellStyle name="Total 2 4 25" xfId="8565"/>
    <cellStyle name="Total 2 4 26" xfId="4389"/>
    <cellStyle name="Total 2 4 3" xfId="2183"/>
    <cellStyle name="Total 2 4 3 2" xfId="6684"/>
    <cellStyle name="Total 2 4 3 3" xfId="8581"/>
    <cellStyle name="Total 2 4 3 4" xfId="4405"/>
    <cellStyle name="Total 2 4 4" xfId="2184"/>
    <cellStyle name="Total 2 4 4 2" xfId="6685"/>
    <cellStyle name="Total 2 4 4 3" xfId="8582"/>
    <cellStyle name="Total 2 4 4 4" xfId="4406"/>
    <cellStyle name="Total 2 4 5" xfId="2185"/>
    <cellStyle name="Total 2 4 5 2" xfId="6686"/>
    <cellStyle name="Total 2 4 5 3" xfId="8583"/>
    <cellStyle name="Total 2 4 5 4" xfId="4407"/>
    <cellStyle name="Total 2 4 6" xfId="2186"/>
    <cellStyle name="Total 2 4 6 2" xfId="6687"/>
    <cellStyle name="Total 2 4 6 3" xfId="8584"/>
    <cellStyle name="Total 2 4 6 4" xfId="4408"/>
    <cellStyle name="Total 2 4 7" xfId="2187"/>
    <cellStyle name="Total 2 4 7 2" xfId="6688"/>
    <cellStyle name="Total 2 4 7 3" xfId="8585"/>
    <cellStyle name="Total 2 4 7 4" xfId="4409"/>
    <cellStyle name="Total 2 4 8" xfId="2188"/>
    <cellStyle name="Total 2 4 8 2" xfId="6689"/>
    <cellStyle name="Total 2 4 8 3" xfId="8586"/>
    <cellStyle name="Total 2 4 8 4" xfId="4410"/>
    <cellStyle name="Total 2 4 9" xfId="2189"/>
    <cellStyle name="Total 2 4 9 2" xfId="6690"/>
    <cellStyle name="Total 2 4 9 3" xfId="8587"/>
    <cellStyle name="Total 2 4 9 4" xfId="4411"/>
    <cellStyle name="Total 2 5" xfId="2190"/>
    <cellStyle name="Total 2 5 10" xfId="2191"/>
    <cellStyle name="Total 2 5 10 2" xfId="6692"/>
    <cellStyle name="Total 2 5 10 3" xfId="8589"/>
    <cellStyle name="Total 2 5 10 4" xfId="4413"/>
    <cellStyle name="Total 2 5 11" xfId="2192"/>
    <cellStyle name="Total 2 5 11 2" xfId="6693"/>
    <cellStyle name="Total 2 5 11 3" xfId="8590"/>
    <cellStyle name="Total 2 5 11 4" xfId="4414"/>
    <cellStyle name="Total 2 5 12" xfId="2193"/>
    <cellStyle name="Total 2 5 12 2" xfId="6694"/>
    <cellStyle name="Total 2 5 12 3" xfId="8591"/>
    <cellStyle name="Total 2 5 12 4" xfId="4415"/>
    <cellStyle name="Total 2 5 13" xfId="2194"/>
    <cellStyle name="Total 2 5 13 2" xfId="6695"/>
    <cellStyle name="Total 2 5 13 3" xfId="8592"/>
    <cellStyle name="Total 2 5 13 4" xfId="4416"/>
    <cellStyle name="Total 2 5 14" xfId="2195"/>
    <cellStyle name="Total 2 5 14 2" xfId="6696"/>
    <cellStyle name="Total 2 5 14 3" xfId="8593"/>
    <cellStyle name="Total 2 5 14 4" xfId="4417"/>
    <cellStyle name="Total 2 5 15" xfId="2196"/>
    <cellStyle name="Total 2 5 15 2" xfId="6697"/>
    <cellStyle name="Total 2 5 15 3" xfId="8594"/>
    <cellStyle name="Total 2 5 15 4" xfId="4418"/>
    <cellStyle name="Total 2 5 16" xfId="2197"/>
    <cellStyle name="Total 2 5 16 2" xfId="6698"/>
    <cellStyle name="Total 2 5 16 3" xfId="8595"/>
    <cellStyle name="Total 2 5 16 4" xfId="4419"/>
    <cellStyle name="Total 2 5 17" xfId="2198"/>
    <cellStyle name="Total 2 5 17 2" xfId="6699"/>
    <cellStyle name="Total 2 5 17 3" xfId="8596"/>
    <cellStyle name="Total 2 5 17 4" xfId="4420"/>
    <cellStyle name="Total 2 5 18" xfId="2199"/>
    <cellStyle name="Total 2 5 18 2" xfId="6700"/>
    <cellStyle name="Total 2 5 18 3" xfId="8597"/>
    <cellStyle name="Total 2 5 18 4" xfId="4421"/>
    <cellStyle name="Total 2 5 19" xfId="2200"/>
    <cellStyle name="Total 2 5 19 2" xfId="6701"/>
    <cellStyle name="Total 2 5 19 3" xfId="8598"/>
    <cellStyle name="Total 2 5 19 4" xfId="4422"/>
    <cellStyle name="Total 2 5 2" xfId="2201"/>
    <cellStyle name="Total 2 5 2 2" xfId="6702"/>
    <cellStyle name="Total 2 5 2 3" xfId="8599"/>
    <cellStyle name="Total 2 5 2 4" xfId="4423"/>
    <cellStyle name="Total 2 5 20" xfId="2202"/>
    <cellStyle name="Total 2 5 20 2" xfId="6703"/>
    <cellStyle name="Total 2 5 20 3" xfId="8600"/>
    <cellStyle name="Total 2 5 20 4" xfId="4424"/>
    <cellStyle name="Total 2 5 21" xfId="2203"/>
    <cellStyle name="Total 2 5 21 2" xfId="6704"/>
    <cellStyle name="Total 2 5 21 3" xfId="8601"/>
    <cellStyle name="Total 2 5 21 4" xfId="4425"/>
    <cellStyle name="Total 2 5 22" xfId="2204"/>
    <cellStyle name="Total 2 5 22 2" xfId="6705"/>
    <cellStyle name="Total 2 5 22 3" xfId="8602"/>
    <cellStyle name="Total 2 5 22 4" xfId="4426"/>
    <cellStyle name="Total 2 5 23" xfId="2205"/>
    <cellStyle name="Total 2 5 23 2" xfId="6706"/>
    <cellStyle name="Total 2 5 23 3" xfId="8603"/>
    <cellStyle name="Total 2 5 23 4" xfId="4427"/>
    <cellStyle name="Total 2 5 24" xfId="6691"/>
    <cellStyle name="Total 2 5 25" xfId="8588"/>
    <cellStyle name="Total 2 5 26" xfId="4412"/>
    <cellStyle name="Total 2 5 3" xfId="2206"/>
    <cellStyle name="Total 2 5 3 2" xfId="6707"/>
    <cellStyle name="Total 2 5 3 3" xfId="8604"/>
    <cellStyle name="Total 2 5 3 4" xfId="4428"/>
    <cellStyle name="Total 2 5 4" xfId="2207"/>
    <cellStyle name="Total 2 5 4 2" xfId="6708"/>
    <cellStyle name="Total 2 5 4 3" xfId="8605"/>
    <cellStyle name="Total 2 5 4 4" xfId="4429"/>
    <cellStyle name="Total 2 5 5" xfId="2208"/>
    <cellStyle name="Total 2 5 5 2" xfId="6709"/>
    <cellStyle name="Total 2 5 5 3" xfId="8606"/>
    <cellStyle name="Total 2 5 5 4" xfId="4430"/>
    <cellStyle name="Total 2 5 6" xfId="2209"/>
    <cellStyle name="Total 2 5 6 2" xfId="6710"/>
    <cellStyle name="Total 2 5 6 3" xfId="8607"/>
    <cellStyle name="Total 2 5 6 4" xfId="4431"/>
    <cellStyle name="Total 2 5 7" xfId="2210"/>
    <cellStyle name="Total 2 5 7 2" xfId="6711"/>
    <cellStyle name="Total 2 5 7 3" xfId="8608"/>
    <cellStyle name="Total 2 5 7 4" xfId="4432"/>
    <cellStyle name="Total 2 5 8" xfId="2211"/>
    <cellStyle name="Total 2 5 8 2" xfId="6712"/>
    <cellStyle name="Total 2 5 8 3" xfId="8609"/>
    <cellStyle name="Total 2 5 8 4" xfId="4433"/>
    <cellStyle name="Total 2 5 9" xfId="2212"/>
    <cellStyle name="Total 2 5 9 2" xfId="6713"/>
    <cellStyle name="Total 2 5 9 3" xfId="8610"/>
    <cellStyle name="Total 2 5 9 4" xfId="4434"/>
    <cellStyle name="Total 2 6" xfId="2213"/>
    <cellStyle name="Total 2 6 10" xfId="2214"/>
    <cellStyle name="Total 2 6 10 2" xfId="6715"/>
    <cellStyle name="Total 2 6 10 3" xfId="8612"/>
    <cellStyle name="Total 2 6 10 4" xfId="4436"/>
    <cellStyle name="Total 2 6 11" xfId="2215"/>
    <cellStyle name="Total 2 6 11 2" xfId="6716"/>
    <cellStyle name="Total 2 6 11 3" xfId="8613"/>
    <cellStyle name="Total 2 6 11 4" xfId="4437"/>
    <cellStyle name="Total 2 6 12" xfId="2216"/>
    <cellStyle name="Total 2 6 12 2" xfId="6717"/>
    <cellStyle name="Total 2 6 12 3" xfId="8614"/>
    <cellStyle name="Total 2 6 12 4" xfId="4438"/>
    <cellStyle name="Total 2 6 13" xfId="2217"/>
    <cellStyle name="Total 2 6 13 2" xfId="6718"/>
    <cellStyle name="Total 2 6 13 3" xfId="8615"/>
    <cellStyle name="Total 2 6 13 4" xfId="4439"/>
    <cellStyle name="Total 2 6 14" xfId="2218"/>
    <cellStyle name="Total 2 6 14 2" xfId="6719"/>
    <cellStyle name="Total 2 6 14 3" xfId="8616"/>
    <cellStyle name="Total 2 6 14 4" xfId="4440"/>
    <cellStyle name="Total 2 6 15" xfId="2219"/>
    <cellStyle name="Total 2 6 15 2" xfId="6720"/>
    <cellStyle name="Total 2 6 15 3" xfId="8617"/>
    <cellStyle name="Total 2 6 15 4" xfId="4441"/>
    <cellStyle name="Total 2 6 16" xfId="2220"/>
    <cellStyle name="Total 2 6 16 2" xfId="6721"/>
    <cellStyle name="Total 2 6 16 3" xfId="8618"/>
    <cellStyle name="Total 2 6 16 4" xfId="4442"/>
    <cellStyle name="Total 2 6 17" xfId="2221"/>
    <cellStyle name="Total 2 6 17 2" xfId="6722"/>
    <cellStyle name="Total 2 6 17 3" xfId="8619"/>
    <cellStyle name="Total 2 6 17 4" xfId="4443"/>
    <cellStyle name="Total 2 6 18" xfId="2222"/>
    <cellStyle name="Total 2 6 18 2" xfId="6723"/>
    <cellStyle name="Total 2 6 18 3" xfId="8620"/>
    <cellStyle name="Total 2 6 18 4" xfId="4444"/>
    <cellStyle name="Total 2 6 19" xfId="2223"/>
    <cellStyle name="Total 2 6 19 2" xfId="6724"/>
    <cellStyle name="Total 2 6 19 3" xfId="8621"/>
    <cellStyle name="Total 2 6 19 4" xfId="4445"/>
    <cellStyle name="Total 2 6 2" xfId="2224"/>
    <cellStyle name="Total 2 6 2 2" xfId="6725"/>
    <cellStyle name="Total 2 6 2 3" xfId="8622"/>
    <cellStyle name="Total 2 6 2 4" xfId="4446"/>
    <cellStyle name="Total 2 6 20" xfId="2225"/>
    <cellStyle name="Total 2 6 20 2" xfId="6726"/>
    <cellStyle name="Total 2 6 20 3" xfId="8623"/>
    <cellStyle name="Total 2 6 20 4" xfId="4447"/>
    <cellStyle name="Total 2 6 21" xfId="2226"/>
    <cellStyle name="Total 2 6 21 2" xfId="6727"/>
    <cellStyle name="Total 2 6 21 3" xfId="8624"/>
    <cellStyle name="Total 2 6 21 4" xfId="4448"/>
    <cellStyle name="Total 2 6 22" xfId="2227"/>
    <cellStyle name="Total 2 6 22 2" xfId="6728"/>
    <cellStyle name="Total 2 6 22 3" xfId="8625"/>
    <cellStyle name="Total 2 6 22 4" xfId="4449"/>
    <cellStyle name="Total 2 6 23" xfId="2228"/>
    <cellStyle name="Total 2 6 23 2" xfId="6729"/>
    <cellStyle name="Total 2 6 23 3" xfId="8626"/>
    <cellStyle name="Total 2 6 23 4" xfId="4450"/>
    <cellStyle name="Total 2 6 24" xfId="6714"/>
    <cellStyle name="Total 2 6 25" xfId="8611"/>
    <cellStyle name="Total 2 6 26" xfId="4435"/>
    <cellStyle name="Total 2 6 3" xfId="2229"/>
    <cellStyle name="Total 2 6 3 2" xfId="6730"/>
    <cellStyle name="Total 2 6 3 3" xfId="8627"/>
    <cellStyle name="Total 2 6 3 4" xfId="4451"/>
    <cellStyle name="Total 2 6 4" xfId="2230"/>
    <cellStyle name="Total 2 6 4 2" xfId="6731"/>
    <cellStyle name="Total 2 6 4 3" xfId="8628"/>
    <cellStyle name="Total 2 6 4 4" xfId="4452"/>
    <cellStyle name="Total 2 6 5" xfId="2231"/>
    <cellStyle name="Total 2 6 5 2" xfId="6732"/>
    <cellStyle name="Total 2 6 5 3" xfId="8629"/>
    <cellStyle name="Total 2 6 5 4" xfId="4453"/>
    <cellStyle name="Total 2 6 6" xfId="2232"/>
    <cellStyle name="Total 2 6 6 2" xfId="6733"/>
    <cellStyle name="Total 2 6 6 3" xfId="8630"/>
    <cellStyle name="Total 2 6 6 4" xfId="4454"/>
    <cellStyle name="Total 2 6 7" xfId="2233"/>
    <cellStyle name="Total 2 6 7 2" xfId="6734"/>
    <cellStyle name="Total 2 6 7 3" xfId="8631"/>
    <cellStyle name="Total 2 6 7 4" xfId="4455"/>
    <cellStyle name="Total 2 6 8" xfId="2234"/>
    <cellStyle name="Total 2 6 8 2" xfId="6735"/>
    <cellStyle name="Total 2 6 8 3" xfId="8632"/>
    <cellStyle name="Total 2 6 8 4" xfId="4456"/>
    <cellStyle name="Total 2 6 9" xfId="2235"/>
    <cellStyle name="Total 2 6 9 2" xfId="6736"/>
    <cellStyle name="Total 2 6 9 3" xfId="8633"/>
    <cellStyle name="Total 2 6 9 4" xfId="4457"/>
    <cellStyle name="Total 2 7" xfId="2236"/>
    <cellStyle name="Total 2 7 10" xfId="2237"/>
    <cellStyle name="Total 2 7 10 2" xfId="6738"/>
    <cellStyle name="Total 2 7 10 3" xfId="8635"/>
    <cellStyle name="Total 2 7 10 4" xfId="4459"/>
    <cellStyle name="Total 2 7 11" xfId="2238"/>
    <cellStyle name="Total 2 7 11 2" xfId="6739"/>
    <cellStyle name="Total 2 7 11 3" xfId="8636"/>
    <cellStyle name="Total 2 7 11 4" xfId="4460"/>
    <cellStyle name="Total 2 7 12" xfId="2239"/>
    <cellStyle name="Total 2 7 12 2" xfId="6740"/>
    <cellStyle name="Total 2 7 12 3" xfId="8637"/>
    <cellStyle name="Total 2 7 12 4" xfId="4461"/>
    <cellStyle name="Total 2 7 13" xfId="2240"/>
    <cellStyle name="Total 2 7 13 2" xfId="6741"/>
    <cellStyle name="Total 2 7 13 3" xfId="8638"/>
    <cellStyle name="Total 2 7 13 4" xfId="4462"/>
    <cellStyle name="Total 2 7 14" xfId="2241"/>
    <cellStyle name="Total 2 7 14 2" xfId="6742"/>
    <cellStyle name="Total 2 7 14 3" xfId="8639"/>
    <cellStyle name="Total 2 7 14 4" xfId="4463"/>
    <cellStyle name="Total 2 7 15" xfId="2242"/>
    <cellStyle name="Total 2 7 15 2" xfId="6743"/>
    <cellStyle name="Total 2 7 15 3" xfId="8640"/>
    <cellStyle name="Total 2 7 15 4" xfId="4464"/>
    <cellStyle name="Total 2 7 16" xfId="2243"/>
    <cellStyle name="Total 2 7 16 2" xfId="6744"/>
    <cellStyle name="Total 2 7 16 3" xfId="8641"/>
    <cellStyle name="Total 2 7 16 4" xfId="4465"/>
    <cellStyle name="Total 2 7 17" xfId="2244"/>
    <cellStyle name="Total 2 7 17 2" xfId="6745"/>
    <cellStyle name="Total 2 7 17 3" xfId="8642"/>
    <cellStyle name="Total 2 7 17 4" xfId="4466"/>
    <cellStyle name="Total 2 7 18" xfId="2245"/>
    <cellStyle name="Total 2 7 18 2" xfId="6746"/>
    <cellStyle name="Total 2 7 18 3" xfId="8643"/>
    <cellStyle name="Total 2 7 18 4" xfId="4467"/>
    <cellStyle name="Total 2 7 19" xfId="2246"/>
    <cellStyle name="Total 2 7 19 2" xfId="6747"/>
    <cellStyle name="Total 2 7 19 3" xfId="8644"/>
    <cellStyle name="Total 2 7 19 4" xfId="4468"/>
    <cellStyle name="Total 2 7 2" xfId="2247"/>
    <cellStyle name="Total 2 7 2 2" xfId="6748"/>
    <cellStyle name="Total 2 7 2 3" xfId="8645"/>
    <cellStyle name="Total 2 7 2 4" xfId="4469"/>
    <cellStyle name="Total 2 7 20" xfId="2248"/>
    <cellStyle name="Total 2 7 20 2" xfId="6749"/>
    <cellStyle name="Total 2 7 20 3" xfId="8646"/>
    <cellStyle name="Total 2 7 20 4" xfId="4470"/>
    <cellStyle name="Total 2 7 21" xfId="2249"/>
    <cellStyle name="Total 2 7 21 2" xfId="6750"/>
    <cellStyle name="Total 2 7 21 3" xfId="8647"/>
    <cellStyle name="Total 2 7 21 4" xfId="4471"/>
    <cellStyle name="Total 2 7 22" xfId="2250"/>
    <cellStyle name="Total 2 7 22 2" xfId="6751"/>
    <cellStyle name="Total 2 7 22 3" xfId="8648"/>
    <cellStyle name="Total 2 7 22 4" xfId="4472"/>
    <cellStyle name="Total 2 7 23" xfId="2251"/>
    <cellStyle name="Total 2 7 23 2" xfId="6752"/>
    <cellStyle name="Total 2 7 23 3" xfId="8649"/>
    <cellStyle name="Total 2 7 23 4" xfId="4473"/>
    <cellStyle name="Total 2 7 24" xfId="6737"/>
    <cellStyle name="Total 2 7 25" xfId="8634"/>
    <cellStyle name="Total 2 7 26" xfId="4458"/>
    <cellStyle name="Total 2 7 3" xfId="2252"/>
    <cellStyle name="Total 2 7 3 2" xfId="6753"/>
    <cellStyle name="Total 2 7 3 3" xfId="8650"/>
    <cellStyle name="Total 2 7 3 4" xfId="4474"/>
    <cellStyle name="Total 2 7 4" xfId="2253"/>
    <cellStyle name="Total 2 7 4 2" xfId="6754"/>
    <cellStyle name="Total 2 7 4 3" xfId="8651"/>
    <cellStyle name="Total 2 7 4 4" xfId="4475"/>
    <cellStyle name="Total 2 7 5" xfId="2254"/>
    <cellStyle name="Total 2 7 5 2" xfId="6755"/>
    <cellStyle name="Total 2 7 5 3" xfId="8652"/>
    <cellStyle name="Total 2 7 5 4" xfId="4476"/>
    <cellStyle name="Total 2 7 6" xfId="2255"/>
    <cellStyle name="Total 2 7 6 2" xfId="6756"/>
    <cellStyle name="Total 2 7 6 3" xfId="8653"/>
    <cellStyle name="Total 2 7 6 4" xfId="4477"/>
    <cellStyle name="Total 2 7 7" xfId="2256"/>
    <cellStyle name="Total 2 7 7 2" xfId="6757"/>
    <cellStyle name="Total 2 7 7 3" xfId="8654"/>
    <cellStyle name="Total 2 7 7 4" xfId="4478"/>
    <cellStyle name="Total 2 7 8" xfId="2257"/>
    <cellStyle name="Total 2 7 8 2" xfId="6758"/>
    <cellStyle name="Total 2 7 8 3" xfId="8655"/>
    <cellStyle name="Total 2 7 8 4" xfId="4479"/>
    <cellStyle name="Total 2 7 9" xfId="2258"/>
    <cellStyle name="Total 2 7 9 2" xfId="6759"/>
    <cellStyle name="Total 2 7 9 3" xfId="8656"/>
    <cellStyle name="Total 2 7 9 4" xfId="4480"/>
    <cellStyle name="Total 2 8" xfId="2259"/>
    <cellStyle name="Total 2 8 10" xfId="2260"/>
    <cellStyle name="Total 2 8 10 2" xfId="6761"/>
    <cellStyle name="Total 2 8 10 3" xfId="8658"/>
    <cellStyle name="Total 2 8 10 4" xfId="4482"/>
    <cellStyle name="Total 2 8 11" xfId="2261"/>
    <cellStyle name="Total 2 8 11 2" xfId="6762"/>
    <cellStyle name="Total 2 8 11 3" xfId="8659"/>
    <cellStyle name="Total 2 8 11 4" xfId="4483"/>
    <cellStyle name="Total 2 8 12" xfId="2262"/>
    <cellStyle name="Total 2 8 12 2" xfId="6763"/>
    <cellStyle name="Total 2 8 12 3" xfId="8660"/>
    <cellStyle name="Total 2 8 12 4" xfId="4484"/>
    <cellStyle name="Total 2 8 13" xfId="2263"/>
    <cellStyle name="Total 2 8 13 2" xfId="6764"/>
    <cellStyle name="Total 2 8 13 3" xfId="8661"/>
    <cellStyle name="Total 2 8 13 4" xfId="4485"/>
    <cellStyle name="Total 2 8 14" xfId="2264"/>
    <cellStyle name="Total 2 8 14 2" xfId="6765"/>
    <cellStyle name="Total 2 8 14 3" xfId="8662"/>
    <cellStyle name="Total 2 8 14 4" xfId="4486"/>
    <cellStyle name="Total 2 8 15" xfId="2265"/>
    <cellStyle name="Total 2 8 15 2" xfId="6766"/>
    <cellStyle name="Total 2 8 15 3" xfId="8663"/>
    <cellStyle name="Total 2 8 15 4" xfId="4487"/>
    <cellStyle name="Total 2 8 16" xfId="2266"/>
    <cellStyle name="Total 2 8 16 2" xfId="6767"/>
    <cellStyle name="Total 2 8 16 3" xfId="8664"/>
    <cellStyle name="Total 2 8 16 4" xfId="4488"/>
    <cellStyle name="Total 2 8 17" xfId="2267"/>
    <cellStyle name="Total 2 8 17 2" xfId="6768"/>
    <cellStyle name="Total 2 8 17 3" xfId="8665"/>
    <cellStyle name="Total 2 8 17 4" xfId="4489"/>
    <cellStyle name="Total 2 8 18" xfId="2268"/>
    <cellStyle name="Total 2 8 18 2" xfId="6769"/>
    <cellStyle name="Total 2 8 18 3" xfId="8666"/>
    <cellStyle name="Total 2 8 18 4" xfId="4490"/>
    <cellStyle name="Total 2 8 19" xfId="2269"/>
    <cellStyle name="Total 2 8 19 2" xfId="6770"/>
    <cellStyle name="Total 2 8 19 3" xfId="8667"/>
    <cellStyle name="Total 2 8 19 4" xfId="4491"/>
    <cellStyle name="Total 2 8 2" xfId="2270"/>
    <cellStyle name="Total 2 8 2 2" xfId="6771"/>
    <cellStyle name="Total 2 8 2 3" xfId="8668"/>
    <cellStyle name="Total 2 8 2 4" xfId="4492"/>
    <cellStyle name="Total 2 8 20" xfId="2271"/>
    <cellStyle name="Total 2 8 20 2" xfId="6772"/>
    <cellStyle name="Total 2 8 20 3" xfId="8669"/>
    <cellStyle name="Total 2 8 20 4" xfId="4493"/>
    <cellStyle name="Total 2 8 21" xfId="2272"/>
    <cellStyle name="Total 2 8 21 2" xfId="6773"/>
    <cellStyle name="Total 2 8 21 3" xfId="8670"/>
    <cellStyle name="Total 2 8 21 4" xfId="4494"/>
    <cellStyle name="Total 2 8 22" xfId="2273"/>
    <cellStyle name="Total 2 8 22 2" xfId="6774"/>
    <cellStyle name="Total 2 8 22 3" xfId="8671"/>
    <cellStyle name="Total 2 8 22 4" xfId="4495"/>
    <cellStyle name="Total 2 8 23" xfId="2274"/>
    <cellStyle name="Total 2 8 23 2" xfId="6775"/>
    <cellStyle name="Total 2 8 23 3" xfId="8672"/>
    <cellStyle name="Total 2 8 23 4" xfId="4496"/>
    <cellStyle name="Total 2 8 24" xfId="6760"/>
    <cellStyle name="Total 2 8 25" xfId="8657"/>
    <cellStyle name="Total 2 8 26" xfId="4481"/>
    <cellStyle name="Total 2 8 3" xfId="2275"/>
    <cellStyle name="Total 2 8 3 2" xfId="6776"/>
    <cellStyle name="Total 2 8 3 3" xfId="8673"/>
    <cellStyle name="Total 2 8 3 4" xfId="4497"/>
    <cellStyle name="Total 2 8 4" xfId="2276"/>
    <cellStyle name="Total 2 8 4 2" xfId="6777"/>
    <cellStyle name="Total 2 8 4 3" xfId="8674"/>
    <cellStyle name="Total 2 8 4 4" xfId="4498"/>
    <cellStyle name="Total 2 8 5" xfId="2277"/>
    <cellStyle name="Total 2 8 5 2" xfId="6778"/>
    <cellStyle name="Total 2 8 5 3" xfId="8675"/>
    <cellStyle name="Total 2 8 5 4" xfId="4499"/>
    <cellStyle name="Total 2 8 6" xfId="2278"/>
    <cellStyle name="Total 2 8 6 2" xfId="6779"/>
    <cellStyle name="Total 2 8 6 3" xfId="8676"/>
    <cellStyle name="Total 2 8 6 4" xfId="4500"/>
    <cellStyle name="Total 2 8 7" xfId="2279"/>
    <cellStyle name="Total 2 8 7 2" xfId="6780"/>
    <cellStyle name="Total 2 8 7 3" xfId="8677"/>
    <cellStyle name="Total 2 8 7 4" xfId="4501"/>
    <cellStyle name="Total 2 8 8" xfId="2280"/>
    <cellStyle name="Total 2 8 8 2" xfId="6781"/>
    <cellStyle name="Total 2 8 8 3" xfId="8678"/>
    <cellStyle name="Total 2 8 8 4" xfId="4502"/>
    <cellStyle name="Total 2 8 9" xfId="2281"/>
    <cellStyle name="Total 2 8 9 2" xfId="6782"/>
    <cellStyle name="Total 2 8 9 3" xfId="8679"/>
    <cellStyle name="Total 2 8 9 4" xfId="4503"/>
    <cellStyle name="Total 2 9" xfId="2282"/>
    <cellStyle name="Total 2 9 10" xfId="2283"/>
    <cellStyle name="Total 2 9 10 2" xfId="6784"/>
    <cellStyle name="Total 2 9 10 3" xfId="8681"/>
    <cellStyle name="Total 2 9 10 4" xfId="4505"/>
    <cellStyle name="Total 2 9 11" xfId="2284"/>
    <cellStyle name="Total 2 9 11 2" xfId="6785"/>
    <cellStyle name="Total 2 9 11 3" xfId="8682"/>
    <cellStyle name="Total 2 9 11 4" xfId="4506"/>
    <cellStyle name="Total 2 9 12" xfId="2285"/>
    <cellStyle name="Total 2 9 12 2" xfId="6786"/>
    <cellStyle name="Total 2 9 12 3" xfId="8683"/>
    <cellStyle name="Total 2 9 12 4" xfId="4507"/>
    <cellStyle name="Total 2 9 13" xfId="2286"/>
    <cellStyle name="Total 2 9 13 2" xfId="6787"/>
    <cellStyle name="Total 2 9 13 3" xfId="8684"/>
    <cellStyle name="Total 2 9 13 4" xfId="4508"/>
    <cellStyle name="Total 2 9 14" xfId="2287"/>
    <cellStyle name="Total 2 9 14 2" xfId="6788"/>
    <cellStyle name="Total 2 9 14 3" xfId="8685"/>
    <cellStyle name="Total 2 9 14 4" xfId="4509"/>
    <cellStyle name="Total 2 9 15" xfId="2288"/>
    <cellStyle name="Total 2 9 15 2" xfId="6789"/>
    <cellStyle name="Total 2 9 15 3" xfId="8686"/>
    <cellStyle name="Total 2 9 15 4" xfId="4510"/>
    <cellStyle name="Total 2 9 16" xfId="2289"/>
    <cellStyle name="Total 2 9 16 2" xfId="6790"/>
    <cellStyle name="Total 2 9 16 3" xfId="8687"/>
    <cellStyle name="Total 2 9 16 4" xfId="4511"/>
    <cellStyle name="Total 2 9 17" xfId="2290"/>
    <cellStyle name="Total 2 9 17 2" xfId="6791"/>
    <cellStyle name="Total 2 9 17 3" xfId="8688"/>
    <cellStyle name="Total 2 9 17 4" xfId="4512"/>
    <cellStyle name="Total 2 9 18" xfId="2291"/>
    <cellStyle name="Total 2 9 18 2" xfId="6792"/>
    <cellStyle name="Total 2 9 18 3" xfId="8689"/>
    <cellStyle name="Total 2 9 18 4" xfId="4513"/>
    <cellStyle name="Total 2 9 19" xfId="2292"/>
    <cellStyle name="Total 2 9 19 2" xfId="6793"/>
    <cellStyle name="Total 2 9 19 3" xfId="8690"/>
    <cellStyle name="Total 2 9 19 4" xfId="4514"/>
    <cellStyle name="Total 2 9 2" xfId="2293"/>
    <cellStyle name="Total 2 9 2 2" xfId="6794"/>
    <cellStyle name="Total 2 9 2 3" xfId="8691"/>
    <cellStyle name="Total 2 9 2 4" xfId="4515"/>
    <cellStyle name="Total 2 9 20" xfId="2294"/>
    <cellStyle name="Total 2 9 20 2" xfId="6795"/>
    <cellStyle name="Total 2 9 20 3" xfId="8692"/>
    <cellStyle name="Total 2 9 20 4" xfId="4516"/>
    <cellStyle name="Total 2 9 21" xfId="2295"/>
    <cellStyle name="Total 2 9 21 2" xfId="6796"/>
    <cellStyle name="Total 2 9 21 3" xfId="8693"/>
    <cellStyle name="Total 2 9 21 4" xfId="4517"/>
    <cellStyle name="Total 2 9 22" xfId="2296"/>
    <cellStyle name="Total 2 9 22 2" xfId="6797"/>
    <cellStyle name="Total 2 9 22 3" xfId="8694"/>
    <cellStyle name="Total 2 9 22 4" xfId="4518"/>
    <cellStyle name="Total 2 9 23" xfId="2297"/>
    <cellStyle name="Total 2 9 23 2" xfId="6798"/>
    <cellStyle name="Total 2 9 23 3" xfId="8695"/>
    <cellStyle name="Total 2 9 23 4" xfId="4519"/>
    <cellStyle name="Total 2 9 24" xfId="6783"/>
    <cellStyle name="Total 2 9 25" xfId="8680"/>
    <cellStyle name="Total 2 9 26" xfId="4504"/>
    <cellStyle name="Total 2 9 3" xfId="2298"/>
    <cellStyle name="Total 2 9 3 2" xfId="6799"/>
    <cellStyle name="Total 2 9 3 3" xfId="8696"/>
    <cellStyle name="Total 2 9 3 4" xfId="4520"/>
    <cellStyle name="Total 2 9 4" xfId="2299"/>
    <cellStyle name="Total 2 9 4 2" xfId="6800"/>
    <cellStyle name="Total 2 9 4 3" xfId="8697"/>
    <cellStyle name="Total 2 9 4 4" xfId="4521"/>
    <cellStyle name="Total 2 9 5" xfId="2300"/>
    <cellStyle name="Total 2 9 5 2" xfId="6801"/>
    <cellStyle name="Total 2 9 5 3" xfId="8698"/>
    <cellStyle name="Total 2 9 5 4" xfId="4522"/>
    <cellStyle name="Total 2 9 6" xfId="2301"/>
    <cellStyle name="Total 2 9 6 2" xfId="6802"/>
    <cellStyle name="Total 2 9 6 3" xfId="8699"/>
    <cellStyle name="Total 2 9 6 4" xfId="4523"/>
    <cellStyle name="Total 2 9 7" xfId="2302"/>
    <cellStyle name="Total 2 9 7 2" xfId="6803"/>
    <cellStyle name="Total 2 9 7 3" xfId="8700"/>
    <cellStyle name="Total 2 9 7 4" xfId="4524"/>
    <cellStyle name="Total 2 9 8" xfId="2303"/>
    <cellStyle name="Total 2 9 8 2" xfId="6804"/>
    <cellStyle name="Total 2 9 8 3" xfId="8701"/>
    <cellStyle name="Total 2 9 8 4" xfId="4525"/>
    <cellStyle name="Total 2 9 9" xfId="2304"/>
    <cellStyle name="Total 2 9 9 2" xfId="6805"/>
    <cellStyle name="Total 2 9 9 3" xfId="8702"/>
    <cellStyle name="Total 2 9 9 4" xfId="4526"/>
    <cellStyle name="Total 3" xfId="6910"/>
    <cellStyle name="Total 4" xfId="4640"/>
    <cellStyle name="Total 5" xfId="6414"/>
    <cellStyle name="Total 6" xfId="2456"/>
    <cellStyle name="Tytuł" xfId="2305"/>
    <cellStyle name="UploadThisRowValue" xfId="70"/>
    <cellStyle name="Uwaga" xfId="2306"/>
    <cellStyle name="Uwaga 10" xfId="2307"/>
    <cellStyle name="Uwaga 10 2" xfId="6807"/>
    <cellStyle name="Uwaga 10 3" xfId="8704"/>
    <cellStyle name="Uwaga 10 4" xfId="4528"/>
    <cellStyle name="Uwaga 11" xfId="2308"/>
    <cellStyle name="Uwaga 11 2" xfId="6808"/>
    <cellStyle name="Uwaga 11 3" xfId="8705"/>
    <cellStyle name="Uwaga 11 4" xfId="4529"/>
    <cellStyle name="Uwaga 12" xfId="2309"/>
    <cellStyle name="Uwaga 12 2" xfId="6809"/>
    <cellStyle name="Uwaga 12 3" xfId="8706"/>
    <cellStyle name="Uwaga 12 4" xfId="4530"/>
    <cellStyle name="Uwaga 13" xfId="2310"/>
    <cellStyle name="Uwaga 13 2" xfId="6810"/>
    <cellStyle name="Uwaga 13 3" xfId="8707"/>
    <cellStyle name="Uwaga 13 4" xfId="4531"/>
    <cellStyle name="Uwaga 14" xfId="2311"/>
    <cellStyle name="Uwaga 14 2" xfId="6811"/>
    <cellStyle name="Uwaga 14 3" xfId="8708"/>
    <cellStyle name="Uwaga 14 4" xfId="4532"/>
    <cellStyle name="Uwaga 15" xfId="2312"/>
    <cellStyle name="Uwaga 15 2" xfId="6812"/>
    <cellStyle name="Uwaga 15 3" xfId="8709"/>
    <cellStyle name="Uwaga 15 4" xfId="4533"/>
    <cellStyle name="Uwaga 16" xfId="2313"/>
    <cellStyle name="Uwaga 16 2" xfId="6813"/>
    <cellStyle name="Uwaga 16 3" xfId="8710"/>
    <cellStyle name="Uwaga 16 4" xfId="4534"/>
    <cellStyle name="Uwaga 17" xfId="2314"/>
    <cellStyle name="Uwaga 17 2" xfId="6814"/>
    <cellStyle name="Uwaga 17 3" xfId="8711"/>
    <cellStyle name="Uwaga 17 4" xfId="4535"/>
    <cellStyle name="Uwaga 18" xfId="2315"/>
    <cellStyle name="Uwaga 18 2" xfId="6815"/>
    <cellStyle name="Uwaga 18 3" xfId="8712"/>
    <cellStyle name="Uwaga 18 4" xfId="4536"/>
    <cellStyle name="Uwaga 19" xfId="2316"/>
    <cellStyle name="Uwaga 19 2" xfId="6816"/>
    <cellStyle name="Uwaga 19 3" xfId="8713"/>
    <cellStyle name="Uwaga 19 4" xfId="4537"/>
    <cellStyle name="Uwaga 2" xfId="2317"/>
    <cellStyle name="Uwaga 2 10" xfId="2318"/>
    <cellStyle name="Uwaga 2 10 2" xfId="6818"/>
    <cellStyle name="Uwaga 2 10 3" xfId="8715"/>
    <cellStyle name="Uwaga 2 10 4" xfId="4539"/>
    <cellStyle name="Uwaga 2 11" xfId="2319"/>
    <cellStyle name="Uwaga 2 11 2" xfId="6819"/>
    <cellStyle name="Uwaga 2 11 3" xfId="8716"/>
    <cellStyle name="Uwaga 2 11 4" xfId="4540"/>
    <cellStyle name="Uwaga 2 12" xfId="2320"/>
    <cellStyle name="Uwaga 2 12 2" xfId="6820"/>
    <cellStyle name="Uwaga 2 12 3" xfId="8717"/>
    <cellStyle name="Uwaga 2 12 4" xfId="4541"/>
    <cellStyle name="Uwaga 2 13" xfId="2321"/>
    <cellStyle name="Uwaga 2 13 2" xfId="6821"/>
    <cellStyle name="Uwaga 2 13 3" xfId="8718"/>
    <cellStyle name="Uwaga 2 13 4" xfId="4542"/>
    <cellStyle name="Uwaga 2 14" xfId="2322"/>
    <cellStyle name="Uwaga 2 14 2" xfId="6822"/>
    <cellStyle name="Uwaga 2 14 3" xfId="8719"/>
    <cellStyle name="Uwaga 2 14 4" xfId="4543"/>
    <cellStyle name="Uwaga 2 15" xfId="2323"/>
    <cellStyle name="Uwaga 2 15 2" xfId="6823"/>
    <cellStyle name="Uwaga 2 15 3" xfId="8720"/>
    <cellStyle name="Uwaga 2 15 4" xfId="4544"/>
    <cellStyle name="Uwaga 2 16" xfId="2324"/>
    <cellStyle name="Uwaga 2 16 2" xfId="6824"/>
    <cellStyle name="Uwaga 2 16 3" xfId="8721"/>
    <cellStyle name="Uwaga 2 16 4" xfId="4545"/>
    <cellStyle name="Uwaga 2 17" xfId="2325"/>
    <cellStyle name="Uwaga 2 17 2" xfId="6825"/>
    <cellStyle name="Uwaga 2 17 3" xfId="8722"/>
    <cellStyle name="Uwaga 2 17 4" xfId="4546"/>
    <cellStyle name="Uwaga 2 18" xfId="2326"/>
    <cellStyle name="Uwaga 2 18 2" xfId="6826"/>
    <cellStyle name="Uwaga 2 18 3" xfId="8723"/>
    <cellStyle name="Uwaga 2 18 4" xfId="4547"/>
    <cellStyle name="Uwaga 2 19" xfId="2327"/>
    <cellStyle name="Uwaga 2 19 2" xfId="6827"/>
    <cellStyle name="Uwaga 2 19 3" xfId="8724"/>
    <cellStyle name="Uwaga 2 19 4" xfId="4548"/>
    <cellStyle name="Uwaga 2 2" xfId="2328"/>
    <cellStyle name="Uwaga 2 2 2" xfId="6828"/>
    <cellStyle name="Uwaga 2 2 3" xfId="8725"/>
    <cellStyle name="Uwaga 2 2 4" xfId="4549"/>
    <cellStyle name="Uwaga 2 20" xfId="2329"/>
    <cellStyle name="Uwaga 2 20 2" xfId="6829"/>
    <cellStyle name="Uwaga 2 20 3" xfId="8726"/>
    <cellStyle name="Uwaga 2 20 4" xfId="4550"/>
    <cellStyle name="Uwaga 2 21" xfId="2330"/>
    <cellStyle name="Uwaga 2 21 2" xfId="6830"/>
    <cellStyle name="Uwaga 2 21 3" xfId="8727"/>
    <cellStyle name="Uwaga 2 21 4" xfId="4551"/>
    <cellStyle name="Uwaga 2 22" xfId="2331"/>
    <cellStyle name="Uwaga 2 22 2" xfId="6831"/>
    <cellStyle name="Uwaga 2 22 3" xfId="8728"/>
    <cellStyle name="Uwaga 2 22 4" xfId="4552"/>
    <cellStyle name="Uwaga 2 23" xfId="2332"/>
    <cellStyle name="Uwaga 2 23 2" xfId="6832"/>
    <cellStyle name="Uwaga 2 23 3" xfId="8729"/>
    <cellStyle name="Uwaga 2 23 4" xfId="4553"/>
    <cellStyle name="Uwaga 2 24" xfId="6817"/>
    <cellStyle name="Uwaga 2 25" xfId="8714"/>
    <cellStyle name="Uwaga 2 26" xfId="4538"/>
    <cellStyle name="Uwaga 2 3" xfId="2333"/>
    <cellStyle name="Uwaga 2 3 2" xfId="6833"/>
    <cellStyle name="Uwaga 2 3 3" xfId="8730"/>
    <cellStyle name="Uwaga 2 3 4" xfId="4554"/>
    <cellStyle name="Uwaga 2 4" xfId="2334"/>
    <cellStyle name="Uwaga 2 4 2" xfId="6834"/>
    <cellStyle name="Uwaga 2 4 3" xfId="8731"/>
    <cellStyle name="Uwaga 2 4 4" xfId="4555"/>
    <cellStyle name="Uwaga 2 5" xfId="2335"/>
    <cellStyle name="Uwaga 2 5 2" xfId="6835"/>
    <cellStyle name="Uwaga 2 5 3" xfId="8732"/>
    <cellStyle name="Uwaga 2 5 4" xfId="4556"/>
    <cellStyle name="Uwaga 2 6" xfId="2336"/>
    <cellStyle name="Uwaga 2 6 2" xfId="6836"/>
    <cellStyle name="Uwaga 2 6 3" xfId="8733"/>
    <cellStyle name="Uwaga 2 6 4" xfId="4557"/>
    <cellStyle name="Uwaga 2 7" xfId="2337"/>
    <cellStyle name="Uwaga 2 7 2" xfId="6837"/>
    <cellStyle name="Uwaga 2 7 3" xfId="8734"/>
    <cellStyle name="Uwaga 2 7 4" xfId="4558"/>
    <cellStyle name="Uwaga 2 8" xfId="2338"/>
    <cellStyle name="Uwaga 2 8 2" xfId="6838"/>
    <cellStyle name="Uwaga 2 8 3" xfId="8735"/>
    <cellStyle name="Uwaga 2 8 4" xfId="4559"/>
    <cellStyle name="Uwaga 2 9" xfId="2339"/>
    <cellStyle name="Uwaga 2 9 2" xfId="6839"/>
    <cellStyle name="Uwaga 2 9 3" xfId="8736"/>
    <cellStyle name="Uwaga 2 9 4" xfId="4560"/>
    <cellStyle name="Uwaga 20" xfId="2340"/>
    <cellStyle name="Uwaga 20 2" xfId="6840"/>
    <cellStyle name="Uwaga 20 3" xfId="8737"/>
    <cellStyle name="Uwaga 20 4" xfId="4561"/>
    <cellStyle name="Uwaga 21" xfId="2341"/>
    <cellStyle name="Uwaga 21 2" xfId="6841"/>
    <cellStyle name="Uwaga 21 3" xfId="8738"/>
    <cellStyle name="Uwaga 21 4" xfId="4562"/>
    <cellStyle name="Uwaga 22" xfId="2342"/>
    <cellStyle name="Uwaga 22 2" xfId="6842"/>
    <cellStyle name="Uwaga 22 3" xfId="8739"/>
    <cellStyle name="Uwaga 22 4" xfId="4563"/>
    <cellStyle name="Uwaga 23" xfId="2343"/>
    <cellStyle name="Uwaga 23 2" xfId="6843"/>
    <cellStyle name="Uwaga 23 3" xfId="8740"/>
    <cellStyle name="Uwaga 23 4" xfId="4564"/>
    <cellStyle name="Uwaga 24" xfId="2344"/>
    <cellStyle name="Uwaga 24 2" xfId="6844"/>
    <cellStyle name="Uwaga 24 3" xfId="8741"/>
    <cellStyle name="Uwaga 24 4" xfId="4565"/>
    <cellStyle name="Uwaga 25" xfId="2345"/>
    <cellStyle name="Uwaga 25 2" xfId="6845"/>
    <cellStyle name="Uwaga 25 3" xfId="8742"/>
    <cellStyle name="Uwaga 25 4" xfId="4566"/>
    <cellStyle name="Uwaga 26" xfId="6806"/>
    <cellStyle name="Uwaga 27" xfId="8703"/>
    <cellStyle name="Uwaga 28" xfId="4527"/>
    <cellStyle name="Uwaga 3" xfId="2346"/>
    <cellStyle name="Uwaga 3 10" xfId="2347"/>
    <cellStyle name="Uwaga 3 10 2" xfId="6847"/>
    <cellStyle name="Uwaga 3 10 3" xfId="8744"/>
    <cellStyle name="Uwaga 3 10 4" xfId="4568"/>
    <cellStyle name="Uwaga 3 11" xfId="2348"/>
    <cellStyle name="Uwaga 3 11 2" xfId="6848"/>
    <cellStyle name="Uwaga 3 11 3" xfId="8745"/>
    <cellStyle name="Uwaga 3 11 4" xfId="4569"/>
    <cellStyle name="Uwaga 3 12" xfId="2349"/>
    <cellStyle name="Uwaga 3 12 2" xfId="6849"/>
    <cellStyle name="Uwaga 3 12 3" xfId="8746"/>
    <cellStyle name="Uwaga 3 12 4" xfId="4570"/>
    <cellStyle name="Uwaga 3 13" xfId="2350"/>
    <cellStyle name="Uwaga 3 13 2" xfId="6850"/>
    <cellStyle name="Uwaga 3 13 3" xfId="8747"/>
    <cellStyle name="Uwaga 3 13 4" xfId="4571"/>
    <cellStyle name="Uwaga 3 14" xfId="2351"/>
    <cellStyle name="Uwaga 3 14 2" xfId="6851"/>
    <cellStyle name="Uwaga 3 14 3" xfId="8748"/>
    <cellStyle name="Uwaga 3 14 4" xfId="4572"/>
    <cellStyle name="Uwaga 3 15" xfId="2352"/>
    <cellStyle name="Uwaga 3 15 2" xfId="6852"/>
    <cellStyle name="Uwaga 3 15 3" xfId="8749"/>
    <cellStyle name="Uwaga 3 15 4" xfId="4573"/>
    <cellStyle name="Uwaga 3 16" xfId="2353"/>
    <cellStyle name="Uwaga 3 16 2" xfId="6853"/>
    <cellStyle name="Uwaga 3 16 3" xfId="8750"/>
    <cellStyle name="Uwaga 3 16 4" xfId="4574"/>
    <cellStyle name="Uwaga 3 17" xfId="2354"/>
    <cellStyle name="Uwaga 3 17 2" xfId="6854"/>
    <cellStyle name="Uwaga 3 17 3" xfId="8751"/>
    <cellStyle name="Uwaga 3 17 4" xfId="4575"/>
    <cellStyle name="Uwaga 3 18" xfId="2355"/>
    <cellStyle name="Uwaga 3 18 2" xfId="6855"/>
    <cellStyle name="Uwaga 3 18 3" xfId="8752"/>
    <cellStyle name="Uwaga 3 18 4" xfId="4576"/>
    <cellStyle name="Uwaga 3 19" xfId="2356"/>
    <cellStyle name="Uwaga 3 19 2" xfId="6856"/>
    <cellStyle name="Uwaga 3 19 3" xfId="8753"/>
    <cellStyle name="Uwaga 3 19 4" xfId="4577"/>
    <cellStyle name="Uwaga 3 2" xfId="2357"/>
    <cellStyle name="Uwaga 3 2 2" xfId="6857"/>
    <cellStyle name="Uwaga 3 2 3" xfId="8754"/>
    <cellStyle name="Uwaga 3 2 4" xfId="4578"/>
    <cellStyle name="Uwaga 3 20" xfId="2358"/>
    <cellStyle name="Uwaga 3 20 2" xfId="6858"/>
    <cellStyle name="Uwaga 3 20 3" xfId="8755"/>
    <cellStyle name="Uwaga 3 20 4" xfId="4579"/>
    <cellStyle name="Uwaga 3 21" xfId="2359"/>
    <cellStyle name="Uwaga 3 21 2" xfId="6859"/>
    <cellStyle name="Uwaga 3 21 3" xfId="8756"/>
    <cellStyle name="Uwaga 3 21 4" xfId="4580"/>
    <cellStyle name="Uwaga 3 22" xfId="2360"/>
    <cellStyle name="Uwaga 3 22 2" xfId="6860"/>
    <cellStyle name="Uwaga 3 22 3" xfId="8757"/>
    <cellStyle name="Uwaga 3 22 4" xfId="4581"/>
    <cellStyle name="Uwaga 3 23" xfId="2361"/>
    <cellStyle name="Uwaga 3 23 2" xfId="6861"/>
    <cellStyle name="Uwaga 3 23 3" xfId="8758"/>
    <cellStyle name="Uwaga 3 23 4" xfId="4582"/>
    <cellStyle name="Uwaga 3 24" xfId="6846"/>
    <cellStyle name="Uwaga 3 25" xfId="8743"/>
    <cellStyle name="Uwaga 3 26" xfId="4567"/>
    <cellStyle name="Uwaga 3 3" xfId="2362"/>
    <cellStyle name="Uwaga 3 3 2" xfId="6862"/>
    <cellStyle name="Uwaga 3 3 3" xfId="8759"/>
    <cellStyle name="Uwaga 3 3 4" xfId="4583"/>
    <cellStyle name="Uwaga 3 4" xfId="2363"/>
    <cellStyle name="Uwaga 3 4 2" xfId="6863"/>
    <cellStyle name="Uwaga 3 4 3" xfId="8760"/>
    <cellStyle name="Uwaga 3 4 4" xfId="4584"/>
    <cellStyle name="Uwaga 3 5" xfId="2364"/>
    <cellStyle name="Uwaga 3 5 2" xfId="6864"/>
    <cellStyle name="Uwaga 3 5 3" xfId="8761"/>
    <cellStyle name="Uwaga 3 5 4" xfId="4585"/>
    <cellStyle name="Uwaga 3 6" xfId="2365"/>
    <cellStyle name="Uwaga 3 6 2" xfId="6865"/>
    <cellStyle name="Uwaga 3 6 3" xfId="8762"/>
    <cellStyle name="Uwaga 3 6 4" xfId="4586"/>
    <cellStyle name="Uwaga 3 7" xfId="2366"/>
    <cellStyle name="Uwaga 3 7 2" xfId="6866"/>
    <cellStyle name="Uwaga 3 7 3" xfId="8763"/>
    <cellStyle name="Uwaga 3 7 4" xfId="4587"/>
    <cellStyle name="Uwaga 3 8" xfId="2367"/>
    <cellStyle name="Uwaga 3 8 2" xfId="6867"/>
    <cellStyle name="Uwaga 3 8 3" xfId="8764"/>
    <cellStyle name="Uwaga 3 8 4" xfId="4588"/>
    <cellStyle name="Uwaga 3 9" xfId="2368"/>
    <cellStyle name="Uwaga 3 9 2" xfId="6868"/>
    <cellStyle name="Uwaga 3 9 3" xfId="8765"/>
    <cellStyle name="Uwaga 3 9 4" xfId="4589"/>
    <cellStyle name="Uwaga 4" xfId="2369"/>
    <cellStyle name="Uwaga 4 2" xfId="6869"/>
    <cellStyle name="Uwaga 4 3" xfId="8766"/>
    <cellStyle name="Uwaga 4 4" xfId="4590"/>
    <cellStyle name="Uwaga 5" xfId="2370"/>
    <cellStyle name="Uwaga 5 2" xfId="6870"/>
    <cellStyle name="Uwaga 5 3" xfId="8767"/>
    <cellStyle name="Uwaga 5 4" xfId="4591"/>
    <cellStyle name="Uwaga 6" xfId="2371"/>
    <cellStyle name="Uwaga 6 2" xfId="6871"/>
    <cellStyle name="Uwaga 6 3" xfId="8768"/>
    <cellStyle name="Uwaga 6 4" xfId="4592"/>
    <cellStyle name="Uwaga 7" xfId="2372"/>
    <cellStyle name="Uwaga 7 2" xfId="6872"/>
    <cellStyle name="Uwaga 7 3" xfId="8769"/>
    <cellStyle name="Uwaga 7 4" xfId="4593"/>
    <cellStyle name="Uwaga 8" xfId="2373"/>
    <cellStyle name="Uwaga 8 2" xfId="6873"/>
    <cellStyle name="Uwaga 8 3" xfId="8770"/>
    <cellStyle name="Uwaga 8 4" xfId="4594"/>
    <cellStyle name="Uwaga 9" xfId="2374"/>
    <cellStyle name="Uwaga 9 2" xfId="6874"/>
    <cellStyle name="Uwaga 9 3" xfId="8771"/>
    <cellStyle name="Uwaga 9 4" xfId="4595"/>
    <cellStyle name="Warning Text" xfId="71" builtinId="11" customBuiltin="1"/>
    <cellStyle name="Warning Text 2" xfId="2375"/>
    <cellStyle name="Warning Text 3" xfId="6907"/>
    <cellStyle name="Złe" xfId="2376"/>
  </cellStyles>
  <dxfs count="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/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/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/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/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r>
            <a:rPr lang="en-US" sz="1150" i="1" baseline="0">
              <a:solidFill>
                <a:sysClr val="windowText" lastClr="000000"/>
              </a:solidFill>
            </a:rPr>
            <a:t/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/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/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/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/>
          </a: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/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ackjo/AppData/Local/Microsoft/Windows/Temporary%20Internet%20Files/Content.Outlook/BD55YZIN/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E27" sqref="E27"/>
    </sheetView>
  </sheetViews>
  <sheetFormatPr defaultColWidth="8.88671875" defaultRowHeight="15"/>
  <cols>
    <col min="1" max="1" width="5.6640625" style="1" customWidth="1"/>
    <col min="2" max="2" width="2.6640625" style="1" customWidth="1"/>
    <col min="3" max="3" width="4" style="1" customWidth="1"/>
    <col min="4" max="4" width="41.88671875" style="1" customWidth="1"/>
    <col min="5" max="5" width="55.33203125" style="1" customWidth="1"/>
    <col min="6" max="6" width="2.6640625" style="1" customWidth="1"/>
    <col min="7" max="16384" width="8.88671875" style="1"/>
  </cols>
  <sheetData>
    <row r="1" spans="2:6" ht="15.6" thickBot="1"/>
    <row r="2" spans="2:6">
      <c r="B2" s="309"/>
      <c r="C2" s="310"/>
      <c r="D2" s="310"/>
      <c r="E2" s="310"/>
      <c r="F2" s="311"/>
    </row>
    <row r="3" spans="2:6">
      <c r="B3" s="312"/>
      <c r="C3" s="211"/>
      <c r="D3" s="211"/>
      <c r="E3" s="211"/>
      <c r="F3" s="313"/>
    </row>
    <row r="4" spans="2:6">
      <c r="B4" s="312"/>
      <c r="C4" s="211"/>
      <c r="D4" s="211"/>
      <c r="E4" s="211"/>
      <c r="F4" s="313"/>
    </row>
    <row r="5" spans="2:6">
      <c r="B5" s="312"/>
      <c r="C5" s="211"/>
      <c r="D5" s="211"/>
      <c r="E5" s="211"/>
      <c r="F5" s="313"/>
    </row>
    <row r="6" spans="2:6">
      <c r="B6" s="312"/>
      <c r="C6" s="211"/>
      <c r="D6" s="211"/>
      <c r="E6" s="211"/>
      <c r="F6" s="313"/>
    </row>
    <row r="7" spans="2:6" ht="36">
      <c r="B7" s="314"/>
      <c r="C7" s="315" t="s">
        <v>1040</v>
      </c>
      <c r="D7" s="316"/>
      <c r="E7" s="317"/>
      <c r="F7" s="318"/>
    </row>
    <row r="8" spans="2:6">
      <c r="B8" s="312"/>
      <c r="C8" s="292"/>
      <c r="D8" s="292"/>
      <c r="E8" s="211"/>
      <c r="F8" s="313"/>
    </row>
    <row r="9" spans="2:6">
      <c r="B9" s="312"/>
      <c r="C9" s="258" t="s">
        <v>213</v>
      </c>
      <c r="D9" s="258"/>
      <c r="E9" s="258"/>
      <c r="F9" s="313"/>
    </row>
    <row r="10" spans="2:6" ht="24.9" customHeight="1">
      <c r="B10" s="312"/>
      <c r="C10" s="323" t="s">
        <v>224</v>
      </c>
      <c r="E10" s="324"/>
      <c r="F10" s="313"/>
    </row>
    <row r="11" spans="2:6">
      <c r="B11" s="312"/>
      <c r="C11" s="325"/>
      <c r="D11" s="326" t="s">
        <v>214</v>
      </c>
      <c r="E11" s="327" t="s">
        <v>222</v>
      </c>
      <c r="F11" s="313"/>
    </row>
    <row r="12" spans="2:6">
      <c r="B12" s="312"/>
      <c r="C12" s="325"/>
      <c r="D12" s="328" t="s">
        <v>215</v>
      </c>
      <c r="E12" s="327" t="s">
        <v>223</v>
      </c>
      <c r="F12" s="313"/>
    </row>
    <row r="13" spans="2:6" ht="24.9" customHeight="1">
      <c r="B13" s="312"/>
      <c r="C13" s="323" t="s">
        <v>225</v>
      </c>
      <c r="E13" s="211"/>
      <c r="F13" s="313"/>
    </row>
    <row r="14" spans="2:6" ht="30">
      <c r="B14" s="312"/>
      <c r="C14" s="211"/>
      <c r="D14" s="524" t="s">
        <v>248</v>
      </c>
      <c r="E14" s="330" t="s">
        <v>1049</v>
      </c>
      <c r="F14" s="313"/>
    </row>
    <row r="15" spans="2:6" ht="30">
      <c r="B15" s="312"/>
      <c r="C15" s="211"/>
      <c r="D15" s="524" t="s">
        <v>249</v>
      </c>
      <c r="E15" s="330" t="s">
        <v>226</v>
      </c>
      <c r="F15" s="313"/>
    </row>
    <row r="16" spans="2:6" ht="30">
      <c r="B16" s="312"/>
      <c r="C16" s="211"/>
      <c r="D16" s="329" t="s">
        <v>250</v>
      </c>
      <c r="E16" s="330" t="s">
        <v>1186</v>
      </c>
      <c r="F16" s="313"/>
    </row>
    <row r="17" spans="2:6" ht="31.95" customHeight="1">
      <c r="B17" s="312"/>
      <c r="C17" s="211"/>
      <c r="D17" s="524" t="s">
        <v>1048</v>
      </c>
      <c r="E17" s="330" t="s">
        <v>1050</v>
      </c>
      <c r="F17" s="313"/>
    </row>
    <row r="18" spans="2:6">
      <c r="B18" s="312"/>
      <c r="C18" s="292"/>
      <c r="D18" s="332"/>
      <c r="E18" s="211"/>
      <c r="F18" s="313"/>
    </row>
    <row r="19" spans="2:6">
      <c r="B19" s="312"/>
      <c r="C19" s="258" t="s">
        <v>216</v>
      </c>
      <c r="D19" s="258"/>
      <c r="E19" s="258"/>
      <c r="F19" s="313"/>
    </row>
    <row r="20" spans="2:6" ht="24.9" customHeight="1">
      <c r="B20" s="312"/>
      <c r="C20" s="331"/>
      <c r="D20" s="331"/>
      <c r="E20" s="211"/>
      <c r="F20" s="313"/>
    </row>
    <row r="21" spans="2:6">
      <c r="B21" s="312"/>
      <c r="C21" s="259"/>
      <c r="D21" s="427" t="s">
        <v>229</v>
      </c>
      <c r="E21" s="334"/>
      <c r="F21" s="313"/>
    </row>
    <row r="22" spans="2:6" ht="5.0999999999999996" customHeight="1">
      <c r="B22" s="312"/>
      <c r="C22" s="260"/>
      <c r="D22" s="212"/>
      <c r="E22" s="334"/>
      <c r="F22" s="313"/>
    </row>
    <row r="23" spans="2:6">
      <c r="B23" s="312"/>
      <c r="C23" s="261"/>
      <c r="D23" s="333" t="s">
        <v>247</v>
      </c>
      <c r="E23" s="334"/>
      <c r="F23" s="313"/>
    </row>
    <row r="24" spans="2:6" ht="5.0999999999999996" customHeight="1">
      <c r="B24" s="312"/>
      <c r="C24" s="260"/>
      <c r="D24" s="333"/>
      <c r="E24" s="334"/>
      <c r="F24" s="313"/>
    </row>
    <row r="25" spans="2:6" s="308" customFormat="1" ht="31.5" customHeight="1">
      <c r="B25" s="319"/>
      <c r="C25" s="262"/>
      <c r="D25" s="554" t="s">
        <v>230</v>
      </c>
      <c r="E25" s="555"/>
      <c r="F25" s="321"/>
    </row>
    <row r="26" spans="2:6" ht="15" customHeight="1" thickBot="1">
      <c r="B26" s="320"/>
      <c r="C26" s="335"/>
      <c r="D26" s="335"/>
      <c r="E26" s="445" t="s">
        <v>1947</v>
      </c>
      <c r="F26" s="322"/>
    </row>
  </sheetData>
  <sheetProtection algorithmName="SHA-512" hashValue="60mL/VQXMcwFD4ELaWaJhVXG/HxDhRG5qyOtEfjl+naw+KH9WljVpifJznXm9WDP8mf9dVHa0QxKaRrqub4UhQ==" saltValue="Ldk6CX58tI2CX91YqGMP3Q==" spinCount="100000" sheet="1" objects="1" scenarios="1" selectLockedCells="1" selectUnlockedCell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/>
    <hyperlink ref="D15" location="'2) Enrollment Chart'!D7" display="2) Enrollment Chart"/>
    <hyperlink ref="D11" location="INSTRUCTIONS!C4" display="Instructions"/>
    <hyperlink ref="D12" location="'Funding by District'!A1" display="Funding by District"/>
    <hyperlink ref="D16" location="'3) Staffing Plan'!D12" display="3) Staffing Plan"/>
    <hyperlink ref="D17" location="'4) 5 YR Budget &amp; Cash Flow Adj'!N6" display="4) 5 YR Budget &amp; Cash Flow Adj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33"/>
    <pageSetUpPr fitToPage="1"/>
  </sheetPr>
  <dimension ref="B1:H687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D682" sqref="D682"/>
    </sheetView>
  </sheetViews>
  <sheetFormatPr defaultColWidth="10.33203125" defaultRowHeight="15"/>
  <cols>
    <col min="1" max="1" width="3.6640625" style="264" customWidth="1"/>
    <col min="2" max="2" width="4.6640625" style="264" customWidth="1"/>
    <col min="3" max="3" width="17" style="264" customWidth="1"/>
    <col min="4" max="4" width="45.5546875" style="264" customWidth="1"/>
    <col min="5" max="5" width="30.6640625" style="264" customWidth="1"/>
    <col min="6" max="6" width="29.5546875" style="264" customWidth="1"/>
    <col min="7" max="237" width="10.33203125" style="264"/>
    <col min="238" max="238" width="3.6640625" style="264" customWidth="1"/>
    <col min="239" max="239" width="5.33203125" style="264" customWidth="1"/>
    <col min="240" max="240" width="9.44140625" style="264" bestFit="1" customWidth="1"/>
    <col min="241" max="241" width="25.6640625" style="264" bestFit="1" customWidth="1"/>
    <col min="242" max="243" width="21.6640625" style="264" customWidth="1"/>
    <col min="244" max="244" width="10.33203125" style="264" customWidth="1"/>
    <col min="245" max="245" width="5.33203125" style="264" customWidth="1"/>
    <col min="246" max="246" width="9.44140625" style="264" bestFit="1" customWidth="1"/>
    <col min="247" max="247" width="25.6640625" style="264" bestFit="1" customWidth="1"/>
    <col min="248" max="248" width="21" style="264" customWidth="1"/>
    <col min="249" max="249" width="20.33203125" style="264" customWidth="1"/>
    <col min="250" max="493" width="10.33203125" style="264"/>
    <col min="494" max="494" width="3.6640625" style="264" customWidth="1"/>
    <col min="495" max="495" width="5.33203125" style="264" customWidth="1"/>
    <col min="496" max="496" width="9.44140625" style="264" bestFit="1" customWidth="1"/>
    <col min="497" max="497" width="25.6640625" style="264" bestFit="1" customWidth="1"/>
    <col min="498" max="499" width="21.6640625" style="264" customWidth="1"/>
    <col min="500" max="500" width="10.33203125" style="264" customWidth="1"/>
    <col min="501" max="501" width="5.33203125" style="264" customWidth="1"/>
    <col min="502" max="502" width="9.44140625" style="264" bestFit="1" customWidth="1"/>
    <col min="503" max="503" width="25.6640625" style="264" bestFit="1" customWidth="1"/>
    <col min="504" max="504" width="21" style="264" customWidth="1"/>
    <col min="505" max="505" width="20.33203125" style="264" customWidth="1"/>
    <col min="506" max="749" width="10.33203125" style="264"/>
    <col min="750" max="750" width="3.6640625" style="264" customWidth="1"/>
    <col min="751" max="751" width="5.33203125" style="264" customWidth="1"/>
    <col min="752" max="752" width="9.44140625" style="264" bestFit="1" customWidth="1"/>
    <col min="753" max="753" width="25.6640625" style="264" bestFit="1" customWidth="1"/>
    <col min="754" max="755" width="21.6640625" style="264" customWidth="1"/>
    <col min="756" max="756" width="10.33203125" style="264" customWidth="1"/>
    <col min="757" max="757" width="5.33203125" style="264" customWidth="1"/>
    <col min="758" max="758" width="9.44140625" style="264" bestFit="1" customWidth="1"/>
    <col min="759" max="759" width="25.6640625" style="264" bestFit="1" customWidth="1"/>
    <col min="760" max="760" width="21" style="264" customWidth="1"/>
    <col min="761" max="761" width="20.33203125" style="264" customWidth="1"/>
    <col min="762" max="1005" width="10.33203125" style="264"/>
    <col min="1006" max="1006" width="3.6640625" style="264" customWidth="1"/>
    <col min="1007" max="1007" width="5.33203125" style="264" customWidth="1"/>
    <col min="1008" max="1008" width="9.44140625" style="264" bestFit="1" customWidth="1"/>
    <col min="1009" max="1009" width="25.6640625" style="264" bestFit="1" customWidth="1"/>
    <col min="1010" max="1011" width="21.6640625" style="264" customWidth="1"/>
    <col min="1012" max="1012" width="10.33203125" style="264" customWidth="1"/>
    <col min="1013" max="1013" width="5.33203125" style="264" customWidth="1"/>
    <col min="1014" max="1014" width="9.44140625" style="264" bestFit="1" customWidth="1"/>
    <col min="1015" max="1015" width="25.6640625" style="264" bestFit="1" customWidth="1"/>
    <col min="1016" max="1016" width="21" style="264" customWidth="1"/>
    <col min="1017" max="1017" width="20.33203125" style="264" customWidth="1"/>
    <col min="1018" max="1261" width="10.33203125" style="264"/>
    <col min="1262" max="1262" width="3.6640625" style="264" customWidth="1"/>
    <col min="1263" max="1263" width="5.33203125" style="264" customWidth="1"/>
    <col min="1264" max="1264" width="9.44140625" style="264" bestFit="1" customWidth="1"/>
    <col min="1265" max="1265" width="25.6640625" style="264" bestFit="1" customWidth="1"/>
    <col min="1266" max="1267" width="21.6640625" style="264" customWidth="1"/>
    <col min="1268" max="1268" width="10.33203125" style="264" customWidth="1"/>
    <col min="1269" max="1269" width="5.33203125" style="264" customWidth="1"/>
    <col min="1270" max="1270" width="9.44140625" style="264" bestFit="1" customWidth="1"/>
    <col min="1271" max="1271" width="25.6640625" style="264" bestFit="1" customWidth="1"/>
    <col min="1272" max="1272" width="21" style="264" customWidth="1"/>
    <col min="1273" max="1273" width="20.33203125" style="264" customWidth="1"/>
    <col min="1274" max="1517" width="10.33203125" style="264"/>
    <col min="1518" max="1518" width="3.6640625" style="264" customWidth="1"/>
    <col min="1519" max="1519" width="5.33203125" style="264" customWidth="1"/>
    <col min="1520" max="1520" width="9.44140625" style="264" bestFit="1" customWidth="1"/>
    <col min="1521" max="1521" width="25.6640625" style="264" bestFit="1" customWidth="1"/>
    <col min="1522" max="1523" width="21.6640625" style="264" customWidth="1"/>
    <col min="1524" max="1524" width="10.33203125" style="264" customWidth="1"/>
    <col min="1525" max="1525" width="5.33203125" style="264" customWidth="1"/>
    <col min="1526" max="1526" width="9.44140625" style="264" bestFit="1" customWidth="1"/>
    <col min="1527" max="1527" width="25.6640625" style="264" bestFit="1" customWidth="1"/>
    <col min="1528" max="1528" width="21" style="264" customWidth="1"/>
    <col min="1529" max="1529" width="20.33203125" style="264" customWidth="1"/>
    <col min="1530" max="1773" width="10.33203125" style="264"/>
    <col min="1774" max="1774" width="3.6640625" style="264" customWidth="1"/>
    <col min="1775" max="1775" width="5.33203125" style="264" customWidth="1"/>
    <col min="1776" max="1776" width="9.44140625" style="264" bestFit="1" customWidth="1"/>
    <col min="1777" max="1777" width="25.6640625" style="264" bestFit="1" customWidth="1"/>
    <col min="1778" max="1779" width="21.6640625" style="264" customWidth="1"/>
    <col min="1780" max="1780" width="10.33203125" style="264" customWidth="1"/>
    <col min="1781" max="1781" width="5.33203125" style="264" customWidth="1"/>
    <col min="1782" max="1782" width="9.44140625" style="264" bestFit="1" customWidth="1"/>
    <col min="1783" max="1783" width="25.6640625" style="264" bestFit="1" customWidth="1"/>
    <col min="1784" max="1784" width="21" style="264" customWidth="1"/>
    <col min="1785" max="1785" width="20.33203125" style="264" customWidth="1"/>
    <col min="1786" max="2029" width="10.33203125" style="264"/>
    <col min="2030" max="2030" width="3.6640625" style="264" customWidth="1"/>
    <col min="2031" max="2031" width="5.33203125" style="264" customWidth="1"/>
    <col min="2032" max="2032" width="9.44140625" style="264" bestFit="1" customWidth="1"/>
    <col min="2033" max="2033" width="25.6640625" style="264" bestFit="1" customWidth="1"/>
    <col min="2034" max="2035" width="21.6640625" style="264" customWidth="1"/>
    <col min="2036" max="2036" width="10.33203125" style="264" customWidth="1"/>
    <col min="2037" max="2037" width="5.33203125" style="264" customWidth="1"/>
    <col min="2038" max="2038" width="9.44140625" style="264" bestFit="1" customWidth="1"/>
    <col min="2039" max="2039" width="25.6640625" style="264" bestFit="1" customWidth="1"/>
    <col min="2040" max="2040" width="21" style="264" customWidth="1"/>
    <col min="2041" max="2041" width="20.33203125" style="264" customWidth="1"/>
    <col min="2042" max="2285" width="10.33203125" style="264"/>
    <col min="2286" max="2286" width="3.6640625" style="264" customWidth="1"/>
    <col min="2287" max="2287" width="5.33203125" style="264" customWidth="1"/>
    <col min="2288" max="2288" width="9.44140625" style="264" bestFit="1" customWidth="1"/>
    <col min="2289" max="2289" width="25.6640625" style="264" bestFit="1" customWidth="1"/>
    <col min="2290" max="2291" width="21.6640625" style="264" customWidth="1"/>
    <col min="2292" max="2292" width="10.33203125" style="264" customWidth="1"/>
    <col min="2293" max="2293" width="5.33203125" style="264" customWidth="1"/>
    <col min="2294" max="2294" width="9.44140625" style="264" bestFit="1" customWidth="1"/>
    <col min="2295" max="2295" width="25.6640625" style="264" bestFit="1" customWidth="1"/>
    <col min="2296" max="2296" width="21" style="264" customWidth="1"/>
    <col min="2297" max="2297" width="20.33203125" style="264" customWidth="1"/>
    <col min="2298" max="2541" width="10.33203125" style="264"/>
    <col min="2542" max="2542" width="3.6640625" style="264" customWidth="1"/>
    <col min="2543" max="2543" width="5.33203125" style="264" customWidth="1"/>
    <col min="2544" max="2544" width="9.44140625" style="264" bestFit="1" customWidth="1"/>
    <col min="2545" max="2545" width="25.6640625" style="264" bestFit="1" customWidth="1"/>
    <col min="2546" max="2547" width="21.6640625" style="264" customWidth="1"/>
    <col min="2548" max="2548" width="10.33203125" style="264" customWidth="1"/>
    <col min="2549" max="2549" width="5.33203125" style="264" customWidth="1"/>
    <col min="2550" max="2550" width="9.44140625" style="264" bestFit="1" customWidth="1"/>
    <col min="2551" max="2551" width="25.6640625" style="264" bestFit="1" customWidth="1"/>
    <col min="2552" max="2552" width="21" style="264" customWidth="1"/>
    <col min="2553" max="2553" width="20.33203125" style="264" customWidth="1"/>
    <col min="2554" max="2797" width="10.33203125" style="264"/>
    <col min="2798" max="2798" width="3.6640625" style="264" customWidth="1"/>
    <col min="2799" max="2799" width="5.33203125" style="264" customWidth="1"/>
    <col min="2800" max="2800" width="9.44140625" style="264" bestFit="1" customWidth="1"/>
    <col min="2801" max="2801" width="25.6640625" style="264" bestFit="1" customWidth="1"/>
    <col min="2802" max="2803" width="21.6640625" style="264" customWidth="1"/>
    <col min="2804" max="2804" width="10.33203125" style="264" customWidth="1"/>
    <col min="2805" max="2805" width="5.33203125" style="264" customWidth="1"/>
    <col min="2806" max="2806" width="9.44140625" style="264" bestFit="1" customWidth="1"/>
    <col min="2807" max="2807" width="25.6640625" style="264" bestFit="1" customWidth="1"/>
    <col min="2808" max="2808" width="21" style="264" customWidth="1"/>
    <col min="2809" max="2809" width="20.33203125" style="264" customWidth="1"/>
    <col min="2810" max="3053" width="10.33203125" style="264"/>
    <col min="3054" max="3054" width="3.6640625" style="264" customWidth="1"/>
    <col min="3055" max="3055" width="5.33203125" style="264" customWidth="1"/>
    <col min="3056" max="3056" width="9.44140625" style="264" bestFit="1" customWidth="1"/>
    <col min="3057" max="3057" width="25.6640625" style="264" bestFit="1" customWidth="1"/>
    <col min="3058" max="3059" width="21.6640625" style="264" customWidth="1"/>
    <col min="3060" max="3060" width="10.33203125" style="264" customWidth="1"/>
    <col min="3061" max="3061" width="5.33203125" style="264" customWidth="1"/>
    <col min="3062" max="3062" width="9.44140625" style="264" bestFit="1" customWidth="1"/>
    <col min="3063" max="3063" width="25.6640625" style="264" bestFit="1" customWidth="1"/>
    <col min="3064" max="3064" width="21" style="264" customWidth="1"/>
    <col min="3065" max="3065" width="20.33203125" style="264" customWidth="1"/>
    <col min="3066" max="3309" width="10.33203125" style="264"/>
    <col min="3310" max="3310" width="3.6640625" style="264" customWidth="1"/>
    <col min="3311" max="3311" width="5.33203125" style="264" customWidth="1"/>
    <col min="3312" max="3312" width="9.44140625" style="264" bestFit="1" customWidth="1"/>
    <col min="3313" max="3313" width="25.6640625" style="264" bestFit="1" customWidth="1"/>
    <col min="3314" max="3315" width="21.6640625" style="264" customWidth="1"/>
    <col min="3316" max="3316" width="10.33203125" style="264" customWidth="1"/>
    <col min="3317" max="3317" width="5.33203125" style="264" customWidth="1"/>
    <col min="3318" max="3318" width="9.44140625" style="264" bestFit="1" customWidth="1"/>
    <col min="3319" max="3319" width="25.6640625" style="264" bestFit="1" customWidth="1"/>
    <col min="3320" max="3320" width="21" style="264" customWidth="1"/>
    <col min="3321" max="3321" width="20.33203125" style="264" customWidth="1"/>
    <col min="3322" max="3565" width="10.33203125" style="264"/>
    <col min="3566" max="3566" width="3.6640625" style="264" customWidth="1"/>
    <col min="3567" max="3567" width="5.33203125" style="264" customWidth="1"/>
    <col min="3568" max="3568" width="9.44140625" style="264" bestFit="1" customWidth="1"/>
    <col min="3569" max="3569" width="25.6640625" style="264" bestFit="1" customWidth="1"/>
    <col min="3570" max="3571" width="21.6640625" style="264" customWidth="1"/>
    <col min="3572" max="3572" width="10.33203125" style="264" customWidth="1"/>
    <col min="3573" max="3573" width="5.33203125" style="264" customWidth="1"/>
    <col min="3574" max="3574" width="9.44140625" style="264" bestFit="1" customWidth="1"/>
    <col min="3575" max="3575" width="25.6640625" style="264" bestFit="1" customWidth="1"/>
    <col min="3576" max="3576" width="21" style="264" customWidth="1"/>
    <col min="3577" max="3577" width="20.33203125" style="264" customWidth="1"/>
    <col min="3578" max="3821" width="10.33203125" style="264"/>
    <col min="3822" max="3822" width="3.6640625" style="264" customWidth="1"/>
    <col min="3823" max="3823" width="5.33203125" style="264" customWidth="1"/>
    <col min="3824" max="3824" width="9.44140625" style="264" bestFit="1" customWidth="1"/>
    <col min="3825" max="3825" width="25.6640625" style="264" bestFit="1" customWidth="1"/>
    <col min="3826" max="3827" width="21.6640625" style="264" customWidth="1"/>
    <col min="3828" max="3828" width="10.33203125" style="264" customWidth="1"/>
    <col min="3829" max="3829" width="5.33203125" style="264" customWidth="1"/>
    <col min="3830" max="3830" width="9.44140625" style="264" bestFit="1" customWidth="1"/>
    <col min="3831" max="3831" width="25.6640625" style="264" bestFit="1" customWidth="1"/>
    <col min="3832" max="3832" width="21" style="264" customWidth="1"/>
    <col min="3833" max="3833" width="20.33203125" style="264" customWidth="1"/>
    <col min="3834" max="4077" width="10.33203125" style="264"/>
    <col min="4078" max="4078" width="3.6640625" style="264" customWidth="1"/>
    <col min="4079" max="4079" width="5.33203125" style="264" customWidth="1"/>
    <col min="4080" max="4080" width="9.44140625" style="264" bestFit="1" customWidth="1"/>
    <col min="4081" max="4081" width="25.6640625" style="264" bestFit="1" customWidth="1"/>
    <col min="4082" max="4083" width="21.6640625" style="264" customWidth="1"/>
    <col min="4084" max="4084" width="10.33203125" style="264" customWidth="1"/>
    <col min="4085" max="4085" width="5.33203125" style="264" customWidth="1"/>
    <col min="4086" max="4086" width="9.44140625" style="264" bestFit="1" customWidth="1"/>
    <col min="4087" max="4087" width="25.6640625" style="264" bestFit="1" customWidth="1"/>
    <col min="4088" max="4088" width="21" style="264" customWidth="1"/>
    <col min="4089" max="4089" width="20.33203125" style="264" customWidth="1"/>
    <col min="4090" max="4333" width="10.33203125" style="264"/>
    <col min="4334" max="4334" width="3.6640625" style="264" customWidth="1"/>
    <col min="4335" max="4335" width="5.33203125" style="264" customWidth="1"/>
    <col min="4336" max="4336" width="9.44140625" style="264" bestFit="1" customWidth="1"/>
    <col min="4337" max="4337" width="25.6640625" style="264" bestFit="1" customWidth="1"/>
    <col min="4338" max="4339" width="21.6640625" style="264" customWidth="1"/>
    <col min="4340" max="4340" width="10.33203125" style="264" customWidth="1"/>
    <col min="4341" max="4341" width="5.33203125" style="264" customWidth="1"/>
    <col min="4342" max="4342" width="9.44140625" style="264" bestFit="1" customWidth="1"/>
    <col min="4343" max="4343" width="25.6640625" style="264" bestFit="1" customWidth="1"/>
    <col min="4344" max="4344" width="21" style="264" customWidth="1"/>
    <col min="4345" max="4345" width="20.33203125" style="264" customWidth="1"/>
    <col min="4346" max="4589" width="10.33203125" style="264"/>
    <col min="4590" max="4590" width="3.6640625" style="264" customWidth="1"/>
    <col min="4591" max="4591" width="5.33203125" style="264" customWidth="1"/>
    <col min="4592" max="4592" width="9.44140625" style="264" bestFit="1" customWidth="1"/>
    <col min="4593" max="4593" width="25.6640625" style="264" bestFit="1" customWidth="1"/>
    <col min="4594" max="4595" width="21.6640625" style="264" customWidth="1"/>
    <col min="4596" max="4596" width="10.33203125" style="264" customWidth="1"/>
    <col min="4597" max="4597" width="5.33203125" style="264" customWidth="1"/>
    <col min="4598" max="4598" width="9.44140625" style="264" bestFit="1" customWidth="1"/>
    <col min="4599" max="4599" width="25.6640625" style="264" bestFit="1" customWidth="1"/>
    <col min="4600" max="4600" width="21" style="264" customWidth="1"/>
    <col min="4601" max="4601" width="20.33203125" style="264" customWidth="1"/>
    <col min="4602" max="4845" width="10.33203125" style="264"/>
    <col min="4846" max="4846" width="3.6640625" style="264" customWidth="1"/>
    <col min="4847" max="4847" width="5.33203125" style="264" customWidth="1"/>
    <col min="4848" max="4848" width="9.44140625" style="264" bestFit="1" customWidth="1"/>
    <col min="4849" max="4849" width="25.6640625" style="264" bestFit="1" customWidth="1"/>
    <col min="4850" max="4851" width="21.6640625" style="264" customWidth="1"/>
    <col min="4852" max="4852" width="10.33203125" style="264" customWidth="1"/>
    <col min="4853" max="4853" width="5.33203125" style="264" customWidth="1"/>
    <col min="4854" max="4854" width="9.44140625" style="264" bestFit="1" customWidth="1"/>
    <col min="4855" max="4855" width="25.6640625" style="264" bestFit="1" customWidth="1"/>
    <col min="4856" max="4856" width="21" style="264" customWidth="1"/>
    <col min="4857" max="4857" width="20.33203125" style="264" customWidth="1"/>
    <col min="4858" max="5101" width="10.33203125" style="264"/>
    <col min="5102" max="5102" width="3.6640625" style="264" customWidth="1"/>
    <col min="5103" max="5103" width="5.33203125" style="264" customWidth="1"/>
    <col min="5104" max="5104" width="9.44140625" style="264" bestFit="1" customWidth="1"/>
    <col min="5105" max="5105" width="25.6640625" style="264" bestFit="1" customWidth="1"/>
    <col min="5106" max="5107" width="21.6640625" style="264" customWidth="1"/>
    <col min="5108" max="5108" width="10.33203125" style="264" customWidth="1"/>
    <col min="5109" max="5109" width="5.33203125" style="264" customWidth="1"/>
    <col min="5110" max="5110" width="9.44140625" style="264" bestFit="1" customWidth="1"/>
    <col min="5111" max="5111" width="25.6640625" style="264" bestFit="1" customWidth="1"/>
    <col min="5112" max="5112" width="21" style="264" customWidth="1"/>
    <col min="5113" max="5113" width="20.33203125" style="264" customWidth="1"/>
    <col min="5114" max="5357" width="10.33203125" style="264"/>
    <col min="5358" max="5358" width="3.6640625" style="264" customWidth="1"/>
    <col min="5359" max="5359" width="5.33203125" style="264" customWidth="1"/>
    <col min="5360" max="5360" width="9.44140625" style="264" bestFit="1" customWidth="1"/>
    <col min="5361" max="5361" width="25.6640625" style="264" bestFit="1" customWidth="1"/>
    <col min="5362" max="5363" width="21.6640625" style="264" customWidth="1"/>
    <col min="5364" max="5364" width="10.33203125" style="264" customWidth="1"/>
    <col min="5365" max="5365" width="5.33203125" style="264" customWidth="1"/>
    <col min="5366" max="5366" width="9.44140625" style="264" bestFit="1" customWidth="1"/>
    <col min="5367" max="5367" width="25.6640625" style="264" bestFit="1" customWidth="1"/>
    <col min="5368" max="5368" width="21" style="264" customWidth="1"/>
    <col min="5369" max="5369" width="20.33203125" style="264" customWidth="1"/>
    <col min="5370" max="5613" width="10.33203125" style="264"/>
    <col min="5614" max="5614" width="3.6640625" style="264" customWidth="1"/>
    <col min="5615" max="5615" width="5.33203125" style="264" customWidth="1"/>
    <col min="5616" max="5616" width="9.44140625" style="264" bestFit="1" customWidth="1"/>
    <col min="5617" max="5617" width="25.6640625" style="264" bestFit="1" customWidth="1"/>
    <col min="5618" max="5619" width="21.6640625" style="264" customWidth="1"/>
    <col min="5620" max="5620" width="10.33203125" style="264" customWidth="1"/>
    <col min="5621" max="5621" width="5.33203125" style="264" customWidth="1"/>
    <col min="5622" max="5622" width="9.44140625" style="264" bestFit="1" customWidth="1"/>
    <col min="5623" max="5623" width="25.6640625" style="264" bestFit="1" customWidth="1"/>
    <col min="5624" max="5624" width="21" style="264" customWidth="1"/>
    <col min="5625" max="5625" width="20.33203125" style="264" customWidth="1"/>
    <col min="5626" max="5869" width="10.33203125" style="264"/>
    <col min="5870" max="5870" width="3.6640625" style="264" customWidth="1"/>
    <col min="5871" max="5871" width="5.33203125" style="264" customWidth="1"/>
    <col min="5872" max="5872" width="9.44140625" style="264" bestFit="1" customWidth="1"/>
    <col min="5873" max="5873" width="25.6640625" style="264" bestFit="1" customWidth="1"/>
    <col min="5874" max="5875" width="21.6640625" style="264" customWidth="1"/>
    <col min="5876" max="5876" width="10.33203125" style="264" customWidth="1"/>
    <col min="5877" max="5877" width="5.33203125" style="264" customWidth="1"/>
    <col min="5878" max="5878" width="9.44140625" style="264" bestFit="1" customWidth="1"/>
    <col min="5879" max="5879" width="25.6640625" style="264" bestFit="1" customWidth="1"/>
    <col min="5880" max="5880" width="21" style="264" customWidth="1"/>
    <col min="5881" max="5881" width="20.33203125" style="264" customWidth="1"/>
    <col min="5882" max="6125" width="10.33203125" style="264"/>
    <col min="6126" max="6126" width="3.6640625" style="264" customWidth="1"/>
    <col min="6127" max="6127" width="5.33203125" style="264" customWidth="1"/>
    <col min="6128" max="6128" width="9.44140625" style="264" bestFit="1" customWidth="1"/>
    <col min="6129" max="6129" width="25.6640625" style="264" bestFit="1" customWidth="1"/>
    <col min="6130" max="6131" width="21.6640625" style="264" customWidth="1"/>
    <col min="6132" max="6132" width="10.33203125" style="264" customWidth="1"/>
    <col min="6133" max="6133" width="5.33203125" style="264" customWidth="1"/>
    <col min="6134" max="6134" width="9.44140625" style="264" bestFit="1" customWidth="1"/>
    <col min="6135" max="6135" width="25.6640625" style="264" bestFit="1" customWidth="1"/>
    <col min="6136" max="6136" width="21" style="264" customWidth="1"/>
    <col min="6137" max="6137" width="20.33203125" style="264" customWidth="1"/>
    <col min="6138" max="6381" width="10.33203125" style="264"/>
    <col min="6382" max="6382" width="3.6640625" style="264" customWidth="1"/>
    <col min="6383" max="6383" width="5.33203125" style="264" customWidth="1"/>
    <col min="6384" max="6384" width="9.44140625" style="264" bestFit="1" customWidth="1"/>
    <col min="6385" max="6385" width="25.6640625" style="264" bestFit="1" customWidth="1"/>
    <col min="6386" max="6387" width="21.6640625" style="264" customWidth="1"/>
    <col min="6388" max="6388" width="10.33203125" style="264" customWidth="1"/>
    <col min="6389" max="6389" width="5.33203125" style="264" customWidth="1"/>
    <col min="6390" max="6390" width="9.44140625" style="264" bestFit="1" customWidth="1"/>
    <col min="6391" max="6391" width="25.6640625" style="264" bestFit="1" customWidth="1"/>
    <col min="6392" max="6392" width="21" style="264" customWidth="1"/>
    <col min="6393" max="6393" width="20.33203125" style="264" customWidth="1"/>
    <col min="6394" max="6637" width="10.33203125" style="264"/>
    <col min="6638" max="6638" width="3.6640625" style="264" customWidth="1"/>
    <col min="6639" max="6639" width="5.33203125" style="264" customWidth="1"/>
    <col min="6640" max="6640" width="9.44140625" style="264" bestFit="1" customWidth="1"/>
    <col min="6641" max="6641" width="25.6640625" style="264" bestFit="1" customWidth="1"/>
    <col min="6642" max="6643" width="21.6640625" style="264" customWidth="1"/>
    <col min="6644" max="6644" width="10.33203125" style="264" customWidth="1"/>
    <col min="6645" max="6645" width="5.33203125" style="264" customWidth="1"/>
    <col min="6646" max="6646" width="9.44140625" style="264" bestFit="1" customWidth="1"/>
    <col min="6647" max="6647" width="25.6640625" style="264" bestFit="1" customWidth="1"/>
    <col min="6648" max="6648" width="21" style="264" customWidth="1"/>
    <col min="6649" max="6649" width="20.33203125" style="264" customWidth="1"/>
    <col min="6650" max="6893" width="10.33203125" style="264"/>
    <col min="6894" max="6894" width="3.6640625" style="264" customWidth="1"/>
    <col min="6895" max="6895" width="5.33203125" style="264" customWidth="1"/>
    <col min="6896" max="6896" width="9.44140625" style="264" bestFit="1" customWidth="1"/>
    <col min="6897" max="6897" width="25.6640625" style="264" bestFit="1" customWidth="1"/>
    <col min="6898" max="6899" width="21.6640625" style="264" customWidth="1"/>
    <col min="6900" max="6900" width="10.33203125" style="264" customWidth="1"/>
    <col min="6901" max="6901" width="5.33203125" style="264" customWidth="1"/>
    <col min="6902" max="6902" width="9.44140625" style="264" bestFit="1" customWidth="1"/>
    <col min="6903" max="6903" width="25.6640625" style="264" bestFit="1" customWidth="1"/>
    <col min="6904" max="6904" width="21" style="264" customWidth="1"/>
    <col min="6905" max="6905" width="20.33203125" style="264" customWidth="1"/>
    <col min="6906" max="7149" width="10.33203125" style="264"/>
    <col min="7150" max="7150" width="3.6640625" style="264" customWidth="1"/>
    <col min="7151" max="7151" width="5.33203125" style="264" customWidth="1"/>
    <col min="7152" max="7152" width="9.44140625" style="264" bestFit="1" customWidth="1"/>
    <col min="7153" max="7153" width="25.6640625" style="264" bestFit="1" customWidth="1"/>
    <col min="7154" max="7155" width="21.6640625" style="264" customWidth="1"/>
    <col min="7156" max="7156" width="10.33203125" style="264" customWidth="1"/>
    <col min="7157" max="7157" width="5.33203125" style="264" customWidth="1"/>
    <col min="7158" max="7158" width="9.44140625" style="264" bestFit="1" customWidth="1"/>
    <col min="7159" max="7159" width="25.6640625" style="264" bestFit="1" customWidth="1"/>
    <col min="7160" max="7160" width="21" style="264" customWidth="1"/>
    <col min="7161" max="7161" width="20.33203125" style="264" customWidth="1"/>
    <col min="7162" max="7405" width="10.33203125" style="264"/>
    <col min="7406" max="7406" width="3.6640625" style="264" customWidth="1"/>
    <col min="7407" max="7407" width="5.33203125" style="264" customWidth="1"/>
    <col min="7408" max="7408" width="9.44140625" style="264" bestFit="1" customWidth="1"/>
    <col min="7409" max="7409" width="25.6640625" style="264" bestFit="1" customWidth="1"/>
    <col min="7410" max="7411" width="21.6640625" style="264" customWidth="1"/>
    <col min="7412" max="7412" width="10.33203125" style="264" customWidth="1"/>
    <col min="7413" max="7413" width="5.33203125" style="264" customWidth="1"/>
    <col min="7414" max="7414" width="9.44140625" style="264" bestFit="1" customWidth="1"/>
    <col min="7415" max="7415" width="25.6640625" style="264" bestFit="1" customWidth="1"/>
    <col min="7416" max="7416" width="21" style="264" customWidth="1"/>
    <col min="7417" max="7417" width="20.33203125" style="264" customWidth="1"/>
    <col min="7418" max="7661" width="10.33203125" style="264"/>
    <col min="7662" max="7662" width="3.6640625" style="264" customWidth="1"/>
    <col min="7663" max="7663" width="5.33203125" style="264" customWidth="1"/>
    <col min="7664" max="7664" width="9.44140625" style="264" bestFit="1" customWidth="1"/>
    <col min="7665" max="7665" width="25.6640625" style="264" bestFit="1" customWidth="1"/>
    <col min="7666" max="7667" width="21.6640625" style="264" customWidth="1"/>
    <col min="7668" max="7668" width="10.33203125" style="264" customWidth="1"/>
    <col min="7669" max="7669" width="5.33203125" style="264" customWidth="1"/>
    <col min="7670" max="7670" width="9.44140625" style="264" bestFit="1" customWidth="1"/>
    <col min="7671" max="7671" width="25.6640625" style="264" bestFit="1" customWidth="1"/>
    <col min="7672" max="7672" width="21" style="264" customWidth="1"/>
    <col min="7673" max="7673" width="20.33203125" style="264" customWidth="1"/>
    <col min="7674" max="7917" width="10.33203125" style="264"/>
    <col min="7918" max="7918" width="3.6640625" style="264" customWidth="1"/>
    <col min="7919" max="7919" width="5.33203125" style="264" customWidth="1"/>
    <col min="7920" max="7920" width="9.44140625" style="264" bestFit="1" customWidth="1"/>
    <col min="7921" max="7921" width="25.6640625" style="264" bestFit="1" customWidth="1"/>
    <col min="7922" max="7923" width="21.6640625" style="264" customWidth="1"/>
    <col min="7924" max="7924" width="10.33203125" style="264" customWidth="1"/>
    <col min="7925" max="7925" width="5.33203125" style="264" customWidth="1"/>
    <col min="7926" max="7926" width="9.44140625" style="264" bestFit="1" customWidth="1"/>
    <col min="7927" max="7927" width="25.6640625" style="264" bestFit="1" customWidth="1"/>
    <col min="7928" max="7928" width="21" style="264" customWidth="1"/>
    <col min="7929" max="7929" width="20.33203125" style="264" customWidth="1"/>
    <col min="7930" max="8173" width="10.33203125" style="264"/>
    <col min="8174" max="8174" width="3.6640625" style="264" customWidth="1"/>
    <col min="8175" max="8175" width="5.33203125" style="264" customWidth="1"/>
    <col min="8176" max="8176" width="9.44140625" style="264" bestFit="1" customWidth="1"/>
    <col min="8177" max="8177" width="25.6640625" style="264" bestFit="1" customWidth="1"/>
    <col min="8178" max="8179" width="21.6640625" style="264" customWidth="1"/>
    <col min="8180" max="8180" width="10.33203125" style="264" customWidth="1"/>
    <col min="8181" max="8181" width="5.33203125" style="264" customWidth="1"/>
    <col min="8182" max="8182" width="9.44140625" style="264" bestFit="1" customWidth="1"/>
    <col min="8183" max="8183" width="25.6640625" style="264" bestFit="1" customWidth="1"/>
    <col min="8184" max="8184" width="21" style="264" customWidth="1"/>
    <col min="8185" max="8185" width="20.33203125" style="264" customWidth="1"/>
    <col min="8186" max="8429" width="10.33203125" style="264"/>
    <col min="8430" max="8430" width="3.6640625" style="264" customWidth="1"/>
    <col min="8431" max="8431" width="5.33203125" style="264" customWidth="1"/>
    <col min="8432" max="8432" width="9.44140625" style="264" bestFit="1" customWidth="1"/>
    <col min="8433" max="8433" width="25.6640625" style="264" bestFit="1" customWidth="1"/>
    <col min="8434" max="8435" width="21.6640625" style="264" customWidth="1"/>
    <col min="8436" max="8436" width="10.33203125" style="264" customWidth="1"/>
    <col min="8437" max="8437" width="5.33203125" style="264" customWidth="1"/>
    <col min="8438" max="8438" width="9.44140625" style="264" bestFit="1" customWidth="1"/>
    <col min="8439" max="8439" width="25.6640625" style="264" bestFit="1" customWidth="1"/>
    <col min="8440" max="8440" width="21" style="264" customWidth="1"/>
    <col min="8441" max="8441" width="20.33203125" style="264" customWidth="1"/>
    <col min="8442" max="8685" width="10.33203125" style="264"/>
    <col min="8686" max="8686" width="3.6640625" style="264" customWidth="1"/>
    <col min="8687" max="8687" width="5.33203125" style="264" customWidth="1"/>
    <col min="8688" max="8688" width="9.44140625" style="264" bestFit="1" customWidth="1"/>
    <col min="8689" max="8689" width="25.6640625" style="264" bestFit="1" customWidth="1"/>
    <col min="8690" max="8691" width="21.6640625" style="264" customWidth="1"/>
    <col min="8692" max="8692" width="10.33203125" style="264" customWidth="1"/>
    <col min="8693" max="8693" width="5.33203125" style="264" customWidth="1"/>
    <col min="8694" max="8694" width="9.44140625" style="264" bestFit="1" customWidth="1"/>
    <col min="8695" max="8695" width="25.6640625" style="264" bestFit="1" customWidth="1"/>
    <col min="8696" max="8696" width="21" style="264" customWidth="1"/>
    <col min="8697" max="8697" width="20.33203125" style="264" customWidth="1"/>
    <col min="8698" max="8941" width="10.33203125" style="264"/>
    <col min="8942" max="8942" width="3.6640625" style="264" customWidth="1"/>
    <col min="8943" max="8943" width="5.33203125" style="264" customWidth="1"/>
    <col min="8944" max="8944" width="9.44140625" style="264" bestFit="1" customWidth="1"/>
    <col min="8945" max="8945" width="25.6640625" style="264" bestFit="1" customWidth="1"/>
    <col min="8946" max="8947" width="21.6640625" style="264" customWidth="1"/>
    <col min="8948" max="8948" width="10.33203125" style="264" customWidth="1"/>
    <col min="8949" max="8949" width="5.33203125" style="264" customWidth="1"/>
    <col min="8950" max="8950" width="9.44140625" style="264" bestFit="1" customWidth="1"/>
    <col min="8951" max="8951" width="25.6640625" style="264" bestFit="1" customWidth="1"/>
    <col min="8952" max="8952" width="21" style="264" customWidth="1"/>
    <col min="8953" max="8953" width="20.33203125" style="264" customWidth="1"/>
    <col min="8954" max="9197" width="10.33203125" style="264"/>
    <col min="9198" max="9198" width="3.6640625" style="264" customWidth="1"/>
    <col min="9199" max="9199" width="5.33203125" style="264" customWidth="1"/>
    <col min="9200" max="9200" width="9.44140625" style="264" bestFit="1" customWidth="1"/>
    <col min="9201" max="9201" width="25.6640625" style="264" bestFit="1" customWidth="1"/>
    <col min="9202" max="9203" width="21.6640625" style="264" customWidth="1"/>
    <col min="9204" max="9204" width="10.33203125" style="264" customWidth="1"/>
    <col min="9205" max="9205" width="5.33203125" style="264" customWidth="1"/>
    <col min="9206" max="9206" width="9.44140625" style="264" bestFit="1" customWidth="1"/>
    <col min="9207" max="9207" width="25.6640625" style="264" bestFit="1" customWidth="1"/>
    <col min="9208" max="9208" width="21" style="264" customWidth="1"/>
    <col min="9209" max="9209" width="20.33203125" style="264" customWidth="1"/>
    <col min="9210" max="9453" width="10.33203125" style="264"/>
    <col min="9454" max="9454" width="3.6640625" style="264" customWidth="1"/>
    <col min="9455" max="9455" width="5.33203125" style="264" customWidth="1"/>
    <col min="9456" max="9456" width="9.44140625" style="264" bestFit="1" customWidth="1"/>
    <col min="9457" max="9457" width="25.6640625" style="264" bestFit="1" customWidth="1"/>
    <col min="9458" max="9459" width="21.6640625" style="264" customWidth="1"/>
    <col min="9460" max="9460" width="10.33203125" style="264" customWidth="1"/>
    <col min="9461" max="9461" width="5.33203125" style="264" customWidth="1"/>
    <col min="9462" max="9462" width="9.44140625" style="264" bestFit="1" customWidth="1"/>
    <col min="9463" max="9463" width="25.6640625" style="264" bestFit="1" customWidth="1"/>
    <col min="9464" max="9464" width="21" style="264" customWidth="1"/>
    <col min="9465" max="9465" width="20.33203125" style="264" customWidth="1"/>
    <col min="9466" max="9709" width="10.33203125" style="264"/>
    <col min="9710" max="9710" width="3.6640625" style="264" customWidth="1"/>
    <col min="9711" max="9711" width="5.33203125" style="264" customWidth="1"/>
    <col min="9712" max="9712" width="9.44140625" style="264" bestFit="1" customWidth="1"/>
    <col min="9713" max="9713" width="25.6640625" style="264" bestFit="1" customWidth="1"/>
    <col min="9714" max="9715" width="21.6640625" style="264" customWidth="1"/>
    <col min="9716" max="9716" width="10.33203125" style="264" customWidth="1"/>
    <col min="9717" max="9717" width="5.33203125" style="264" customWidth="1"/>
    <col min="9718" max="9718" width="9.44140625" style="264" bestFit="1" customWidth="1"/>
    <col min="9719" max="9719" width="25.6640625" style="264" bestFit="1" customWidth="1"/>
    <col min="9720" max="9720" width="21" style="264" customWidth="1"/>
    <col min="9721" max="9721" width="20.33203125" style="264" customWidth="1"/>
    <col min="9722" max="9965" width="10.33203125" style="264"/>
    <col min="9966" max="9966" width="3.6640625" style="264" customWidth="1"/>
    <col min="9967" max="9967" width="5.33203125" style="264" customWidth="1"/>
    <col min="9968" max="9968" width="9.44140625" style="264" bestFit="1" customWidth="1"/>
    <col min="9969" max="9969" width="25.6640625" style="264" bestFit="1" customWidth="1"/>
    <col min="9970" max="9971" width="21.6640625" style="264" customWidth="1"/>
    <col min="9972" max="9972" width="10.33203125" style="264" customWidth="1"/>
    <col min="9973" max="9973" width="5.33203125" style="264" customWidth="1"/>
    <col min="9974" max="9974" width="9.44140625" style="264" bestFit="1" customWidth="1"/>
    <col min="9975" max="9975" width="25.6640625" style="264" bestFit="1" customWidth="1"/>
    <col min="9976" max="9976" width="21" style="264" customWidth="1"/>
    <col min="9977" max="9977" width="20.33203125" style="264" customWidth="1"/>
    <col min="9978" max="10221" width="10.33203125" style="264"/>
    <col min="10222" max="10222" width="3.6640625" style="264" customWidth="1"/>
    <col min="10223" max="10223" width="5.33203125" style="264" customWidth="1"/>
    <col min="10224" max="10224" width="9.44140625" style="264" bestFit="1" customWidth="1"/>
    <col min="10225" max="10225" width="25.6640625" style="264" bestFit="1" customWidth="1"/>
    <col min="10226" max="10227" width="21.6640625" style="264" customWidth="1"/>
    <col min="10228" max="10228" width="10.33203125" style="264" customWidth="1"/>
    <col min="10229" max="10229" width="5.33203125" style="264" customWidth="1"/>
    <col min="10230" max="10230" width="9.44140625" style="264" bestFit="1" customWidth="1"/>
    <col min="10231" max="10231" width="25.6640625" style="264" bestFit="1" customWidth="1"/>
    <col min="10232" max="10232" width="21" style="264" customWidth="1"/>
    <col min="10233" max="10233" width="20.33203125" style="264" customWidth="1"/>
    <col min="10234" max="10477" width="10.33203125" style="264"/>
    <col min="10478" max="10478" width="3.6640625" style="264" customWidth="1"/>
    <col min="10479" max="10479" width="5.33203125" style="264" customWidth="1"/>
    <col min="10480" max="10480" width="9.44140625" style="264" bestFit="1" customWidth="1"/>
    <col min="10481" max="10481" width="25.6640625" style="264" bestFit="1" customWidth="1"/>
    <col min="10482" max="10483" width="21.6640625" style="264" customWidth="1"/>
    <col min="10484" max="10484" width="10.33203125" style="264" customWidth="1"/>
    <col min="10485" max="10485" width="5.33203125" style="264" customWidth="1"/>
    <col min="10486" max="10486" width="9.44140625" style="264" bestFit="1" customWidth="1"/>
    <col min="10487" max="10487" width="25.6640625" style="264" bestFit="1" customWidth="1"/>
    <col min="10488" max="10488" width="21" style="264" customWidth="1"/>
    <col min="10489" max="10489" width="20.33203125" style="264" customWidth="1"/>
    <col min="10490" max="10733" width="10.33203125" style="264"/>
    <col min="10734" max="10734" width="3.6640625" style="264" customWidth="1"/>
    <col min="10735" max="10735" width="5.33203125" style="264" customWidth="1"/>
    <col min="10736" max="10736" width="9.44140625" style="264" bestFit="1" customWidth="1"/>
    <col min="10737" max="10737" width="25.6640625" style="264" bestFit="1" customWidth="1"/>
    <col min="10738" max="10739" width="21.6640625" style="264" customWidth="1"/>
    <col min="10740" max="10740" width="10.33203125" style="264" customWidth="1"/>
    <col min="10741" max="10741" width="5.33203125" style="264" customWidth="1"/>
    <col min="10742" max="10742" width="9.44140625" style="264" bestFit="1" customWidth="1"/>
    <col min="10743" max="10743" width="25.6640625" style="264" bestFit="1" customWidth="1"/>
    <col min="10744" max="10744" width="21" style="264" customWidth="1"/>
    <col min="10745" max="10745" width="20.33203125" style="264" customWidth="1"/>
    <col min="10746" max="10989" width="10.33203125" style="264"/>
    <col min="10990" max="10990" width="3.6640625" style="264" customWidth="1"/>
    <col min="10991" max="10991" width="5.33203125" style="264" customWidth="1"/>
    <col min="10992" max="10992" width="9.44140625" style="264" bestFit="1" customWidth="1"/>
    <col min="10993" max="10993" width="25.6640625" style="264" bestFit="1" customWidth="1"/>
    <col min="10994" max="10995" width="21.6640625" style="264" customWidth="1"/>
    <col min="10996" max="10996" width="10.33203125" style="264" customWidth="1"/>
    <col min="10997" max="10997" width="5.33203125" style="264" customWidth="1"/>
    <col min="10998" max="10998" width="9.44140625" style="264" bestFit="1" customWidth="1"/>
    <col min="10999" max="10999" width="25.6640625" style="264" bestFit="1" customWidth="1"/>
    <col min="11000" max="11000" width="21" style="264" customWidth="1"/>
    <col min="11001" max="11001" width="20.33203125" style="264" customWidth="1"/>
    <col min="11002" max="11245" width="10.33203125" style="264"/>
    <col min="11246" max="11246" width="3.6640625" style="264" customWidth="1"/>
    <col min="11247" max="11247" width="5.33203125" style="264" customWidth="1"/>
    <col min="11248" max="11248" width="9.44140625" style="264" bestFit="1" customWidth="1"/>
    <col min="11249" max="11249" width="25.6640625" style="264" bestFit="1" customWidth="1"/>
    <col min="11250" max="11251" width="21.6640625" style="264" customWidth="1"/>
    <col min="11252" max="11252" width="10.33203125" style="264" customWidth="1"/>
    <col min="11253" max="11253" width="5.33203125" style="264" customWidth="1"/>
    <col min="11254" max="11254" width="9.44140625" style="264" bestFit="1" customWidth="1"/>
    <col min="11255" max="11255" width="25.6640625" style="264" bestFit="1" customWidth="1"/>
    <col min="11256" max="11256" width="21" style="264" customWidth="1"/>
    <col min="11257" max="11257" width="20.33203125" style="264" customWidth="1"/>
    <col min="11258" max="11501" width="10.33203125" style="264"/>
    <col min="11502" max="11502" width="3.6640625" style="264" customWidth="1"/>
    <col min="11503" max="11503" width="5.33203125" style="264" customWidth="1"/>
    <col min="11504" max="11504" width="9.44140625" style="264" bestFit="1" customWidth="1"/>
    <col min="11505" max="11505" width="25.6640625" style="264" bestFit="1" customWidth="1"/>
    <col min="11506" max="11507" width="21.6640625" style="264" customWidth="1"/>
    <col min="11508" max="11508" width="10.33203125" style="264" customWidth="1"/>
    <col min="11509" max="11509" width="5.33203125" style="264" customWidth="1"/>
    <col min="11510" max="11510" width="9.44140625" style="264" bestFit="1" customWidth="1"/>
    <col min="11511" max="11511" width="25.6640625" style="264" bestFit="1" customWidth="1"/>
    <col min="11512" max="11512" width="21" style="264" customWidth="1"/>
    <col min="11513" max="11513" width="20.33203125" style="264" customWidth="1"/>
    <col min="11514" max="11757" width="10.33203125" style="264"/>
    <col min="11758" max="11758" width="3.6640625" style="264" customWidth="1"/>
    <col min="11759" max="11759" width="5.33203125" style="264" customWidth="1"/>
    <col min="11760" max="11760" width="9.44140625" style="264" bestFit="1" customWidth="1"/>
    <col min="11761" max="11761" width="25.6640625" style="264" bestFit="1" customWidth="1"/>
    <col min="11762" max="11763" width="21.6640625" style="264" customWidth="1"/>
    <col min="11764" max="11764" width="10.33203125" style="264" customWidth="1"/>
    <col min="11765" max="11765" width="5.33203125" style="264" customWidth="1"/>
    <col min="11766" max="11766" width="9.44140625" style="264" bestFit="1" customWidth="1"/>
    <col min="11767" max="11767" width="25.6640625" style="264" bestFit="1" customWidth="1"/>
    <col min="11768" max="11768" width="21" style="264" customWidth="1"/>
    <col min="11769" max="11769" width="20.33203125" style="264" customWidth="1"/>
    <col min="11770" max="12013" width="10.33203125" style="264"/>
    <col min="12014" max="12014" width="3.6640625" style="264" customWidth="1"/>
    <col min="12015" max="12015" width="5.33203125" style="264" customWidth="1"/>
    <col min="12016" max="12016" width="9.44140625" style="264" bestFit="1" customWidth="1"/>
    <col min="12017" max="12017" width="25.6640625" style="264" bestFit="1" customWidth="1"/>
    <col min="12018" max="12019" width="21.6640625" style="264" customWidth="1"/>
    <col min="12020" max="12020" width="10.33203125" style="264" customWidth="1"/>
    <col min="12021" max="12021" width="5.33203125" style="264" customWidth="1"/>
    <col min="12022" max="12022" width="9.44140625" style="264" bestFit="1" customWidth="1"/>
    <col min="12023" max="12023" width="25.6640625" style="264" bestFit="1" customWidth="1"/>
    <col min="12024" max="12024" width="21" style="264" customWidth="1"/>
    <col min="12025" max="12025" width="20.33203125" style="264" customWidth="1"/>
    <col min="12026" max="12269" width="10.33203125" style="264"/>
    <col min="12270" max="12270" width="3.6640625" style="264" customWidth="1"/>
    <col min="12271" max="12271" width="5.33203125" style="264" customWidth="1"/>
    <col min="12272" max="12272" width="9.44140625" style="264" bestFit="1" customWidth="1"/>
    <col min="12273" max="12273" width="25.6640625" style="264" bestFit="1" customWidth="1"/>
    <col min="12274" max="12275" width="21.6640625" style="264" customWidth="1"/>
    <col min="12276" max="12276" width="10.33203125" style="264" customWidth="1"/>
    <col min="12277" max="12277" width="5.33203125" style="264" customWidth="1"/>
    <col min="12278" max="12278" width="9.44140625" style="264" bestFit="1" customWidth="1"/>
    <col min="12279" max="12279" width="25.6640625" style="264" bestFit="1" customWidth="1"/>
    <col min="12280" max="12280" width="21" style="264" customWidth="1"/>
    <col min="12281" max="12281" width="20.33203125" style="264" customWidth="1"/>
    <col min="12282" max="12525" width="10.33203125" style="264"/>
    <col min="12526" max="12526" width="3.6640625" style="264" customWidth="1"/>
    <col min="12527" max="12527" width="5.33203125" style="264" customWidth="1"/>
    <col min="12528" max="12528" width="9.44140625" style="264" bestFit="1" customWidth="1"/>
    <col min="12529" max="12529" width="25.6640625" style="264" bestFit="1" customWidth="1"/>
    <col min="12530" max="12531" width="21.6640625" style="264" customWidth="1"/>
    <col min="12532" max="12532" width="10.33203125" style="264" customWidth="1"/>
    <col min="12533" max="12533" width="5.33203125" style="264" customWidth="1"/>
    <col min="12534" max="12534" width="9.44140625" style="264" bestFit="1" customWidth="1"/>
    <col min="12535" max="12535" width="25.6640625" style="264" bestFit="1" customWidth="1"/>
    <col min="12536" max="12536" width="21" style="264" customWidth="1"/>
    <col min="12537" max="12537" width="20.33203125" style="264" customWidth="1"/>
    <col min="12538" max="12781" width="10.33203125" style="264"/>
    <col min="12782" max="12782" width="3.6640625" style="264" customWidth="1"/>
    <col min="12783" max="12783" width="5.33203125" style="264" customWidth="1"/>
    <col min="12784" max="12784" width="9.44140625" style="264" bestFit="1" customWidth="1"/>
    <col min="12785" max="12785" width="25.6640625" style="264" bestFit="1" customWidth="1"/>
    <col min="12786" max="12787" width="21.6640625" style="264" customWidth="1"/>
    <col min="12788" max="12788" width="10.33203125" style="264" customWidth="1"/>
    <col min="12789" max="12789" width="5.33203125" style="264" customWidth="1"/>
    <col min="12790" max="12790" width="9.44140625" style="264" bestFit="1" customWidth="1"/>
    <col min="12791" max="12791" width="25.6640625" style="264" bestFit="1" customWidth="1"/>
    <col min="12792" max="12792" width="21" style="264" customWidth="1"/>
    <col min="12793" max="12793" width="20.33203125" style="264" customWidth="1"/>
    <col min="12794" max="13037" width="10.33203125" style="264"/>
    <col min="13038" max="13038" width="3.6640625" style="264" customWidth="1"/>
    <col min="13039" max="13039" width="5.33203125" style="264" customWidth="1"/>
    <col min="13040" max="13040" width="9.44140625" style="264" bestFit="1" customWidth="1"/>
    <col min="13041" max="13041" width="25.6640625" style="264" bestFit="1" customWidth="1"/>
    <col min="13042" max="13043" width="21.6640625" style="264" customWidth="1"/>
    <col min="13044" max="13044" width="10.33203125" style="264" customWidth="1"/>
    <col min="13045" max="13045" width="5.33203125" style="264" customWidth="1"/>
    <col min="13046" max="13046" width="9.44140625" style="264" bestFit="1" customWidth="1"/>
    <col min="13047" max="13047" width="25.6640625" style="264" bestFit="1" customWidth="1"/>
    <col min="13048" max="13048" width="21" style="264" customWidth="1"/>
    <col min="13049" max="13049" width="20.33203125" style="264" customWidth="1"/>
    <col min="13050" max="13293" width="10.33203125" style="264"/>
    <col min="13294" max="13294" width="3.6640625" style="264" customWidth="1"/>
    <col min="13295" max="13295" width="5.33203125" style="264" customWidth="1"/>
    <col min="13296" max="13296" width="9.44140625" style="264" bestFit="1" customWidth="1"/>
    <col min="13297" max="13297" width="25.6640625" style="264" bestFit="1" customWidth="1"/>
    <col min="13298" max="13299" width="21.6640625" style="264" customWidth="1"/>
    <col min="13300" max="13300" width="10.33203125" style="264" customWidth="1"/>
    <col min="13301" max="13301" width="5.33203125" style="264" customWidth="1"/>
    <col min="13302" max="13302" width="9.44140625" style="264" bestFit="1" customWidth="1"/>
    <col min="13303" max="13303" width="25.6640625" style="264" bestFit="1" customWidth="1"/>
    <col min="13304" max="13304" width="21" style="264" customWidth="1"/>
    <col min="13305" max="13305" width="20.33203125" style="264" customWidth="1"/>
    <col min="13306" max="13549" width="10.33203125" style="264"/>
    <col min="13550" max="13550" width="3.6640625" style="264" customWidth="1"/>
    <col min="13551" max="13551" width="5.33203125" style="264" customWidth="1"/>
    <col min="13552" max="13552" width="9.44140625" style="264" bestFit="1" customWidth="1"/>
    <col min="13553" max="13553" width="25.6640625" style="264" bestFit="1" customWidth="1"/>
    <col min="13554" max="13555" width="21.6640625" style="264" customWidth="1"/>
    <col min="13556" max="13556" width="10.33203125" style="264" customWidth="1"/>
    <col min="13557" max="13557" width="5.33203125" style="264" customWidth="1"/>
    <col min="13558" max="13558" width="9.44140625" style="264" bestFit="1" customWidth="1"/>
    <col min="13559" max="13559" width="25.6640625" style="264" bestFit="1" customWidth="1"/>
    <col min="13560" max="13560" width="21" style="264" customWidth="1"/>
    <col min="13561" max="13561" width="20.33203125" style="264" customWidth="1"/>
    <col min="13562" max="13805" width="10.33203125" style="264"/>
    <col min="13806" max="13806" width="3.6640625" style="264" customWidth="1"/>
    <col min="13807" max="13807" width="5.33203125" style="264" customWidth="1"/>
    <col min="13808" max="13808" width="9.44140625" style="264" bestFit="1" customWidth="1"/>
    <col min="13809" max="13809" width="25.6640625" style="264" bestFit="1" customWidth="1"/>
    <col min="13810" max="13811" width="21.6640625" style="264" customWidth="1"/>
    <col min="13812" max="13812" width="10.33203125" style="264" customWidth="1"/>
    <col min="13813" max="13813" width="5.33203125" style="264" customWidth="1"/>
    <col min="13814" max="13814" width="9.44140625" style="264" bestFit="1" customWidth="1"/>
    <col min="13815" max="13815" width="25.6640625" style="264" bestFit="1" customWidth="1"/>
    <col min="13816" max="13816" width="21" style="264" customWidth="1"/>
    <col min="13817" max="13817" width="20.33203125" style="264" customWidth="1"/>
    <col min="13818" max="14061" width="10.33203125" style="264"/>
    <col min="14062" max="14062" width="3.6640625" style="264" customWidth="1"/>
    <col min="14063" max="14063" width="5.33203125" style="264" customWidth="1"/>
    <col min="14064" max="14064" width="9.44140625" style="264" bestFit="1" customWidth="1"/>
    <col min="14065" max="14065" width="25.6640625" style="264" bestFit="1" customWidth="1"/>
    <col min="14066" max="14067" width="21.6640625" style="264" customWidth="1"/>
    <col min="14068" max="14068" width="10.33203125" style="264" customWidth="1"/>
    <col min="14069" max="14069" width="5.33203125" style="264" customWidth="1"/>
    <col min="14070" max="14070" width="9.44140625" style="264" bestFit="1" customWidth="1"/>
    <col min="14071" max="14071" width="25.6640625" style="264" bestFit="1" customWidth="1"/>
    <col min="14072" max="14072" width="21" style="264" customWidth="1"/>
    <col min="14073" max="14073" width="20.33203125" style="264" customWidth="1"/>
    <col min="14074" max="14317" width="10.33203125" style="264"/>
    <col min="14318" max="14318" width="3.6640625" style="264" customWidth="1"/>
    <col min="14319" max="14319" width="5.33203125" style="264" customWidth="1"/>
    <col min="14320" max="14320" width="9.44140625" style="264" bestFit="1" customWidth="1"/>
    <col min="14321" max="14321" width="25.6640625" style="264" bestFit="1" customWidth="1"/>
    <col min="14322" max="14323" width="21.6640625" style="264" customWidth="1"/>
    <col min="14324" max="14324" width="10.33203125" style="264" customWidth="1"/>
    <col min="14325" max="14325" width="5.33203125" style="264" customWidth="1"/>
    <col min="14326" max="14326" width="9.44140625" style="264" bestFit="1" customWidth="1"/>
    <col min="14327" max="14327" width="25.6640625" style="264" bestFit="1" customWidth="1"/>
    <col min="14328" max="14328" width="21" style="264" customWidth="1"/>
    <col min="14329" max="14329" width="20.33203125" style="264" customWidth="1"/>
    <col min="14330" max="14573" width="10.33203125" style="264"/>
    <col min="14574" max="14574" width="3.6640625" style="264" customWidth="1"/>
    <col min="14575" max="14575" width="5.33203125" style="264" customWidth="1"/>
    <col min="14576" max="14576" width="9.44140625" style="264" bestFit="1" customWidth="1"/>
    <col min="14577" max="14577" width="25.6640625" style="264" bestFit="1" customWidth="1"/>
    <col min="14578" max="14579" width="21.6640625" style="264" customWidth="1"/>
    <col min="14580" max="14580" width="10.33203125" style="264" customWidth="1"/>
    <col min="14581" max="14581" width="5.33203125" style="264" customWidth="1"/>
    <col min="14582" max="14582" width="9.44140625" style="264" bestFit="1" customWidth="1"/>
    <col min="14583" max="14583" width="25.6640625" style="264" bestFit="1" customWidth="1"/>
    <col min="14584" max="14584" width="21" style="264" customWidth="1"/>
    <col min="14585" max="14585" width="20.33203125" style="264" customWidth="1"/>
    <col min="14586" max="14829" width="10.33203125" style="264"/>
    <col min="14830" max="14830" width="3.6640625" style="264" customWidth="1"/>
    <col min="14831" max="14831" width="5.33203125" style="264" customWidth="1"/>
    <col min="14832" max="14832" width="9.44140625" style="264" bestFit="1" customWidth="1"/>
    <col min="14833" max="14833" width="25.6640625" style="264" bestFit="1" customWidth="1"/>
    <col min="14834" max="14835" width="21.6640625" style="264" customWidth="1"/>
    <col min="14836" max="14836" width="10.33203125" style="264" customWidth="1"/>
    <col min="14837" max="14837" width="5.33203125" style="264" customWidth="1"/>
    <col min="14838" max="14838" width="9.44140625" style="264" bestFit="1" customWidth="1"/>
    <col min="14839" max="14839" width="25.6640625" style="264" bestFit="1" customWidth="1"/>
    <col min="14840" max="14840" width="21" style="264" customWidth="1"/>
    <col min="14841" max="14841" width="20.33203125" style="264" customWidth="1"/>
    <col min="14842" max="15085" width="10.33203125" style="264"/>
    <col min="15086" max="15086" width="3.6640625" style="264" customWidth="1"/>
    <col min="15087" max="15087" width="5.33203125" style="264" customWidth="1"/>
    <col min="15088" max="15088" width="9.44140625" style="264" bestFit="1" customWidth="1"/>
    <col min="15089" max="15089" width="25.6640625" style="264" bestFit="1" customWidth="1"/>
    <col min="15090" max="15091" width="21.6640625" style="264" customWidth="1"/>
    <col min="15092" max="15092" width="10.33203125" style="264" customWidth="1"/>
    <col min="15093" max="15093" width="5.33203125" style="264" customWidth="1"/>
    <col min="15094" max="15094" width="9.44140625" style="264" bestFit="1" customWidth="1"/>
    <col min="15095" max="15095" width="25.6640625" style="264" bestFit="1" customWidth="1"/>
    <col min="15096" max="15096" width="21" style="264" customWidth="1"/>
    <col min="15097" max="15097" width="20.33203125" style="264" customWidth="1"/>
    <col min="15098" max="15341" width="10.33203125" style="264"/>
    <col min="15342" max="15342" width="3.6640625" style="264" customWidth="1"/>
    <col min="15343" max="15343" width="5.33203125" style="264" customWidth="1"/>
    <col min="15344" max="15344" width="9.44140625" style="264" bestFit="1" customWidth="1"/>
    <col min="15345" max="15345" width="25.6640625" style="264" bestFit="1" customWidth="1"/>
    <col min="15346" max="15347" width="21.6640625" style="264" customWidth="1"/>
    <col min="15348" max="15348" width="10.33203125" style="264" customWidth="1"/>
    <col min="15349" max="15349" width="5.33203125" style="264" customWidth="1"/>
    <col min="15350" max="15350" width="9.44140625" style="264" bestFit="1" customWidth="1"/>
    <col min="15351" max="15351" width="25.6640625" style="264" bestFit="1" customWidth="1"/>
    <col min="15352" max="15352" width="21" style="264" customWidth="1"/>
    <col min="15353" max="15353" width="20.33203125" style="264" customWidth="1"/>
    <col min="15354" max="15597" width="10.33203125" style="264"/>
    <col min="15598" max="15598" width="3.6640625" style="264" customWidth="1"/>
    <col min="15599" max="15599" width="5.33203125" style="264" customWidth="1"/>
    <col min="15600" max="15600" width="9.44140625" style="264" bestFit="1" customWidth="1"/>
    <col min="15601" max="15601" width="25.6640625" style="264" bestFit="1" customWidth="1"/>
    <col min="15602" max="15603" width="21.6640625" style="264" customWidth="1"/>
    <col min="15604" max="15604" width="10.33203125" style="264" customWidth="1"/>
    <col min="15605" max="15605" width="5.33203125" style="264" customWidth="1"/>
    <col min="15606" max="15606" width="9.44140625" style="264" bestFit="1" customWidth="1"/>
    <col min="15607" max="15607" width="25.6640625" style="264" bestFit="1" customWidth="1"/>
    <col min="15608" max="15608" width="21" style="264" customWidth="1"/>
    <col min="15609" max="15609" width="20.33203125" style="264" customWidth="1"/>
    <col min="15610" max="15853" width="10.33203125" style="264"/>
    <col min="15854" max="15854" width="3.6640625" style="264" customWidth="1"/>
    <col min="15855" max="15855" width="5.33203125" style="264" customWidth="1"/>
    <col min="15856" max="15856" width="9.44140625" style="264" bestFit="1" customWidth="1"/>
    <col min="15857" max="15857" width="25.6640625" style="264" bestFit="1" customWidth="1"/>
    <col min="15858" max="15859" width="21.6640625" style="264" customWidth="1"/>
    <col min="15860" max="15860" width="10.33203125" style="264" customWidth="1"/>
    <col min="15861" max="15861" width="5.33203125" style="264" customWidth="1"/>
    <col min="15862" max="15862" width="9.44140625" style="264" bestFit="1" customWidth="1"/>
    <col min="15863" max="15863" width="25.6640625" style="264" bestFit="1" customWidth="1"/>
    <col min="15864" max="15864" width="21" style="264" customWidth="1"/>
    <col min="15865" max="15865" width="20.33203125" style="264" customWidth="1"/>
    <col min="15866" max="16109" width="10.33203125" style="264"/>
    <col min="16110" max="16110" width="3.6640625" style="264" customWidth="1"/>
    <col min="16111" max="16111" width="5.33203125" style="264" customWidth="1"/>
    <col min="16112" max="16112" width="9.44140625" style="264" bestFit="1" customWidth="1"/>
    <col min="16113" max="16113" width="25.6640625" style="264" bestFit="1" customWidth="1"/>
    <col min="16114" max="16115" width="21.6640625" style="264" customWidth="1"/>
    <col min="16116" max="16116" width="10.33203125" style="264" customWidth="1"/>
    <col min="16117" max="16117" width="5.33203125" style="264" customWidth="1"/>
    <col min="16118" max="16118" width="9.44140625" style="264" bestFit="1" customWidth="1"/>
    <col min="16119" max="16119" width="25.6640625" style="264" bestFit="1" customWidth="1"/>
    <col min="16120" max="16120" width="21" style="264" customWidth="1"/>
    <col min="16121" max="16121" width="20.33203125" style="264" customWidth="1"/>
    <col min="16122" max="16384" width="10.33203125" style="264"/>
  </cols>
  <sheetData>
    <row r="1" spans="2:8">
      <c r="B1" s="263"/>
      <c r="C1" s="263"/>
      <c r="D1" s="263"/>
      <c r="E1" s="263"/>
      <c r="F1" s="263"/>
    </row>
    <row r="2" spans="2:8" ht="18">
      <c r="B2" s="263"/>
      <c r="C2" s="265" t="s">
        <v>145</v>
      </c>
      <c r="D2" s="265"/>
      <c r="E2" s="265"/>
      <c r="F2" s="265"/>
    </row>
    <row r="3" spans="2:8" ht="18">
      <c r="B3" s="263"/>
      <c r="C3" s="266" t="s">
        <v>1002</v>
      </c>
      <c r="D3" s="266"/>
      <c r="E3" s="266"/>
      <c r="F3" s="266"/>
    </row>
    <row r="4" spans="2:8">
      <c r="B4" s="263"/>
      <c r="C4" s="448"/>
      <c r="D4" s="448"/>
      <c r="E4" s="263"/>
      <c r="F4" s="263"/>
    </row>
    <row r="5" spans="2:8">
      <c r="B5" s="263"/>
      <c r="C5" s="534" t="s">
        <v>121</v>
      </c>
      <c r="D5" s="534" t="s">
        <v>122</v>
      </c>
      <c r="E5" s="535" t="s">
        <v>1226</v>
      </c>
      <c r="F5" s="535" t="s">
        <v>1944</v>
      </c>
    </row>
    <row r="6" spans="2:8">
      <c r="B6" s="263"/>
      <c r="C6" s="536" t="s">
        <v>1262</v>
      </c>
      <c r="D6" s="537" t="s">
        <v>324</v>
      </c>
      <c r="E6" s="546">
        <v>12682</v>
      </c>
      <c r="F6" s="546">
        <v>12430</v>
      </c>
      <c r="G6"/>
      <c r="H6"/>
    </row>
    <row r="7" spans="2:8">
      <c r="B7" s="263"/>
      <c r="C7" s="536" t="s">
        <v>1263</v>
      </c>
      <c r="D7" s="537" t="s">
        <v>325</v>
      </c>
      <c r="E7" s="546">
        <v>13171</v>
      </c>
      <c r="F7" s="546">
        <v>12624</v>
      </c>
      <c r="G7"/>
      <c r="H7"/>
    </row>
    <row r="8" spans="2:8">
      <c r="B8" s="263"/>
      <c r="C8" s="536" t="s">
        <v>1264</v>
      </c>
      <c r="D8" s="537" t="s">
        <v>326</v>
      </c>
      <c r="E8" s="546">
        <v>15181</v>
      </c>
      <c r="F8" s="546">
        <v>13622</v>
      </c>
      <c r="G8"/>
      <c r="H8"/>
    </row>
    <row r="9" spans="2:8">
      <c r="B9" s="263"/>
      <c r="C9" s="536" t="s">
        <v>1265</v>
      </c>
      <c r="D9" s="537" t="s">
        <v>327</v>
      </c>
      <c r="E9" s="546">
        <v>11581</v>
      </c>
      <c r="F9" s="546">
        <v>11368</v>
      </c>
      <c r="G9"/>
      <c r="H9"/>
    </row>
    <row r="10" spans="2:8">
      <c r="B10" s="263"/>
      <c r="C10" s="536" t="s">
        <v>1266</v>
      </c>
      <c r="D10" s="537" t="s">
        <v>328</v>
      </c>
      <c r="E10" s="546">
        <v>15861</v>
      </c>
      <c r="F10" s="546">
        <v>15718</v>
      </c>
      <c r="G10"/>
      <c r="H10"/>
    </row>
    <row r="11" spans="2:8">
      <c r="B11" s="263"/>
      <c r="C11" s="536" t="s">
        <v>1267</v>
      </c>
      <c r="D11" s="537" t="s">
        <v>329</v>
      </c>
      <c r="E11" s="546">
        <v>11718</v>
      </c>
      <c r="F11" s="546">
        <v>11275</v>
      </c>
      <c r="G11"/>
      <c r="H11"/>
    </row>
    <row r="12" spans="2:8">
      <c r="B12" s="263"/>
      <c r="C12" s="536" t="s">
        <v>1268</v>
      </c>
      <c r="D12" s="537" t="s">
        <v>330</v>
      </c>
      <c r="E12" s="546">
        <v>11338</v>
      </c>
      <c r="F12" s="546">
        <v>10931</v>
      </c>
      <c r="G12"/>
      <c r="H12"/>
    </row>
    <row r="13" spans="2:8">
      <c r="B13" s="263"/>
      <c r="C13" s="536" t="s">
        <v>1269</v>
      </c>
      <c r="D13" s="537" t="s">
        <v>331</v>
      </c>
      <c r="E13" s="546">
        <v>13456</v>
      </c>
      <c r="F13" s="546">
        <v>12884</v>
      </c>
      <c r="G13"/>
      <c r="H13"/>
    </row>
    <row r="14" spans="2:8">
      <c r="B14" s="263"/>
      <c r="C14" s="536" t="s">
        <v>1270</v>
      </c>
      <c r="D14" s="537" t="s">
        <v>332</v>
      </c>
      <c r="E14" s="546">
        <v>13378</v>
      </c>
      <c r="F14" s="546">
        <v>13073</v>
      </c>
      <c r="G14"/>
      <c r="H14"/>
    </row>
    <row r="15" spans="2:8">
      <c r="B15" s="263"/>
      <c r="C15" s="536" t="s">
        <v>1271</v>
      </c>
      <c r="D15" s="537" t="s">
        <v>333</v>
      </c>
      <c r="E15" s="546">
        <v>12544</v>
      </c>
      <c r="F15" s="546">
        <v>12405</v>
      </c>
      <c r="G15"/>
      <c r="H15"/>
    </row>
    <row r="16" spans="2:8">
      <c r="B16" s="263"/>
      <c r="C16" s="536" t="s">
        <v>1272</v>
      </c>
      <c r="D16" s="537" t="s">
        <v>334</v>
      </c>
      <c r="E16" s="546">
        <v>11224</v>
      </c>
      <c r="F16" s="546">
        <v>10786</v>
      </c>
      <c r="G16"/>
      <c r="H16"/>
    </row>
    <row r="17" spans="2:8">
      <c r="B17" s="263"/>
      <c r="C17" s="536" t="s">
        <v>1273</v>
      </c>
      <c r="D17" s="537" t="s">
        <v>335</v>
      </c>
      <c r="E17" s="546">
        <v>12978</v>
      </c>
      <c r="F17" s="546">
        <v>12580</v>
      </c>
      <c r="G17"/>
      <c r="H17"/>
    </row>
    <row r="18" spans="2:8">
      <c r="B18" s="263"/>
      <c r="C18" s="536" t="s">
        <v>1274</v>
      </c>
      <c r="D18" s="537" t="s">
        <v>336</v>
      </c>
      <c r="E18" s="546">
        <v>64818</v>
      </c>
      <c r="F18" s="546">
        <v>62997</v>
      </c>
      <c r="G18"/>
      <c r="H18"/>
    </row>
    <row r="19" spans="2:8">
      <c r="B19" s="263"/>
      <c r="C19" s="536" t="s">
        <v>1275</v>
      </c>
      <c r="D19" s="537" t="s">
        <v>337</v>
      </c>
      <c r="E19" s="546">
        <v>12109</v>
      </c>
      <c r="F19" s="546">
        <v>11478</v>
      </c>
      <c r="G19"/>
      <c r="H19"/>
    </row>
    <row r="20" spans="2:8">
      <c r="B20" s="263"/>
      <c r="C20" s="536" t="s">
        <v>1276</v>
      </c>
      <c r="D20" s="537" t="s">
        <v>338</v>
      </c>
      <c r="E20" s="546">
        <v>19117</v>
      </c>
      <c r="F20" s="546">
        <v>18356</v>
      </c>
      <c r="G20"/>
      <c r="H20"/>
    </row>
    <row r="21" spans="2:8">
      <c r="B21" s="263"/>
      <c r="C21" s="536" t="s">
        <v>1277</v>
      </c>
      <c r="D21" s="537" t="s">
        <v>339</v>
      </c>
      <c r="E21" s="546">
        <v>10846</v>
      </c>
      <c r="F21" s="546">
        <v>10486</v>
      </c>
      <c r="G21"/>
      <c r="H21"/>
    </row>
    <row r="22" spans="2:8">
      <c r="B22" s="263"/>
      <c r="C22" s="536" t="s">
        <v>1278</v>
      </c>
      <c r="D22" s="537" t="s">
        <v>340</v>
      </c>
      <c r="E22" s="546">
        <v>21758</v>
      </c>
      <c r="F22" s="546">
        <v>20463</v>
      </c>
      <c r="G22"/>
      <c r="H22"/>
    </row>
    <row r="23" spans="2:8">
      <c r="B23" s="263"/>
      <c r="C23" s="536" t="s">
        <v>1279</v>
      </c>
      <c r="D23" s="537" t="s">
        <v>341</v>
      </c>
      <c r="E23" s="546">
        <v>13803</v>
      </c>
      <c r="F23" s="546">
        <v>13784</v>
      </c>
      <c r="G23"/>
      <c r="H23"/>
    </row>
    <row r="24" spans="2:8">
      <c r="B24" s="263"/>
      <c r="C24" s="536" t="s">
        <v>1280</v>
      </c>
      <c r="D24" s="537" t="s">
        <v>342</v>
      </c>
      <c r="E24" s="546">
        <v>22456</v>
      </c>
      <c r="F24" s="546">
        <v>21740</v>
      </c>
      <c r="G24"/>
      <c r="H24"/>
    </row>
    <row r="25" spans="2:8">
      <c r="B25" s="263"/>
      <c r="C25" s="536" t="s">
        <v>1281</v>
      </c>
      <c r="D25" s="537" t="s">
        <v>343</v>
      </c>
      <c r="E25" s="546">
        <v>12489</v>
      </c>
      <c r="F25" s="546">
        <v>12193</v>
      </c>
      <c r="G25"/>
      <c r="H25"/>
    </row>
    <row r="26" spans="2:8">
      <c r="B26" s="263"/>
      <c r="C26" s="536" t="s">
        <v>1282</v>
      </c>
      <c r="D26" s="537" t="s">
        <v>344</v>
      </c>
      <c r="E26" s="546">
        <v>11040</v>
      </c>
      <c r="F26" s="546">
        <v>10441</v>
      </c>
      <c r="G26"/>
      <c r="H26"/>
    </row>
    <row r="27" spans="2:8">
      <c r="B27" s="263"/>
      <c r="C27" s="536" t="s">
        <v>1283</v>
      </c>
      <c r="D27" s="537" t="s">
        <v>345</v>
      </c>
      <c r="E27" s="546">
        <v>12995</v>
      </c>
      <c r="F27" s="546">
        <v>12643</v>
      </c>
      <c r="G27"/>
      <c r="H27"/>
    </row>
    <row r="28" spans="2:8">
      <c r="B28" s="263"/>
      <c r="C28" s="536" t="s">
        <v>1284</v>
      </c>
      <c r="D28" s="537" t="s">
        <v>346</v>
      </c>
      <c r="E28" s="546">
        <v>10890</v>
      </c>
      <c r="F28" s="546">
        <v>10403</v>
      </c>
      <c r="G28"/>
      <c r="H28"/>
    </row>
    <row r="29" spans="2:8">
      <c r="B29" s="263"/>
      <c r="C29" s="536" t="s">
        <v>1285</v>
      </c>
      <c r="D29" s="537" t="s">
        <v>347</v>
      </c>
      <c r="E29" s="546">
        <v>11982</v>
      </c>
      <c r="F29" s="546">
        <v>11478</v>
      </c>
      <c r="G29"/>
      <c r="H29"/>
    </row>
    <row r="30" spans="2:8">
      <c r="B30" s="263"/>
      <c r="C30" s="536" t="s">
        <v>1286</v>
      </c>
      <c r="D30" s="537" t="s">
        <v>348</v>
      </c>
      <c r="E30" s="546">
        <v>14537</v>
      </c>
      <c r="F30" s="546">
        <v>14235</v>
      </c>
      <c r="G30"/>
      <c r="H30"/>
    </row>
    <row r="31" spans="2:8">
      <c r="B31" s="263"/>
      <c r="C31" s="536" t="s">
        <v>1287</v>
      </c>
      <c r="D31" s="537" t="s">
        <v>349</v>
      </c>
      <c r="E31" s="546">
        <v>11447</v>
      </c>
      <c r="F31" s="546">
        <v>11144</v>
      </c>
      <c r="G31"/>
      <c r="H31"/>
    </row>
    <row r="32" spans="2:8">
      <c r="B32" s="263"/>
      <c r="C32" s="536" t="s">
        <v>1288</v>
      </c>
      <c r="D32" s="537" t="s">
        <v>350</v>
      </c>
      <c r="E32" s="546">
        <v>14836</v>
      </c>
      <c r="F32" s="546">
        <v>14737</v>
      </c>
      <c r="G32"/>
      <c r="H32"/>
    </row>
    <row r="33" spans="2:8">
      <c r="B33" s="263"/>
      <c r="C33" s="536" t="s">
        <v>1289</v>
      </c>
      <c r="D33" s="537" t="s">
        <v>351</v>
      </c>
      <c r="E33" s="546">
        <v>12015</v>
      </c>
      <c r="F33" s="546">
        <v>11782</v>
      </c>
      <c r="G33"/>
      <c r="H33"/>
    </row>
    <row r="34" spans="2:8">
      <c r="B34" s="263"/>
      <c r="C34" s="536" t="s">
        <v>1290</v>
      </c>
      <c r="D34" s="537" t="s">
        <v>352</v>
      </c>
      <c r="E34" s="546">
        <v>18617</v>
      </c>
      <c r="F34" s="546">
        <v>18016</v>
      </c>
      <c r="G34"/>
      <c r="H34"/>
    </row>
    <row r="35" spans="2:8">
      <c r="B35" s="263"/>
      <c r="C35" s="536" t="s">
        <v>1291</v>
      </c>
      <c r="D35" s="537" t="s">
        <v>353</v>
      </c>
      <c r="E35" s="546">
        <v>12305</v>
      </c>
      <c r="F35" s="546">
        <v>12178</v>
      </c>
      <c r="G35"/>
      <c r="H35"/>
    </row>
    <row r="36" spans="2:8">
      <c r="B36" s="263"/>
      <c r="C36" s="536" t="s">
        <v>1292</v>
      </c>
      <c r="D36" s="537" t="s">
        <v>354</v>
      </c>
      <c r="E36" s="546">
        <v>16833</v>
      </c>
      <c r="F36" s="546">
        <v>16286</v>
      </c>
      <c r="G36"/>
      <c r="H36"/>
    </row>
    <row r="37" spans="2:8">
      <c r="B37" s="263"/>
      <c r="C37" s="536" t="s">
        <v>1293</v>
      </c>
      <c r="D37" s="537" t="s">
        <v>355</v>
      </c>
      <c r="E37" s="546">
        <v>12521</v>
      </c>
      <c r="F37" s="546">
        <v>12213</v>
      </c>
      <c r="G37"/>
      <c r="H37"/>
    </row>
    <row r="38" spans="2:8">
      <c r="B38" s="263"/>
      <c r="C38" s="536" t="s">
        <v>1294</v>
      </c>
      <c r="D38" s="537" t="s">
        <v>356</v>
      </c>
      <c r="E38" s="546">
        <v>13448</v>
      </c>
      <c r="F38" s="546">
        <v>12993</v>
      </c>
      <c r="G38"/>
      <c r="H38"/>
    </row>
    <row r="39" spans="2:8">
      <c r="B39" s="263"/>
      <c r="C39" s="536" t="s">
        <v>1295</v>
      </c>
      <c r="D39" s="537" t="s">
        <v>357</v>
      </c>
      <c r="E39" s="546">
        <v>13383</v>
      </c>
      <c r="F39" s="546">
        <v>12929</v>
      </c>
      <c r="G39"/>
      <c r="H39"/>
    </row>
    <row r="40" spans="2:8">
      <c r="B40" s="263"/>
      <c r="C40" s="536" t="s">
        <v>1296</v>
      </c>
      <c r="D40" s="537" t="s">
        <v>358</v>
      </c>
      <c r="E40" s="546">
        <v>13792</v>
      </c>
      <c r="F40" s="546">
        <v>13468</v>
      </c>
      <c r="G40"/>
      <c r="H40"/>
    </row>
    <row r="41" spans="2:8">
      <c r="B41" s="263"/>
      <c r="C41" s="536" t="s">
        <v>1297</v>
      </c>
      <c r="D41" s="537" t="s">
        <v>359</v>
      </c>
      <c r="E41" s="546">
        <v>10997</v>
      </c>
      <c r="F41" s="546">
        <v>10316</v>
      </c>
      <c r="G41"/>
      <c r="H41"/>
    </row>
    <row r="42" spans="2:8">
      <c r="B42" s="263"/>
      <c r="C42" s="536" t="s">
        <v>1298</v>
      </c>
      <c r="D42" s="537" t="s">
        <v>360</v>
      </c>
      <c r="E42" s="546">
        <v>17058</v>
      </c>
      <c r="F42" s="546">
        <v>16838</v>
      </c>
      <c r="G42"/>
      <c r="H42"/>
    </row>
    <row r="43" spans="2:8">
      <c r="B43" s="263"/>
      <c r="C43" s="536" t="s">
        <v>1299</v>
      </c>
      <c r="D43" s="537" t="s">
        <v>361</v>
      </c>
      <c r="E43" s="546">
        <v>19211</v>
      </c>
      <c r="F43" s="546">
        <v>18496</v>
      </c>
      <c r="G43"/>
      <c r="H43"/>
    </row>
    <row r="44" spans="2:8">
      <c r="B44" s="263"/>
      <c r="C44" s="536" t="s">
        <v>1300</v>
      </c>
      <c r="D44" s="537" t="s">
        <v>362</v>
      </c>
      <c r="E44" s="546">
        <v>12678</v>
      </c>
      <c r="F44" s="546">
        <v>12658</v>
      </c>
      <c r="G44"/>
      <c r="H44"/>
    </row>
    <row r="45" spans="2:8">
      <c r="B45" s="263"/>
      <c r="C45" s="536" t="s">
        <v>1301</v>
      </c>
      <c r="D45" s="537" t="s">
        <v>363</v>
      </c>
      <c r="E45" s="546">
        <v>11704</v>
      </c>
      <c r="F45" s="546">
        <v>11171</v>
      </c>
      <c r="G45"/>
      <c r="H45"/>
    </row>
    <row r="46" spans="2:8">
      <c r="B46" s="263"/>
      <c r="C46" s="536" t="s">
        <v>1302</v>
      </c>
      <c r="D46" s="537" t="s">
        <v>364</v>
      </c>
      <c r="E46" s="546">
        <v>22021</v>
      </c>
      <c r="F46" s="546">
        <v>21041</v>
      </c>
      <c r="G46"/>
      <c r="H46"/>
    </row>
    <row r="47" spans="2:8">
      <c r="B47" s="263"/>
      <c r="C47" s="536" t="s">
        <v>1303</v>
      </c>
      <c r="D47" s="537" t="s">
        <v>365</v>
      </c>
      <c r="E47" s="546">
        <v>13146</v>
      </c>
      <c r="F47" s="546">
        <v>13080</v>
      </c>
      <c r="G47"/>
      <c r="H47"/>
    </row>
    <row r="48" spans="2:8">
      <c r="B48" s="263"/>
      <c r="C48" s="536" t="s">
        <v>1304</v>
      </c>
      <c r="D48" s="537" t="s">
        <v>366</v>
      </c>
      <c r="E48" s="546">
        <v>12967</v>
      </c>
      <c r="F48" s="546">
        <v>12919</v>
      </c>
      <c r="G48"/>
      <c r="H48"/>
    </row>
    <row r="49" spans="2:8">
      <c r="B49" s="263"/>
      <c r="C49" s="536" t="s">
        <v>1305</v>
      </c>
      <c r="D49" s="537" t="s">
        <v>367</v>
      </c>
      <c r="E49" s="546">
        <v>11473</v>
      </c>
      <c r="F49" s="546">
        <v>10653</v>
      </c>
      <c r="G49"/>
      <c r="H49"/>
    </row>
    <row r="50" spans="2:8">
      <c r="B50" s="263"/>
      <c r="C50" s="536" t="s">
        <v>1306</v>
      </c>
      <c r="D50" s="537" t="s">
        <v>368</v>
      </c>
      <c r="E50" s="546">
        <v>21605</v>
      </c>
      <c r="F50" s="546">
        <v>21086</v>
      </c>
      <c r="G50"/>
      <c r="H50"/>
    </row>
    <row r="51" spans="2:8">
      <c r="B51" s="263"/>
      <c r="C51" s="536" t="s">
        <v>1307</v>
      </c>
      <c r="D51" s="537" t="s">
        <v>369</v>
      </c>
      <c r="E51" s="546">
        <v>15418</v>
      </c>
      <c r="F51" s="546">
        <v>14624</v>
      </c>
      <c r="G51"/>
      <c r="H51"/>
    </row>
    <row r="52" spans="2:8">
      <c r="B52" s="263"/>
      <c r="C52" s="536" t="s">
        <v>1308</v>
      </c>
      <c r="D52" s="537" t="s">
        <v>370</v>
      </c>
      <c r="E52" s="546">
        <v>13236</v>
      </c>
      <c r="F52" s="546">
        <v>12717</v>
      </c>
      <c r="G52"/>
      <c r="H52"/>
    </row>
    <row r="53" spans="2:8">
      <c r="B53" s="263"/>
      <c r="C53" s="536" t="s">
        <v>1309</v>
      </c>
      <c r="D53" s="537" t="s">
        <v>371</v>
      </c>
      <c r="E53" s="546">
        <v>14285</v>
      </c>
      <c r="F53" s="546">
        <v>13739</v>
      </c>
      <c r="G53"/>
      <c r="H53"/>
    </row>
    <row r="54" spans="2:8">
      <c r="B54" s="263"/>
      <c r="C54" s="536" t="s">
        <v>1310</v>
      </c>
      <c r="D54" s="537" t="s">
        <v>372</v>
      </c>
      <c r="E54" s="546">
        <v>15249</v>
      </c>
      <c r="F54" s="546">
        <v>14773</v>
      </c>
      <c r="G54"/>
      <c r="H54"/>
    </row>
    <row r="55" spans="2:8">
      <c r="B55" s="263"/>
      <c r="C55" s="536" t="s">
        <v>1311</v>
      </c>
      <c r="D55" s="537" t="s">
        <v>373</v>
      </c>
      <c r="E55" s="546">
        <v>13956</v>
      </c>
      <c r="F55" s="546">
        <v>13424</v>
      </c>
      <c r="G55"/>
      <c r="H55"/>
    </row>
    <row r="56" spans="2:8">
      <c r="B56" s="263"/>
      <c r="C56" s="536" t="s">
        <v>1312</v>
      </c>
      <c r="D56" s="537" t="s">
        <v>374</v>
      </c>
      <c r="E56" s="546">
        <v>18977</v>
      </c>
      <c r="F56" s="546">
        <v>18313</v>
      </c>
      <c r="G56"/>
      <c r="H56"/>
    </row>
    <row r="57" spans="2:8">
      <c r="B57" s="263"/>
      <c r="C57" s="536" t="s">
        <v>1313</v>
      </c>
      <c r="D57" s="537" t="s">
        <v>375</v>
      </c>
      <c r="E57" s="546">
        <v>11567</v>
      </c>
      <c r="F57" s="546">
        <v>11471</v>
      </c>
      <c r="G57"/>
      <c r="H57"/>
    </row>
    <row r="58" spans="2:8">
      <c r="B58" s="263"/>
      <c r="C58" s="536" t="s">
        <v>1314</v>
      </c>
      <c r="D58" s="537" t="s">
        <v>376</v>
      </c>
      <c r="E58" s="546">
        <v>22013</v>
      </c>
      <c r="F58" s="546">
        <v>21254</v>
      </c>
      <c r="G58"/>
      <c r="H58"/>
    </row>
    <row r="59" spans="2:8">
      <c r="B59" s="263"/>
      <c r="C59" s="536" t="s">
        <v>1315</v>
      </c>
      <c r="D59" s="537" t="s">
        <v>377</v>
      </c>
      <c r="E59" s="546">
        <v>12715</v>
      </c>
      <c r="F59" s="546">
        <v>12860</v>
      </c>
      <c r="G59"/>
      <c r="H59"/>
    </row>
    <row r="60" spans="2:8">
      <c r="B60" s="263"/>
      <c r="C60" s="536" t="s">
        <v>1316</v>
      </c>
      <c r="D60" s="537" t="s">
        <v>378</v>
      </c>
      <c r="E60" s="546">
        <v>22220</v>
      </c>
      <c r="F60" s="546">
        <v>22022</v>
      </c>
      <c r="G60"/>
      <c r="H60"/>
    </row>
    <row r="61" spans="2:8">
      <c r="B61" s="263"/>
      <c r="C61" s="536" t="s">
        <v>1317</v>
      </c>
      <c r="D61" s="537" t="s">
        <v>1318</v>
      </c>
      <c r="E61" s="546" t="s">
        <v>1319</v>
      </c>
      <c r="F61" s="546">
        <v>14416</v>
      </c>
      <c r="G61"/>
      <c r="H61"/>
    </row>
    <row r="62" spans="2:8">
      <c r="B62" s="263"/>
      <c r="C62" s="536" t="s">
        <v>1320</v>
      </c>
      <c r="D62" s="537" t="s">
        <v>379</v>
      </c>
      <c r="E62" s="546">
        <v>14700</v>
      </c>
      <c r="F62" s="546">
        <v>14033</v>
      </c>
      <c r="G62"/>
      <c r="H62"/>
    </row>
    <row r="63" spans="2:8">
      <c r="B63" s="263"/>
      <c r="C63" s="536" t="s">
        <v>1321</v>
      </c>
      <c r="D63" s="537" t="s">
        <v>380</v>
      </c>
      <c r="E63" s="546">
        <v>11739</v>
      </c>
      <c r="F63" s="546">
        <v>11504</v>
      </c>
      <c r="G63"/>
      <c r="H63"/>
    </row>
    <row r="64" spans="2:8">
      <c r="B64" s="263"/>
      <c r="C64" s="536" t="s">
        <v>1322</v>
      </c>
      <c r="D64" s="537" t="s">
        <v>381</v>
      </c>
      <c r="E64" s="546">
        <v>15460</v>
      </c>
      <c r="F64" s="546">
        <v>15205</v>
      </c>
      <c r="G64"/>
      <c r="H64"/>
    </row>
    <row r="65" spans="2:8">
      <c r="B65" s="263"/>
      <c r="C65" s="536" t="s">
        <v>1323</v>
      </c>
      <c r="D65" s="537" t="s">
        <v>382</v>
      </c>
      <c r="E65" s="546">
        <v>18560</v>
      </c>
      <c r="F65" s="546">
        <v>17866</v>
      </c>
      <c r="G65"/>
      <c r="H65"/>
    </row>
    <row r="66" spans="2:8">
      <c r="B66" s="263"/>
      <c r="C66" s="536" t="s">
        <v>1324</v>
      </c>
      <c r="D66" s="537" t="s">
        <v>383</v>
      </c>
      <c r="E66" s="546">
        <v>23980</v>
      </c>
      <c r="F66" s="546">
        <v>23141</v>
      </c>
      <c r="G66"/>
      <c r="H66"/>
    </row>
    <row r="67" spans="2:8">
      <c r="B67" s="263"/>
      <c r="C67" s="536" t="s">
        <v>1325</v>
      </c>
      <c r="D67" s="537" t="s">
        <v>384</v>
      </c>
      <c r="E67" s="546">
        <v>60500</v>
      </c>
      <c r="F67" s="546">
        <v>61922</v>
      </c>
      <c r="G67"/>
      <c r="H67"/>
    </row>
    <row r="68" spans="2:8">
      <c r="B68" s="263"/>
      <c r="C68" s="536" t="s">
        <v>1326</v>
      </c>
      <c r="D68" s="537" t="s">
        <v>385</v>
      </c>
      <c r="E68" s="546">
        <v>14231</v>
      </c>
      <c r="F68" s="546">
        <v>13784</v>
      </c>
      <c r="G68"/>
      <c r="H68"/>
    </row>
    <row r="69" spans="2:8">
      <c r="B69" s="263"/>
      <c r="C69" s="536" t="s">
        <v>1327</v>
      </c>
      <c r="D69" s="537" t="s">
        <v>386</v>
      </c>
      <c r="E69" s="546">
        <v>10177</v>
      </c>
      <c r="F69" s="546">
        <v>9775</v>
      </c>
      <c r="G69"/>
      <c r="H69"/>
    </row>
    <row r="70" spans="2:8">
      <c r="B70" s="263"/>
      <c r="C70" s="536" t="s">
        <v>1328</v>
      </c>
      <c r="D70" s="537" t="s">
        <v>387</v>
      </c>
      <c r="E70" s="546">
        <v>12641</v>
      </c>
      <c r="F70" s="546">
        <v>12173</v>
      </c>
      <c r="G70"/>
      <c r="H70"/>
    </row>
    <row r="71" spans="2:8">
      <c r="B71" s="263"/>
      <c r="C71" s="536" t="s">
        <v>1329</v>
      </c>
      <c r="D71" s="537" t="s">
        <v>388</v>
      </c>
      <c r="E71" s="546">
        <v>14314</v>
      </c>
      <c r="F71" s="546">
        <v>14043</v>
      </c>
      <c r="G71"/>
      <c r="H71"/>
    </row>
    <row r="72" spans="2:8">
      <c r="B72" s="263"/>
      <c r="C72" s="536" t="s">
        <v>1330</v>
      </c>
      <c r="D72" s="537" t="s">
        <v>389</v>
      </c>
      <c r="E72" s="546">
        <v>22921</v>
      </c>
      <c r="F72" s="546">
        <v>21777</v>
      </c>
      <c r="G72"/>
      <c r="H72"/>
    </row>
    <row r="73" spans="2:8">
      <c r="B73" s="263"/>
      <c r="C73" s="536" t="s">
        <v>1331</v>
      </c>
      <c r="D73" s="537" t="s">
        <v>390</v>
      </c>
      <c r="E73" s="546">
        <v>12714</v>
      </c>
      <c r="F73" s="546">
        <v>12770</v>
      </c>
      <c r="G73"/>
      <c r="H73"/>
    </row>
    <row r="74" spans="2:8">
      <c r="B74" s="263"/>
      <c r="C74" s="536" t="s">
        <v>1332</v>
      </c>
      <c r="D74" s="537" t="s">
        <v>391</v>
      </c>
      <c r="E74" s="546">
        <v>15362</v>
      </c>
      <c r="F74" s="546">
        <v>14903</v>
      </c>
      <c r="G74"/>
      <c r="H74"/>
    </row>
    <row r="75" spans="2:8">
      <c r="B75" s="263"/>
      <c r="C75" s="536" t="s">
        <v>1333</v>
      </c>
      <c r="D75" s="537" t="s">
        <v>392</v>
      </c>
      <c r="E75" s="546">
        <v>12273</v>
      </c>
      <c r="F75" s="546">
        <v>11948</v>
      </c>
      <c r="G75"/>
      <c r="H75"/>
    </row>
    <row r="76" spans="2:8">
      <c r="B76" s="263"/>
      <c r="C76" s="536" t="s">
        <v>1334</v>
      </c>
      <c r="D76" s="537" t="s">
        <v>393</v>
      </c>
      <c r="E76" s="546">
        <v>13139</v>
      </c>
      <c r="F76" s="546">
        <v>12943</v>
      </c>
      <c r="G76"/>
      <c r="H76"/>
    </row>
    <row r="77" spans="2:8">
      <c r="B77" s="263"/>
      <c r="C77" s="536" t="s">
        <v>1335</v>
      </c>
      <c r="D77" s="537" t="s">
        <v>394</v>
      </c>
      <c r="E77" s="546">
        <v>13494</v>
      </c>
      <c r="F77" s="546">
        <v>13200</v>
      </c>
      <c r="G77"/>
      <c r="H77"/>
    </row>
    <row r="78" spans="2:8">
      <c r="B78" s="263"/>
      <c r="C78" s="536" t="s">
        <v>1336</v>
      </c>
      <c r="D78" s="537" t="s">
        <v>395</v>
      </c>
      <c r="E78" s="546">
        <v>11766</v>
      </c>
      <c r="F78" s="546">
        <v>11553</v>
      </c>
      <c r="G78"/>
      <c r="H78"/>
    </row>
    <row r="79" spans="2:8">
      <c r="B79" s="263"/>
      <c r="C79" s="536" t="s">
        <v>1337</v>
      </c>
      <c r="D79" s="537" t="s">
        <v>396</v>
      </c>
      <c r="E79" s="546">
        <v>21789</v>
      </c>
      <c r="F79" s="546">
        <v>20972</v>
      </c>
      <c r="G79"/>
      <c r="H79"/>
    </row>
    <row r="80" spans="2:8">
      <c r="B80" s="263"/>
      <c r="C80" s="536" t="s">
        <v>1338</v>
      </c>
      <c r="D80" s="537" t="s">
        <v>397</v>
      </c>
      <c r="E80" s="546">
        <v>12713</v>
      </c>
      <c r="F80" s="546">
        <v>12163</v>
      </c>
      <c r="G80"/>
      <c r="H80"/>
    </row>
    <row r="81" spans="2:8">
      <c r="B81" s="263"/>
      <c r="C81" s="536" t="s">
        <v>1339</v>
      </c>
      <c r="D81" s="537" t="s">
        <v>398</v>
      </c>
      <c r="E81" s="546">
        <v>11311</v>
      </c>
      <c r="F81" s="546">
        <v>10874</v>
      </c>
      <c r="G81"/>
      <c r="H81"/>
    </row>
    <row r="82" spans="2:8">
      <c r="B82" s="263"/>
      <c r="C82" s="536" t="s">
        <v>1340</v>
      </c>
      <c r="D82" s="537" t="s">
        <v>399</v>
      </c>
      <c r="E82" s="546">
        <v>11832</v>
      </c>
      <c r="F82" s="546">
        <v>11628</v>
      </c>
      <c r="G82"/>
      <c r="H82"/>
    </row>
    <row r="83" spans="2:8">
      <c r="B83" s="263"/>
      <c r="C83" s="536" t="s">
        <v>1341</v>
      </c>
      <c r="D83" s="537" t="s">
        <v>400</v>
      </c>
      <c r="E83" s="546">
        <v>13921</v>
      </c>
      <c r="F83" s="546">
        <v>13552</v>
      </c>
      <c r="G83"/>
      <c r="H83"/>
    </row>
    <row r="84" spans="2:8">
      <c r="B84" s="263"/>
      <c r="C84" s="536" t="s">
        <v>1342</v>
      </c>
      <c r="D84" s="537" t="s">
        <v>401</v>
      </c>
      <c r="E84" s="546">
        <v>12226</v>
      </c>
      <c r="F84" s="546">
        <v>11634</v>
      </c>
      <c r="G84"/>
      <c r="H84"/>
    </row>
    <row r="85" spans="2:8">
      <c r="B85" s="263"/>
      <c r="C85" s="536" t="s">
        <v>1343</v>
      </c>
      <c r="D85" s="537" t="s">
        <v>402</v>
      </c>
      <c r="E85" s="546">
        <v>11934</v>
      </c>
      <c r="F85" s="546">
        <v>11176</v>
      </c>
      <c r="G85"/>
      <c r="H85"/>
    </row>
    <row r="86" spans="2:8">
      <c r="B86" s="263"/>
      <c r="C86" s="536" t="s">
        <v>1344</v>
      </c>
      <c r="D86" s="537" t="s">
        <v>403</v>
      </c>
      <c r="E86" s="546">
        <v>12650</v>
      </c>
      <c r="F86" s="546">
        <v>12336</v>
      </c>
      <c r="G86"/>
      <c r="H86"/>
    </row>
    <row r="87" spans="2:8">
      <c r="B87" s="263"/>
      <c r="C87" s="536" t="s">
        <v>1345</v>
      </c>
      <c r="D87" s="537" t="s">
        <v>404</v>
      </c>
      <c r="E87" s="546">
        <v>12460</v>
      </c>
      <c r="F87" s="546">
        <v>11958</v>
      </c>
      <c r="G87"/>
      <c r="H87"/>
    </row>
    <row r="88" spans="2:8">
      <c r="B88" s="263"/>
      <c r="C88" s="536" t="s">
        <v>1346</v>
      </c>
      <c r="D88" s="537" t="s">
        <v>405</v>
      </c>
      <c r="E88" s="546">
        <v>13524</v>
      </c>
      <c r="F88" s="546">
        <v>13114</v>
      </c>
      <c r="G88"/>
      <c r="H88"/>
    </row>
    <row r="89" spans="2:8">
      <c r="B89" s="263"/>
      <c r="C89" s="536" t="s">
        <v>1347</v>
      </c>
      <c r="D89" s="537" t="s">
        <v>406</v>
      </c>
      <c r="E89" s="546">
        <v>11753</v>
      </c>
      <c r="F89" s="546">
        <v>11603</v>
      </c>
      <c r="G89"/>
      <c r="H89"/>
    </row>
    <row r="90" spans="2:8">
      <c r="B90" s="263"/>
      <c r="C90" s="536" t="s">
        <v>1348</v>
      </c>
      <c r="D90" s="537" t="s">
        <v>407</v>
      </c>
      <c r="E90" s="546">
        <v>12849</v>
      </c>
      <c r="F90" s="546">
        <v>12547</v>
      </c>
      <c r="G90"/>
      <c r="H90"/>
    </row>
    <row r="91" spans="2:8">
      <c r="B91" s="263"/>
      <c r="C91" s="536" t="s">
        <v>1349</v>
      </c>
      <c r="D91" s="537" t="s">
        <v>408</v>
      </c>
      <c r="E91" s="546">
        <v>16643</v>
      </c>
      <c r="F91" s="546">
        <v>16142</v>
      </c>
      <c r="G91"/>
      <c r="H91"/>
    </row>
    <row r="92" spans="2:8">
      <c r="B92" s="263"/>
      <c r="C92" s="536" t="s">
        <v>1350</v>
      </c>
      <c r="D92" s="537" t="s">
        <v>409</v>
      </c>
      <c r="E92" s="546">
        <v>13041</v>
      </c>
      <c r="F92" s="546">
        <v>12937</v>
      </c>
      <c r="G92"/>
      <c r="H92"/>
    </row>
    <row r="93" spans="2:8">
      <c r="B93" s="263"/>
      <c r="C93" s="536" t="s">
        <v>1351</v>
      </c>
      <c r="D93" s="537" t="s">
        <v>410</v>
      </c>
      <c r="E93" s="546">
        <v>21670</v>
      </c>
      <c r="F93" s="546">
        <v>20896</v>
      </c>
      <c r="G93"/>
      <c r="H93"/>
    </row>
    <row r="94" spans="2:8">
      <c r="B94" s="263"/>
      <c r="C94" s="536" t="s">
        <v>1352</v>
      </c>
      <c r="D94" s="537" t="s">
        <v>411</v>
      </c>
      <c r="E94" s="546">
        <v>17035</v>
      </c>
      <c r="F94" s="546">
        <v>16550</v>
      </c>
      <c r="G94"/>
      <c r="H94"/>
    </row>
    <row r="95" spans="2:8">
      <c r="B95" s="263"/>
      <c r="C95" s="536" t="s">
        <v>1353</v>
      </c>
      <c r="D95" s="537" t="s">
        <v>412</v>
      </c>
      <c r="E95" s="546">
        <v>8545</v>
      </c>
      <c r="F95" s="546">
        <v>7560</v>
      </c>
      <c r="G95"/>
      <c r="H95"/>
    </row>
    <row r="96" spans="2:8">
      <c r="B96" s="263"/>
      <c r="C96" s="536" t="s">
        <v>1354</v>
      </c>
      <c r="D96" s="537" t="s">
        <v>413</v>
      </c>
      <c r="E96" s="546">
        <v>12608</v>
      </c>
      <c r="F96" s="546">
        <v>12893</v>
      </c>
      <c r="G96"/>
      <c r="H96"/>
    </row>
    <row r="97" spans="2:8">
      <c r="B97" s="263"/>
      <c r="C97" s="536" t="s">
        <v>1355</v>
      </c>
      <c r="D97" s="537" t="s">
        <v>414</v>
      </c>
      <c r="E97" s="546">
        <v>12034</v>
      </c>
      <c r="F97" s="546">
        <v>11557</v>
      </c>
      <c r="G97"/>
      <c r="H97"/>
    </row>
    <row r="98" spans="2:8">
      <c r="B98" s="263"/>
      <c r="C98" s="536" t="s">
        <v>1356</v>
      </c>
      <c r="D98" s="537" t="s">
        <v>415</v>
      </c>
      <c r="E98" s="546">
        <v>15429</v>
      </c>
      <c r="F98" s="546">
        <v>14758</v>
      </c>
      <c r="G98"/>
      <c r="H98"/>
    </row>
    <row r="99" spans="2:8">
      <c r="B99" s="263"/>
      <c r="C99" s="536" t="s">
        <v>1357</v>
      </c>
      <c r="D99" s="537" t="s">
        <v>416</v>
      </c>
      <c r="E99" s="546">
        <v>12427</v>
      </c>
      <c r="F99" s="546">
        <v>11961</v>
      </c>
      <c r="G99"/>
      <c r="H99"/>
    </row>
    <row r="100" spans="2:8">
      <c r="B100" s="263"/>
      <c r="C100" s="536" t="s">
        <v>1358</v>
      </c>
      <c r="D100" s="537" t="s">
        <v>417</v>
      </c>
      <c r="E100" s="546">
        <v>11840</v>
      </c>
      <c r="F100" s="546">
        <v>11433</v>
      </c>
      <c r="G100"/>
      <c r="H100"/>
    </row>
    <row r="101" spans="2:8">
      <c r="B101" s="263"/>
      <c r="C101" s="536" t="s">
        <v>1359</v>
      </c>
      <c r="D101" s="537" t="s">
        <v>418</v>
      </c>
      <c r="E101" s="546">
        <v>16371</v>
      </c>
      <c r="F101" s="546">
        <v>15834</v>
      </c>
      <c r="G101"/>
      <c r="H101"/>
    </row>
    <row r="102" spans="2:8">
      <c r="B102" s="263"/>
      <c r="C102" s="536" t="s">
        <v>1360</v>
      </c>
      <c r="D102" s="537" t="s">
        <v>419</v>
      </c>
      <c r="E102" s="546">
        <v>22553</v>
      </c>
      <c r="F102" s="546">
        <v>22124</v>
      </c>
      <c r="G102"/>
      <c r="H102"/>
    </row>
    <row r="103" spans="2:8">
      <c r="B103" s="263"/>
      <c r="C103" s="536" t="s">
        <v>1361</v>
      </c>
      <c r="D103" s="537" t="s">
        <v>420</v>
      </c>
      <c r="E103" s="546">
        <v>11010</v>
      </c>
      <c r="F103" s="546">
        <v>10555</v>
      </c>
      <c r="G103"/>
      <c r="H103"/>
    </row>
    <row r="104" spans="2:8">
      <c r="B104" s="263"/>
      <c r="C104" s="536" t="s">
        <v>1362</v>
      </c>
      <c r="D104" s="537" t="s">
        <v>146</v>
      </c>
      <c r="E104" s="546">
        <v>10280</v>
      </c>
      <c r="F104" s="546">
        <v>9750</v>
      </c>
      <c r="G104"/>
      <c r="H104"/>
    </row>
    <row r="105" spans="2:8">
      <c r="B105" s="263"/>
      <c r="C105" s="536" t="s">
        <v>1363</v>
      </c>
      <c r="D105" s="537" t="s">
        <v>421</v>
      </c>
      <c r="E105" s="546">
        <v>20491</v>
      </c>
      <c r="F105" s="546">
        <v>19821</v>
      </c>
      <c r="G105"/>
      <c r="H105"/>
    </row>
    <row r="106" spans="2:8">
      <c r="B106" s="263"/>
      <c r="C106" s="536" t="s">
        <v>1364</v>
      </c>
      <c r="D106" s="537" t="s">
        <v>422</v>
      </c>
      <c r="E106" s="546">
        <v>12684</v>
      </c>
      <c r="F106" s="546">
        <v>12496</v>
      </c>
      <c r="G106"/>
      <c r="H106"/>
    </row>
    <row r="107" spans="2:8">
      <c r="B107" s="263"/>
      <c r="C107" s="536" t="s">
        <v>1365</v>
      </c>
      <c r="D107" s="537" t="s">
        <v>423</v>
      </c>
      <c r="E107" s="546">
        <v>12390</v>
      </c>
      <c r="F107" s="546">
        <v>12140</v>
      </c>
      <c r="G107"/>
      <c r="H107"/>
    </row>
    <row r="108" spans="2:8">
      <c r="B108" s="263"/>
      <c r="C108" s="536" t="s">
        <v>1366</v>
      </c>
      <c r="D108" s="537" t="s">
        <v>424</v>
      </c>
      <c r="E108" s="546">
        <v>14297</v>
      </c>
      <c r="F108" s="546">
        <v>13659</v>
      </c>
      <c r="G108"/>
      <c r="H108"/>
    </row>
    <row r="109" spans="2:8">
      <c r="B109" s="263"/>
      <c r="C109" s="536" t="s">
        <v>1367</v>
      </c>
      <c r="D109" s="537" t="s">
        <v>425</v>
      </c>
      <c r="E109" s="546">
        <v>15761</v>
      </c>
      <c r="F109" s="546">
        <v>14727</v>
      </c>
      <c r="G109"/>
      <c r="H109"/>
    </row>
    <row r="110" spans="2:8">
      <c r="B110" s="263"/>
      <c r="C110" s="536" t="s">
        <v>1368</v>
      </c>
      <c r="D110" s="537" t="s">
        <v>426</v>
      </c>
      <c r="E110" s="546">
        <v>13042</v>
      </c>
      <c r="F110" s="546">
        <v>12587</v>
      </c>
      <c r="G110"/>
      <c r="H110"/>
    </row>
    <row r="111" spans="2:8">
      <c r="B111" s="263"/>
      <c r="C111" s="536" t="s">
        <v>1369</v>
      </c>
      <c r="D111" s="537" t="s">
        <v>427</v>
      </c>
      <c r="E111" s="546">
        <v>11564</v>
      </c>
      <c r="F111" s="546">
        <v>11410</v>
      </c>
      <c r="G111"/>
      <c r="H111"/>
    </row>
    <row r="112" spans="2:8">
      <c r="B112" s="263"/>
      <c r="C112" s="536" t="s">
        <v>1370</v>
      </c>
      <c r="D112" s="537" t="s">
        <v>428</v>
      </c>
      <c r="E112" s="546">
        <v>11989</v>
      </c>
      <c r="F112" s="546">
        <v>11720</v>
      </c>
      <c r="G112"/>
      <c r="H112"/>
    </row>
    <row r="113" spans="2:8">
      <c r="B113" s="263"/>
      <c r="C113" s="536" t="s">
        <v>1371</v>
      </c>
      <c r="D113" s="537" t="s">
        <v>429</v>
      </c>
      <c r="E113" s="546">
        <v>12841</v>
      </c>
      <c r="F113" s="546">
        <v>12530</v>
      </c>
      <c r="G113"/>
      <c r="H113"/>
    </row>
    <row r="114" spans="2:8">
      <c r="B114" s="263"/>
      <c r="C114" s="536" t="s">
        <v>1372</v>
      </c>
      <c r="D114" s="537" t="s">
        <v>430</v>
      </c>
      <c r="E114" s="546">
        <v>12297</v>
      </c>
      <c r="F114" s="546">
        <v>11832</v>
      </c>
      <c r="G114"/>
      <c r="H114"/>
    </row>
    <row r="115" spans="2:8">
      <c r="B115" s="263"/>
      <c r="C115" s="536" t="s">
        <v>1373</v>
      </c>
      <c r="D115" s="537" t="s">
        <v>431</v>
      </c>
      <c r="E115" s="546">
        <v>12130</v>
      </c>
      <c r="F115" s="546">
        <v>11707</v>
      </c>
      <c r="G115"/>
      <c r="H115"/>
    </row>
    <row r="116" spans="2:8">
      <c r="B116" s="263"/>
      <c r="C116" s="536" t="s">
        <v>1374</v>
      </c>
      <c r="D116" s="537" t="s">
        <v>432</v>
      </c>
      <c r="E116" s="546">
        <v>14132</v>
      </c>
      <c r="F116" s="546">
        <v>13773</v>
      </c>
      <c r="G116"/>
      <c r="H116"/>
    </row>
    <row r="117" spans="2:8">
      <c r="B117" s="263"/>
      <c r="C117" s="536" t="s">
        <v>1375</v>
      </c>
      <c r="D117" s="537" t="s">
        <v>433</v>
      </c>
      <c r="E117" s="546">
        <v>14934</v>
      </c>
      <c r="F117" s="546">
        <v>14241</v>
      </c>
      <c r="G117"/>
      <c r="H117"/>
    </row>
    <row r="118" spans="2:8">
      <c r="B118" s="263"/>
      <c r="C118" s="536" t="s">
        <v>1376</v>
      </c>
      <c r="D118" s="537" t="s">
        <v>434</v>
      </c>
      <c r="E118" s="546">
        <v>12379</v>
      </c>
      <c r="F118" s="546">
        <v>12082</v>
      </c>
      <c r="G118"/>
      <c r="H118"/>
    </row>
    <row r="119" spans="2:8">
      <c r="B119" s="263"/>
      <c r="C119" s="536" t="s">
        <v>1377</v>
      </c>
      <c r="D119" s="537" t="s">
        <v>435</v>
      </c>
      <c r="E119" s="546">
        <v>11508</v>
      </c>
      <c r="F119" s="546">
        <v>11095</v>
      </c>
      <c r="G119"/>
      <c r="H119"/>
    </row>
    <row r="120" spans="2:8">
      <c r="B120" s="263"/>
      <c r="C120" s="536" t="s">
        <v>1378</v>
      </c>
      <c r="D120" s="537" t="s">
        <v>436</v>
      </c>
      <c r="E120" s="546">
        <v>14390</v>
      </c>
      <c r="F120" s="546">
        <v>13987</v>
      </c>
      <c r="G120"/>
      <c r="H120"/>
    </row>
    <row r="121" spans="2:8">
      <c r="B121" s="263"/>
      <c r="C121" s="536" t="s">
        <v>1379</v>
      </c>
      <c r="D121" s="537" t="s">
        <v>437</v>
      </c>
      <c r="E121" s="546">
        <v>10533</v>
      </c>
      <c r="F121" s="546">
        <v>10283</v>
      </c>
      <c r="G121"/>
      <c r="H121"/>
    </row>
    <row r="122" spans="2:8">
      <c r="B122" s="263"/>
      <c r="C122" s="536" t="s">
        <v>1380</v>
      </c>
      <c r="D122" s="537" t="s">
        <v>438</v>
      </c>
      <c r="E122" s="546">
        <v>14694</v>
      </c>
      <c r="F122" s="546">
        <v>14287</v>
      </c>
      <c r="G122"/>
      <c r="H122"/>
    </row>
    <row r="123" spans="2:8">
      <c r="B123" s="263"/>
      <c r="C123" s="536" t="s">
        <v>1381</v>
      </c>
      <c r="D123" s="537" t="s">
        <v>439</v>
      </c>
      <c r="E123" s="546">
        <v>11746</v>
      </c>
      <c r="F123" s="546">
        <v>11582</v>
      </c>
      <c r="G123"/>
      <c r="H123"/>
    </row>
    <row r="124" spans="2:8">
      <c r="B124" s="263"/>
      <c r="C124" s="536" t="s">
        <v>1382</v>
      </c>
      <c r="D124" s="537" t="s">
        <v>440</v>
      </c>
      <c r="E124" s="546">
        <v>18350</v>
      </c>
      <c r="F124" s="546">
        <v>17464</v>
      </c>
      <c r="G124"/>
      <c r="H124"/>
    </row>
    <row r="125" spans="2:8">
      <c r="B125" s="263"/>
      <c r="C125" s="536" t="s">
        <v>1383</v>
      </c>
      <c r="D125" s="537" t="s">
        <v>441</v>
      </c>
      <c r="E125" s="546">
        <v>12603</v>
      </c>
      <c r="F125" s="546">
        <v>12566</v>
      </c>
      <c r="G125"/>
      <c r="H125"/>
    </row>
    <row r="126" spans="2:8">
      <c r="B126" s="263"/>
      <c r="C126" s="536" t="s">
        <v>1384</v>
      </c>
      <c r="D126" s="537" t="s">
        <v>442</v>
      </c>
      <c r="E126" s="546">
        <v>15407</v>
      </c>
      <c r="F126" s="546">
        <v>15221</v>
      </c>
      <c r="G126"/>
      <c r="H126"/>
    </row>
    <row r="127" spans="2:8">
      <c r="B127" s="263"/>
      <c r="C127" s="536" t="s">
        <v>1385</v>
      </c>
      <c r="D127" s="537" t="s">
        <v>443</v>
      </c>
      <c r="E127" s="546">
        <v>16053</v>
      </c>
      <c r="F127" s="546">
        <v>15677</v>
      </c>
      <c r="G127"/>
      <c r="H127"/>
    </row>
    <row r="128" spans="2:8">
      <c r="B128" s="263"/>
      <c r="C128" s="536" t="s">
        <v>1386</v>
      </c>
      <c r="D128" s="537" t="s">
        <v>444</v>
      </c>
      <c r="E128" s="546">
        <v>12400</v>
      </c>
      <c r="F128" s="546">
        <v>12085</v>
      </c>
      <c r="G128"/>
      <c r="H128"/>
    </row>
    <row r="129" spans="2:8">
      <c r="B129" s="263"/>
      <c r="C129" s="536" t="s">
        <v>1387</v>
      </c>
      <c r="D129" s="537" t="s">
        <v>445</v>
      </c>
      <c r="E129" s="546">
        <v>13494</v>
      </c>
      <c r="F129" s="546">
        <v>13274</v>
      </c>
      <c r="G129"/>
      <c r="H129"/>
    </row>
    <row r="130" spans="2:8">
      <c r="B130" s="263"/>
      <c r="C130" s="536" t="s">
        <v>1388</v>
      </c>
      <c r="D130" s="537" t="s">
        <v>446</v>
      </c>
      <c r="E130" s="546">
        <v>22341</v>
      </c>
      <c r="F130" s="546">
        <v>21365</v>
      </c>
      <c r="G130"/>
      <c r="H130"/>
    </row>
    <row r="131" spans="2:8">
      <c r="B131" s="263"/>
      <c r="C131" s="536" t="s">
        <v>1389</v>
      </c>
      <c r="D131" s="537" t="s">
        <v>447</v>
      </c>
      <c r="E131" s="546">
        <v>20069</v>
      </c>
      <c r="F131" s="546">
        <v>19577</v>
      </c>
      <c r="G131"/>
      <c r="H131"/>
    </row>
    <row r="132" spans="2:8">
      <c r="B132" s="263"/>
      <c r="C132" s="536" t="s">
        <v>1390</v>
      </c>
      <c r="D132" s="537" t="s">
        <v>448</v>
      </c>
      <c r="E132" s="546">
        <v>16966</v>
      </c>
      <c r="F132" s="546">
        <v>16320</v>
      </c>
      <c r="G132"/>
      <c r="H132"/>
    </row>
    <row r="133" spans="2:8">
      <c r="B133" s="263"/>
      <c r="C133" s="536" t="s">
        <v>1391</v>
      </c>
      <c r="D133" s="537" t="s">
        <v>449</v>
      </c>
      <c r="E133" s="546">
        <v>17811</v>
      </c>
      <c r="F133" s="546">
        <v>17414</v>
      </c>
      <c r="G133"/>
      <c r="H133"/>
    </row>
    <row r="134" spans="2:8">
      <c r="B134" s="263"/>
      <c r="C134" s="536" t="s">
        <v>1392</v>
      </c>
      <c r="D134" s="537" t="s">
        <v>450</v>
      </c>
      <c r="E134" s="546">
        <v>13221</v>
      </c>
      <c r="F134" s="546">
        <v>12947</v>
      </c>
      <c r="G134"/>
      <c r="H134"/>
    </row>
    <row r="135" spans="2:8">
      <c r="B135" s="263"/>
      <c r="C135" s="536" t="s">
        <v>1393</v>
      </c>
      <c r="D135" s="537" t="s">
        <v>451</v>
      </c>
      <c r="E135" s="546">
        <v>11281</v>
      </c>
      <c r="F135" s="546">
        <v>11005</v>
      </c>
      <c r="G135"/>
      <c r="H135"/>
    </row>
    <row r="136" spans="2:8">
      <c r="B136" s="263"/>
      <c r="C136" s="536" t="s">
        <v>1394</v>
      </c>
      <c r="D136" s="537" t="s">
        <v>452</v>
      </c>
      <c r="E136" s="546">
        <v>16560</v>
      </c>
      <c r="F136" s="546">
        <v>16428</v>
      </c>
      <c r="G136"/>
      <c r="H136"/>
    </row>
    <row r="137" spans="2:8">
      <c r="B137" s="263"/>
      <c r="C137" s="536" t="s">
        <v>1395</v>
      </c>
      <c r="D137" s="537" t="s">
        <v>453</v>
      </c>
      <c r="E137" s="546">
        <v>11959</v>
      </c>
      <c r="F137" s="546">
        <v>11417</v>
      </c>
      <c r="G137"/>
      <c r="H137"/>
    </row>
    <row r="138" spans="2:8">
      <c r="B138" s="263"/>
      <c r="C138" s="536" t="s">
        <v>1396</v>
      </c>
      <c r="D138" s="537" t="s">
        <v>454</v>
      </c>
      <c r="E138" s="546">
        <v>12514</v>
      </c>
      <c r="F138" s="546">
        <v>12246</v>
      </c>
      <c r="G138"/>
      <c r="H138"/>
    </row>
    <row r="139" spans="2:8">
      <c r="B139" s="263"/>
      <c r="C139" s="536" t="s">
        <v>1397</v>
      </c>
      <c r="D139" s="537" t="s">
        <v>455</v>
      </c>
      <c r="E139" s="546">
        <v>12900</v>
      </c>
      <c r="F139" s="546">
        <v>12362</v>
      </c>
      <c r="G139"/>
      <c r="H139"/>
    </row>
    <row r="140" spans="2:8">
      <c r="B140" s="263"/>
      <c r="C140" s="536" t="s">
        <v>1398</v>
      </c>
      <c r="D140" s="537" t="s">
        <v>456</v>
      </c>
      <c r="E140" s="546">
        <v>11448</v>
      </c>
      <c r="F140" s="546">
        <v>11031</v>
      </c>
      <c r="G140"/>
      <c r="H140"/>
    </row>
    <row r="141" spans="2:8">
      <c r="B141" s="263"/>
      <c r="C141" s="536" t="s">
        <v>1399</v>
      </c>
      <c r="D141" s="537" t="s">
        <v>457</v>
      </c>
      <c r="E141" s="546">
        <v>13336</v>
      </c>
      <c r="F141" s="546">
        <v>12895</v>
      </c>
      <c r="G141"/>
      <c r="H141"/>
    </row>
    <row r="142" spans="2:8">
      <c r="B142" s="263"/>
      <c r="C142" s="536" t="s">
        <v>1400</v>
      </c>
      <c r="D142" s="537" t="s">
        <v>458</v>
      </c>
      <c r="E142" s="546">
        <v>17258</v>
      </c>
      <c r="F142" s="546">
        <v>16514</v>
      </c>
      <c r="G142"/>
      <c r="H142"/>
    </row>
    <row r="143" spans="2:8">
      <c r="B143" s="263"/>
      <c r="C143" s="536" t="s">
        <v>1401</v>
      </c>
      <c r="D143" s="537" t="s">
        <v>459</v>
      </c>
      <c r="E143" s="546">
        <v>17818</v>
      </c>
      <c r="F143" s="546">
        <v>17793</v>
      </c>
      <c r="G143"/>
      <c r="H143"/>
    </row>
    <row r="144" spans="2:8">
      <c r="B144" s="263"/>
      <c r="C144" s="536" t="s">
        <v>1402</v>
      </c>
      <c r="D144" s="537" t="s">
        <v>460</v>
      </c>
      <c r="E144" s="546">
        <v>13567</v>
      </c>
      <c r="F144" s="546">
        <v>13174</v>
      </c>
      <c r="G144"/>
      <c r="H144"/>
    </row>
    <row r="145" spans="2:8">
      <c r="B145" s="263"/>
      <c r="C145" s="536" t="s">
        <v>1403</v>
      </c>
      <c r="D145" s="537" t="s">
        <v>461</v>
      </c>
      <c r="E145" s="546">
        <v>13539</v>
      </c>
      <c r="F145" s="546">
        <v>12930</v>
      </c>
      <c r="G145"/>
      <c r="H145"/>
    </row>
    <row r="146" spans="2:8">
      <c r="B146" s="263"/>
      <c r="C146" s="536" t="s">
        <v>1404</v>
      </c>
      <c r="D146" s="537" t="s">
        <v>462</v>
      </c>
      <c r="E146" s="546">
        <v>11668</v>
      </c>
      <c r="F146" s="546">
        <v>11374</v>
      </c>
      <c r="G146"/>
      <c r="H146"/>
    </row>
    <row r="147" spans="2:8">
      <c r="B147" s="263"/>
      <c r="C147" s="536" t="s">
        <v>1405</v>
      </c>
      <c r="D147" s="537" t="s">
        <v>463</v>
      </c>
      <c r="E147" s="546">
        <v>17511</v>
      </c>
      <c r="F147" s="546">
        <v>16837</v>
      </c>
      <c r="G147"/>
      <c r="H147"/>
    </row>
    <row r="148" spans="2:8">
      <c r="B148" s="263"/>
      <c r="C148" s="536" t="s">
        <v>1406</v>
      </c>
      <c r="D148" s="537" t="s">
        <v>464</v>
      </c>
      <c r="E148" s="546">
        <v>15652</v>
      </c>
      <c r="F148" s="546">
        <v>15333</v>
      </c>
      <c r="G148"/>
      <c r="H148"/>
    </row>
    <row r="149" spans="2:8">
      <c r="B149" s="263"/>
      <c r="C149" s="536" t="s">
        <v>1407</v>
      </c>
      <c r="D149" s="537" t="s">
        <v>465</v>
      </c>
      <c r="E149" s="546">
        <v>11578</v>
      </c>
      <c r="F149" s="546">
        <v>11072</v>
      </c>
      <c r="G149"/>
      <c r="H149"/>
    </row>
    <row r="150" spans="2:8">
      <c r="B150" s="263"/>
      <c r="C150" s="536" t="s">
        <v>1408</v>
      </c>
      <c r="D150" s="537" t="s">
        <v>466</v>
      </c>
      <c r="E150" s="546">
        <v>15879</v>
      </c>
      <c r="F150" s="546">
        <v>15161</v>
      </c>
      <c r="G150"/>
      <c r="H150"/>
    </row>
    <row r="151" spans="2:8">
      <c r="B151" s="263"/>
      <c r="C151" s="536" t="s">
        <v>1409</v>
      </c>
      <c r="D151" s="537" t="s">
        <v>467</v>
      </c>
      <c r="E151" s="546">
        <v>14234</v>
      </c>
      <c r="F151" s="546">
        <v>13211</v>
      </c>
      <c r="G151"/>
      <c r="H151"/>
    </row>
    <row r="152" spans="2:8">
      <c r="B152" s="263"/>
      <c r="C152" s="536" t="s">
        <v>1410</v>
      </c>
      <c r="D152" s="537" t="s">
        <v>468</v>
      </c>
      <c r="E152" s="546">
        <v>20713</v>
      </c>
      <c r="F152" s="546">
        <v>20230</v>
      </c>
      <c r="G152"/>
      <c r="H152"/>
    </row>
    <row r="153" spans="2:8">
      <c r="B153" s="263"/>
      <c r="C153" s="536" t="s">
        <v>1411</v>
      </c>
      <c r="D153" s="537" t="s">
        <v>469</v>
      </c>
      <c r="E153" s="546">
        <v>11981</v>
      </c>
      <c r="F153" s="546">
        <v>11709</v>
      </c>
      <c r="G153"/>
      <c r="H153"/>
    </row>
    <row r="154" spans="2:8">
      <c r="B154" s="263"/>
      <c r="C154" s="536" t="s">
        <v>1412</v>
      </c>
      <c r="D154" s="537" t="s">
        <v>470</v>
      </c>
      <c r="E154" s="546">
        <v>12868</v>
      </c>
      <c r="F154" s="546">
        <v>12434</v>
      </c>
      <c r="G154"/>
      <c r="H154"/>
    </row>
    <row r="155" spans="2:8">
      <c r="B155" s="263"/>
      <c r="C155" s="536" t="s">
        <v>1413</v>
      </c>
      <c r="D155" s="537" t="s">
        <v>471</v>
      </c>
      <c r="E155" s="546">
        <v>18180</v>
      </c>
      <c r="F155" s="546">
        <v>17667</v>
      </c>
      <c r="G155"/>
      <c r="H155"/>
    </row>
    <row r="156" spans="2:8">
      <c r="B156" s="263"/>
      <c r="C156" s="536" t="s">
        <v>1414</v>
      </c>
      <c r="D156" s="537" t="s">
        <v>472</v>
      </c>
      <c r="E156" s="546">
        <v>12767</v>
      </c>
      <c r="F156" s="546">
        <v>12222</v>
      </c>
      <c r="G156"/>
      <c r="H156"/>
    </row>
    <row r="157" spans="2:8">
      <c r="B157" s="263"/>
      <c r="C157" s="536" t="s">
        <v>1415</v>
      </c>
      <c r="D157" s="537" t="s">
        <v>473</v>
      </c>
      <c r="E157" s="546">
        <v>9912</v>
      </c>
      <c r="F157" s="546">
        <v>9579</v>
      </c>
      <c r="G157"/>
      <c r="H157"/>
    </row>
    <row r="158" spans="2:8">
      <c r="B158" s="263"/>
      <c r="C158" s="536" t="s">
        <v>1416</v>
      </c>
      <c r="D158" s="537" t="s">
        <v>474</v>
      </c>
      <c r="E158" s="546">
        <v>11597</v>
      </c>
      <c r="F158" s="546">
        <v>10902</v>
      </c>
      <c r="G158"/>
      <c r="H158"/>
    </row>
    <row r="159" spans="2:8">
      <c r="B159" s="263"/>
      <c r="C159" s="536" t="s">
        <v>1417</v>
      </c>
      <c r="D159" s="537" t="s">
        <v>475</v>
      </c>
      <c r="E159" s="546">
        <v>14291</v>
      </c>
      <c r="F159" s="546">
        <v>13741</v>
      </c>
      <c r="G159"/>
      <c r="H159"/>
    </row>
    <row r="160" spans="2:8">
      <c r="B160" s="263"/>
      <c r="C160" s="536" t="s">
        <v>1418</v>
      </c>
      <c r="D160" s="537" t="s">
        <v>476</v>
      </c>
      <c r="E160" s="546">
        <v>11709</v>
      </c>
      <c r="F160" s="546">
        <v>11280</v>
      </c>
      <c r="G160"/>
      <c r="H160"/>
    </row>
    <row r="161" spans="2:8">
      <c r="B161" s="263"/>
      <c r="C161" s="536" t="s">
        <v>1419</v>
      </c>
      <c r="D161" s="537" t="s">
        <v>477</v>
      </c>
      <c r="E161" s="546">
        <v>12519</v>
      </c>
      <c r="F161" s="546">
        <v>11946</v>
      </c>
      <c r="G161"/>
      <c r="H161"/>
    </row>
    <row r="162" spans="2:8">
      <c r="B162" s="263"/>
      <c r="C162" s="536" t="s">
        <v>1420</v>
      </c>
      <c r="D162" s="537" t="s">
        <v>478</v>
      </c>
      <c r="E162" s="546">
        <v>13156</v>
      </c>
      <c r="F162" s="546">
        <v>12711</v>
      </c>
      <c r="G162"/>
      <c r="H162"/>
    </row>
    <row r="163" spans="2:8">
      <c r="B163" s="263"/>
      <c r="C163" s="536" t="s">
        <v>1421</v>
      </c>
      <c r="D163" s="537" t="s">
        <v>479</v>
      </c>
      <c r="E163" s="546">
        <v>25069</v>
      </c>
      <c r="F163" s="546">
        <v>24126</v>
      </c>
      <c r="G163"/>
      <c r="H163"/>
    </row>
    <row r="164" spans="2:8">
      <c r="B164" s="263"/>
      <c r="C164" s="536" t="s">
        <v>1422</v>
      </c>
      <c r="D164" s="537" t="s">
        <v>480</v>
      </c>
      <c r="E164" s="546">
        <v>13180</v>
      </c>
      <c r="F164" s="546">
        <v>12847</v>
      </c>
      <c r="G164"/>
      <c r="H164"/>
    </row>
    <row r="165" spans="2:8">
      <c r="B165" s="263"/>
      <c r="C165" s="536" t="s">
        <v>1423</v>
      </c>
      <c r="D165" s="537" t="s">
        <v>481</v>
      </c>
      <c r="E165" s="546">
        <v>15810</v>
      </c>
      <c r="F165" s="546">
        <v>15059</v>
      </c>
      <c r="G165"/>
      <c r="H165"/>
    </row>
    <row r="166" spans="2:8">
      <c r="B166" s="263"/>
      <c r="C166" s="536" t="s">
        <v>1424</v>
      </c>
      <c r="D166" s="537" t="s">
        <v>482</v>
      </c>
      <c r="E166" s="546">
        <v>17275</v>
      </c>
      <c r="F166" s="546">
        <v>16688</v>
      </c>
      <c r="G166"/>
      <c r="H166"/>
    </row>
    <row r="167" spans="2:8">
      <c r="B167" s="263"/>
      <c r="C167" s="536" t="s">
        <v>1425</v>
      </c>
      <c r="D167" s="537" t="s">
        <v>483</v>
      </c>
      <c r="E167" s="546">
        <v>18342</v>
      </c>
      <c r="F167" s="546">
        <v>17416</v>
      </c>
      <c r="G167"/>
      <c r="H167"/>
    </row>
    <row r="168" spans="2:8">
      <c r="B168" s="263"/>
      <c r="C168" s="536" t="s">
        <v>1426</v>
      </c>
      <c r="D168" s="537" t="s">
        <v>484</v>
      </c>
      <c r="E168" s="546">
        <v>23252</v>
      </c>
      <c r="F168" s="546">
        <v>23361</v>
      </c>
      <c r="G168"/>
      <c r="H168"/>
    </row>
    <row r="169" spans="2:8">
      <c r="B169" s="263"/>
      <c r="C169" s="536" t="s">
        <v>1427</v>
      </c>
      <c r="D169" s="537" t="s">
        <v>485</v>
      </c>
      <c r="E169" s="546">
        <v>17768</v>
      </c>
      <c r="F169" s="546">
        <v>17260</v>
      </c>
      <c r="G169"/>
      <c r="H169"/>
    </row>
    <row r="170" spans="2:8">
      <c r="B170" s="263"/>
      <c r="C170" s="536" t="s">
        <v>1428</v>
      </c>
      <c r="D170" s="537" t="s">
        <v>486</v>
      </c>
      <c r="E170" s="546">
        <v>14501</v>
      </c>
      <c r="F170" s="546">
        <v>13983</v>
      </c>
      <c r="G170"/>
      <c r="H170"/>
    </row>
    <row r="171" spans="2:8">
      <c r="B171" s="263"/>
      <c r="C171" s="536" t="s">
        <v>1429</v>
      </c>
      <c r="D171" s="537" t="s">
        <v>487</v>
      </c>
      <c r="E171" s="546">
        <v>19644</v>
      </c>
      <c r="F171" s="546">
        <v>19057</v>
      </c>
      <c r="G171"/>
      <c r="H171"/>
    </row>
    <row r="172" spans="2:8">
      <c r="B172" s="263"/>
      <c r="C172" s="536" t="s">
        <v>1430</v>
      </c>
      <c r="D172" s="537" t="s">
        <v>488</v>
      </c>
      <c r="E172" s="546">
        <v>15118</v>
      </c>
      <c r="F172" s="546">
        <v>14881</v>
      </c>
      <c r="G172"/>
      <c r="H172"/>
    </row>
    <row r="173" spans="2:8">
      <c r="B173" s="263"/>
      <c r="C173" s="536" t="s">
        <v>1431</v>
      </c>
      <c r="D173" s="537" t="s">
        <v>489</v>
      </c>
      <c r="E173" s="546">
        <v>22589</v>
      </c>
      <c r="F173" s="546">
        <v>21911</v>
      </c>
      <c r="G173"/>
      <c r="H173"/>
    </row>
    <row r="174" spans="2:8">
      <c r="B174" s="263"/>
      <c r="C174" s="536" t="s">
        <v>1432</v>
      </c>
      <c r="D174" s="537" t="s">
        <v>490</v>
      </c>
      <c r="E174" s="546">
        <v>19340</v>
      </c>
      <c r="F174" s="546">
        <v>18893</v>
      </c>
      <c r="G174"/>
      <c r="H174"/>
    </row>
    <row r="175" spans="2:8">
      <c r="B175" s="263"/>
      <c r="C175" s="536" t="s">
        <v>1433</v>
      </c>
      <c r="D175" s="537" t="s">
        <v>491</v>
      </c>
      <c r="E175" s="546">
        <v>14544</v>
      </c>
      <c r="F175" s="546">
        <v>13513</v>
      </c>
      <c r="G175"/>
      <c r="H175"/>
    </row>
    <row r="176" spans="2:8">
      <c r="B176" s="263"/>
      <c r="C176" s="536" t="s">
        <v>1434</v>
      </c>
      <c r="D176" s="537" t="s">
        <v>492</v>
      </c>
      <c r="E176" s="546">
        <v>10731</v>
      </c>
      <c r="F176" s="546">
        <v>10601</v>
      </c>
      <c r="G176"/>
      <c r="H176"/>
    </row>
    <row r="177" spans="2:8">
      <c r="B177" s="263"/>
      <c r="C177" s="536" t="s">
        <v>1435</v>
      </c>
      <c r="D177" s="537" t="s">
        <v>493</v>
      </c>
      <c r="E177" s="546">
        <v>19618</v>
      </c>
      <c r="F177" s="546">
        <v>19177</v>
      </c>
      <c r="G177"/>
      <c r="H177"/>
    </row>
    <row r="178" spans="2:8">
      <c r="B178" s="263"/>
      <c r="C178" s="536" t="s">
        <v>1436</v>
      </c>
      <c r="D178" s="537" t="s">
        <v>494</v>
      </c>
      <c r="E178" s="546">
        <v>22759</v>
      </c>
      <c r="F178" s="546">
        <v>22946</v>
      </c>
      <c r="G178"/>
      <c r="H178"/>
    </row>
    <row r="179" spans="2:8">
      <c r="B179" s="263"/>
      <c r="C179" s="536" t="s">
        <v>1437</v>
      </c>
      <c r="D179" s="537" t="s">
        <v>495</v>
      </c>
      <c r="E179" s="546">
        <v>12740</v>
      </c>
      <c r="F179" s="546">
        <v>12267</v>
      </c>
      <c r="G179"/>
      <c r="H179"/>
    </row>
    <row r="180" spans="2:8">
      <c r="B180" s="263"/>
      <c r="C180" s="536" t="s">
        <v>1438</v>
      </c>
      <c r="D180" s="537" t="s">
        <v>496</v>
      </c>
      <c r="E180" s="546">
        <v>11987</v>
      </c>
      <c r="F180" s="546">
        <v>11591</v>
      </c>
      <c r="G180"/>
      <c r="H180"/>
    </row>
    <row r="181" spans="2:8">
      <c r="B181" s="263"/>
      <c r="C181" s="536" t="s">
        <v>1439</v>
      </c>
      <c r="D181" s="537" t="s">
        <v>497</v>
      </c>
      <c r="E181" s="546">
        <v>12674</v>
      </c>
      <c r="F181" s="546">
        <v>12453</v>
      </c>
      <c r="G181"/>
      <c r="H181"/>
    </row>
    <row r="182" spans="2:8">
      <c r="B182" s="263"/>
      <c r="C182" s="536" t="s">
        <v>1440</v>
      </c>
      <c r="D182" s="537" t="s">
        <v>498</v>
      </c>
      <c r="E182" s="546">
        <v>15247</v>
      </c>
      <c r="F182" s="546">
        <v>14340</v>
      </c>
      <c r="G182"/>
      <c r="H182"/>
    </row>
    <row r="183" spans="2:8">
      <c r="B183" s="263"/>
      <c r="C183" s="536" t="s">
        <v>1441</v>
      </c>
      <c r="D183" s="537" t="s">
        <v>499</v>
      </c>
      <c r="E183" s="546">
        <v>14601</v>
      </c>
      <c r="F183" s="546" t="s">
        <v>1319</v>
      </c>
      <c r="G183"/>
      <c r="H183"/>
    </row>
    <row r="184" spans="2:8">
      <c r="B184" s="263"/>
      <c r="C184" s="536" t="s">
        <v>1442</v>
      </c>
      <c r="D184" s="537" t="s">
        <v>500</v>
      </c>
      <c r="E184" s="546">
        <v>16781</v>
      </c>
      <c r="F184" s="546">
        <v>16667</v>
      </c>
      <c r="G184"/>
      <c r="H184"/>
    </row>
    <row r="185" spans="2:8">
      <c r="B185" s="263"/>
      <c r="C185" s="536" t="s">
        <v>1443</v>
      </c>
      <c r="D185" s="537" t="s">
        <v>501</v>
      </c>
      <c r="E185" s="546">
        <v>12962</v>
      </c>
      <c r="F185" s="546">
        <v>12507</v>
      </c>
      <c r="G185"/>
      <c r="H185"/>
    </row>
    <row r="186" spans="2:8">
      <c r="B186" s="263"/>
      <c r="C186" s="536" t="s">
        <v>1444</v>
      </c>
      <c r="D186" s="537" t="s">
        <v>502</v>
      </c>
      <c r="E186" s="546">
        <v>12680</v>
      </c>
      <c r="F186" s="546">
        <v>12400</v>
      </c>
      <c r="G186"/>
      <c r="H186"/>
    </row>
    <row r="187" spans="2:8">
      <c r="B187" s="263"/>
      <c r="C187" s="536" t="s">
        <v>1445</v>
      </c>
      <c r="D187" s="537" t="s">
        <v>503</v>
      </c>
      <c r="E187" s="546">
        <v>11455</v>
      </c>
      <c r="F187" s="546">
        <v>10941</v>
      </c>
      <c r="G187"/>
      <c r="H187"/>
    </row>
    <row r="188" spans="2:8">
      <c r="B188" s="263"/>
      <c r="C188" s="536" t="s">
        <v>1446</v>
      </c>
      <c r="D188" s="537" t="s">
        <v>504</v>
      </c>
      <c r="E188" s="546">
        <v>15908</v>
      </c>
      <c r="F188" s="546">
        <v>15331</v>
      </c>
      <c r="G188"/>
      <c r="H188"/>
    </row>
    <row r="189" spans="2:8">
      <c r="B189" s="263"/>
      <c r="C189" s="536" t="s">
        <v>1447</v>
      </c>
      <c r="D189" s="537" t="s">
        <v>505</v>
      </c>
      <c r="E189" s="546">
        <v>23620</v>
      </c>
      <c r="F189" s="546">
        <v>23254</v>
      </c>
      <c r="G189"/>
      <c r="H189"/>
    </row>
    <row r="190" spans="2:8">
      <c r="B190" s="263"/>
      <c r="C190" s="536" t="s">
        <v>1448</v>
      </c>
      <c r="D190" s="537" t="s">
        <v>506</v>
      </c>
      <c r="E190" s="546">
        <v>16244</v>
      </c>
      <c r="F190" s="546">
        <v>15610</v>
      </c>
      <c r="G190"/>
      <c r="H190"/>
    </row>
    <row r="191" spans="2:8">
      <c r="B191" s="263"/>
      <c r="C191" s="536" t="s">
        <v>1449</v>
      </c>
      <c r="D191" s="537" t="s">
        <v>507</v>
      </c>
      <c r="E191" s="546">
        <v>12815</v>
      </c>
      <c r="F191" s="546">
        <v>12461</v>
      </c>
      <c r="G191"/>
      <c r="H191"/>
    </row>
    <row r="192" spans="2:8">
      <c r="B192" s="263"/>
      <c r="C192" s="536" t="s">
        <v>1450</v>
      </c>
      <c r="D192" s="537" t="s">
        <v>508</v>
      </c>
      <c r="E192" s="546">
        <v>13894</v>
      </c>
      <c r="F192" s="546">
        <v>13284</v>
      </c>
      <c r="G192"/>
      <c r="H192"/>
    </row>
    <row r="193" spans="2:8">
      <c r="B193" s="263"/>
      <c r="C193" s="536" t="s">
        <v>1451</v>
      </c>
      <c r="D193" s="537" t="s">
        <v>509</v>
      </c>
      <c r="E193" s="546">
        <v>12209</v>
      </c>
      <c r="F193" s="546">
        <v>11663</v>
      </c>
      <c r="G193"/>
      <c r="H193"/>
    </row>
    <row r="194" spans="2:8">
      <c r="B194" s="263"/>
      <c r="C194" s="536" t="s">
        <v>1452</v>
      </c>
      <c r="D194" s="537" t="s">
        <v>510</v>
      </c>
      <c r="E194" s="546">
        <v>10908</v>
      </c>
      <c r="F194" s="546">
        <v>10658</v>
      </c>
      <c r="G194"/>
      <c r="H194"/>
    </row>
    <row r="195" spans="2:8">
      <c r="B195" s="263"/>
      <c r="C195" s="536" t="s">
        <v>1453</v>
      </c>
      <c r="D195" s="537" t="s">
        <v>511</v>
      </c>
      <c r="E195" s="546">
        <v>21181</v>
      </c>
      <c r="F195" s="546">
        <v>20149</v>
      </c>
      <c r="G195"/>
      <c r="H195"/>
    </row>
    <row r="196" spans="2:8">
      <c r="B196" s="263"/>
      <c r="C196" s="536" t="s">
        <v>1454</v>
      </c>
      <c r="D196" s="537" t="s">
        <v>512</v>
      </c>
      <c r="E196" s="546">
        <v>18604</v>
      </c>
      <c r="F196" s="546">
        <v>18029</v>
      </c>
      <c r="G196"/>
      <c r="H196"/>
    </row>
    <row r="197" spans="2:8">
      <c r="B197" s="263"/>
      <c r="C197" s="536" t="s">
        <v>1455</v>
      </c>
      <c r="D197" s="537" t="s">
        <v>513</v>
      </c>
      <c r="E197" s="546">
        <v>12285</v>
      </c>
      <c r="F197" s="546">
        <v>12025</v>
      </c>
      <c r="G197"/>
      <c r="H197"/>
    </row>
    <row r="198" spans="2:8">
      <c r="B198" s="263"/>
      <c r="C198" s="536" t="s">
        <v>1456</v>
      </c>
      <c r="D198" s="537" t="s">
        <v>514</v>
      </c>
      <c r="E198" s="546">
        <v>10284</v>
      </c>
      <c r="F198" s="546">
        <v>9898</v>
      </c>
      <c r="G198"/>
      <c r="H198"/>
    </row>
    <row r="199" spans="2:8">
      <c r="B199" s="263"/>
      <c r="C199" s="536" t="s">
        <v>1457</v>
      </c>
      <c r="D199" s="537" t="s">
        <v>515</v>
      </c>
      <c r="E199" s="546">
        <v>112323</v>
      </c>
      <c r="F199" s="546">
        <v>110380</v>
      </c>
      <c r="G199"/>
      <c r="H199"/>
    </row>
    <row r="200" spans="2:8">
      <c r="B200" s="263"/>
      <c r="C200" s="536" t="s">
        <v>1458</v>
      </c>
      <c r="D200" s="537" t="s">
        <v>516</v>
      </c>
      <c r="E200" s="546">
        <v>0</v>
      </c>
      <c r="F200" s="546">
        <v>0</v>
      </c>
      <c r="G200"/>
      <c r="H200"/>
    </row>
    <row r="201" spans="2:8">
      <c r="B201" s="263"/>
      <c r="C201" s="536" t="s">
        <v>1459</v>
      </c>
      <c r="D201" s="537" t="s">
        <v>517</v>
      </c>
      <c r="E201" s="546">
        <v>16332</v>
      </c>
      <c r="F201" s="546">
        <v>15793</v>
      </c>
      <c r="G201"/>
      <c r="H201"/>
    </row>
    <row r="202" spans="2:8">
      <c r="B202" s="263"/>
      <c r="C202" s="536" t="s">
        <v>1460</v>
      </c>
      <c r="D202" s="537" t="s">
        <v>518</v>
      </c>
      <c r="E202" s="546">
        <v>15507</v>
      </c>
      <c r="F202" s="546">
        <v>14884</v>
      </c>
      <c r="G202"/>
      <c r="H202"/>
    </row>
    <row r="203" spans="2:8">
      <c r="B203" s="263"/>
      <c r="C203" s="536" t="s">
        <v>1461</v>
      </c>
      <c r="D203" s="537" t="s">
        <v>519</v>
      </c>
      <c r="E203" s="546">
        <v>11961</v>
      </c>
      <c r="F203" s="546">
        <v>11357</v>
      </c>
      <c r="G203"/>
      <c r="H203"/>
    </row>
    <row r="204" spans="2:8">
      <c r="B204" s="263"/>
      <c r="C204" s="536" t="s">
        <v>1462</v>
      </c>
      <c r="D204" s="537" t="s">
        <v>520</v>
      </c>
      <c r="E204" s="546">
        <v>11693</v>
      </c>
      <c r="F204" s="546">
        <v>11501</v>
      </c>
      <c r="G204"/>
      <c r="H204"/>
    </row>
    <row r="205" spans="2:8">
      <c r="B205" s="263"/>
      <c r="C205" s="536" t="s">
        <v>1463</v>
      </c>
      <c r="D205" s="537" t="s">
        <v>521</v>
      </c>
      <c r="E205" s="546">
        <v>14740</v>
      </c>
      <c r="F205" s="546">
        <v>14286</v>
      </c>
      <c r="G205"/>
      <c r="H205"/>
    </row>
    <row r="206" spans="2:8">
      <c r="B206" s="263"/>
      <c r="C206" s="536" t="s">
        <v>1464</v>
      </c>
      <c r="D206" s="537" t="s">
        <v>522</v>
      </c>
      <c r="E206" s="546">
        <v>13033</v>
      </c>
      <c r="F206" s="546">
        <v>12702</v>
      </c>
      <c r="G206"/>
      <c r="H206"/>
    </row>
    <row r="207" spans="2:8">
      <c r="B207" s="263"/>
      <c r="C207" s="536" t="s">
        <v>1465</v>
      </c>
      <c r="D207" s="537" t="s">
        <v>523</v>
      </c>
      <c r="E207" s="546">
        <v>14230</v>
      </c>
      <c r="F207" s="546">
        <v>13336</v>
      </c>
      <c r="G207"/>
      <c r="H207"/>
    </row>
    <row r="208" spans="2:8">
      <c r="B208" s="263"/>
      <c r="C208" s="536" t="s">
        <v>1466</v>
      </c>
      <c r="D208" s="537" t="s">
        <v>524</v>
      </c>
      <c r="E208" s="546">
        <v>10329</v>
      </c>
      <c r="F208" s="546">
        <v>9917</v>
      </c>
      <c r="G208"/>
      <c r="H208"/>
    </row>
    <row r="209" spans="2:8">
      <c r="B209" s="263"/>
      <c r="C209" s="536" t="s">
        <v>1467</v>
      </c>
      <c r="D209" s="537" t="s">
        <v>525</v>
      </c>
      <c r="E209" s="546">
        <v>13820</v>
      </c>
      <c r="F209" s="546">
        <v>13363</v>
      </c>
      <c r="G209"/>
      <c r="H209"/>
    </row>
    <row r="210" spans="2:8">
      <c r="B210" s="263"/>
      <c r="C210" s="536" t="s">
        <v>1468</v>
      </c>
      <c r="D210" s="537" t="s">
        <v>526</v>
      </c>
      <c r="E210" s="546">
        <v>14804</v>
      </c>
      <c r="F210" s="546">
        <v>14082</v>
      </c>
      <c r="G210"/>
      <c r="H210"/>
    </row>
    <row r="211" spans="2:8">
      <c r="B211" s="263"/>
      <c r="C211" s="536" t="s">
        <v>1469</v>
      </c>
      <c r="D211" s="537" t="s">
        <v>527</v>
      </c>
      <c r="E211" s="546">
        <v>12348</v>
      </c>
      <c r="F211" s="546">
        <v>12121</v>
      </c>
      <c r="G211"/>
      <c r="H211"/>
    </row>
    <row r="212" spans="2:8">
      <c r="B212" s="263"/>
      <c r="C212" s="536" t="s">
        <v>1470</v>
      </c>
      <c r="D212" s="537" t="s">
        <v>528</v>
      </c>
      <c r="E212" s="546">
        <v>13431</v>
      </c>
      <c r="F212" s="546">
        <v>13051</v>
      </c>
      <c r="G212"/>
      <c r="H212"/>
    </row>
    <row r="213" spans="2:8">
      <c r="B213" s="263"/>
      <c r="C213" s="536" t="s">
        <v>1471</v>
      </c>
      <c r="D213" s="537" t="s">
        <v>529</v>
      </c>
      <c r="E213" s="546">
        <v>17468</v>
      </c>
      <c r="F213" s="546">
        <v>17026</v>
      </c>
      <c r="G213"/>
      <c r="H213"/>
    </row>
    <row r="214" spans="2:8">
      <c r="B214" s="263"/>
      <c r="C214" s="536" t="s">
        <v>1472</v>
      </c>
      <c r="D214" s="537" t="s">
        <v>530</v>
      </c>
      <c r="E214" s="546">
        <v>11671</v>
      </c>
      <c r="F214" s="546">
        <v>11043</v>
      </c>
      <c r="G214"/>
      <c r="H214"/>
    </row>
    <row r="215" spans="2:8">
      <c r="B215" s="263"/>
      <c r="C215" s="536" t="s">
        <v>1473</v>
      </c>
      <c r="D215" s="537" t="s">
        <v>531</v>
      </c>
      <c r="E215" s="546">
        <v>14294</v>
      </c>
      <c r="F215" s="546">
        <v>13859</v>
      </c>
      <c r="G215"/>
      <c r="H215"/>
    </row>
    <row r="216" spans="2:8">
      <c r="B216" s="263"/>
      <c r="C216" s="536" t="s">
        <v>1474</v>
      </c>
      <c r="D216" s="537" t="s">
        <v>532</v>
      </c>
      <c r="E216" s="546">
        <v>9831</v>
      </c>
      <c r="F216" s="546">
        <v>9685</v>
      </c>
      <c r="G216"/>
      <c r="H216"/>
    </row>
    <row r="217" spans="2:8">
      <c r="B217" s="263"/>
      <c r="C217" s="536" t="s">
        <v>1475</v>
      </c>
      <c r="D217" s="537" t="s">
        <v>533</v>
      </c>
      <c r="E217" s="546">
        <v>13107</v>
      </c>
      <c r="F217" s="546">
        <v>12555</v>
      </c>
      <c r="G217"/>
      <c r="H217"/>
    </row>
    <row r="218" spans="2:8">
      <c r="B218" s="263"/>
      <c r="C218" s="536" t="s">
        <v>1476</v>
      </c>
      <c r="D218" s="537" t="s">
        <v>534</v>
      </c>
      <c r="E218" s="546">
        <v>11385</v>
      </c>
      <c r="F218" s="546">
        <v>10758</v>
      </c>
      <c r="G218"/>
      <c r="H218"/>
    </row>
    <row r="219" spans="2:8">
      <c r="B219" s="263"/>
      <c r="C219" s="536" t="s">
        <v>1477</v>
      </c>
      <c r="D219" s="537" t="s">
        <v>535</v>
      </c>
      <c r="E219" s="546">
        <v>11350</v>
      </c>
      <c r="F219" s="546">
        <v>11038</v>
      </c>
      <c r="G219"/>
      <c r="H219"/>
    </row>
    <row r="220" spans="2:8">
      <c r="B220" s="263"/>
      <c r="C220" s="536" t="s">
        <v>1478</v>
      </c>
      <c r="D220" s="537" t="s">
        <v>536</v>
      </c>
      <c r="E220" s="546">
        <v>18966</v>
      </c>
      <c r="F220" s="546">
        <v>18291</v>
      </c>
      <c r="G220"/>
      <c r="H220"/>
    </row>
    <row r="221" spans="2:8">
      <c r="B221" s="263"/>
      <c r="C221" s="536" t="s">
        <v>1479</v>
      </c>
      <c r="D221" s="537" t="s">
        <v>537</v>
      </c>
      <c r="E221" s="546">
        <v>23191</v>
      </c>
      <c r="F221" s="546">
        <v>22062</v>
      </c>
      <c r="G221"/>
      <c r="H221"/>
    </row>
    <row r="222" spans="2:8">
      <c r="B222" s="263"/>
      <c r="C222" s="536" t="s">
        <v>1480</v>
      </c>
      <c r="D222" s="537" t="s">
        <v>538</v>
      </c>
      <c r="E222" s="546">
        <v>14068</v>
      </c>
      <c r="F222" s="546">
        <v>13303</v>
      </c>
      <c r="G222"/>
      <c r="H222"/>
    </row>
    <row r="223" spans="2:8">
      <c r="B223" s="263"/>
      <c r="C223" s="536" t="s">
        <v>1481</v>
      </c>
      <c r="D223" s="537" t="s">
        <v>539</v>
      </c>
      <c r="E223" s="546">
        <v>10041</v>
      </c>
      <c r="F223" s="546">
        <v>9817</v>
      </c>
      <c r="G223"/>
      <c r="H223"/>
    </row>
    <row r="224" spans="2:8">
      <c r="B224" s="263"/>
      <c r="C224" s="536" t="s">
        <v>1482</v>
      </c>
      <c r="D224" s="537" t="s">
        <v>540</v>
      </c>
      <c r="E224" s="546">
        <v>12656</v>
      </c>
      <c r="F224" s="546">
        <v>12379</v>
      </c>
      <c r="G224"/>
      <c r="H224"/>
    </row>
    <row r="225" spans="2:8">
      <c r="B225" s="263"/>
      <c r="C225" s="536" t="s">
        <v>1483</v>
      </c>
      <c r="D225" s="537" t="s">
        <v>541</v>
      </c>
      <c r="E225" s="546">
        <v>14014</v>
      </c>
      <c r="F225" s="546">
        <v>13546</v>
      </c>
      <c r="G225"/>
      <c r="H225"/>
    </row>
    <row r="226" spans="2:8">
      <c r="B226" s="263"/>
      <c r="C226" s="536" t="s">
        <v>1484</v>
      </c>
      <c r="D226" s="537" t="s">
        <v>542</v>
      </c>
      <c r="E226" s="546">
        <v>14760</v>
      </c>
      <c r="F226" s="546">
        <v>14663</v>
      </c>
      <c r="G226"/>
      <c r="H226"/>
    </row>
    <row r="227" spans="2:8">
      <c r="B227" s="263"/>
      <c r="C227" s="536" t="s">
        <v>1485</v>
      </c>
      <c r="D227" s="537" t="s">
        <v>543</v>
      </c>
      <c r="E227" s="546">
        <v>13633</v>
      </c>
      <c r="F227" s="546">
        <v>13731</v>
      </c>
      <c r="G227"/>
      <c r="H227"/>
    </row>
    <row r="228" spans="2:8">
      <c r="B228" s="263"/>
      <c r="C228" s="536" t="s">
        <v>1486</v>
      </c>
      <c r="D228" s="537" t="s">
        <v>544</v>
      </c>
      <c r="E228" s="546">
        <v>15826</v>
      </c>
      <c r="F228" s="546">
        <v>15160</v>
      </c>
      <c r="G228"/>
      <c r="H228"/>
    </row>
    <row r="229" spans="2:8">
      <c r="B229" s="263"/>
      <c r="C229" s="536" t="s">
        <v>1487</v>
      </c>
      <c r="D229" s="537" t="s">
        <v>545</v>
      </c>
      <c r="E229" s="546">
        <v>12616</v>
      </c>
      <c r="F229" s="546">
        <v>12708</v>
      </c>
      <c r="G229"/>
      <c r="H229"/>
    </row>
    <row r="230" spans="2:8">
      <c r="B230" s="263"/>
      <c r="C230" s="536" t="s">
        <v>1488</v>
      </c>
      <c r="D230" s="537" t="s">
        <v>546</v>
      </c>
      <c r="E230" s="546">
        <v>16836</v>
      </c>
      <c r="F230" s="546">
        <v>15860</v>
      </c>
      <c r="G230"/>
      <c r="H230"/>
    </row>
    <row r="231" spans="2:8">
      <c r="B231" s="263"/>
      <c r="C231" s="536" t="s">
        <v>1489</v>
      </c>
      <c r="D231" s="537" t="s">
        <v>547</v>
      </c>
      <c r="E231" s="546">
        <v>19693</v>
      </c>
      <c r="F231" s="546">
        <v>19148</v>
      </c>
      <c r="G231"/>
      <c r="H231"/>
    </row>
    <row r="232" spans="2:8">
      <c r="B232" s="263"/>
      <c r="C232" s="536" t="s">
        <v>1490</v>
      </c>
      <c r="D232" s="537" t="s">
        <v>548</v>
      </c>
      <c r="E232" s="546">
        <v>13064</v>
      </c>
      <c r="F232" s="546">
        <v>12770</v>
      </c>
      <c r="G232"/>
      <c r="H232"/>
    </row>
    <row r="233" spans="2:8">
      <c r="B233" s="263"/>
      <c r="C233" s="536" t="s">
        <v>1491</v>
      </c>
      <c r="D233" s="537" t="s">
        <v>549</v>
      </c>
      <c r="E233" s="546">
        <v>13373</v>
      </c>
      <c r="F233" s="546">
        <v>13326</v>
      </c>
      <c r="G233"/>
      <c r="H233"/>
    </row>
    <row r="234" spans="2:8">
      <c r="B234" s="263"/>
      <c r="C234" s="536" t="s">
        <v>1492</v>
      </c>
      <c r="D234" s="537" t="s">
        <v>550</v>
      </c>
      <c r="E234" s="546">
        <v>11098</v>
      </c>
      <c r="F234" s="546">
        <v>10582</v>
      </c>
      <c r="G234"/>
      <c r="H234"/>
    </row>
    <row r="235" spans="2:8">
      <c r="B235" s="263"/>
      <c r="C235" s="536" t="s">
        <v>1493</v>
      </c>
      <c r="D235" s="537" t="s">
        <v>551</v>
      </c>
      <c r="E235" s="546">
        <v>13470</v>
      </c>
      <c r="F235" s="546">
        <v>13376</v>
      </c>
      <c r="G235"/>
      <c r="H235"/>
    </row>
    <row r="236" spans="2:8">
      <c r="B236" s="263"/>
      <c r="C236" s="536" t="s">
        <v>1494</v>
      </c>
      <c r="D236" s="537" t="s">
        <v>552</v>
      </c>
      <c r="E236" s="546">
        <v>14581</v>
      </c>
      <c r="F236" s="546">
        <v>14636</v>
      </c>
      <c r="G236"/>
      <c r="H236"/>
    </row>
    <row r="237" spans="2:8">
      <c r="B237" s="263"/>
      <c r="C237" s="536" t="s">
        <v>1495</v>
      </c>
      <c r="D237" s="537" t="s">
        <v>553</v>
      </c>
      <c r="E237" s="546">
        <v>11586</v>
      </c>
      <c r="F237" s="546">
        <v>11371</v>
      </c>
      <c r="G237"/>
      <c r="H237"/>
    </row>
    <row r="238" spans="2:8">
      <c r="B238" s="263"/>
      <c r="C238" s="536" t="s">
        <v>1496</v>
      </c>
      <c r="D238" s="537" t="s">
        <v>554</v>
      </c>
      <c r="E238" s="546">
        <v>12810</v>
      </c>
      <c r="F238" s="546">
        <v>12266</v>
      </c>
      <c r="G238"/>
      <c r="H238"/>
    </row>
    <row r="239" spans="2:8">
      <c r="B239" s="263"/>
      <c r="C239" s="536" t="s">
        <v>1497</v>
      </c>
      <c r="D239" s="537" t="s">
        <v>555</v>
      </c>
      <c r="E239" s="546">
        <v>11492</v>
      </c>
      <c r="F239" s="546">
        <v>11214</v>
      </c>
      <c r="G239"/>
      <c r="H239"/>
    </row>
    <row r="240" spans="2:8">
      <c r="B240" s="263"/>
      <c r="C240" s="536" t="s">
        <v>1498</v>
      </c>
      <c r="D240" s="537" t="s">
        <v>556</v>
      </c>
      <c r="E240" s="546">
        <v>11599</v>
      </c>
      <c r="F240" s="546">
        <v>10974</v>
      </c>
      <c r="G240"/>
      <c r="H240"/>
    </row>
    <row r="241" spans="2:8">
      <c r="B241" s="263"/>
      <c r="C241" s="536" t="s">
        <v>1499</v>
      </c>
      <c r="D241" s="537" t="s">
        <v>557</v>
      </c>
      <c r="E241" s="546">
        <v>24038</v>
      </c>
      <c r="F241" s="546">
        <v>22925</v>
      </c>
      <c r="G241"/>
      <c r="H241"/>
    </row>
    <row r="242" spans="2:8">
      <c r="B242" s="263"/>
      <c r="C242" s="536" t="s">
        <v>1500</v>
      </c>
      <c r="D242" s="537" t="s">
        <v>558</v>
      </c>
      <c r="E242" s="546">
        <v>12432</v>
      </c>
      <c r="F242" s="546">
        <v>11997</v>
      </c>
      <c r="G242"/>
      <c r="H242"/>
    </row>
    <row r="243" spans="2:8">
      <c r="B243" s="263"/>
      <c r="C243" s="536" t="s">
        <v>1501</v>
      </c>
      <c r="D243" s="537" t="s">
        <v>559</v>
      </c>
      <c r="E243" s="546">
        <v>13694</v>
      </c>
      <c r="F243" s="546">
        <v>13293</v>
      </c>
      <c r="G243"/>
      <c r="H243"/>
    </row>
    <row r="244" spans="2:8">
      <c r="B244" s="263"/>
      <c r="C244" s="536" t="s">
        <v>1502</v>
      </c>
      <c r="D244" s="537" t="s">
        <v>560</v>
      </c>
      <c r="E244" s="546">
        <v>23712</v>
      </c>
      <c r="F244" s="546">
        <v>22515</v>
      </c>
      <c r="G244"/>
      <c r="H244"/>
    </row>
    <row r="245" spans="2:8">
      <c r="B245" s="263"/>
      <c r="C245" s="536" t="s">
        <v>1503</v>
      </c>
      <c r="D245" s="537" t="s">
        <v>561</v>
      </c>
      <c r="E245" s="546">
        <v>11964</v>
      </c>
      <c r="F245" s="546">
        <v>11601</v>
      </c>
      <c r="G245"/>
      <c r="H245"/>
    </row>
    <row r="246" spans="2:8">
      <c r="B246" s="263"/>
      <c r="C246" s="536" t="s">
        <v>1504</v>
      </c>
      <c r="D246" s="537" t="s">
        <v>562</v>
      </c>
      <c r="E246" s="546">
        <v>19234</v>
      </c>
      <c r="F246" s="546">
        <v>19422</v>
      </c>
      <c r="G246"/>
      <c r="H246"/>
    </row>
    <row r="247" spans="2:8">
      <c r="B247" s="263"/>
      <c r="C247" s="536" t="s">
        <v>1505</v>
      </c>
      <c r="D247" s="537" t="s">
        <v>563</v>
      </c>
      <c r="E247" s="546">
        <v>14718</v>
      </c>
      <c r="F247" s="546">
        <v>13900</v>
      </c>
      <c r="G247"/>
      <c r="H247"/>
    </row>
    <row r="248" spans="2:8">
      <c r="B248" s="263"/>
      <c r="C248" s="536" t="s">
        <v>1506</v>
      </c>
      <c r="D248" s="537" t="s">
        <v>564</v>
      </c>
      <c r="E248" s="546">
        <v>13456</v>
      </c>
      <c r="F248" s="546">
        <v>13021</v>
      </c>
      <c r="G248"/>
      <c r="H248"/>
    </row>
    <row r="249" spans="2:8">
      <c r="B249" s="263"/>
      <c r="C249" s="536" t="s">
        <v>1507</v>
      </c>
      <c r="D249" s="537" t="s">
        <v>565</v>
      </c>
      <c r="E249" s="546">
        <v>19825</v>
      </c>
      <c r="F249" s="546">
        <v>18760</v>
      </c>
      <c r="G249"/>
      <c r="H249"/>
    </row>
    <row r="250" spans="2:8">
      <c r="B250" s="263"/>
      <c r="C250" s="536" t="s">
        <v>1508</v>
      </c>
      <c r="D250" s="537" t="s">
        <v>566</v>
      </c>
      <c r="E250" s="546">
        <v>11232</v>
      </c>
      <c r="F250" s="546">
        <v>11101</v>
      </c>
      <c r="G250"/>
      <c r="H250"/>
    </row>
    <row r="251" spans="2:8">
      <c r="B251" s="263"/>
      <c r="C251" s="536" t="s">
        <v>1509</v>
      </c>
      <c r="D251" s="537" t="s">
        <v>567</v>
      </c>
      <c r="E251" s="546">
        <v>12912</v>
      </c>
      <c r="F251" s="546">
        <v>12686</v>
      </c>
      <c r="G251"/>
      <c r="H251"/>
    </row>
    <row r="252" spans="2:8">
      <c r="B252" s="263"/>
      <c r="C252" s="536" t="s">
        <v>1510</v>
      </c>
      <c r="D252" s="537" t="s">
        <v>568</v>
      </c>
      <c r="E252" s="546">
        <v>15362</v>
      </c>
      <c r="F252" s="546">
        <v>15042</v>
      </c>
      <c r="G252"/>
      <c r="H252"/>
    </row>
    <row r="253" spans="2:8">
      <c r="B253" s="263"/>
      <c r="C253" s="536" t="s">
        <v>1511</v>
      </c>
      <c r="D253" s="537" t="s">
        <v>569</v>
      </c>
      <c r="E253" s="546">
        <v>15891</v>
      </c>
      <c r="F253" s="546">
        <v>15642</v>
      </c>
      <c r="G253"/>
      <c r="H253"/>
    </row>
    <row r="254" spans="2:8">
      <c r="B254" s="263"/>
      <c r="C254" s="536" t="s">
        <v>1512</v>
      </c>
      <c r="D254" s="537" t="s">
        <v>570</v>
      </c>
      <c r="E254" s="546">
        <v>16514</v>
      </c>
      <c r="F254" s="546">
        <v>15786</v>
      </c>
      <c r="G254"/>
      <c r="H254"/>
    </row>
    <row r="255" spans="2:8">
      <c r="B255" s="263"/>
      <c r="C255" s="536" t="s">
        <v>1513</v>
      </c>
      <c r="D255" s="537" t="s">
        <v>571</v>
      </c>
      <c r="E255" s="546">
        <v>11240</v>
      </c>
      <c r="F255" s="546">
        <v>10975</v>
      </c>
      <c r="G255"/>
      <c r="H255"/>
    </row>
    <row r="256" spans="2:8">
      <c r="B256" s="263"/>
      <c r="C256" s="536" t="s">
        <v>1514</v>
      </c>
      <c r="D256" s="537" t="s">
        <v>572</v>
      </c>
      <c r="E256" s="546">
        <v>14270</v>
      </c>
      <c r="F256" s="546">
        <v>13878</v>
      </c>
      <c r="G256"/>
      <c r="H256"/>
    </row>
    <row r="257" spans="2:8">
      <c r="B257" s="263"/>
      <c r="C257" s="536" t="s">
        <v>1515</v>
      </c>
      <c r="D257" s="537" t="s">
        <v>573</v>
      </c>
      <c r="E257" s="546">
        <v>14196</v>
      </c>
      <c r="F257" s="546">
        <v>13967</v>
      </c>
      <c r="G257"/>
      <c r="H257"/>
    </row>
    <row r="258" spans="2:8">
      <c r="B258" s="263"/>
      <c r="C258" s="536" t="s">
        <v>1516</v>
      </c>
      <c r="D258" s="537" t="s">
        <v>574</v>
      </c>
      <c r="E258" s="546">
        <v>16324</v>
      </c>
      <c r="F258" s="546">
        <v>15849</v>
      </c>
      <c r="G258"/>
      <c r="H258"/>
    </row>
    <row r="259" spans="2:8">
      <c r="B259" s="263"/>
      <c r="C259" s="536" t="s">
        <v>1517</v>
      </c>
      <c r="D259" s="537" t="s">
        <v>575</v>
      </c>
      <c r="E259" s="546">
        <v>17912</v>
      </c>
      <c r="F259" s="546">
        <v>17362</v>
      </c>
      <c r="G259"/>
      <c r="H259"/>
    </row>
    <row r="260" spans="2:8">
      <c r="B260" s="263"/>
      <c r="C260" s="536" t="s">
        <v>1518</v>
      </c>
      <c r="D260" s="537" t="s">
        <v>576</v>
      </c>
      <c r="E260" s="546">
        <v>15147</v>
      </c>
      <c r="F260" s="546">
        <v>14321</v>
      </c>
      <c r="G260"/>
      <c r="H260"/>
    </row>
    <row r="261" spans="2:8">
      <c r="B261" s="263"/>
      <c r="C261" s="536" t="s">
        <v>1519</v>
      </c>
      <c r="D261" s="537" t="s">
        <v>577</v>
      </c>
      <c r="E261" s="546">
        <v>11411</v>
      </c>
      <c r="F261" s="546">
        <v>10891</v>
      </c>
      <c r="G261"/>
      <c r="H261"/>
    </row>
    <row r="262" spans="2:8">
      <c r="B262" s="263"/>
      <c r="C262" s="536" t="s">
        <v>1520</v>
      </c>
      <c r="D262" s="537" t="s">
        <v>578</v>
      </c>
      <c r="E262" s="546">
        <v>15461</v>
      </c>
      <c r="F262" s="546">
        <v>14931</v>
      </c>
      <c r="G262"/>
      <c r="H262"/>
    </row>
    <row r="263" spans="2:8">
      <c r="B263" s="263"/>
      <c r="C263" s="536" t="s">
        <v>1521</v>
      </c>
      <c r="D263" s="537" t="s">
        <v>579</v>
      </c>
      <c r="E263" s="546">
        <v>10997</v>
      </c>
      <c r="F263" s="546">
        <v>10031</v>
      </c>
      <c r="G263"/>
      <c r="H263"/>
    </row>
    <row r="264" spans="2:8">
      <c r="B264" s="263"/>
      <c r="C264" s="536" t="s">
        <v>1522</v>
      </c>
      <c r="D264" s="537" t="s">
        <v>580</v>
      </c>
      <c r="E264" s="546">
        <v>24901</v>
      </c>
      <c r="F264" s="546">
        <v>23945</v>
      </c>
      <c r="G264"/>
      <c r="H264"/>
    </row>
    <row r="265" spans="2:8">
      <c r="B265" s="263"/>
      <c r="C265" s="536" t="s">
        <v>1523</v>
      </c>
      <c r="D265" s="537" t="s">
        <v>581</v>
      </c>
      <c r="E265" s="546">
        <v>14374</v>
      </c>
      <c r="F265" s="546">
        <v>14299</v>
      </c>
      <c r="G265"/>
      <c r="H265"/>
    </row>
    <row r="266" spans="2:8">
      <c r="B266" s="263"/>
      <c r="C266" s="536" t="s">
        <v>1524</v>
      </c>
      <c r="D266" s="537" t="s">
        <v>582</v>
      </c>
      <c r="E266" s="546">
        <v>13633</v>
      </c>
      <c r="F266" s="546">
        <v>13340</v>
      </c>
      <c r="G266"/>
      <c r="H266"/>
    </row>
    <row r="267" spans="2:8">
      <c r="B267" s="263"/>
      <c r="C267" s="536" t="s">
        <v>1525</v>
      </c>
      <c r="D267" s="537" t="s">
        <v>583</v>
      </c>
      <c r="E267" s="546">
        <v>21377</v>
      </c>
      <c r="F267" s="546">
        <v>20996</v>
      </c>
      <c r="G267"/>
      <c r="H267"/>
    </row>
    <row r="268" spans="2:8">
      <c r="B268" s="263"/>
      <c r="C268" s="536" t="s">
        <v>1526</v>
      </c>
      <c r="D268" s="537" t="s">
        <v>584</v>
      </c>
      <c r="E268" s="546">
        <v>18259</v>
      </c>
      <c r="F268" s="546">
        <v>17823</v>
      </c>
      <c r="G268"/>
      <c r="H268"/>
    </row>
    <row r="269" spans="2:8">
      <c r="B269" s="263"/>
      <c r="C269" s="536" t="s">
        <v>1527</v>
      </c>
      <c r="D269" s="537" t="s">
        <v>585</v>
      </c>
      <c r="E269" s="546">
        <v>18190</v>
      </c>
      <c r="F269" s="546">
        <v>17586</v>
      </c>
      <c r="G269"/>
      <c r="H269"/>
    </row>
    <row r="270" spans="2:8">
      <c r="B270" s="263"/>
      <c r="C270" s="536" t="s">
        <v>1528</v>
      </c>
      <c r="D270" s="537" t="s">
        <v>586</v>
      </c>
      <c r="E270" s="546">
        <v>19578</v>
      </c>
      <c r="F270" s="546">
        <v>19770</v>
      </c>
      <c r="G270"/>
      <c r="H270"/>
    </row>
    <row r="271" spans="2:8">
      <c r="B271" s="263"/>
      <c r="C271" s="536" t="s">
        <v>1529</v>
      </c>
      <c r="D271" s="537" t="s">
        <v>587</v>
      </c>
      <c r="E271" s="546">
        <v>19547</v>
      </c>
      <c r="F271" s="546">
        <v>18992</v>
      </c>
      <c r="G271"/>
      <c r="H271"/>
    </row>
    <row r="272" spans="2:8">
      <c r="B272" s="263"/>
      <c r="C272" s="536" t="s">
        <v>1530</v>
      </c>
      <c r="D272" s="537" t="s">
        <v>588</v>
      </c>
      <c r="E272" s="546">
        <v>10958</v>
      </c>
      <c r="F272" s="546">
        <v>10616</v>
      </c>
      <c r="G272"/>
      <c r="H272"/>
    </row>
    <row r="273" spans="2:8">
      <c r="B273" s="263"/>
      <c r="C273" s="536" t="s">
        <v>1531</v>
      </c>
      <c r="D273" s="537" t="s">
        <v>589</v>
      </c>
      <c r="E273" s="546">
        <v>14048</v>
      </c>
      <c r="F273" s="546">
        <v>13902</v>
      </c>
      <c r="G273"/>
      <c r="H273"/>
    </row>
    <row r="274" spans="2:8">
      <c r="B274" s="263"/>
      <c r="C274" s="536" t="s">
        <v>1532</v>
      </c>
      <c r="D274" s="537" t="s">
        <v>590</v>
      </c>
      <c r="E274" s="546">
        <v>18621</v>
      </c>
      <c r="F274" s="546">
        <v>17764</v>
      </c>
      <c r="G274"/>
      <c r="H274"/>
    </row>
    <row r="275" spans="2:8">
      <c r="B275" s="263"/>
      <c r="C275" s="536" t="s">
        <v>1533</v>
      </c>
      <c r="D275" s="537" t="s">
        <v>591</v>
      </c>
      <c r="E275" s="546">
        <v>12242</v>
      </c>
      <c r="F275" s="546">
        <v>11869</v>
      </c>
      <c r="G275"/>
      <c r="H275"/>
    </row>
    <row r="276" spans="2:8">
      <c r="B276" s="263"/>
      <c r="C276" s="536" t="s">
        <v>1534</v>
      </c>
      <c r="D276" s="537" t="s">
        <v>592</v>
      </c>
      <c r="E276" s="546">
        <v>24249</v>
      </c>
      <c r="F276" s="546">
        <v>23541</v>
      </c>
      <c r="G276"/>
      <c r="H276"/>
    </row>
    <row r="277" spans="2:8">
      <c r="B277" s="263"/>
      <c r="C277" s="536" t="s">
        <v>1535</v>
      </c>
      <c r="D277" s="537" t="s">
        <v>593</v>
      </c>
      <c r="E277" s="546">
        <v>16374</v>
      </c>
      <c r="F277" s="546">
        <v>15866</v>
      </c>
      <c r="G277"/>
      <c r="H277"/>
    </row>
    <row r="278" spans="2:8">
      <c r="B278" s="263"/>
      <c r="C278" s="536" t="s">
        <v>1536</v>
      </c>
      <c r="D278" s="537" t="s">
        <v>594</v>
      </c>
      <c r="E278" s="546">
        <v>13878</v>
      </c>
      <c r="F278" s="546">
        <v>13588</v>
      </c>
      <c r="G278"/>
      <c r="H278"/>
    </row>
    <row r="279" spans="2:8">
      <c r="B279" s="263"/>
      <c r="C279" s="536" t="s">
        <v>1537</v>
      </c>
      <c r="D279" s="537" t="s">
        <v>595</v>
      </c>
      <c r="E279" s="546">
        <v>15974</v>
      </c>
      <c r="F279" s="546">
        <v>15210</v>
      </c>
      <c r="G279"/>
      <c r="H279"/>
    </row>
    <row r="280" spans="2:8">
      <c r="B280" s="263"/>
      <c r="C280" s="536" t="s">
        <v>1538</v>
      </c>
      <c r="D280" s="537" t="s">
        <v>596</v>
      </c>
      <c r="E280" s="546">
        <v>11888</v>
      </c>
      <c r="F280" s="546">
        <v>11524</v>
      </c>
      <c r="G280"/>
      <c r="H280"/>
    </row>
    <row r="281" spans="2:8">
      <c r="B281" s="263"/>
      <c r="C281" s="536" t="s">
        <v>1539</v>
      </c>
      <c r="D281" s="537" t="s">
        <v>597</v>
      </c>
      <c r="E281" s="546">
        <v>11301</v>
      </c>
      <c r="F281" s="546">
        <v>11237</v>
      </c>
      <c r="G281"/>
      <c r="H281"/>
    </row>
    <row r="282" spans="2:8">
      <c r="B282" s="263"/>
      <c r="C282" s="536" t="s">
        <v>1540</v>
      </c>
      <c r="D282" s="537" t="s">
        <v>598</v>
      </c>
      <c r="E282" s="546">
        <v>12232</v>
      </c>
      <c r="F282" s="546">
        <v>12055</v>
      </c>
      <c r="G282"/>
      <c r="H282"/>
    </row>
    <row r="283" spans="2:8">
      <c r="B283" s="263"/>
      <c r="C283" s="536" t="s">
        <v>1541</v>
      </c>
      <c r="D283" s="537" t="s">
        <v>599</v>
      </c>
      <c r="E283" s="546">
        <v>11815</v>
      </c>
      <c r="F283" s="546">
        <v>11663</v>
      </c>
      <c r="G283"/>
      <c r="H283"/>
    </row>
    <row r="284" spans="2:8">
      <c r="B284" s="263"/>
      <c r="C284" s="536" t="s">
        <v>1542</v>
      </c>
      <c r="D284" s="537" t="s">
        <v>600</v>
      </c>
      <c r="E284" s="546">
        <v>11223</v>
      </c>
      <c r="F284" s="546">
        <v>10554</v>
      </c>
      <c r="G284"/>
      <c r="H284"/>
    </row>
    <row r="285" spans="2:8">
      <c r="B285" s="263"/>
      <c r="C285" s="536" t="s">
        <v>1543</v>
      </c>
      <c r="D285" s="537" t="s">
        <v>601</v>
      </c>
      <c r="E285" s="546">
        <v>12682</v>
      </c>
      <c r="F285" s="546">
        <v>12171</v>
      </c>
      <c r="G285"/>
      <c r="H285"/>
    </row>
    <row r="286" spans="2:8">
      <c r="B286" s="263"/>
      <c r="C286" s="536" t="s">
        <v>1544</v>
      </c>
      <c r="D286" s="537" t="s">
        <v>602</v>
      </c>
      <c r="E286" s="546">
        <v>13440</v>
      </c>
      <c r="F286" s="546">
        <v>12966</v>
      </c>
      <c r="G286"/>
      <c r="H286"/>
    </row>
    <row r="287" spans="2:8">
      <c r="B287" s="263"/>
      <c r="C287" s="536" t="s">
        <v>1545</v>
      </c>
      <c r="D287" s="537" t="s">
        <v>603</v>
      </c>
      <c r="E287" s="546">
        <v>11881</v>
      </c>
      <c r="F287" s="546">
        <v>11332</v>
      </c>
      <c r="G287"/>
      <c r="H287"/>
    </row>
    <row r="288" spans="2:8">
      <c r="B288" s="263"/>
      <c r="C288" s="536" t="s">
        <v>1546</v>
      </c>
      <c r="D288" s="537" t="s">
        <v>604</v>
      </c>
      <c r="E288" s="546">
        <v>11337</v>
      </c>
      <c r="F288" s="546">
        <v>11032</v>
      </c>
      <c r="G288"/>
      <c r="H288"/>
    </row>
    <row r="289" spans="2:8">
      <c r="B289" s="263"/>
      <c r="C289" s="536" t="s">
        <v>1547</v>
      </c>
      <c r="D289" s="537" t="s">
        <v>605</v>
      </c>
      <c r="E289" s="546">
        <v>13349</v>
      </c>
      <c r="F289" s="546">
        <v>13066</v>
      </c>
      <c r="G289"/>
      <c r="H289"/>
    </row>
    <row r="290" spans="2:8">
      <c r="B290" s="263"/>
      <c r="C290" s="536" t="s">
        <v>1548</v>
      </c>
      <c r="D290" s="537" t="s">
        <v>606</v>
      </c>
      <c r="E290" s="546">
        <v>11266</v>
      </c>
      <c r="F290" s="546">
        <v>10760</v>
      </c>
      <c r="G290"/>
      <c r="H290"/>
    </row>
    <row r="291" spans="2:8">
      <c r="B291" s="263"/>
      <c r="C291" s="536" t="s">
        <v>1549</v>
      </c>
      <c r="D291" s="537" t="s">
        <v>607</v>
      </c>
      <c r="E291" s="546">
        <v>11787</v>
      </c>
      <c r="F291" s="546">
        <v>11814</v>
      </c>
      <c r="G291"/>
      <c r="H291"/>
    </row>
    <row r="292" spans="2:8">
      <c r="B292" s="263"/>
      <c r="C292" s="536" t="s">
        <v>1550</v>
      </c>
      <c r="D292" s="537" t="s">
        <v>608</v>
      </c>
      <c r="E292" s="546">
        <v>15315</v>
      </c>
      <c r="F292" s="546">
        <v>15052</v>
      </c>
      <c r="G292"/>
      <c r="H292"/>
    </row>
    <row r="293" spans="2:8">
      <c r="B293" s="263"/>
      <c r="C293" s="536" t="s">
        <v>1551</v>
      </c>
      <c r="D293" s="537" t="s">
        <v>609</v>
      </c>
      <c r="E293" s="546">
        <v>11284</v>
      </c>
      <c r="F293" s="546">
        <v>11018</v>
      </c>
      <c r="G293"/>
      <c r="H293"/>
    </row>
    <row r="294" spans="2:8">
      <c r="B294" s="263"/>
      <c r="C294" s="536" t="s">
        <v>1552</v>
      </c>
      <c r="D294" s="537" t="s">
        <v>610</v>
      </c>
      <c r="E294" s="546">
        <v>17729</v>
      </c>
      <c r="F294" s="546">
        <v>17034</v>
      </c>
      <c r="G294"/>
      <c r="H294"/>
    </row>
    <row r="295" spans="2:8">
      <c r="B295" s="263"/>
      <c r="C295" s="536" t="s">
        <v>1553</v>
      </c>
      <c r="D295" s="537" t="s">
        <v>611</v>
      </c>
      <c r="E295" s="546">
        <v>19264</v>
      </c>
      <c r="F295" s="546">
        <v>18686</v>
      </c>
      <c r="G295"/>
      <c r="H295"/>
    </row>
    <row r="296" spans="2:8">
      <c r="B296" s="263"/>
      <c r="C296" s="536" t="s">
        <v>1554</v>
      </c>
      <c r="D296" s="537" t="s">
        <v>612</v>
      </c>
      <c r="E296" s="546">
        <v>13315</v>
      </c>
      <c r="F296" s="546">
        <v>12990</v>
      </c>
      <c r="G296"/>
      <c r="H296"/>
    </row>
    <row r="297" spans="2:8">
      <c r="B297" s="263"/>
      <c r="C297" s="536" t="s">
        <v>1555</v>
      </c>
      <c r="D297" s="537" t="s">
        <v>613</v>
      </c>
      <c r="E297" s="546">
        <v>24816</v>
      </c>
      <c r="F297" s="546">
        <v>23607</v>
      </c>
      <c r="G297"/>
      <c r="H297"/>
    </row>
    <row r="298" spans="2:8">
      <c r="B298" s="263"/>
      <c r="C298" s="536" t="s">
        <v>1556</v>
      </c>
      <c r="D298" s="537" t="s">
        <v>614</v>
      </c>
      <c r="E298" s="546">
        <v>8252</v>
      </c>
      <c r="F298" s="546">
        <v>7853</v>
      </c>
      <c r="G298"/>
      <c r="H298"/>
    </row>
    <row r="299" spans="2:8">
      <c r="B299" s="263"/>
      <c r="C299" s="536" t="s">
        <v>1557</v>
      </c>
      <c r="D299" s="537" t="s">
        <v>615</v>
      </c>
      <c r="E299" s="546">
        <v>28366</v>
      </c>
      <c r="F299" s="546">
        <v>27543</v>
      </c>
      <c r="G299"/>
      <c r="H299"/>
    </row>
    <row r="300" spans="2:8">
      <c r="B300" s="263"/>
      <c r="C300" s="536" t="s">
        <v>1558</v>
      </c>
      <c r="D300" s="537" t="s">
        <v>616</v>
      </c>
      <c r="E300" s="546">
        <v>11300</v>
      </c>
      <c r="F300" s="546">
        <v>11084</v>
      </c>
      <c r="G300"/>
      <c r="H300"/>
    </row>
    <row r="301" spans="2:8">
      <c r="B301" s="263"/>
      <c r="C301" s="536" t="s">
        <v>1559</v>
      </c>
      <c r="D301" s="537" t="s">
        <v>617</v>
      </c>
      <c r="E301" s="546">
        <v>22321</v>
      </c>
      <c r="F301" s="546">
        <v>21629</v>
      </c>
      <c r="G301"/>
      <c r="H301"/>
    </row>
    <row r="302" spans="2:8">
      <c r="B302" s="263"/>
      <c r="C302" s="536" t="s">
        <v>1560</v>
      </c>
      <c r="D302" s="537" t="s">
        <v>618</v>
      </c>
      <c r="E302" s="546">
        <v>29561</v>
      </c>
      <c r="F302" s="546">
        <v>29259</v>
      </c>
      <c r="G302"/>
      <c r="H302"/>
    </row>
    <row r="303" spans="2:8">
      <c r="B303" s="263"/>
      <c r="C303" s="536" t="s">
        <v>1561</v>
      </c>
      <c r="D303" s="537" t="s">
        <v>619</v>
      </c>
      <c r="E303" s="546">
        <v>16985</v>
      </c>
      <c r="F303" s="546">
        <v>16321</v>
      </c>
      <c r="G303"/>
      <c r="H303"/>
    </row>
    <row r="304" spans="2:8">
      <c r="B304" s="263"/>
      <c r="C304" s="536" t="s">
        <v>1562</v>
      </c>
      <c r="D304" s="537" t="s">
        <v>620</v>
      </c>
      <c r="E304" s="546">
        <v>15915</v>
      </c>
      <c r="F304" s="546">
        <v>15495</v>
      </c>
      <c r="G304"/>
      <c r="H304"/>
    </row>
    <row r="305" spans="2:8">
      <c r="B305" s="263"/>
      <c r="C305" s="536" t="s">
        <v>1563</v>
      </c>
      <c r="D305" s="537" t="s">
        <v>621</v>
      </c>
      <c r="E305" s="546">
        <v>14508</v>
      </c>
      <c r="F305" s="546">
        <v>14550</v>
      </c>
      <c r="G305"/>
      <c r="H305"/>
    </row>
    <row r="306" spans="2:8">
      <c r="B306" s="263"/>
      <c r="C306" s="536" t="s">
        <v>1564</v>
      </c>
      <c r="D306" s="537" t="s">
        <v>622</v>
      </c>
      <c r="E306" s="546">
        <v>11374</v>
      </c>
      <c r="F306" s="546">
        <v>11093</v>
      </c>
      <c r="G306"/>
      <c r="H306"/>
    </row>
    <row r="307" spans="2:8">
      <c r="B307" s="263"/>
      <c r="C307" s="536" t="s">
        <v>1565</v>
      </c>
      <c r="D307" s="537" t="s">
        <v>623</v>
      </c>
      <c r="E307" s="546">
        <v>12496</v>
      </c>
      <c r="F307" s="546">
        <v>12111</v>
      </c>
      <c r="G307"/>
      <c r="H307"/>
    </row>
    <row r="308" spans="2:8">
      <c r="B308" s="263"/>
      <c r="C308" s="536" t="s">
        <v>1566</v>
      </c>
      <c r="D308" s="537" t="s">
        <v>624</v>
      </c>
      <c r="E308" s="546">
        <v>11770</v>
      </c>
      <c r="F308" s="546">
        <v>11609</v>
      </c>
      <c r="G308"/>
      <c r="H308"/>
    </row>
    <row r="309" spans="2:8">
      <c r="B309" s="263"/>
      <c r="C309" s="536" t="s">
        <v>1567</v>
      </c>
      <c r="D309" s="537" t="s">
        <v>625</v>
      </c>
      <c r="E309" s="546">
        <v>14197</v>
      </c>
      <c r="F309" s="546">
        <v>13781</v>
      </c>
      <c r="G309"/>
      <c r="H309"/>
    </row>
    <row r="310" spans="2:8">
      <c r="B310" s="263"/>
      <c r="C310" s="536" t="s">
        <v>1568</v>
      </c>
      <c r="D310" s="537" t="s">
        <v>626</v>
      </c>
      <c r="E310" s="546">
        <v>24970</v>
      </c>
      <c r="F310" s="546">
        <v>23964</v>
      </c>
      <c r="G310"/>
      <c r="H310"/>
    </row>
    <row r="311" spans="2:8">
      <c r="B311" s="263"/>
      <c r="C311" s="536" t="s">
        <v>1569</v>
      </c>
      <c r="D311" s="537" t="s">
        <v>627</v>
      </c>
      <c r="E311" s="546">
        <v>19535</v>
      </c>
      <c r="F311" s="546">
        <v>18593</v>
      </c>
      <c r="G311"/>
      <c r="H311"/>
    </row>
    <row r="312" spans="2:8">
      <c r="B312" s="263"/>
      <c r="C312" s="536" t="s">
        <v>1570</v>
      </c>
      <c r="D312" s="537" t="s">
        <v>628</v>
      </c>
      <c r="E312" s="546">
        <v>13590</v>
      </c>
      <c r="F312" s="546">
        <v>13290</v>
      </c>
      <c r="G312"/>
      <c r="H312"/>
    </row>
    <row r="313" spans="2:8">
      <c r="B313" s="263"/>
      <c r="C313" s="536" t="s">
        <v>1571</v>
      </c>
      <c r="D313" s="537" t="s">
        <v>629</v>
      </c>
      <c r="E313" s="546">
        <v>11827</v>
      </c>
      <c r="F313" s="546">
        <v>11224</v>
      </c>
      <c r="G313"/>
      <c r="H313"/>
    </row>
    <row r="314" spans="2:8">
      <c r="B314" s="263"/>
      <c r="C314" s="536" t="s">
        <v>1572</v>
      </c>
      <c r="D314" s="537" t="s">
        <v>630</v>
      </c>
      <c r="E314" s="546">
        <v>12871</v>
      </c>
      <c r="F314" s="546">
        <v>12436</v>
      </c>
      <c r="G314"/>
      <c r="H314"/>
    </row>
    <row r="315" spans="2:8">
      <c r="B315" s="263"/>
      <c r="C315" s="536" t="s">
        <v>1573</v>
      </c>
      <c r="D315" s="537" t="s">
        <v>631</v>
      </c>
      <c r="E315" s="546">
        <v>21350</v>
      </c>
      <c r="F315" s="546">
        <v>20575</v>
      </c>
      <c r="G315"/>
      <c r="H315"/>
    </row>
    <row r="316" spans="2:8">
      <c r="B316" s="263"/>
      <c r="C316" s="536" t="s">
        <v>1574</v>
      </c>
      <c r="D316" s="537" t="s">
        <v>632</v>
      </c>
      <c r="E316" s="546">
        <v>21182</v>
      </c>
      <c r="F316" s="546">
        <v>20949</v>
      </c>
      <c r="G316"/>
      <c r="H316"/>
    </row>
    <row r="317" spans="2:8">
      <c r="B317" s="263"/>
      <c r="C317" s="536" t="s">
        <v>1575</v>
      </c>
      <c r="D317" s="537" t="s">
        <v>633</v>
      </c>
      <c r="E317" s="546">
        <v>13382</v>
      </c>
      <c r="F317" s="546">
        <v>12987</v>
      </c>
      <c r="G317"/>
      <c r="H317"/>
    </row>
    <row r="318" spans="2:8">
      <c r="B318" s="263"/>
      <c r="C318" s="536" t="s">
        <v>1576</v>
      </c>
      <c r="D318" s="537" t="s">
        <v>634</v>
      </c>
      <c r="E318" s="546">
        <v>10596</v>
      </c>
      <c r="F318" s="546">
        <v>10058</v>
      </c>
      <c r="G318"/>
      <c r="H318"/>
    </row>
    <row r="319" spans="2:8">
      <c r="B319" s="263"/>
      <c r="C319" s="536" t="s">
        <v>1577</v>
      </c>
      <c r="D319" s="537" t="s">
        <v>635</v>
      </c>
      <c r="E319" s="546">
        <v>13152</v>
      </c>
      <c r="F319" s="546">
        <v>12700</v>
      </c>
      <c r="G319"/>
      <c r="H319"/>
    </row>
    <row r="320" spans="2:8">
      <c r="B320" s="263"/>
      <c r="C320" s="536" t="s">
        <v>1578</v>
      </c>
      <c r="D320" s="537" t="s">
        <v>636</v>
      </c>
      <c r="E320" s="546">
        <v>15327</v>
      </c>
      <c r="F320" s="546">
        <v>14794</v>
      </c>
      <c r="G320"/>
      <c r="H320"/>
    </row>
    <row r="321" spans="2:8">
      <c r="B321" s="263"/>
      <c r="C321" s="536" t="s">
        <v>1579</v>
      </c>
      <c r="D321" s="537" t="s">
        <v>637</v>
      </c>
      <c r="E321" s="546">
        <v>16370</v>
      </c>
      <c r="F321" s="546">
        <v>16046</v>
      </c>
      <c r="G321"/>
      <c r="H321"/>
    </row>
    <row r="322" spans="2:8">
      <c r="B322" s="263"/>
      <c r="C322" s="536" t="s">
        <v>1580</v>
      </c>
      <c r="D322" s="537" t="s">
        <v>638</v>
      </c>
      <c r="E322" s="546">
        <v>39674</v>
      </c>
      <c r="F322" s="546">
        <v>40035</v>
      </c>
      <c r="G322"/>
      <c r="H322"/>
    </row>
    <row r="323" spans="2:8">
      <c r="B323" s="263"/>
      <c r="C323" s="536" t="s">
        <v>1581</v>
      </c>
      <c r="D323" s="537" t="s">
        <v>639</v>
      </c>
      <c r="E323" s="546">
        <v>10970</v>
      </c>
      <c r="F323" s="546">
        <v>10632</v>
      </c>
      <c r="G323"/>
      <c r="H323"/>
    </row>
    <row r="324" spans="2:8">
      <c r="B324" s="263"/>
      <c r="C324" s="536" t="s">
        <v>1582</v>
      </c>
      <c r="D324" s="537" t="s">
        <v>640</v>
      </c>
      <c r="E324" s="546">
        <v>13627</v>
      </c>
      <c r="F324" s="546">
        <v>13211</v>
      </c>
      <c r="G324"/>
      <c r="H324"/>
    </row>
    <row r="325" spans="2:8">
      <c r="B325" s="263"/>
      <c r="C325" s="536" t="s">
        <v>1583</v>
      </c>
      <c r="D325" s="537" t="s">
        <v>641</v>
      </c>
      <c r="E325" s="546">
        <v>17688</v>
      </c>
      <c r="F325" s="546">
        <v>17600</v>
      </c>
      <c r="G325"/>
      <c r="H325"/>
    </row>
    <row r="326" spans="2:8">
      <c r="B326" s="263"/>
      <c r="C326" s="536" t="s">
        <v>1584</v>
      </c>
      <c r="D326" s="537" t="s">
        <v>642</v>
      </c>
      <c r="E326" s="546">
        <v>13945</v>
      </c>
      <c r="F326" s="546">
        <v>13419</v>
      </c>
      <c r="G326"/>
      <c r="H326"/>
    </row>
    <row r="327" spans="2:8">
      <c r="B327" s="263"/>
      <c r="C327" s="536" t="s">
        <v>1585</v>
      </c>
      <c r="D327" s="537" t="s">
        <v>643</v>
      </c>
      <c r="E327" s="546">
        <v>16637</v>
      </c>
      <c r="F327" s="546">
        <v>16198</v>
      </c>
      <c r="G327"/>
      <c r="H327"/>
    </row>
    <row r="328" spans="2:8">
      <c r="B328" s="263"/>
      <c r="C328" s="536" t="s">
        <v>1586</v>
      </c>
      <c r="D328" s="537" t="s">
        <v>644</v>
      </c>
      <c r="E328" s="546">
        <v>26964</v>
      </c>
      <c r="F328" s="546">
        <v>26595</v>
      </c>
      <c r="G328"/>
      <c r="H328"/>
    </row>
    <row r="329" spans="2:8">
      <c r="B329" s="263"/>
      <c r="C329" s="536" t="s">
        <v>1587</v>
      </c>
      <c r="D329" s="537" t="s">
        <v>645</v>
      </c>
      <c r="E329" s="546">
        <v>15913</v>
      </c>
      <c r="F329" s="546">
        <v>15310</v>
      </c>
      <c r="G329"/>
      <c r="H329"/>
    </row>
    <row r="330" spans="2:8">
      <c r="B330" s="263"/>
      <c r="C330" s="536" t="s">
        <v>1588</v>
      </c>
      <c r="D330" s="537" t="s">
        <v>646</v>
      </c>
      <c r="E330" s="546">
        <v>10053</v>
      </c>
      <c r="F330" s="546">
        <v>9698</v>
      </c>
      <c r="G330"/>
      <c r="H330"/>
    </row>
    <row r="331" spans="2:8">
      <c r="B331" s="263"/>
      <c r="C331" s="536" t="s">
        <v>1589</v>
      </c>
      <c r="D331" s="537" t="s">
        <v>647</v>
      </c>
      <c r="E331" s="546">
        <v>12562</v>
      </c>
      <c r="F331" s="546">
        <v>12293</v>
      </c>
      <c r="G331"/>
      <c r="H331"/>
    </row>
    <row r="332" spans="2:8">
      <c r="B332" s="263"/>
      <c r="C332" s="536" t="s">
        <v>1590</v>
      </c>
      <c r="D332" s="537" t="s">
        <v>648</v>
      </c>
      <c r="E332" s="546">
        <v>10738</v>
      </c>
      <c r="F332" s="546">
        <v>10696</v>
      </c>
      <c r="G332"/>
      <c r="H332"/>
    </row>
    <row r="333" spans="2:8">
      <c r="B333" s="263"/>
      <c r="C333" s="536" t="s">
        <v>1591</v>
      </c>
      <c r="D333" s="537" t="s">
        <v>649</v>
      </c>
      <c r="E333" s="546">
        <v>12216</v>
      </c>
      <c r="F333" s="546">
        <v>11633</v>
      </c>
      <c r="G333"/>
      <c r="H333"/>
    </row>
    <row r="334" spans="2:8">
      <c r="B334" s="263"/>
      <c r="C334" s="536" t="s">
        <v>1592</v>
      </c>
      <c r="D334" s="537" t="s">
        <v>650</v>
      </c>
      <c r="E334" s="546">
        <v>23196</v>
      </c>
      <c r="F334" s="546">
        <v>21438</v>
      </c>
      <c r="G334"/>
      <c r="H334"/>
    </row>
    <row r="335" spans="2:8">
      <c r="B335" s="263"/>
      <c r="C335" s="536" t="s">
        <v>1593</v>
      </c>
      <c r="D335" s="537" t="s">
        <v>651</v>
      </c>
      <c r="E335" s="546">
        <v>12619</v>
      </c>
      <c r="F335" s="546">
        <v>12309</v>
      </c>
      <c r="G335"/>
      <c r="H335"/>
    </row>
    <row r="336" spans="2:8">
      <c r="B336" s="263"/>
      <c r="C336" s="536" t="s">
        <v>1594</v>
      </c>
      <c r="D336" s="537" t="s">
        <v>652</v>
      </c>
      <c r="E336" s="546">
        <v>12275</v>
      </c>
      <c r="F336" s="546">
        <v>11556</v>
      </c>
      <c r="G336"/>
      <c r="H336"/>
    </row>
    <row r="337" spans="2:8">
      <c r="B337" s="263"/>
      <c r="C337" s="536" t="s">
        <v>1595</v>
      </c>
      <c r="D337" s="537" t="s">
        <v>653</v>
      </c>
      <c r="E337" s="546">
        <v>18738</v>
      </c>
      <c r="F337" s="546">
        <v>18062</v>
      </c>
      <c r="G337"/>
      <c r="H337"/>
    </row>
    <row r="338" spans="2:8">
      <c r="B338" s="263"/>
      <c r="C338" s="536" t="s">
        <v>1596</v>
      </c>
      <c r="D338" s="537" t="s">
        <v>654</v>
      </c>
      <c r="E338" s="546">
        <v>13106</v>
      </c>
      <c r="F338" s="546">
        <v>12801</v>
      </c>
      <c r="G338"/>
      <c r="H338"/>
    </row>
    <row r="339" spans="2:8">
      <c r="B339" s="263"/>
      <c r="C339" s="536" t="s">
        <v>1597</v>
      </c>
      <c r="D339" s="537" t="s">
        <v>655</v>
      </c>
      <c r="E339" s="546">
        <v>18854</v>
      </c>
      <c r="F339" s="546">
        <v>18658</v>
      </c>
      <c r="G339"/>
      <c r="H339"/>
    </row>
    <row r="340" spans="2:8">
      <c r="B340" s="263"/>
      <c r="C340" s="536" t="s">
        <v>1598</v>
      </c>
      <c r="D340" s="537" t="s">
        <v>656</v>
      </c>
      <c r="E340" s="546">
        <v>15706</v>
      </c>
      <c r="F340" s="546">
        <v>15101</v>
      </c>
      <c r="G340"/>
      <c r="H340"/>
    </row>
    <row r="341" spans="2:8">
      <c r="B341" s="263"/>
      <c r="C341" s="536" t="s">
        <v>1599</v>
      </c>
      <c r="D341" s="537" t="s">
        <v>657</v>
      </c>
      <c r="E341" s="546">
        <v>14370</v>
      </c>
      <c r="F341" s="546">
        <v>14186</v>
      </c>
      <c r="G341"/>
      <c r="H341"/>
    </row>
    <row r="342" spans="2:8">
      <c r="B342" s="263"/>
      <c r="C342" s="536" t="s">
        <v>1600</v>
      </c>
      <c r="D342" s="537" t="s">
        <v>658</v>
      </c>
      <c r="E342" s="546">
        <v>13130</v>
      </c>
      <c r="F342" s="546">
        <v>12803</v>
      </c>
      <c r="G342"/>
      <c r="H342"/>
    </row>
    <row r="343" spans="2:8">
      <c r="B343" s="263"/>
      <c r="C343" s="536" t="s">
        <v>1601</v>
      </c>
      <c r="D343" s="537" t="s">
        <v>659</v>
      </c>
      <c r="E343" s="546">
        <v>14222</v>
      </c>
      <c r="F343" s="546">
        <v>13990</v>
      </c>
      <c r="G343"/>
      <c r="H343"/>
    </row>
    <row r="344" spans="2:8">
      <c r="B344" s="263"/>
      <c r="C344" s="536" t="s">
        <v>1602</v>
      </c>
      <c r="D344" s="537" t="s">
        <v>660</v>
      </c>
      <c r="E344" s="546">
        <v>17949</v>
      </c>
      <c r="F344" s="546">
        <v>17515</v>
      </c>
      <c r="G344"/>
      <c r="H344"/>
    </row>
    <row r="345" spans="2:8">
      <c r="B345" s="263"/>
      <c r="C345" s="536" t="s">
        <v>1603</v>
      </c>
      <c r="D345" s="537" t="s">
        <v>661</v>
      </c>
      <c r="E345" s="546">
        <v>13029</v>
      </c>
      <c r="F345" s="546">
        <v>12599</v>
      </c>
      <c r="G345"/>
      <c r="H345"/>
    </row>
    <row r="346" spans="2:8">
      <c r="B346" s="263"/>
      <c r="C346" s="536" t="s">
        <v>1604</v>
      </c>
      <c r="D346" s="537" t="s">
        <v>662</v>
      </c>
      <c r="E346" s="546">
        <v>11292</v>
      </c>
      <c r="F346" s="546">
        <v>10948</v>
      </c>
      <c r="G346"/>
      <c r="H346"/>
    </row>
    <row r="347" spans="2:8">
      <c r="B347" s="263"/>
      <c r="C347" s="536" t="s">
        <v>1605</v>
      </c>
      <c r="D347" s="537" t="s">
        <v>663</v>
      </c>
      <c r="E347" s="546">
        <v>24404</v>
      </c>
      <c r="F347" s="546">
        <v>23718</v>
      </c>
      <c r="G347"/>
      <c r="H347"/>
    </row>
    <row r="348" spans="2:8">
      <c r="B348" s="263"/>
      <c r="C348" s="536" t="s">
        <v>1606</v>
      </c>
      <c r="D348" s="537" t="s">
        <v>664</v>
      </c>
      <c r="E348" s="546">
        <v>23822</v>
      </c>
      <c r="F348" s="546">
        <v>22898</v>
      </c>
      <c r="G348"/>
      <c r="H348"/>
    </row>
    <row r="349" spans="2:8">
      <c r="B349" s="263"/>
      <c r="C349" s="536" t="s">
        <v>1607</v>
      </c>
      <c r="D349" s="537" t="s">
        <v>665</v>
      </c>
      <c r="E349" s="546">
        <v>43455</v>
      </c>
      <c r="F349" s="546">
        <v>41208</v>
      </c>
      <c r="G349"/>
      <c r="H349"/>
    </row>
    <row r="350" spans="2:8">
      <c r="B350" s="263"/>
      <c r="C350" s="536" t="s">
        <v>1608</v>
      </c>
      <c r="D350" s="537" t="s">
        <v>666</v>
      </c>
      <c r="E350" s="546">
        <v>16127</v>
      </c>
      <c r="F350" s="546">
        <v>15530</v>
      </c>
      <c r="G350"/>
      <c r="H350"/>
    </row>
    <row r="351" spans="2:8">
      <c r="B351" s="263"/>
      <c r="C351" s="536" t="s">
        <v>1609</v>
      </c>
      <c r="D351" s="537" t="s">
        <v>667</v>
      </c>
      <c r="E351" s="546">
        <v>11235</v>
      </c>
      <c r="F351" s="546">
        <v>10832</v>
      </c>
      <c r="G351"/>
      <c r="H351"/>
    </row>
    <row r="352" spans="2:8">
      <c r="B352" s="263"/>
      <c r="C352" s="536" t="s">
        <v>1610</v>
      </c>
      <c r="D352" s="537" t="s">
        <v>668</v>
      </c>
      <c r="E352" s="546">
        <v>13725</v>
      </c>
      <c r="F352" s="546">
        <v>13744</v>
      </c>
      <c r="G352"/>
      <c r="H352"/>
    </row>
    <row r="353" spans="2:8">
      <c r="B353" s="263"/>
      <c r="C353" s="536" t="s">
        <v>1611</v>
      </c>
      <c r="D353" s="537" t="s">
        <v>669</v>
      </c>
      <c r="E353" s="546">
        <v>19342</v>
      </c>
      <c r="F353" s="546">
        <v>18686</v>
      </c>
      <c r="G353"/>
      <c r="H353"/>
    </row>
    <row r="354" spans="2:8">
      <c r="B354" s="263"/>
      <c r="C354" s="536" t="s">
        <v>1612</v>
      </c>
      <c r="D354" s="537" t="s">
        <v>670</v>
      </c>
      <c r="E354" s="546">
        <v>17224</v>
      </c>
      <c r="F354" s="546">
        <v>17219</v>
      </c>
      <c r="G354"/>
      <c r="H354"/>
    </row>
    <row r="355" spans="2:8">
      <c r="B355" s="263"/>
      <c r="C355" s="536" t="s">
        <v>1613</v>
      </c>
      <c r="D355" s="537" t="s">
        <v>671</v>
      </c>
      <c r="E355" s="546">
        <v>12288</v>
      </c>
      <c r="F355" s="546">
        <v>12042</v>
      </c>
      <c r="G355"/>
      <c r="H355"/>
    </row>
    <row r="356" spans="2:8">
      <c r="B356" s="263"/>
      <c r="C356" s="536" t="s">
        <v>1614</v>
      </c>
      <c r="D356" s="537" t="s">
        <v>672</v>
      </c>
      <c r="E356" s="546">
        <v>12247</v>
      </c>
      <c r="F356" s="546">
        <v>12027</v>
      </c>
      <c r="G356"/>
      <c r="H356"/>
    </row>
    <row r="357" spans="2:8">
      <c r="B357" s="263"/>
      <c r="C357" s="536" t="s">
        <v>1615</v>
      </c>
      <c r="D357" s="537" t="s">
        <v>673</v>
      </c>
      <c r="E357" s="546">
        <v>12264</v>
      </c>
      <c r="F357" s="546">
        <v>11889</v>
      </c>
      <c r="G357"/>
      <c r="H357"/>
    </row>
    <row r="358" spans="2:8">
      <c r="B358" s="263"/>
      <c r="C358" s="536" t="s">
        <v>1616</v>
      </c>
      <c r="D358" s="537" t="s">
        <v>674</v>
      </c>
      <c r="E358" s="546">
        <v>12180</v>
      </c>
      <c r="F358" s="546">
        <v>12114</v>
      </c>
      <c r="G358"/>
      <c r="H358"/>
    </row>
    <row r="359" spans="2:8">
      <c r="B359" s="263"/>
      <c r="C359" s="536" t="s">
        <v>1617</v>
      </c>
      <c r="D359" s="537" t="s">
        <v>675</v>
      </c>
      <c r="E359" s="546">
        <v>15402</v>
      </c>
      <c r="F359" s="546">
        <v>14767</v>
      </c>
      <c r="G359"/>
      <c r="H359"/>
    </row>
    <row r="360" spans="2:8">
      <c r="B360" s="263"/>
      <c r="C360" s="536" t="s">
        <v>1618</v>
      </c>
      <c r="D360" s="537" t="s">
        <v>676</v>
      </c>
      <c r="E360" s="546">
        <v>12073</v>
      </c>
      <c r="F360" s="546">
        <v>11910</v>
      </c>
      <c r="G360"/>
      <c r="H360"/>
    </row>
    <row r="361" spans="2:8">
      <c r="B361" s="263"/>
      <c r="C361" s="536" t="s">
        <v>1619</v>
      </c>
      <c r="D361" s="537" t="s">
        <v>677</v>
      </c>
      <c r="E361" s="546">
        <v>11617</v>
      </c>
      <c r="F361" s="546">
        <v>11244</v>
      </c>
      <c r="G361"/>
      <c r="H361"/>
    </row>
    <row r="362" spans="2:8">
      <c r="B362" s="263"/>
      <c r="C362" s="536" t="s">
        <v>1620</v>
      </c>
      <c r="D362" s="537" t="s">
        <v>678</v>
      </c>
      <c r="E362" s="546">
        <v>22175</v>
      </c>
      <c r="F362" s="546">
        <v>21578</v>
      </c>
      <c r="G362"/>
      <c r="H362"/>
    </row>
    <row r="363" spans="2:8">
      <c r="B363" s="263"/>
      <c r="C363" s="536" t="s">
        <v>1621</v>
      </c>
      <c r="D363" s="537" t="s">
        <v>679</v>
      </c>
      <c r="E363" s="546">
        <v>19718</v>
      </c>
      <c r="F363" s="546">
        <v>18975</v>
      </c>
      <c r="G363"/>
      <c r="H363"/>
    </row>
    <row r="364" spans="2:8">
      <c r="B364" s="263"/>
      <c r="C364" s="536" t="s">
        <v>1622</v>
      </c>
      <c r="D364" s="537" t="s">
        <v>680</v>
      </c>
      <c r="E364" s="546">
        <v>12205</v>
      </c>
      <c r="F364" s="546">
        <v>12212</v>
      </c>
      <c r="G364"/>
      <c r="H364"/>
    </row>
    <row r="365" spans="2:8">
      <c r="B365" s="263"/>
      <c r="C365" s="536" t="s">
        <v>1623</v>
      </c>
      <c r="D365" s="537" t="s">
        <v>681</v>
      </c>
      <c r="E365" s="546">
        <v>22442</v>
      </c>
      <c r="F365" s="546">
        <v>21434</v>
      </c>
      <c r="G365"/>
      <c r="H365"/>
    </row>
    <row r="366" spans="2:8">
      <c r="B366" s="263"/>
      <c r="C366" s="536" t="s">
        <v>1624</v>
      </c>
      <c r="D366" s="537" t="s">
        <v>682</v>
      </c>
      <c r="E366" s="546">
        <v>13853</v>
      </c>
      <c r="F366" s="546">
        <v>13805</v>
      </c>
      <c r="G366"/>
      <c r="H366"/>
    </row>
    <row r="367" spans="2:8">
      <c r="B367" s="263"/>
      <c r="C367" s="536" t="s">
        <v>1625</v>
      </c>
      <c r="D367" s="537" t="s">
        <v>683</v>
      </c>
      <c r="E367" s="546">
        <v>11480</v>
      </c>
      <c r="F367" s="546">
        <v>11239</v>
      </c>
      <c r="G367"/>
      <c r="H367"/>
    </row>
    <row r="368" spans="2:8">
      <c r="B368" s="263"/>
      <c r="C368" s="536" t="s">
        <v>1626</v>
      </c>
      <c r="D368" s="537" t="s">
        <v>684</v>
      </c>
      <c r="E368" s="546">
        <v>14483</v>
      </c>
      <c r="F368" s="546">
        <v>14219</v>
      </c>
      <c r="G368"/>
      <c r="H368"/>
    </row>
    <row r="369" spans="2:8">
      <c r="B369" s="263"/>
      <c r="C369" s="536" t="s">
        <v>1627</v>
      </c>
      <c r="D369" s="537" t="s">
        <v>685</v>
      </c>
      <c r="E369" s="546">
        <v>12653</v>
      </c>
      <c r="F369" s="546">
        <v>12244</v>
      </c>
      <c r="G369"/>
      <c r="H369"/>
    </row>
    <row r="370" spans="2:8">
      <c r="B370" s="263"/>
      <c r="C370" s="536" t="s">
        <v>1628</v>
      </c>
      <c r="D370" s="537" t="s">
        <v>686</v>
      </c>
      <c r="E370" s="546">
        <v>17177</v>
      </c>
      <c r="F370" s="546">
        <v>16667</v>
      </c>
      <c r="G370"/>
      <c r="H370"/>
    </row>
    <row r="371" spans="2:8">
      <c r="B371" s="263"/>
      <c r="C371" s="536" t="s">
        <v>1629</v>
      </c>
      <c r="D371" s="537" t="s">
        <v>687</v>
      </c>
      <c r="E371" s="546">
        <v>17164</v>
      </c>
      <c r="F371" s="546">
        <v>16639</v>
      </c>
      <c r="G371"/>
      <c r="H371"/>
    </row>
    <row r="372" spans="2:8">
      <c r="B372" s="263"/>
      <c r="C372" s="536" t="s">
        <v>1630</v>
      </c>
      <c r="D372" s="537" t="s">
        <v>688</v>
      </c>
      <c r="E372" s="546">
        <v>11853</v>
      </c>
      <c r="F372" s="546">
        <v>11362</v>
      </c>
      <c r="G372"/>
      <c r="H372"/>
    </row>
    <row r="373" spans="2:8">
      <c r="B373" s="263"/>
      <c r="C373" s="536" t="s">
        <v>1631</v>
      </c>
      <c r="D373" s="537" t="s">
        <v>689</v>
      </c>
      <c r="E373" s="546">
        <v>17462</v>
      </c>
      <c r="F373" s="546">
        <v>16894</v>
      </c>
      <c r="G373"/>
      <c r="H373"/>
    </row>
    <row r="374" spans="2:8">
      <c r="B374" s="263"/>
      <c r="C374" s="536" t="s">
        <v>1632</v>
      </c>
      <c r="D374" s="537" t="s">
        <v>690</v>
      </c>
      <c r="E374" s="546">
        <v>11553</v>
      </c>
      <c r="F374" s="546">
        <v>11261</v>
      </c>
      <c r="G374"/>
      <c r="H374"/>
    </row>
    <row r="375" spans="2:8">
      <c r="B375" s="263"/>
      <c r="C375" s="536" t="s">
        <v>1633</v>
      </c>
      <c r="D375" s="537" t="s">
        <v>691</v>
      </c>
      <c r="E375" s="546">
        <v>12438</v>
      </c>
      <c r="F375" s="546">
        <v>12445</v>
      </c>
      <c r="G375"/>
      <c r="H375"/>
    </row>
    <row r="376" spans="2:8">
      <c r="B376" s="263"/>
      <c r="C376" s="536" t="s">
        <v>1634</v>
      </c>
      <c r="D376" s="537" t="s">
        <v>692</v>
      </c>
      <c r="E376" s="546">
        <v>11428</v>
      </c>
      <c r="F376" s="546">
        <v>11588</v>
      </c>
      <c r="G376"/>
      <c r="H376"/>
    </row>
    <row r="377" spans="2:8">
      <c r="B377" s="263"/>
      <c r="C377" s="536" t="s">
        <v>1635</v>
      </c>
      <c r="D377" s="537" t="s">
        <v>693</v>
      </c>
      <c r="E377" s="546">
        <v>12438</v>
      </c>
      <c r="F377" s="546">
        <v>11923</v>
      </c>
      <c r="G377"/>
      <c r="H377"/>
    </row>
    <row r="378" spans="2:8">
      <c r="B378" s="263"/>
      <c r="C378" s="536" t="s">
        <v>1636</v>
      </c>
      <c r="D378" s="537" t="s">
        <v>694</v>
      </c>
      <c r="E378" s="546">
        <v>17850</v>
      </c>
      <c r="F378" s="546">
        <v>17232</v>
      </c>
      <c r="G378"/>
      <c r="H378"/>
    </row>
    <row r="379" spans="2:8">
      <c r="B379" s="263"/>
      <c r="C379" s="536" t="s">
        <v>1637</v>
      </c>
      <c r="D379" s="537" t="s">
        <v>695</v>
      </c>
      <c r="E379" s="546">
        <v>19620</v>
      </c>
      <c r="F379" s="546">
        <v>18965</v>
      </c>
      <c r="G379"/>
      <c r="H379"/>
    </row>
    <row r="380" spans="2:8">
      <c r="B380" s="263"/>
      <c r="C380" s="536" t="s">
        <v>1638</v>
      </c>
      <c r="D380" s="537" t="s">
        <v>696</v>
      </c>
      <c r="E380" s="546">
        <v>12779</v>
      </c>
      <c r="F380" s="546">
        <v>12273</v>
      </c>
      <c r="G380"/>
      <c r="H380"/>
    </row>
    <row r="381" spans="2:8">
      <c r="B381" s="263"/>
      <c r="C381" s="536" t="s">
        <v>1639</v>
      </c>
      <c r="D381" s="537" t="s">
        <v>697</v>
      </c>
      <c r="E381" s="546">
        <v>14544</v>
      </c>
      <c r="F381" s="546">
        <v>14279</v>
      </c>
      <c r="G381"/>
      <c r="H381"/>
    </row>
    <row r="382" spans="2:8">
      <c r="B382" s="263"/>
      <c r="C382" s="536" t="s">
        <v>1640</v>
      </c>
      <c r="D382" s="537" t="s">
        <v>698</v>
      </c>
      <c r="E382" s="546">
        <v>13884</v>
      </c>
      <c r="F382" s="546">
        <v>13466</v>
      </c>
      <c r="G382"/>
      <c r="H382"/>
    </row>
    <row r="383" spans="2:8">
      <c r="B383" s="263"/>
      <c r="C383" s="536" t="s">
        <v>1641</v>
      </c>
      <c r="D383" s="537" t="s">
        <v>699</v>
      </c>
      <c r="E383" s="546">
        <v>14492</v>
      </c>
      <c r="F383" s="546">
        <v>14402</v>
      </c>
      <c r="G383"/>
      <c r="H383"/>
    </row>
    <row r="384" spans="2:8">
      <c r="B384" s="263"/>
      <c r="C384" s="536" t="s">
        <v>1642</v>
      </c>
      <c r="D384" s="537" t="s">
        <v>700</v>
      </c>
      <c r="E384" s="546">
        <v>13793</v>
      </c>
      <c r="F384" s="546">
        <v>13623</v>
      </c>
      <c r="G384"/>
      <c r="H384"/>
    </row>
    <row r="385" spans="2:8">
      <c r="B385" s="263"/>
      <c r="C385" s="536" t="s">
        <v>1643</v>
      </c>
      <c r="D385" s="537" t="s">
        <v>701</v>
      </c>
      <c r="E385" s="546">
        <v>13749</v>
      </c>
      <c r="F385" s="546">
        <v>13326</v>
      </c>
      <c r="G385"/>
      <c r="H385"/>
    </row>
    <row r="386" spans="2:8">
      <c r="B386" s="263"/>
      <c r="C386" s="536" t="s">
        <v>1644</v>
      </c>
      <c r="D386" s="537" t="s">
        <v>702</v>
      </c>
      <c r="E386" s="546">
        <v>14676</v>
      </c>
      <c r="F386" s="546">
        <v>14186</v>
      </c>
      <c r="G386"/>
      <c r="H386"/>
    </row>
    <row r="387" spans="2:8">
      <c r="B387" s="263"/>
      <c r="C387" s="536" t="s">
        <v>1645</v>
      </c>
      <c r="D387" s="537" t="s">
        <v>703</v>
      </c>
      <c r="E387" s="546">
        <v>25273</v>
      </c>
      <c r="F387" s="546">
        <v>24282</v>
      </c>
      <c r="G387"/>
      <c r="H387"/>
    </row>
    <row r="388" spans="2:8">
      <c r="B388" s="263"/>
      <c r="C388" s="536" t="s">
        <v>1646</v>
      </c>
      <c r="D388" s="537" t="s">
        <v>704</v>
      </c>
      <c r="E388" s="546">
        <v>25930</v>
      </c>
      <c r="F388" s="546">
        <v>24859</v>
      </c>
      <c r="G388"/>
      <c r="H388"/>
    </row>
    <row r="389" spans="2:8">
      <c r="B389" s="263"/>
      <c r="C389" s="536" t="s">
        <v>1647</v>
      </c>
      <c r="D389" s="537" t="s">
        <v>705</v>
      </c>
      <c r="E389" s="546">
        <v>12537</v>
      </c>
      <c r="F389" s="546">
        <v>12400</v>
      </c>
      <c r="G389"/>
      <c r="H389"/>
    </row>
    <row r="390" spans="2:8">
      <c r="B390" s="263"/>
      <c r="C390" s="536" t="s">
        <v>1648</v>
      </c>
      <c r="D390" s="537" t="s">
        <v>706</v>
      </c>
      <c r="E390" s="546">
        <v>14946</v>
      </c>
      <c r="F390" s="546">
        <v>14614</v>
      </c>
      <c r="G390"/>
      <c r="H390"/>
    </row>
    <row r="391" spans="2:8">
      <c r="B391" s="263"/>
      <c r="C391" s="536" t="s">
        <v>1649</v>
      </c>
      <c r="D391" s="537" t="s">
        <v>707</v>
      </c>
      <c r="E391" s="546">
        <v>33005</v>
      </c>
      <c r="F391" s="546">
        <v>31563</v>
      </c>
      <c r="G391"/>
      <c r="H391"/>
    </row>
    <row r="392" spans="2:8">
      <c r="B392" s="263"/>
      <c r="C392" s="536" t="s">
        <v>1650</v>
      </c>
      <c r="D392" s="537" t="s">
        <v>708</v>
      </c>
      <c r="E392" s="546">
        <v>15814</v>
      </c>
      <c r="F392" s="546">
        <v>15174</v>
      </c>
      <c r="G392"/>
      <c r="H392"/>
    </row>
    <row r="393" spans="2:8">
      <c r="B393" s="263"/>
      <c r="C393" s="536" t="s">
        <v>1651</v>
      </c>
      <c r="D393" s="537" t="s">
        <v>709</v>
      </c>
      <c r="E393" s="546">
        <v>11713</v>
      </c>
      <c r="F393" s="546">
        <v>11461</v>
      </c>
      <c r="G393"/>
      <c r="H393"/>
    </row>
    <row r="394" spans="2:8">
      <c r="B394" s="263"/>
      <c r="C394" s="536" t="s">
        <v>1652</v>
      </c>
      <c r="D394" s="537" t="s">
        <v>710</v>
      </c>
      <c r="E394" s="546">
        <v>13341</v>
      </c>
      <c r="F394" s="546">
        <v>13240</v>
      </c>
      <c r="G394"/>
      <c r="H394"/>
    </row>
    <row r="395" spans="2:8">
      <c r="B395" s="263"/>
      <c r="C395" s="536" t="s">
        <v>1653</v>
      </c>
      <c r="D395" s="537" t="s">
        <v>711</v>
      </c>
      <c r="E395" s="546">
        <v>12155</v>
      </c>
      <c r="F395" s="546">
        <v>11809</v>
      </c>
      <c r="G395"/>
      <c r="H395"/>
    </row>
    <row r="396" spans="2:8">
      <c r="B396" s="263"/>
      <c r="C396" s="536" t="s">
        <v>1654</v>
      </c>
      <c r="D396" s="537" t="s">
        <v>712</v>
      </c>
      <c r="E396" s="546">
        <v>14570</v>
      </c>
      <c r="F396" s="546">
        <v>14034</v>
      </c>
      <c r="G396"/>
      <c r="H396"/>
    </row>
    <row r="397" spans="2:8">
      <c r="B397" s="263"/>
      <c r="C397" s="536" t="s">
        <v>1655</v>
      </c>
      <c r="D397" s="537" t="s">
        <v>713</v>
      </c>
      <c r="E397" s="546">
        <v>13513</v>
      </c>
      <c r="F397" s="546">
        <v>13120</v>
      </c>
      <c r="G397"/>
      <c r="H397"/>
    </row>
    <row r="398" spans="2:8">
      <c r="B398" s="263"/>
      <c r="C398" s="536" t="s">
        <v>1656</v>
      </c>
      <c r="D398" s="537" t="s">
        <v>714</v>
      </c>
      <c r="E398" s="546">
        <v>12760</v>
      </c>
      <c r="F398" s="546">
        <v>12549</v>
      </c>
      <c r="G398"/>
      <c r="H398"/>
    </row>
    <row r="399" spans="2:8">
      <c r="B399" s="263"/>
      <c r="C399" s="536" t="s">
        <v>1657</v>
      </c>
      <c r="D399" s="537" t="s">
        <v>715</v>
      </c>
      <c r="E399" s="546">
        <v>14346</v>
      </c>
      <c r="F399" s="546">
        <v>14355</v>
      </c>
      <c r="G399"/>
      <c r="H399"/>
    </row>
    <row r="400" spans="2:8">
      <c r="B400" s="263"/>
      <c r="C400" s="536" t="s">
        <v>1658</v>
      </c>
      <c r="D400" s="537" t="s">
        <v>716</v>
      </c>
      <c r="E400" s="546">
        <v>20379</v>
      </c>
      <c r="F400" s="546">
        <v>19221</v>
      </c>
      <c r="G400"/>
      <c r="H400"/>
    </row>
    <row r="401" spans="2:8">
      <c r="B401" s="263"/>
      <c r="C401" s="536" t="s">
        <v>1659</v>
      </c>
      <c r="D401" s="537" t="s">
        <v>717</v>
      </c>
      <c r="E401" s="546">
        <v>16420</v>
      </c>
      <c r="F401" s="546">
        <v>15913</v>
      </c>
      <c r="G401"/>
      <c r="H401"/>
    </row>
    <row r="402" spans="2:8">
      <c r="B402" s="263"/>
      <c r="C402" s="536" t="s">
        <v>1660</v>
      </c>
      <c r="D402" s="537" t="s">
        <v>718</v>
      </c>
      <c r="E402" s="546">
        <v>19093</v>
      </c>
      <c r="F402" s="546">
        <v>18398</v>
      </c>
      <c r="G402"/>
      <c r="H402"/>
    </row>
    <row r="403" spans="2:8">
      <c r="B403" s="263"/>
      <c r="C403" s="536" t="s">
        <v>1661</v>
      </c>
      <c r="D403" s="537" t="s">
        <v>719</v>
      </c>
      <c r="E403" s="546">
        <v>18444</v>
      </c>
      <c r="F403" s="546">
        <v>17645</v>
      </c>
      <c r="G403"/>
      <c r="H403"/>
    </row>
    <row r="404" spans="2:8">
      <c r="B404" s="263"/>
      <c r="C404" s="536" t="s">
        <v>1662</v>
      </c>
      <c r="D404" s="537" t="s">
        <v>720</v>
      </c>
      <c r="E404" s="546">
        <v>14549</v>
      </c>
      <c r="F404" s="546">
        <v>14056</v>
      </c>
      <c r="G404"/>
      <c r="H404"/>
    </row>
    <row r="405" spans="2:8">
      <c r="B405" s="263"/>
      <c r="C405" s="536" t="s">
        <v>1663</v>
      </c>
      <c r="D405" s="537" t="s">
        <v>721</v>
      </c>
      <c r="E405" s="546">
        <v>12993</v>
      </c>
      <c r="F405" s="546">
        <v>12629</v>
      </c>
      <c r="G405"/>
      <c r="H405"/>
    </row>
    <row r="406" spans="2:8">
      <c r="B406" s="263"/>
      <c r="C406" s="536" t="s">
        <v>1664</v>
      </c>
      <c r="D406" s="537" t="s">
        <v>722</v>
      </c>
      <c r="E406" s="546">
        <v>16319</v>
      </c>
      <c r="F406" s="546">
        <v>15642</v>
      </c>
      <c r="G406"/>
      <c r="H406"/>
    </row>
    <row r="407" spans="2:8">
      <c r="B407" s="263"/>
      <c r="C407" s="536" t="s">
        <v>1665</v>
      </c>
      <c r="D407" s="537" t="s">
        <v>723</v>
      </c>
      <c r="E407" s="546">
        <v>16560</v>
      </c>
      <c r="F407" s="546">
        <v>15507</v>
      </c>
      <c r="G407"/>
      <c r="H407"/>
    </row>
    <row r="408" spans="2:8">
      <c r="B408" s="263"/>
      <c r="C408" s="536" t="s">
        <v>1666</v>
      </c>
      <c r="D408" s="537" t="s">
        <v>724</v>
      </c>
      <c r="E408" s="546">
        <v>14875</v>
      </c>
      <c r="F408" s="546">
        <v>14741</v>
      </c>
      <c r="G408"/>
      <c r="H408"/>
    </row>
    <row r="409" spans="2:8">
      <c r="B409" s="263"/>
      <c r="C409" s="536" t="s">
        <v>1667</v>
      </c>
      <c r="D409" s="537" t="s">
        <v>725</v>
      </c>
      <c r="E409" s="546">
        <v>17884</v>
      </c>
      <c r="F409" s="546">
        <v>17424</v>
      </c>
      <c r="G409"/>
      <c r="H409"/>
    </row>
    <row r="410" spans="2:8">
      <c r="B410" s="263"/>
      <c r="C410" s="536" t="s">
        <v>1668</v>
      </c>
      <c r="D410" s="537" t="s">
        <v>726</v>
      </c>
      <c r="E410" s="546">
        <v>16393</v>
      </c>
      <c r="F410" s="546">
        <v>18347</v>
      </c>
      <c r="G410"/>
      <c r="H410"/>
    </row>
    <row r="411" spans="2:8">
      <c r="B411" s="263"/>
      <c r="C411" s="536" t="s">
        <v>1669</v>
      </c>
      <c r="D411" s="537" t="s">
        <v>727</v>
      </c>
      <c r="E411" s="546">
        <v>12534</v>
      </c>
      <c r="F411" s="546">
        <v>12248</v>
      </c>
      <c r="G411"/>
      <c r="H411"/>
    </row>
    <row r="412" spans="2:8">
      <c r="B412" s="263"/>
      <c r="C412" s="536" t="s">
        <v>1670</v>
      </c>
      <c r="D412" s="537" t="s">
        <v>728</v>
      </c>
      <c r="E412" s="546">
        <v>11685</v>
      </c>
      <c r="F412" s="546">
        <v>11095</v>
      </c>
      <c r="G412"/>
      <c r="H412"/>
    </row>
    <row r="413" spans="2:8">
      <c r="B413" s="263"/>
      <c r="C413" s="536" t="s">
        <v>1671</v>
      </c>
      <c r="D413" s="537" t="s">
        <v>729</v>
      </c>
      <c r="E413" s="546">
        <v>16406</v>
      </c>
      <c r="F413" s="546">
        <v>16299</v>
      </c>
      <c r="G413"/>
      <c r="H413"/>
    </row>
    <row r="414" spans="2:8">
      <c r="B414" s="263"/>
      <c r="C414" s="536" t="s">
        <v>1672</v>
      </c>
      <c r="D414" s="537" t="s">
        <v>730</v>
      </c>
      <c r="E414" s="546">
        <v>45901</v>
      </c>
      <c r="F414" s="546">
        <v>44758</v>
      </c>
      <c r="G414"/>
      <c r="H414"/>
    </row>
    <row r="415" spans="2:8">
      <c r="B415" s="263"/>
      <c r="C415" s="536" t="s">
        <v>1673</v>
      </c>
      <c r="D415" s="537" t="s">
        <v>731</v>
      </c>
      <c r="E415" s="546">
        <v>10984</v>
      </c>
      <c r="F415" s="546">
        <v>11376</v>
      </c>
      <c r="G415"/>
      <c r="H415"/>
    </row>
    <row r="416" spans="2:8">
      <c r="B416" s="263"/>
      <c r="C416" s="536" t="s">
        <v>1674</v>
      </c>
      <c r="D416" s="537" t="s">
        <v>732</v>
      </c>
      <c r="E416" s="546">
        <v>11236</v>
      </c>
      <c r="F416" s="546">
        <v>11129</v>
      </c>
      <c r="G416"/>
      <c r="H416"/>
    </row>
    <row r="417" spans="2:8">
      <c r="B417" s="263"/>
      <c r="C417" s="536" t="s">
        <v>1675</v>
      </c>
      <c r="D417" s="537" t="s">
        <v>733</v>
      </c>
      <c r="E417" s="546">
        <v>12371</v>
      </c>
      <c r="F417" s="546">
        <v>11931</v>
      </c>
      <c r="G417"/>
      <c r="H417"/>
    </row>
    <row r="418" spans="2:8">
      <c r="B418" s="263"/>
      <c r="C418" s="536" t="s">
        <v>1676</v>
      </c>
      <c r="D418" s="537" t="s">
        <v>734</v>
      </c>
      <c r="E418" s="546">
        <v>11700</v>
      </c>
      <c r="F418" s="546">
        <v>11392</v>
      </c>
      <c r="G418"/>
      <c r="H418"/>
    </row>
    <row r="419" spans="2:8">
      <c r="B419" s="263"/>
      <c r="C419" s="536" t="s">
        <v>1677</v>
      </c>
      <c r="D419" s="537" t="s">
        <v>735</v>
      </c>
      <c r="E419" s="546">
        <v>12906</v>
      </c>
      <c r="F419" s="546">
        <v>12416</v>
      </c>
      <c r="G419"/>
      <c r="H419"/>
    </row>
    <row r="420" spans="2:8">
      <c r="B420" s="263"/>
      <c r="C420" s="536" t="s">
        <v>1678</v>
      </c>
      <c r="D420" s="537" t="s">
        <v>736</v>
      </c>
      <c r="E420" s="546">
        <v>16227</v>
      </c>
      <c r="F420" s="546">
        <v>15888</v>
      </c>
      <c r="G420"/>
      <c r="H420"/>
    </row>
    <row r="421" spans="2:8">
      <c r="B421" s="263"/>
      <c r="C421" s="536" t="s">
        <v>1679</v>
      </c>
      <c r="D421" s="537" t="s">
        <v>737</v>
      </c>
      <c r="E421" s="546">
        <v>19284</v>
      </c>
      <c r="F421" s="546">
        <v>18156</v>
      </c>
      <c r="G421"/>
      <c r="H421"/>
    </row>
    <row r="422" spans="2:8">
      <c r="B422" s="263"/>
      <c r="C422" s="536" t="s">
        <v>1680</v>
      </c>
      <c r="D422" s="537" t="s">
        <v>738</v>
      </c>
      <c r="E422" s="546">
        <v>15017</v>
      </c>
      <c r="F422" s="546">
        <v>14437</v>
      </c>
      <c r="G422"/>
      <c r="H422"/>
    </row>
    <row r="423" spans="2:8">
      <c r="B423" s="263"/>
      <c r="C423" s="536" t="s">
        <v>1681</v>
      </c>
      <c r="D423" s="537" t="s">
        <v>739</v>
      </c>
      <c r="E423" s="546">
        <v>12087</v>
      </c>
      <c r="F423" s="546">
        <v>11790</v>
      </c>
      <c r="G423"/>
      <c r="H423"/>
    </row>
    <row r="424" spans="2:8">
      <c r="B424" s="263"/>
      <c r="C424" s="536" t="s">
        <v>1682</v>
      </c>
      <c r="D424" s="537" t="s">
        <v>740</v>
      </c>
      <c r="E424" s="546">
        <v>12100</v>
      </c>
      <c r="F424" s="546">
        <v>12684</v>
      </c>
      <c r="G424"/>
      <c r="H424"/>
    </row>
    <row r="425" spans="2:8">
      <c r="B425" s="263"/>
      <c r="C425" s="536" t="s">
        <v>1683</v>
      </c>
      <c r="D425" s="537" t="s">
        <v>741</v>
      </c>
      <c r="E425" s="546">
        <v>19725</v>
      </c>
      <c r="F425" s="546">
        <v>19017</v>
      </c>
      <c r="G425"/>
      <c r="H425"/>
    </row>
    <row r="426" spans="2:8">
      <c r="B426" s="263"/>
      <c r="C426" s="536" t="s">
        <v>1684</v>
      </c>
      <c r="D426" s="537" t="s">
        <v>742</v>
      </c>
      <c r="E426" s="546">
        <v>13717</v>
      </c>
      <c r="F426" s="546">
        <v>13233</v>
      </c>
      <c r="G426"/>
      <c r="H426"/>
    </row>
    <row r="427" spans="2:8">
      <c r="B427" s="263"/>
      <c r="C427" s="536" t="s">
        <v>1685</v>
      </c>
      <c r="D427" s="537" t="s">
        <v>743</v>
      </c>
      <c r="E427" s="546">
        <v>21962</v>
      </c>
      <c r="F427" s="546">
        <v>21108</v>
      </c>
      <c r="G427"/>
      <c r="H427"/>
    </row>
    <row r="428" spans="2:8">
      <c r="B428" s="263"/>
      <c r="C428" s="536" t="s">
        <v>1686</v>
      </c>
      <c r="D428" s="537" t="s">
        <v>744</v>
      </c>
      <c r="E428" s="546">
        <v>25589</v>
      </c>
      <c r="F428" s="546">
        <v>24975</v>
      </c>
      <c r="G428"/>
      <c r="H428"/>
    </row>
    <row r="429" spans="2:8">
      <c r="B429" s="263"/>
      <c r="C429" s="536" t="s">
        <v>1687</v>
      </c>
      <c r="D429" s="537" t="s">
        <v>745</v>
      </c>
      <c r="E429" s="546">
        <v>12304</v>
      </c>
      <c r="F429" s="546">
        <v>12149</v>
      </c>
      <c r="G429"/>
      <c r="H429"/>
    </row>
    <row r="430" spans="2:8">
      <c r="B430" s="263"/>
      <c r="C430" s="536" t="s">
        <v>1688</v>
      </c>
      <c r="D430" s="537" t="s">
        <v>746</v>
      </c>
      <c r="E430" s="546">
        <v>12003</v>
      </c>
      <c r="F430" s="546">
        <v>11529</v>
      </c>
      <c r="G430"/>
      <c r="H430"/>
    </row>
    <row r="431" spans="2:8">
      <c r="B431" s="263"/>
      <c r="C431" s="536" t="s">
        <v>1689</v>
      </c>
      <c r="D431" s="537" t="s">
        <v>747</v>
      </c>
      <c r="E431" s="546">
        <v>16219</v>
      </c>
      <c r="F431" s="546">
        <v>15450</v>
      </c>
      <c r="G431"/>
      <c r="H431"/>
    </row>
    <row r="432" spans="2:8">
      <c r="B432" s="263"/>
      <c r="C432" s="536" t="s">
        <v>1690</v>
      </c>
      <c r="D432" s="537" t="s">
        <v>748</v>
      </c>
      <c r="E432" s="546">
        <v>16396</v>
      </c>
      <c r="F432" s="546">
        <v>15666</v>
      </c>
      <c r="G432"/>
      <c r="H432"/>
    </row>
    <row r="433" spans="2:8">
      <c r="B433" s="263"/>
      <c r="C433" s="536" t="s">
        <v>1691</v>
      </c>
      <c r="D433" s="537" t="s">
        <v>749</v>
      </c>
      <c r="E433" s="546">
        <v>12566</v>
      </c>
      <c r="F433" s="546">
        <v>12414</v>
      </c>
      <c r="G433"/>
      <c r="H433"/>
    </row>
    <row r="434" spans="2:8">
      <c r="B434" s="263"/>
      <c r="C434" s="536" t="s">
        <v>1692</v>
      </c>
      <c r="D434" s="537" t="s">
        <v>750</v>
      </c>
      <c r="E434" s="546">
        <v>13807</v>
      </c>
      <c r="F434" s="546">
        <v>13527</v>
      </c>
      <c r="G434"/>
      <c r="H434"/>
    </row>
    <row r="435" spans="2:8">
      <c r="B435" s="263"/>
      <c r="C435" s="536" t="s">
        <v>1693</v>
      </c>
      <c r="D435" s="537" t="s">
        <v>751</v>
      </c>
      <c r="E435" s="546">
        <v>19513</v>
      </c>
      <c r="F435" s="546">
        <v>18832</v>
      </c>
      <c r="G435"/>
      <c r="H435"/>
    </row>
    <row r="436" spans="2:8">
      <c r="B436" s="263"/>
      <c r="C436" s="536" t="s">
        <v>1694</v>
      </c>
      <c r="D436" s="537" t="s">
        <v>752</v>
      </c>
      <c r="E436" s="546">
        <v>15295</v>
      </c>
      <c r="F436" s="546">
        <v>14971</v>
      </c>
      <c r="G436"/>
      <c r="H436"/>
    </row>
    <row r="437" spans="2:8">
      <c r="B437" s="263"/>
      <c r="C437" s="536" t="s">
        <v>1695</v>
      </c>
      <c r="D437" s="537" t="s">
        <v>753</v>
      </c>
      <c r="E437" s="546">
        <v>11933</v>
      </c>
      <c r="F437" s="546">
        <v>11548</v>
      </c>
      <c r="G437"/>
      <c r="H437"/>
    </row>
    <row r="438" spans="2:8">
      <c r="B438" s="263"/>
      <c r="C438" s="536" t="s">
        <v>1696</v>
      </c>
      <c r="D438" s="537" t="s">
        <v>754</v>
      </c>
      <c r="E438" s="546">
        <v>12419</v>
      </c>
      <c r="F438" s="546">
        <v>12147</v>
      </c>
      <c r="G438"/>
      <c r="H438"/>
    </row>
    <row r="439" spans="2:8">
      <c r="B439" s="263"/>
      <c r="C439" s="536" t="s">
        <v>1697</v>
      </c>
      <c r="D439" s="537" t="s">
        <v>755</v>
      </c>
      <c r="E439" s="546">
        <v>13572</v>
      </c>
      <c r="F439" s="546">
        <v>13083</v>
      </c>
      <c r="G439"/>
      <c r="H439"/>
    </row>
    <row r="440" spans="2:8">
      <c r="B440" s="263"/>
      <c r="C440" s="536" t="s">
        <v>1698</v>
      </c>
      <c r="D440" s="537" t="s">
        <v>756</v>
      </c>
      <c r="E440" s="546">
        <v>20129</v>
      </c>
      <c r="F440" s="546">
        <v>19561</v>
      </c>
      <c r="G440"/>
      <c r="H440"/>
    </row>
    <row r="441" spans="2:8">
      <c r="B441" s="263"/>
      <c r="C441" s="536" t="s">
        <v>1699</v>
      </c>
      <c r="D441" s="537" t="s">
        <v>757</v>
      </c>
      <c r="E441" s="546">
        <v>16150</v>
      </c>
      <c r="F441" s="546">
        <v>16123</v>
      </c>
      <c r="G441"/>
      <c r="H441"/>
    </row>
    <row r="442" spans="2:8">
      <c r="B442" s="263"/>
      <c r="C442" s="536" t="s">
        <v>1700</v>
      </c>
      <c r="D442" s="537" t="s">
        <v>758</v>
      </c>
      <c r="E442" s="546">
        <v>11358</v>
      </c>
      <c r="F442" s="546">
        <v>11278</v>
      </c>
      <c r="G442"/>
      <c r="H442"/>
    </row>
    <row r="443" spans="2:8">
      <c r="B443" s="263"/>
      <c r="C443" s="536" t="s">
        <v>1701</v>
      </c>
      <c r="D443" s="537" t="s">
        <v>759</v>
      </c>
      <c r="E443" s="546">
        <v>17138</v>
      </c>
      <c r="F443" s="546">
        <v>16216</v>
      </c>
      <c r="G443"/>
      <c r="H443"/>
    </row>
    <row r="444" spans="2:8">
      <c r="B444" s="263"/>
      <c r="C444" s="536" t="s">
        <v>1702</v>
      </c>
      <c r="D444" s="537" t="s">
        <v>760</v>
      </c>
      <c r="E444" s="546">
        <v>12043</v>
      </c>
      <c r="F444" s="546">
        <v>11773</v>
      </c>
      <c r="G444"/>
      <c r="H444"/>
    </row>
    <row r="445" spans="2:8">
      <c r="B445" s="263"/>
      <c r="C445" s="536" t="s">
        <v>1703</v>
      </c>
      <c r="D445" s="537" t="s">
        <v>761</v>
      </c>
      <c r="E445" s="546">
        <v>15783</v>
      </c>
      <c r="F445" s="546">
        <v>15194</v>
      </c>
      <c r="G445"/>
      <c r="H445"/>
    </row>
    <row r="446" spans="2:8">
      <c r="B446" s="263"/>
      <c r="C446" s="536" t="s">
        <v>1704</v>
      </c>
      <c r="D446" s="537" t="s">
        <v>762</v>
      </c>
      <c r="E446" s="546">
        <v>12329</v>
      </c>
      <c r="F446" s="546">
        <v>11962</v>
      </c>
      <c r="G446"/>
      <c r="H446"/>
    </row>
    <row r="447" spans="2:8">
      <c r="B447" s="263"/>
      <c r="C447" s="536" t="s">
        <v>1705</v>
      </c>
      <c r="D447" s="537" t="s">
        <v>763</v>
      </c>
      <c r="E447" s="546">
        <v>12630</v>
      </c>
      <c r="F447" s="546">
        <v>12326</v>
      </c>
      <c r="G447"/>
      <c r="H447"/>
    </row>
    <row r="448" spans="2:8">
      <c r="B448" s="263"/>
      <c r="C448" s="536" t="s">
        <v>1706</v>
      </c>
      <c r="D448" s="537" t="s">
        <v>764</v>
      </c>
      <c r="E448" s="546">
        <v>13444</v>
      </c>
      <c r="F448" s="546">
        <v>13066</v>
      </c>
      <c r="G448"/>
      <c r="H448"/>
    </row>
    <row r="449" spans="2:8">
      <c r="B449" s="263"/>
      <c r="C449" s="536" t="s">
        <v>1707</v>
      </c>
      <c r="D449" s="537" t="s">
        <v>765</v>
      </c>
      <c r="E449" s="546">
        <v>13667</v>
      </c>
      <c r="F449" s="546">
        <v>13433</v>
      </c>
      <c r="G449"/>
      <c r="H449"/>
    </row>
    <row r="450" spans="2:8">
      <c r="B450" s="263"/>
      <c r="C450" s="536" t="s">
        <v>1708</v>
      </c>
      <c r="D450" s="537" t="s">
        <v>766</v>
      </c>
      <c r="E450" s="546">
        <v>20101</v>
      </c>
      <c r="F450" s="546">
        <v>19600</v>
      </c>
      <c r="G450"/>
      <c r="H450"/>
    </row>
    <row r="451" spans="2:8">
      <c r="B451" s="263"/>
      <c r="C451" s="536" t="s">
        <v>1709</v>
      </c>
      <c r="D451" s="537" t="s">
        <v>767</v>
      </c>
      <c r="E451" s="546">
        <v>13328</v>
      </c>
      <c r="F451" s="546">
        <v>12562</v>
      </c>
      <c r="G451"/>
      <c r="H451"/>
    </row>
    <row r="452" spans="2:8">
      <c r="B452" s="263"/>
      <c r="C452" s="536" t="s">
        <v>1710</v>
      </c>
      <c r="D452" s="537" t="s">
        <v>768</v>
      </c>
      <c r="E452" s="546">
        <v>12360</v>
      </c>
      <c r="F452" s="546">
        <v>12063</v>
      </c>
      <c r="G452"/>
      <c r="H452"/>
    </row>
    <row r="453" spans="2:8">
      <c r="B453" s="263"/>
      <c r="C453" s="536" t="s">
        <v>1711</v>
      </c>
      <c r="D453" s="537" t="s">
        <v>769</v>
      </c>
      <c r="E453" s="546">
        <v>12440</v>
      </c>
      <c r="F453" s="546">
        <v>12085</v>
      </c>
      <c r="G453"/>
      <c r="H453"/>
    </row>
    <row r="454" spans="2:8">
      <c r="B454" s="263"/>
      <c r="C454" s="536" t="s">
        <v>1712</v>
      </c>
      <c r="D454" s="537" t="s">
        <v>770</v>
      </c>
      <c r="E454" s="546">
        <v>19629</v>
      </c>
      <c r="F454" s="546">
        <v>19101</v>
      </c>
      <c r="G454"/>
      <c r="H454"/>
    </row>
    <row r="455" spans="2:8">
      <c r="B455" s="263"/>
      <c r="C455" s="536" t="s">
        <v>1713</v>
      </c>
      <c r="D455" s="537" t="s">
        <v>771</v>
      </c>
      <c r="E455" s="546">
        <v>12903</v>
      </c>
      <c r="F455" s="546">
        <v>12253</v>
      </c>
      <c r="G455"/>
      <c r="H455"/>
    </row>
    <row r="456" spans="2:8">
      <c r="B456" s="263"/>
      <c r="C456" s="536" t="s">
        <v>1714</v>
      </c>
      <c r="D456" s="537" t="s">
        <v>772</v>
      </c>
      <c r="E456" s="546">
        <v>12469</v>
      </c>
      <c r="F456" s="546">
        <v>11720</v>
      </c>
      <c r="G456"/>
      <c r="H456"/>
    </row>
    <row r="457" spans="2:8">
      <c r="B457" s="263"/>
      <c r="C457" s="536" t="s">
        <v>1715</v>
      </c>
      <c r="D457" s="537" t="s">
        <v>773</v>
      </c>
      <c r="E457" s="546">
        <v>13149</v>
      </c>
      <c r="F457" s="546">
        <v>12864</v>
      </c>
      <c r="G457"/>
      <c r="H457"/>
    </row>
    <row r="458" spans="2:8">
      <c r="B458" s="263"/>
      <c r="C458" s="536" t="s">
        <v>1716</v>
      </c>
      <c r="D458" s="537" t="s">
        <v>774</v>
      </c>
      <c r="E458" s="546">
        <v>12944</v>
      </c>
      <c r="F458" s="546">
        <v>13050</v>
      </c>
      <c r="G458"/>
      <c r="H458"/>
    </row>
    <row r="459" spans="2:8">
      <c r="B459" s="263"/>
      <c r="C459" s="536" t="s">
        <v>1717</v>
      </c>
      <c r="D459" s="537" t="s">
        <v>775</v>
      </c>
      <c r="E459" s="546">
        <v>24245</v>
      </c>
      <c r="F459" s="546">
        <v>23498</v>
      </c>
      <c r="G459"/>
      <c r="H459"/>
    </row>
    <row r="460" spans="2:8">
      <c r="B460" s="263"/>
      <c r="C460" s="536" t="s">
        <v>1718</v>
      </c>
      <c r="D460" s="537" t="s">
        <v>776</v>
      </c>
      <c r="E460" s="546">
        <v>32064</v>
      </c>
      <c r="F460" s="546">
        <v>30551</v>
      </c>
      <c r="G460"/>
      <c r="H460"/>
    </row>
    <row r="461" spans="2:8">
      <c r="B461" s="263"/>
      <c r="C461" s="536" t="s">
        <v>1719</v>
      </c>
      <c r="D461" s="537" t="s">
        <v>777</v>
      </c>
      <c r="E461" s="546">
        <v>12315</v>
      </c>
      <c r="F461" s="546">
        <v>11760</v>
      </c>
      <c r="G461"/>
      <c r="H461"/>
    </row>
    <row r="462" spans="2:8">
      <c r="B462" s="263"/>
      <c r="C462" s="536" t="s">
        <v>1720</v>
      </c>
      <c r="D462" s="537" t="s">
        <v>778</v>
      </c>
      <c r="E462" s="546">
        <v>13312</v>
      </c>
      <c r="F462" s="546">
        <v>12891</v>
      </c>
      <c r="G462"/>
      <c r="H462"/>
    </row>
    <row r="463" spans="2:8">
      <c r="B463" s="263"/>
      <c r="C463" s="536" t="s">
        <v>1721</v>
      </c>
      <c r="D463" s="537" t="s">
        <v>779</v>
      </c>
      <c r="E463" s="546">
        <v>12627</v>
      </c>
      <c r="F463" s="546">
        <v>12372</v>
      </c>
      <c r="G463"/>
      <c r="H463"/>
    </row>
    <row r="464" spans="2:8">
      <c r="B464" s="263"/>
      <c r="C464" s="536" t="s">
        <v>1722</v>
      </c>
      <c r="D464" s="537" t="s">
        <v>780</v>
      </c>
      <c r="E464" s="546">
        <v>14572</v>
      </c>
      <c r="F464" s="546">
        <v>14286</v>
      </c>
      <c r="G464"/>
      <c r="H464"/>
    </row>
    <row r="465" spans="2:8">
      <c r="B465" s="263"/>
      <c r="C465" s="536" t="s">
        <v>1723</v>
      </c>
      <c r="D465" s="537" t="s">
        <v>781</v>
      </c>
      <c r="E465" s="546">
        <v>12113</v>
      </c>
      <c r="F465" s="546">
        <v>12026</v>
      </c>
      <c r="G465"/>
      <c r="H465"/>
    </row>
    <row r="466" spans="2:8">
      <c r="B466" s="263"/>
      <c r="C466" s="536" t="s">
        <v>1724</v>
      </c>
      <c r="D466" s="537" t="s">
        <v>782</v>
      </c>
      <c r="E466" s="546">
        <v>16588</v>
      </c>
      <c r="F466" s="546">
        <v>15978</v>
      </c>
      <c r="G466"/>
      <c r="H466"/>
    </row>
    <row r="467" spans="2:8">
      <c r="B467" s="263"/>
      <c r="C467" s="536" t="s">
        <v>1725</v>
      </c>
      <c r="D467" s="537" t="s">
        <v>783</v>
      </c>
      <c r="E467" s="546">
        <v>16646</v>
      </c>
      <c r="F467" s="546">
        <v>16250</v>
      </c>
      <c r="G467"/>
      <c r="H467"/>
    </row>
    <row r="468" spans="2:8">
      <c r="B468" s="263"/>
      <c r="C468" s="536" t="s">
        <v>1726</v>
      </c>
      <c r="D468" s="537" t="s">
        <v>784</v>
      </c>
      <c r="E468" s="546">
        <v>17747</v>
      </c>
      <c r="F468" s="546">
        <v>17257</v>
      </c>
      <c r="G468"/>
      <c r="H468"/>
    </row>
    <row r="469" spans="2:8">
      <c r="B469" s="263"/>
      <c r="C469" s="536" t="s">
        <v>1727</v>
      </c>
      <c r="D469" s="537" t="s">
        <v>785</v>
      </c>
      <c r="E469" s="546">
        <v>18015</v>
      </c>
      <c r="F469" s="546">
        <v>17246</v>
      </c>
      <c r="G469"/>
      <c r="H469"/>
    </row>
    <row r="470" spans="2:8">
      <c r="B470" s="263"/>
      <c r="C470" s="536" t="s">
        <v>1728</v>
      </c>
      <c r="D470" s="537" t="s">
        <v>786</v>
      </c>
      <c r="E470" s="546">
        <v>13766</v>
      </c>
      <c r="F470" s="546">
        <v>13489</v>
      </c>
      <c r="G470"/>
      <c r="H470"/>
    </row>
    <row r="471" spans="2:8">
      <c r="B471" s="263"/>
      <c r="C471" s="536" t="s">
        <v>1729</v>
      </c>
      <c r="D471" s="537" t="s">
        <v>787</v>
      </c>
      <c r="E471" s="546">
        <v>13822</v>
      </c>
      <c r="F471" s="546">
        <v>13371</v>
      </c>
      <c r="G471"/>
      <c r="H471"/>
    </row>
    <row r="472" spans="2:8">
      <c r="B472" s="263"/>
      <c r="C472" s="536" t="s">
        <v>1730</v>
      </c>
      <c r="D472" s="537" t="s">
        <v>788</v>
      </c>
      <c r="E472" s="546">
        <v>12645</v>
      </c>
      <c r="F472" s="546">
        <v>12153</v>
      </c>
      <c r="G472"/>
      <c r="H472"/>
    </row>
    <row r="473" spans="2:8">
      <c r="B473" s="263"/>
      <c r="C473" s="536" t="s">
        <v>1731</v>
      </c>
      <c r="D473" s="537" t="s">
        <v>789</v>
      </c>
      <c r="E473" s="546">
        <v>11945</v>
      </c>
      <c r="F473" s="546">
        <v>11857</v>
      </c>
      <c r="G473"/>
      <c r="H473"/>
    </row>
    <row r="474" spans="2:8">
      <c r="B474" s="263"/>
      <c r="C474" s="536" t="s">
        <v>1732</v>
      </c>
      <c r="D474" s="537" t="s">
        <v>790</v>
      </c>
      <c r="E474" s="546">
        <v>13503</v>
      </c>
      <c r="F474" s="546">
        <v>13367</v>
      </c>
      <c r="G474"/>
      <c r="H474"/>
    </row>
    <row r="475" spans="2:8">
      <c r="B475" s="263"/>
      <c r="C475" s="536" t="s">
        <v>1733</v>
      </c>
      <c r="D475" s="537" t="s">
        <v>791</v>
      </c>
      <c r="E475" s="546">
        <v>12976</v>
      </c>
      <c r="F475" s="546">
        <v>12748</v>
      </c>
      <c r="G475"/>
      <c r="H475"/>
    </row>
    <row r="476" spans="2:8">
      <c r="B476" s="263"/>
      <c r="C476" s="536" t="s">
        <v>1734</v>
      </c>
      <c r="D476" s="537" t="s">
        <v>792</v>
      </c>
      <c r="E476" s="546">
        <v>13452</v>
      </c>
      <c r="F476" s="546">
        <v>12891</v>
      </c>
      <c r="G476"/>
      <c r="H476"/>
    </row>
    <row r="477" spans="2:8">
      <c r="B477" s="263"/>
      <c r="C477" s="536" t="s">
        <v>1735</v>
      </c>
      <c r="D477" s="537" t="s">
        <v>793</v>
      </c>
      <c r="E477" s="546">
        <v>13413</v>
      </c>
      <c r="F477" s="546">
        <v>12887</v>
      </c>
      <c r="G477"/>
      <c r="H477"/>
    </row>
    <row r="478" spans="2:8">
      <c r="B478" s="263"/>
      <c r="C478" s="536" t="s">
        <v>1736</v>
      </c>
      <c r="D478" s="537" t="s">
        <v>794</v>
      </c>
      <c r="E478" s="546">
        <v>16598</v>
      </c>
      <c r="F478" s="546">
        <v>16190</v>
      </c>
      <c r="G478"/>
      <c r="H478"/>
    </row>
    <row r="479" spans="2:8">
      <c r="B479" s="263"/>
      <c r="C479" s="536" t="s">
        <v>1737</v>
      </c>
      <c r="D479" s="537" t="s">
        <v>795</v>
      </c>
      <c r="E479" s="546">
        <v>12366</v>
      </c>
      <c r="F479" s="546">
        <v>12070</v>
      </c>
      <c r="G479"/>
      <c r="H479"/>
    </row>
    <row r="480" spans="2:8">
      <c r="B480" s="263"/>
      <c r="C480" s="536" t="s">
        <v>1738</v>
      </c>
      <c r="D480" s="537" t="s">
        <v>796</v>
      </c>
      <c r="E480" s="546">
        <v>14318</v>
      </c>
      <c r="F480" s="546">
        <v>13923</v>
      </c>
      <c r="G480"/>
      <c r="H480"/>
    </row>
    <row r="481" spans="2:8">
      <c r="B481" s="263"/>
      <c r="C481" s="536" t="s">
        <v>1739</v>
      </c>
      <c r="D481" s="537" t="s">
        <v>797</v>
      </c>
      <c r="E481" s="546">
        <v>17488</v>
      </c>
      <c r="F481" s="546">
        <v>16675</v>
      </c>
      <c r="G481"/>
      <c r="H481"/>
    </row>
    <row r="482" spans="2:8">
      <c r="B482" s="263"/>
      <c r="C482" s="536" t="s">
        <v>1740</v>
      </c>
      <c r="D482" s="537" t="s">
        <v>798</v>
      </c>
      <c r="E482" s="546">
        <v>19374</v>
      </c>
      <c r="F482" s="546">
        <v>18541</v>
      </c>
      <c r="G482"/>
      <c r="H482"/>
    </row>
    <row r="483" spans="2:8">
      <c r="B483" s="263"/>
      <c r="C483" s="536" t="s">
        <v>1741</v>
      </c>
      <c r="D483" s="537" t="s">
        <v>799</v>
      </c>
      <c r="E483" s="546">
        <v>14708</v>
      </c>
      <c r="F483" s="546">
        <v>14167</v>
      </c>
      <c r="G483"/>
      <c r="H483"/>
    </row>
    <row r="484" spans="2:8">
      <c r="B484" s="263"/>
      <c r="C484" s="536" t="s">
        <v>1742</v>
      </c>
      <c r="D484" s="537" t="s">
        <v>800</v>
      </c>
      <c r="E484" s="546">
        <v>17970</v>
      </c>
      <c r="F484" s="546">
        <v>17217</v>
      </c>
      <c r="G484"/>
      <c r="H484"/>
    </row>
    <row r="485" spans="2:8">
      <c r="B485" s="263"/>
      <c r="C485" s="536" t="s">
        <v>1743</v>
      </c>
      <c r="D485" s="537" t="s">
        <v>801</v>
      </c>
      <c r="E485" s="546">
        <v>47568</v>
      </c>
      <c r="F485" s="546">
        <v>44181</v>
      </c>
      <c r="G485"/>
      <c r="H485"/>
    </row>
    <row r="486" spans="2:8">
      <c r="B486" s="263"/>
      <c r="C486" s="536" t="s">
        <v>1744</v>
      </c>
      <c r="D486" s="537" t="s">
        <v>802</v>
      </c>
      <c r="E486" s="546">
        <v>12935</v>
      </c>
      <c r="F486" s="546">
        <v>12644</v>
      </c>
      <c r="G486"/>
      <c r="H486"/>
    </row>
    <row r="487" spans="2:8">
      <c r="B487" s="263"/>
      <c r="C487" s="536" t="s">
        <v>1745</v>
      </c>
      <c r="D487" s="537" t="s">
        <v>803</v>
      </c>
      <c r="E487" s="546">
        <v>12057</v>
      </c>
      <c r="F487" s="546">
        <v>11771</v>
      </c>
      <c r="G487"/>
      <c r="H487"/>
    </row>
    <row r="488" spans="2:8">
      <c r="B488" s="263"/>
      <c r="C488" s="536" t="s">
        <v>1746</v>
      </c>
      <c r="D488" s="537" t="s">
        <v>804</v>
      </c>
      <c r="E488" s="546">
        <v>15583</v>
      </c>
      <c r="F488" s="546">
        <v>15181</v>
      </c>
      <c r="G488"/>
      <c r="H488"/>
    </row>
    <row r="489" spans="2:8">
      <c r="B489" s="263"/>
      <c r="C489" s="536" t="s">
        <v>1747</v>
      </c>
      <c r="D489" s="537" t="s">
        <v>805</v>
      </c>
      <c r="E489" s="546">
        <v>23045</v>
      </c>
      <c r="F489" s="546">
        <v>22626</v>
      </c>
      <c r="G489"/>
      <c r="H489"/>
    </row>
    <row r="490" spans="2:8">
      <c r="B490" s="263"/>
      <c r="C490" s="536" t="s">
        <v>1748</v>
      </c>
      <c r="D490" s="537" t="s">
        <v>806</v>
      </c>
      <c r="E490" s="546">
        <v>13426</v>
      </c>
      <c r="F490" s="546">
        <v>13089</v>
      </c>
      <c r="G490"/>
      <c r="H490"/>
    </row>
    <row r="491" spans="2:8">
      <c r="B491" s="263"/>
      <c r="C491" s="536" t="s">
        <v>1749</v>
      </c>
      <c r="D491" s="537" t="s">
        <v>807</v>
      </c>
      <c r="E491" s="546">
        <v>21982</v>
      </c>
      <c r="F491" s="546">
        <v>21393</v>
      </c>
      <c r="G491"/>
      <c r="H491"/>
    </row>
    <row r="492" spans="2:8">
      <c r="B492" s="263"/>
      <c r="C492" s="536" t="s">
        <v>1750</v>
      </c>
      <c r="D492" s="537" t="s">
        <v>808</v>
      </c>
      <c r="E492" s="546">
        <v>11758</v>
      </c>
      <c r="F492" s="546">
        <v>11465</v>
      </c>
      <c r="G492"/>
      <c r="H492"/>
    </row>
    <row r="493" spans="2:8">
      <c r="B493" s="263"/>
      <c r="C493" s="536" t="s">
        <v>1751</v>
      </c>
      <c r="D493" s="537" t="s">
        <v>809</v>
      </c>
      <c r="E493" s="546">
        <v>13273</v>
      </c>
      <c r="F493" s="546">
        <v>13054</v>
      </c>
      <c r="G493"/>
      <c r="H493"/>
    </row>
    <row r="494" spans="2:8">
      <c r="B494" s="263"/>
      <c r="C494" s="536" t="s">
        <v>1752</v>
      </c>
      <c r="D494" s="537" t="s">
        <v>810</v>
      </c>
      <c r="E494" s="546">
        <v>13757</v>
      </c>
      <c r="F494" s="546">
        <v>13725</v>
      </c>
      <c r="G494"/>
      <c r="H494"/>
    </row>
    <row r="495" spans="2:8">
      <c r="B495" s="263"/>
      <c r="C495" s="536" t="s">
        <v>1753</v>
      </c>
      <c r="D495" s="537" t="s">
        <v>811</v>
      </c>
      <c r="E495" s="546">
        <v>11608</v>
      </c>
      <c r="F495" s="546">
        <v>11160</v>
      </c>
      <c r="G495"/>
      <c r="H495"/>
    </row>
    <row r="496" spans="2:8">
      <c r="B496" s="263"/>
      <c r="C496" s="536" t="s">
        <v>1754</v>
      </c>
      <c r="D496" s="537" t="s">
        <v>812</v>
      </c>
      <c r="E496" s="546">
        <v>13435</v>
      </c>
      <c r="F496" s="546">
        <v>13049</v>
      </c>
      <c r="G496"/>
      <c r="H496"/>
    </row>
    <row r="497" spans="2:8">
      <c r="B497" s="263"/>
      <c r="C497" s="536" t="s">
        <v>1755</v>
      </c>
      <c r="D497" s="537" t="s">
        <v>813</v>
      </c>
      <c r="E497" s="546">
        <v>26801</v>
      </c>
      <c r="F497" s="546">
        <v>26254</v>
      </c>
      <c r="G497"/>
      <c r="H497"/>
    </row>
    <row r="498" spans="2:8">
      <c r="B498" s="263"/>
      <c r="C498" s="536" t="s">
        <v>1756</v>
      </c>
      <c r="D498" s="537" t="s">
        <v>814</v>
      </c>
      <c r="E498" s="546">
        <v>18673</v>
      </c>
      <c r="F498" s="546">
        <v>18240</v>
      </c>
      <c r="G498"/>
      <c r="H498"/>
    </row>
    <row r="499" spans="2:8">
      <c r="B499" s="263"/>
      <c r="C499" s="536" t="s">
        <v>1757</v>
      </c>
      <c r="D499" s="537" t="s">
        <v>815</v>
      </c>
      <c r="E499" s="546">
        <v>10974</v>
      </c>
      <c r="F499" s="546">
        <v>10448</v>
      </c>
      <c r="G499"/>
      <c r="H499"/>
    </row>
    <row r="500" spans="2:8">
      <c r="B500" s="263"/>
      <c r="C500" s="536" t="s">
        <v>1758</v>
      </c>
      <c r="D500" s="537" t="s">
        <v>816</v>
      </c>
      <c r="E500" s="546">
        <v>48713</v>
      </c>
      <c r="F500" s="546">
        <v>48577</v>
      </c>
      <c r="G500"/>
      <c r="H500"/>
    </row>
    <row r="501" spans="2:8">
      <c r="B501" s="263"/>
      <c r="C501" s="536" t="s">
        <v>1759</v>
      </c>
      <c r="D501" s="537" t="s">
        <v>817</v>
      </c>
      <c r="E501" s="546">
        <v>18577</v>
      </c>
      <c r="F501" s="546">
        <v>17713</v>
      </c>
      <c r="G501"/>
      <c r="H501"/>
    </row>
    <row r="502" spans="2:8">
      <c r="B502" s="263"/>
      <c r="C502" s="536" t="s">
        <v>1760</v>
      </c>
      <c r="D502" s="537" t="s">
        <v>818</v>
      </c>
      <c r="E502" s="546">
        <v>11769</v>
      </c>
      <c r="F502" s="546">
        <v>11860</v>
      </c>
      <c r="G502"/>
      <c r="H502"/>
    </row>
    <row r="503" spans="2:8">
      <c r="B503" s="263"/>
      <c r="C503" s="536" t="s">
        <v>1761</v>
      </c>
      <c r="D503" s="537" t="s">
        <v>819</v>
      </c>
      <c r="E503" s="546">
        <v>14738</v>
      </c>
      <c r="F503" s="546">
        <v>14255</v>
      </c>
      <c r="G503"/>
      <c r="H503"/>
    </row>
    <row r="504" spans="2:8">
      <c r="B504" s="263"/>
      <c r="C504" s="536" t="s">
        <v>1762</v>
      </c>
      <c r="D504" s="537" t="s">
        <v>820</v>
      </c>
      <c r="E504" s="546">
        <v>12821</v>
      </c>
      <c r="F504" s="546">
        <v>12457</v>
      </c>
      <c r="G504"/>
      <c r="H504"/>
    </row>
    <row r="505" spans="2:8">
      <c r="B505" s="263"/>
      <c r="C505" s="536" t="s">
        <v>1763</v>
      </c>
      <c r="D505" s="537" t="s">
        <v>821</v>
      </c>
      <c r="E505" s="546">
        <v>15114</v>
      </c>
      <c r="F505" s="546">
        <v>14612</v>
      </c>
      <c r="G505"/>
      <c r="H505"/>
    </row>
    <row r="506" spans="2:8">
      <c r="B506" s="263"/>
      <c r="C506" s="536" t="s">
        <v>1764</v>
      </c>
      <c r="D506" s="537" t="s">
        <v>822</v>
      </c>
      <c r="E506" s="546">
        <v>16518</v>
      </c>
      <c r="F506" s="546">
        <v>16363</v>
      </c>
      <c r="G506"/>
      <c r="H506"/>
    </row>
    <row r="507" spans="2:8">
      <c r="B507" s="263"/>
      <c r="C507" s="536" t="s">
        <v>1765</v>
      </c>
      <c r="D507" s="537" t="s">
        <v>823</v>
      </c>
      <c r="E507" s="546">
        <v>39307</v>
      </c>
      <c r="F507" s="546">
        <v>38713</v>
      </c>
      <c r="G507"/>
      <c r="H507"/>
    </row>
    <row r="508" spans="2:8">
      <c r="B508" s="263"/>
      <c r="C508" s="536" t="s">
        <v>1766</v>
      </c>
      <c r="D508" s="537" t="s">
        <v>824</v>
      </c>
      <c r="E508" s="546">
        <v>10316</v>
      </c>
      <c r="F508" s="546">
        <v>10689</v>
      </c>
      <c r="G508"/>
      <c r="H508"/>
    </row>
    <row r="509" spans="2:8">
      <c r="B509" s="263"/>
      <c r="C509" s="536" t="s">
        <v>1767</v>
      </c>
      <c r="D509" s="537" t="s">
        <v>825</v>
      </c>
      <c r="E509" s="546">
        <v>18551</v>
      </c>
      <c r="F509" s="546">
        <v>17783</v>
      </c>
      <c r="G509"/>
      <c r="H509"/>
    </row>
    <row r="510" spans="2:8">
      <c r="B510" s="263"/>
      <c r="C510" s="536" t="s">
        <v>1768</v>
      </c>
      <c r="D510" s="537" t="s">
        <v>826</v>
      </c>
      <c r="E510" s="546">
        <v>12242</v>
      </c>
      <c r="F510" s="546">
        <v>11750</v>
      </c>
      <c r="G510"/>
      <c r="H510"/>
    </row>
    <row r="511" spans="2:8">
      <c r="B511" s="263"/>
      <c r="C511" s="536" t="s">
        <v>1769</v>
      </c>
      <c r="D511" s="537" t="s">
        <v>827</v>
      </c>
      <c r="E511" s="546">
        <v>16994</v>
      </c>
      <c r="F511" s="546">
        <v>15646</v>
      </c>
      <c r="G511"/>
      <c r="H511"/>
    </row>
    <row r="512" spans="2:8">
      <c r="B512" s="263"/>
      <c r="C512" s="536" t="s">
        <v>1770</v>
      </c>
      <c r="D512" s="537" t="s">
        <v>828</v>
      </c>
      <c r="E512" s="546">
        <v>18441</v>
      </c>
      <c r="F512" s="546">
        <v>17777</v>
      </c>
      <c r="G512"/>
      <c r="H512"/>
    </row>
    <row r="513" spans="2:8">
      <c r="B513" s="263"/>
      <c r="C513" s="536" t="s">
        <v>1771</v>
      </c>
      <c r="D513" s="537" t="s">
        <v>829</v>
      </c>
      <c r="E513" s="546">
        <v>13995</v>
      </c>
      <c r="F513" s="546">
        <v>13785</v>
      </c>
      <c r="G513"/>
      <c r="H513"/>
    </row>
    <row r="514" spans="2:8">
      <c r="B514" s="263"/>
      <c r="C514" s="536" t="s">
        <v>1772</v>
      </c>
      <c r="D514" s="537" t="s">
        <v>830</v>
      </c>
      <c r="E514" s="546">
        <v>20551</v>
      </c>
      <c r="F514" s="546">
        <v>19832</v>
      </c>
      <c r="G514"/>
      <c r="H514"/>
    </row>
    <row r="515" spans="2:8">
      <c r="B515" s="263"/>
      <c r="C515" s="536" t="s">
        <v>1773</v>
      </c>
      <c r="D515" s="537" t="s">
        <v>831</v>
      </c>
      <c r="E515" s="546">
        <v>14663</v>
      </c>
      <c r="F515" s="546">
        <v>14456</v>
      </c>
      <c r="G515"/>
      <c r="H515"/>
    </row>
    <row r="516" spans="2:8">
      <c r="B516" s="263"/>
      <c r="C516" s="536" t="s">
        <v>1774</v>
      </c>
      <c r="D516" s="537" t="s">
        <v>832</v>
      </c>
      <c r="E516" s="546">
        <v>13411</v>
      </c>
      <c r="F516" s="546">
        <v>13136</v>
      </c>
      <c r="G516"/>
      <c r="H516"/>
    </row>
    <row r="517" spans="2:8">
      <c r="B517" s="263"/>
      <c r="C517" s="536" t="s">
        <v>1775</v>
      </c>
      <c r="D517" s="537" t="s">
        <v>833</v>
      </c>
      <c r="E517" s="546">
        <v>16517</v>
      </c>
      <c r="F517" s="546">
        <v>16190</v>
      </c>
      <c r="G517"/>
      <c r="H517"/>
    </row>
    <row r="518" spans="2:8">
      <c r="B518" s="263"/>
      <c r="C518" s="536" t="s">
        <v>1776</v>
      </c>
      <c r="D518" s="537" t="s">
        <v>834</v>
      </c>
      <c r="E518" s="546">
        <v>18777</v>
      </c>
      <c r="F518" s="546">
        <v>18180</v>
      </c>
      <c r="G518"/>
      <c r="H518"/>
    </row>
    <row r="519" spans="2:8">
      <c r="B519" s="263"/>
      <c r="C519" s="536" t="s">
        <v>1777</v>
      </c>
      <c r="D519" s="537" t="s">
        <v>835</v>
      </c>
      <c r="E519" s="546">
        <v>18225</v>
      </c>
      <c r="F519" s="546">
        <v>18163</v>
      </c>
      <c r="G519"/>
      <c r="H519"/>
    </row>
    <row r="520" spans="2:8">
      <c r="B520" s="263"/>
      <c r="C520" s="536" t="s">
        <v>1778</v>
      </c>
      <c r="D520" s="537" t="s">
        <v>836</v>
      </c>
      <c r="E520" s="546">
        <v>19108</v>
      </c>
      <c r="F520" s="546">
        <v>18244</v>
      </c>
      <c r="G520"/>
      <c r="H520"/>
    </row>
    <row r="521" spans="2:8">
      <c r="B521" s="263"/>
      <c r="C521" s="536" t="s">
        <v>1779</v>
      </c>
      <c r="D521" s="537" t="s">
        <v>837</v>
      </c>
      <c r="E521" s="546">
        <v>22329</v>
      </c>
      <c r="F521" s="546">
        <v>21579</v>
      </c>
      <c r="G521"/>
      <c r="H521"/>
    </row>
    <row r="522" spans="2:8">
      <c r="B522" s="263"/>
      <c r="C522" s="536" t="s">
        <v>1780</v>
      </c>
      <c r="D522" s="537" t="s">
        <v>838</v>
      </c>
      <c r="E522" s="546">
        <v>10771</v>
      </c>
      <c r="F522" s="546">
        <v>10515</v>
      </c>
      <c r="G522"/>
      <c r="H522"/>
    </row>
    <row r="523" spans="2:8">
      <c r="B523" s="263"/>
      <c r="C523" s="536" t="s">
        <v>1781</v>
      </c>
      <c r="D523" s="537" t="s">
        <v>839</v>
      </c>
      <c r="E523" s="546">
        <v>18625</v>
      </c>
      <c r="F523" s="546">
        <v>17860</v>
      </c>
      <c r="G523"/>
      <c r="H523"/>
    </row>
    <row r="524" spans="2:8">
      <c r="B524" s="263"/>
      <c r="C524" s="536" t="s">
        <v>1782</v>
      </c>
      <c r="D524" s="537" t="s">
        <v>840</v>
      </c>
      <c r="E524" s="546">
        <v>11477</v>
      </c>
      <c r="F524" s="546">
        <v>10981</v>
      </c>
      <c r="G524"/>
      <c r="H524"/>
    </row>
    <row r="525" spans="2:8">
      <c r="B525" s="263"/>
      <c r="C525" s="536" t="s">
        <v>1783</v>
      </c>
      <c r="D525" s="537" t="s">
        <v>841</v>
      </c>
      <c r="E525" s="546">
        <v>13923</v>
      </c>
      <c r="F525" s="546">
        <v>13537</v>
      </c>
      <c r="G525"/>
      <c r="H525"/>
    </row>
    <row r="526" spans="2:8">
      <c r="B526" s="263"/>
      <c r="C526" s="536" t="s">
        <v>1784</v>
      </c>
      <c r="D526" s="537" t="s">
        <v>842</v>
      </c>
      <c r="E526" s="546">
        <v>20664</v>
      </c>
      <c r="F526" s="546">
        <v>20366</v>
      </c>
      <c r="G526"/>
      <c r="H526"/>
    </row>
    <row r="527" spans="2:8">
      <c r="B527" s="263"/>
      <c r="C527" s="536" t="s">
        <v>1785</v>
      </c>
      <c r="D527" s="537" t="s">
        <v>843</v>
      </c>
      <c r="E527" s="546">
        <v>19960</v>
      </c>
      <c r="F527" s="546">
        <v>19124</v>
      </c>
      <c r="G527"/>
      <c r="H527"/>
    </row>
    <row r="528" spans="2:8">
      <c r="B528" s="263"/>
      <c r="C528" s="536" t="s">
        <v>1786</v>
      </c>
      <c r="D528" s="537" t="s">
        <v>844</v>
      </c>
      <c r="E528" s="546">
        <v>14524</v>
      </c>
      <c r="F528" s="546">
        <v>14008</v>
      </c>
      <c r="G528"/>
      <c r="H528"/>
    </row>
    <row r="529" spans="2:8">
      <c r="B529" s="263"/>
      <c r="C529" s="536" t="s">
        <v>1787</v>
      </c>
      <c r="D529" s="537" t="s">
        <v>845</v>
      </c>
      <c r="E529" s="546">
        <v>11760</v>
      </c>
      <c r="F529" s="546">
        <v>11233</v>
      </c>
      <c r="G529"/>
      <c r="H529"/>
    </row>
    <row r="530" spans="2:8">
      <c r="B530" s="263"/>
      <c r="C530" s="536" t="s">
        <v>1788</v>
      </c>
      <c r="D530" s="537" t="s">
        <v>846</v>
      </c>
      <c r="E530" s="546">
        <v>28205</v>
      </c>
      <c r="F530" s="546">
        <v>27621</v>
      </c>
      <c r="G530"/>
      <c r="H530"/>
    </row>
    <row r="531" spans="2:8">
      <c r="B531" s="263"/>
      <c r="C531" s="536" t="s">
        <v>1789</v>
      </c>
      <c r="D531" s="537" t="s">
        <v>847</v>
      </c>
      <c r="E531" s="546">
        <v>16741</v>
      </c>
      <c r="F531" s="546">
        <v>15929</v>
      </c>
      <c r="G531"/>
      <c r="H531"/>
    </row>
    <row r="532" spans="2:8">
      <c r="B532" s="263"/>
      <c r="C532" s="536" t="s">
        <v>1790</v>
      </c>
      <c r="D532" s="537" t="s">
        <v>848</v>
      </c>
      <c r="E532" s="546">
        <v>12255</v>
      </c>
      <c r="F532" s="546">
        <v>7514</v>
      </c>
      <c r="G532"/>
      <c r="H532"/>
    </row>
    <row r="533" spans="2:8">
      <c r="B533" s="263"/>
      <c r="C533" s="536" t="s">
        <v>1791</v>
      </c>
      <c r="D533" s="537" t="s">
        <v>849</v>
      </c>
      <c r="E533" s="546">
        <v>14094</v>
      </c>
      <c r="F533" s="546">
        <v>13883</v>
      </c>
      <c r="G533"/>
      <c r="H533"/>
    </row>
    <row r="534" spans="2:8">
      <c r="B534" s="263"/>
      <c r="C534" s="536" t="s">
        <v>1792</v>
      </c>
      <c r="D534" s="537" t="s">
        <v>850</v>
      </c>
      <c r="E534" s="546">
        <v>15459</v>
      </c>
      <c r="F534" s="546">
        <v>15100</v>
      </c>
      <c r="G534"/>
      <c r="H534"/>
    </row>
    <row r="535" spans="2:8">
      <c r="B535" s="263"/>
      <c r="C535" s="536" t="s">
        <v>1793</v>
      </c>
      <c r="D535" s="537" t="s">
        <v>851</v>
      </c>
      <c r="E535" s="546">
        <v>14171</v>
      </c>
      <c r="F535" s="546">
        <v>13676</v>
      </c>
      <c r="G535"/>
      <c r="H535"/>
    </row>
    <row r="536" spans="2:8">
      <c r="B536" s="263"/>
      <c r="C536" s="536" t="s">
        <v>1794</v>
      </c>
      <c r="D536" s="537" t="s">
        <v>852</v>
      </c>
      <c r="E536" s="546">
        <v>12777</v>
      </c>
      <c r="F536" s="546">
        <v>12510</v>
      </c>
      <c r="G536"/>
      <c r="H536"/>
    </row>
    <row r="537" spans="2:8">
      <c r="B537" s="263"/>
      <c r="C537" s="536" t="s">
        <v>1795</v>
      </c>
      <c r="D537" s="537" t="s">
        <v>853</v>
      </c>
      <c r="E537" s="546">
        <v>14833</v>
      </c>
      <c r="F537" s="546">
        <v>14751</v>
      </c>
      <c r="G537"/>
      <c r="H537"/>
    </row>
    <row r="538" spans="2:8">
      <c r="B538" s="263"/>
      <c r="C538" s="536" t="s">
        <v>1796</v>
      </c>
      <c r="D538" s="537" t="s">
        <v>854</v>
      </c>
      <c r="E538" s="546">
        <v>12119</v>
      </c>
      <c r="F538" s="546">
        <v>11829</v>
      </c>
      <c r="G538"/>
      <c r="H538"/>
    </row>
    <row r="539" spans="2:8">
      <c r="B539" s="263"/>
      <c r="C539" s="536" t="s">
        <v>1797</v>
      </c>
      <c r="D539" s="537" t="s">
        <v>855</v>
      </c>
      <c r="E539" s="546">
        <v>13651</v>
      </c>
      <c r="F539" s="546">
        <v>13439</v>
      </c>
      <c r="G539"/>
      <c r="H539"/>
    </row>
    <row r="540" spans="2:8">
      <c r="B540" s="263"/>
      <c r="C540" s="536" t="s">
        <v>1798</v>
      </c>
      <c r="D540" s="537" t="s">
        <v>856</v>
      </c>
      <c r="E540" s="546">
        <v>12798</v>
      </c>
      <c r="F540" s="546">
        <v>12486</v>
      </c>
      <c r="G540"/>
      <c r="H540"/>
    </row>
    <row r="541" spans="2:8">
      <c r="B541" s="263"/>
      <c r="C541" s="536" t="s">
        <v>1799</v>
      </c>
      <c r="D541" s="537" t="s">
        <v>857</v>
      </c>
      <c r="E541" s="546">
        <v>18169</v>
      </c>
      <c r="F541" s="546">
        <v>17502</v>
      </c>
      <c r="G541"/>
      <c r="H541"/>
    </row>
    <row r="542" spans="2:8">
      <c r="B542" s="263"/>
      <c r="C542" s="536" t="s">
        <v>1800</v>
      </c>
      <c r="D542" s="537" t="s">
        <v>858</v>
      </c>
      <c r="E542" s="546">
        <v>23857</v>
      </c>
      <c r="F542" s="546">
        <v>23199</v>
      </c>
      <c r="G542"/>
      <c r="H542"/>
    </row>
    <row r="543" spans="2:8">
      <c r="B543" s="263"/>
      <c r="C543" s="536" t="s">
        <v>1801</v>
      </c>
      <c r="D543" s="537" t="s">
        <v>859</v>
      </c>
      <c r="E543" s="546">
        <v>15598</v>
      </c>
      <c r="F543" s="546">
        <v>14753</v>
      </c>
      <c r="G543"/>
      <c r="H543"/>
    </row>
    <row r="544" spans="2:8">
      <c r="B544" s="263"/>
      <c r="C544" s="536" t="s">
        <v>1802</v>
      </c>
      <c r="D544" s="537" t="s">
        <v>860</v>
      </c>
      <c r="E544" s="546">
        <v>12802</v>
      </c>
      <c r="F544" s="546">
        <v>12675</v>
      </c>
      <c r="G544"/>
      <c r="H544"/>
    </row>
    <row r="545" spans="2:8">
      <c r="B545" s="263"/>
      <c r="C545" s="536" t="s">
        <v>1803</v>
      </c>
      <c r="D545" s="537" t="s">
        <v>861</v>
      </c>
      <c r="E545" s="546">
        <v>14724</v>
      </c>
      <c r="F545" s="546">
        <v>14354</v>
      </c>
      <c r="G545"/>
      <c r="H545"/>
    </row>
    <row r="546" spans="2:8">
      <c r="B546" s="263"/>
      <c r="C546" s="536" t="s">
        <v>1804</v>
      </c>
      <c r="D546" s="537" t="s">
        <v>862</v>
      </c>
      <c r="E546" s="546">
        <v>13737</v>
      </c>
      <c r="F546" s="546">
        <v>13155</v>
      </c>
      <c r="G546"/>
      <c r="H546"/>
    </row>
    <row r="547" spans="2:8">
      <c r="B547" s="263"/>
      <c r="C547" s="536" t="s">
        <v>1805</v>
      </c>
      <c r="D547" s="537" t="s">
        <v>863</v>
      </c>
      <c r="E547" s="546">
        <v>13846</v>
      </c>
      <c r="F547" s="546">
        <v>13260</v>
      </c>
      <c r="G547"/>
      <c r="H547"/>
    </row>
    <row r="548" spans="2:8">
      <c r="B548" s="263"/>
      <c r="C548" s="536" t="s">
        <v>1806</v>
      </c>
      <c r="D548" s="537" t="s">
        <v>864</v>
      </c>
      <c r="E548" s="546">
        <v>17287</v>
      </c>
      <c r="F548" s="546">
        <v>17265</v>
      </c>
      <c r="G548"/>
      <c r="H548"/>
    </row>
    <row r="549" spans="2:8">
      <c r="B549" s="263"/>
      <c r="C549" s="536" t="s">
        <v>1807</v>
      </c>
      <c r="D549" s="537" t="s">
        <v>865</v>
      </c>
      <c r="E549" s="546">
        <v>12972</v>
      </c>
      <c r="F549" s="546">
        <v>12448</v>
      </c>
      <c r="G549"/>
      <c r="H549"/>
    </row>
    <row r="550" spans="2:8">
      <c r="B550" s="263"/>
      <c r="C550" s="536" t="s">
        <v>1808</v>
      </c>
      <c r="D550" s="537" t="s">
        <v>866</v>
      </c>
      <c r="E550" s="546">
        <v>13115</v>
      </c>
      <c r="F550" s="546">
        <v>12374</v>
      </c>
      <c r="G550"/>
      <c r="H550"/>
    </row>
    <row r="551" spans="2:8">
      <c r="B551" s="263"/>
      <c r="C551" s="536" t="s">
        <v>1809</v>
      </c>
      <c r="D551" s="537" t="s">
        <v>867</v>
      </c>
      <c r="E551" s="546">
        <v>12427</v>
      </c>
      <c r="F551" s="546">
        <v>12314</v>
      </c>
      <c r="G551"/>
      <c r="H551"/>
    </row>
    <row r="552" spans="2:8">
      <c r="B552" s="263"/>
      <c r="C552" s="536" t="s">
        <v>1810</v>
      </c>
      <c r="D552" s="537" t="s">
        <v>868</v>
      </c>
      <c r="E552" s="546">
        <v>17022</v>
      </c>
      <c r="F552" s="546">
        <v>16901</v>
      </c>
      <c r="G552"/>
      <c r="H552"/>
    </row>
    <row r="553" spans="2:8">
      <c r="B553" s="263"/>
      <c r="C553" s="536" t="s">
        <v>1811</v>
      </c>
      <c r="D553" s="537" t="s">
        <v>869</v>
      </c>
      <c r="E553" s="546">
        <v>12812</v>
      </c>
      <c r="F553" s="546">
        <v>12194</v>
      </c>
      <c r="G553"/>
      <c r="H553"/>
    </row>
    <row r="554" spans="2:8">
      <c r="B554" s="263"/>
      <c r="C554" s="536" t="s">
        <v>1812</v>
      </c>
      <c r="D554" s="537" t="s">
        <v>870</v>
      </c>
      <c r="E554" s="546">
        <v>14022</v>
      </c>
      <c r="F554" s="546">
        <v>13635</v>
      </c>
      <c r="G554"/>
      <c r="H554"/>
    </row>
    <row r="555" spans="2:8">
      <c r="B555" s="263"/>
      <c r="C555" s="536" t="s">
        <v>1813</v>
      </c>
      <c r="D555" s="537" t="s">
        <v>871</v>
      </c>
      <c r="E555" s="546">
        <v>15268</v>
      </c>
      <c r="F555" s="546">
        <v>14645</v>
      </c>
      <c r="G555"/>
      <c r="H555"/>
    </row>
    <row r="556" spans="2:8">
      <c r="B556" s="263"/>
      <c r="C556" s="536" t="s">
        <v>1814</v>
      </c>
      <c r="D556" s="537" t="s">
        <v>872</v>
      </c>
      <c r="E556" s="546">
        <v>29606</v>
      </c>
      <c r="F556" s="546">
        <v>28259</v>
      </c>
      <c r="G556"/>
      <c r="H556"/>
    </row>
    <row r="557" spans="2:8">
      <c r="B557" s="263"/>
      <c r="C557" s="536" t="s">
        <v>1815</v>
      </c>
      <c r="D557" s="537" t="s">
        <v>873</v>
      </c>
      <c r="E557" s="546">
        <v>12486</v>
      </c>
      <c r="F557" s="546">
        <v>12185</v>
      </c>
      <c r="G557"/>
      <c r="H557"/>
    </row>
    <row r="558" spans="2:8">
      <c r="B558" s="263"/>
      <c r="C558" s="536" t="s">
        <v>1816</v>
      </c>
      <c r="D558" s="537" t="s">
        <v>874</v>
      </c>
      <c r="E558" s="546">
        <v>12346</v>
      </c>
      <c r="F558" s="546">
        <v>11837</v>
      </c>
      <c r="G558"/>
      <c r="H558"/>
    </row>
    <row r="559" spans="2:8">
      <c r="B559" s="263"/>
      <c r="C559" s="536" t="s">
        <v>1817</v>
      </c>
      <c r="D559" s="537" t="s">
        <v>875</v>
      </c>
      <c r="E559" s="546">
        <v>11466</v>
      </c>
      <c r="F559" s="546">
        <v>11296</v>
      </c>
      <c r="G559"/>
      <c r="H559"/>
    </row>
    <row r="560" spans="2:8">
      <c r="B560" s="263"/>
      <c r="C560" s="536" t="s">
        <v>1818</v>
      </c>
      <c r="D560" s="537" t="s">
        <v>876</v>
      </c>
      <c r="E560" s="546">
        <v>11237</v>
      </c>
      <c r="F560" s="546">
        <v>11017</v>
      </c>
      <c r="G560"/>
      <c r="H560"/>
    </row>
    <row r="561" spans="2:8">
      <c r="B561" s="263"/>
      <c r="C561" s="536" t="s">
        <v>1819</v>
      </c>
      <c r="D561" s="537" t="s">
        <v>877</v>
      </c>
      <c r="E561" s="546">
        <v>17460</v>
      </c>
      <c r="F561" s="546">
        <v>17041</v>
      </c>
      <c r="G561"/>
      <c r="H561"/>
    </row>
    <row r="562" spans="2:8">
      <c r="B562" s="263"/>
      <c r="C562" s="536" t="s">
        <v>1820</v>
      </c>
      <c r="D562" s="537" t="s">
        <v>878</v>
      </c>
      <c r="E562" s="546">
        <v>13227</v>
      </c>
      <c r="F562" s="546">
        <v>12629</v>
      </c>
      <c r="G562"/>
      <c r="H562"/>
    </row>
    <row r="563" spans="2:8">
      <c r="B563" s="263"/>
      <c r="C563" s="536" t="s">
        <v>1821</v>
      </c>
      <c r="D563" s="537" t="s">
        <v>879</v>
      </c>
      <c r="E563" s="546">
        <v>12949</v>
      </c>
      <c r="F563" s="546">
        <v>12830</v>
      </c>
      <c r="G563"/>
      <c r="H563"/>
    </row>
    <row r="564" spans="2:8">
      <c r="B564" s="263"/>
      <c r="C564" s="536" t="s">
        <v>1822</v>
      </c>
      <c r="D564" s="537" t="s">
        <v>880</v>
      </c>
      <c r="E564" s="546">
        <v>13635</v>
      </c>
      <c r="F564" s="546">
        <v>13140</v>
      </c>
      <c r="G564"/>
      <c r="H564"/>
    </row>
    <row r="565" spans="2:8">
      <c r="B565" s="263"/>
      <c r="C565" s="536" t="s">
        <v>1823</v>
      </c>
      <c r="D565" s="537" t="s">
        <v>881</v>
      </c>
      <c r="E565" s="546">
        <v>15420</v>
      </c>
      <c r="F565" s="546">
        <v>15068</v>
      </c>
      <c r="G565"/>
      <c r="H565"/>
    </row>
    <row r="566" spans="2:8">
      <c r="B566" s="263"/>
      <c r="C566" s="536" t="s">
        <v>1824</v>
      </c>
      <c r="D566" s="537" t="s">
        <v>882</v>
      </c>
      <c r="E566" s="546">
        <v>14237</v>
      </c>
      <c r="F566" s="546">
        <v>13465</v>
      </c>
      <c r="G566"/>
      <c r="H566"/>
    </row>
    <row r="567" spans="2:8">
      <c r="B567" s="263"/>
      <c r="C567" s="536" t="s">
        <v>1825</v>
      </c>
      <c r="D567" s="537" t="s">
        <v>883</v>
      </c>
      <c r="E567" s="546">
        <v>13187</v>
      </c>
      <c r="F567" s="546">
        <v>12669</v>
      </c>
      <c r="G567"/>
      <c r="H567"/>
    </row>
    <row r="568" spans="2:8">
      <c r="B568" s="263"/>
      <c r="C568" s="536" t="s">
        <v>1826</v>
      </c>
      <c r="D568" s="537" t="s">
        <v>884</v>
      </c>
      <c r="E568" s="546">
        <v>18375</v>
      </c>
      <c r="F568" s="546">
        <v>17838</v>
      </c>
      <c r="G568"/>
      <c r="H568"/>
    </row>
    <row r="569" spans="2:8">
      <c r="B569" s="263"/>
      <c r="C569" s="536" t="s">
        <v>1827</v>
      </c>
      <c r="D569" s="537" t="s">
        <v>885</v>
      </c>
      <c r="E569" s="546">
        <v>13462</v>
      </c>
      <c r="F569" s="546">
        <v>13158</v>
      </c>
      <c r="G569"/>
      <c r="H569"/>
    </row>
    <row r="570" spans="2:8">
      <c r="B570" s="263"/>
      <c r="C570" s="536" t="s">
        <v>1828</v>
      </c>
      <c r="D570" s="537" t="s">
        <v>886</v>
      </c>
      <c r="E570" s="546">
        <v>17794</v>
      </c>
      <c r="F570" s="546">
        <v>17306</v>
      </c>
      <c r="G570"/>
      <c r="H570"/>
    </row>
    <row r="571" spans="2:8">
      <c r="B571" s="263"/>
      <c r="C571" s="536" t="s">
        <v>1829</v>
      </c>
      <c r="D571" s="537" t="s">
        <v>887</v>
      </c>
      <c r="E571" s="546">
        <v>11968</v>
      </c>
      <c r="F571" s="546">
        <v>11354</v>
      </c>
      <c r="G571"/>
      <c r="H571"/>
    </row>
    <row r="572" spans="2:8">
      <c r="B572" s="263"/>
      <c r="C572" s="536" t="s">
        <v>1830</v>
      </c>
      <c r="D572" s="537" t="s">
        <v>888</v>
      </c>
      <c r="E572" s="546">
        <v>17592</v>
      </c>
      <c r="F572" s="546">
        <v>17080</v>
      </c>
      <c r="G572"/>
      <c r="H572"/>
    </row>
    <row r="573" spans="2:8">
      <c r="B573" s="263"/>
      <c r="C573" s="536" t="s">
        <v>1831</v>
      </c>
      <c r="D573" s="537" t="s">
        <v>889</v>
      </c>
      <c r="E573" s="546">
        <v>10703</v>
      </c>
      <c r="F573" s="546">
        <v>10291</v>
      </c>
      <c r="G573"/>
      <c r="H573"/>
    </row>
    <row r="574" spans="2:8">
      <c r="B574" s="263"/>
      <c r="C574" s="536" t="s">
        <v>1832</v>
      </c>
      <c r="D574" s="537" t="s">
        <v>890</v>
      </c>
      <c r="E574" s="546">
        <v>14856</v>
      </c>
      <c r="F574" s="546">
        <v>14222</v>
      </c>
      <c r="G574"/>
      <c r="H574"/>
    </row>
    <row r="575" spans="2:8">
      <c r="B575" s="263"/>
      <c r="C575" s="536" t="s">
        <v>1833</v>
      </c>
      <c r="D575" s="537" t="s">
        <v>891</v>
      </c>
      <c r="E575" s="546">
        <v>14987</v>
      </c>
      <c r="F575" s="546">
        <v>14371</v>
      </c>
      <c r="G575"/>
      <c r="H575"/>
    </row>
    <row r="576" spans="2:8">
      <c r="B576" s="263"/>
      <c r="C576" s="536" t="s">
        <v>1834</v>
      </c>
      <c r="D576" s="537" t="s">
        <v>892</v>
      </c>
      <c r="E576" s="546">
        <v>16673</v>
      </c>
      <c r="F576" s="546">
        <v>16151</v>
      </c>
      <c r="G576"/>
      <c r="H576"/>
    </row>
    <row r="577" spans="2:8">
      <c r="B577" s="263"/>
      <c r="C577" s="536" t="s">
        <v>1835</v>
      </c>
      <c r="D577" s="537" t="s">
        <v>893</v>
      </c>
      <c r="E577" s="546">
        <v>15096</v>
      </c>
      <c r="F577" s="546">
        <v>14316</v>
      </c>
      <c r="G577"/>
      <c r="H577"/>
    </row>
    <row r="578" spans="2:8">
      <c r="B578" s="263"/>
      <c r="C578" s="536" t="s">
        <v>1836</v>
      </c>
      <c r="D578" s="537" t="s">
        <v>894</v>
      </c>
      <c r="E578" s="546">
        <v>25856</v>
      </c>
      <c r="F578" s="546">
        <v>25003</v>
      </c>
      <c r="G578"/>
      <c r="H578"/>
    </row>
    <row r="579" spans="2:8">
      <c r="B579" s="263"/>
      <c r="C579" s="536" t="s">
        <v>1837</v>
      </c>
      <c r="D579" s="537" t="s">
        <v>895</v>
      </c>
      <c r="E579" s="546">
        <v>14766</v>
      </c>
      <c r="F579" s="546">
        <v>14333</v>
      </c>
      <c r="G579"/>
      <c r="H579"/>
    </row>
    <row r="580" spans="2:8">
      <c r="B580" s="263"/>
      <c r="C580" s="536" t="s">
        <v>1838</v>
      </c>
      <c r="D580" s="537" t="s">
        <v>896</v>
      </c>
      <c r="E580" s="546">
        <v>18973</v>
      </c>
      <c r="F580" s="546">
        <v>18523</v>
      </c>
      <c r="G580"/>
      <c r="H580"/>
    </row>
    <row r="581" spans="2:8">
      <c r="B581" s="263"/>
      <c r="C581" s="536" t="s">
        <v>1839</v>
      </c>
      <c r="D581" s="537" t="s">
        <v>897</v>
      </c>
      <c r="E581" s="546">
        <v>11391</v>
      </c>
      <c r="F581" s="546">
        <v>11511</v>
      </c>
      <c r="G581"/>
      <c r="H581"/>
    </row>
    <row r="582" spans="2:8">
      <c r="B582" s="263"/>
      <c r="C582" s="536" t="s">
        <v>1840</v>
      </c>
      <c r="D582" s="537" t="s">
        <v>898</v>
      </c>
      <c r="E582" s="546">
        <v>17672</v>
      </c>
      <c r="F582" s="546">
        <v>17191</v>
      </c>
      <c r="G582"/>
      <c r="H582"/>
    </row>
    <row r="583" spans="2:8">
      <c r="B583" s="263"/>
      <c r="C583" s="536" t="s">
        <v>1841</v>
      </c>
      <c r="D583" s="537" t="s">
        <v>899</v>
      </c>
      <c r="E583" s="546">
        <v>12318</v>
      </c>
      <c r="F583" s="546">
        <v>12079</v>
      </c>
      <c r="G583"/>
      <c r="H583"/>
    </row>
    <row r="584" spans="2:8">
      <c r="B584" s="263"/>
      <c r="C584" s="536" t="s">
        <v>1842</v>
      </c>
      <c r="D584" s="537" t="s">
        <v>900</v>
      </c>
      <c r="E584" s="546">
        <v>12661</v>
      </c>
      <c r="F584" s="546">
        <v>12334</v>
      </c>
      <c r="G584"/>
      <c r="H584"/>
    </row>
    <row r="585" spans="2:8">
      <c r="B585" s="263"/>
      <c r="C585" s="536" t="s">
        <v>1843</v>
      </c>
      <c r="D585" s="537" t="s">
        <v>901</v>
      </c>
      <c r="E585" s="546">
        <v>23723</v>
      </c>
      <c r="F585" s="546">
        <v>23728</v>
      </c>
      <c r="G585"/>
      <c r="H585"/>
    </row>
    <row r="586" spans="2:8">
      <c r="B586" s="263"/>
      <c r="C586" s="536" t="s">
        <v>1844</v>
      </c>
      <c r="D586" s="537" t="s">
        <v>902</v>
      </c>
      <c r="E586" s="546">
        <v>12668</v>
      </c>
      <c r="F586" s="546">
        <v>12341</v>
      </c>
      <c r="G586"/>
      <c r="H586"/>
    </row>
    <row r="587" spans="2:8">
      <c r="B587" s="263"/>
      <c r="C587" s="536" t="s">
        <v>1845</v>
      </c>
      <c r="D587" s="537" t="s">
        <v>903</v>
      </c>
      <c r="E587" s="546">
        <v>15704</v>
      </c>
      <c r="F587" s="546">
        <v>15409</v>
      </c>
      <c r="G587"/>
      <c r="H587"/>
    </row>
    <row r="588" spans="2:8">
      <c r="B588" s="263"/>
      <c r="C588" s="536" t="s">
        <v>1846</v>
      </c>
      <c r="D588" s="537" t="s">
        <v>904</v>
      </c>
      <c r="E588" s="546">
        <v>15122</v>
      </c>
      <c r="F588" s="546">
        <v>14246</v>
      </c>
      <c r="G588"/>
      <c r="H588"/>
    </row>
    <row r="589" spans="2:8">
      <c r="B589" s="263"/>
      <c r="C589" s="536" t="s">
        <v>1847</v>
      </c>
      <c r="D589" s="537" t="s">
        <v>905</v>
      </c>
      <c r="E589" s="546">
        <v>11395</v>
      </c>
      <c r="F589" s="546">
        <v>11063</v>
      </c>
      <c r="G589"/>
      <c r="H589"/>
    </row>
    <row r="590" spans="2:8">
      <c r="B590" s="263"/>
      <c r="C590" s="536" t="s">
        <v>1848</v>
      </c>
      <c r="D590" s="537" t="s">
        <v>906</v>
      </c>
      <c r="E590" s="546">
        <v>10750</v>
      </c>
      <c r="F590" s="546">
        <v>10162</v>
      </c>
      <c r="G590"/>
      <c r="H590"/>
    </row>
    <row r="591" spans="2:8">
      <c r="B591" s="263"/>
      <c r="C591" s="536" t="s">
        <v>1849</v>
      </c>
      <c r="D591" s="537" t="s">
        <v>907</v>
      </c>
      <c r="E591" s="546">
        <v>12261</v>
      </c>
      <c r="F591" s="546">
        <v>11764</v>
      </c>
      <c r="G591"/>
      <c r="H591"/>
    </row>
    <row r="592" spans="2:8">
      <c r="B592" s="263"/>
      <c r="C592" s="536" t="s">
        <v>1850</v>
      </c>
      <c r="D592" s="537" t="s">
        <v>908</v>
      </c>
      <c r="E592" s="546">
        <v>16418</v>
      </c>
      <c r="F592" s="546">
        <v>16086</v>
      </c>
      <c r="G592"/>
      <c r="H592"/>
    </row>
    <row r="593" spans="2:8">
      <c r="B593" s="263"/>
      <c r="C593" s="536" t="s">
        <v>1851</v>
      </c>
      <c r="D593" s="537" t="s">
        <v>909</v>
      </c>
      <c r="E593" s="546">
        <v>13509</v>
      </c>
      <c r="F593" s="546">
        <v>13217</v>
      </c>
      <c r="G593"/>
      <c r="H593"/>
    </row>
    <row r="594" spans="2:8">
      <c r="B594" s="263"/>
      <c r="C594" s="536" t="s">
        <v>1852</v>
      </c>
      <c r="D594" s="537" t="s">
        <v>910</v>
      </c>
      <c r="E594" s="546">
        <v>13620</v>
      </c>
      <c r="F594" s="546">
        <v>13289</v>
      </c>
      <c r="G594"/>
      <c r="H594"/>
    </row>
    <row r="595" spans="2:8">
      <c r="B595" s="263"/>
      <c r="C595" s="536" t="s">
        <v>1853</v>
      </c>
      <c r="D595" s="537" t="s">
        <v>911</v>
      </c>
      <c r="E595" s="546">
        <v>21769</v>
      </c>
      <c r="F595" s="546">
        <v>21094</v>
      </c>
      <c r="G595"/>
      <c r="H595"/>
    </row>
    <row r="596" spans="2:8">
      <c r="B596" s="263"/>
      <c r="C596" s="536" t="s">
        <v>1854</v>
      </c>
      <c r="D596" s="537" t="s">
        <v>912</v>
      </c>
      <c r="E596" s="546">
        <v>13518</v>
      </c>
      <c r="F596" s="546">
        <v>13158</v>
      </c>
      <c r="G596"/>
      <c r="H596"/>
    </row>
    <row r="597" spans="2:8">
      <c r="B597" s="263"/>
      <c r="C597" s="536" t="s">
        <v>1855</v>
      </c>
      <c r="D597" s="537" t="s">
        <v>913</v>
      </c>
      <c r="E597" s="546">
        <v>15441</v>
      </c>
      <c r="F597" s="546">
        <v>14624</v>
      </c>
      <c r="G597"/>
      <c r="H597"/>
    </row>
    <row r="598" spans="2:8">
      <c r="B598" s="263"/>
      <c r="C598" s="536" t="s">
        <v>1856</v>
      </c>
      <c r="D598" s="537" t="s">
        <v>914</v>
      </c>
      <c r="E598" s="546">
        <v>13415</v>
      </c>
      <c r="F598" s="546">
        <v>12888</v>
      </c>
      <c r="G598"/>
      <c r="H598"/>
    </row>
    <row r="599" spans="2:8">
      <c r="B599" s="263"/>
      <c r="C599" s="536" t="s">
        <v>1857</v>
      </c>
      <c r="D599" s="537" t="s">
        <v>915</v>
      </c>
      <c r="E599" s="546">
        <v>17602</v>
      </c>
      <c r="F599" s="546">
        <v>17206</v>
      </c>
      <c r="G599"/>
      <c r="H599"/>
    </row>
    <row r="600" spans="2:8">
      <c r="B600" s="263"/>
      <c r="C600" s="536" t="s">
        <v>1858</v>
      </c>
      <c r="D600" s="537" t="s">
        <v>916</v>
      </c>
      <c r="E600" s="546">
        <v>15170</v>
      </c>
      <c r="F600" s="546">
        <v>14935</v>
      </c>
      <c r="G600"/>
      <c r="H600"/>
    </row>
    <row r="601" spans="2:8">
      <c r="B601" s="263"/>
      <c r="C601" s="536" t="s">
        <v>1859</v>
      </c>
      <c r="D601" s="537" t="s">
        <v>917</v>
      </c>
      <c r="E601" s="546">
        <v>10887</v>
      </c>
      <c r="F601" s="546">
        <v>10425</v>
      </c>
      <c r="G601"/>
      <c r="H601"/>
    </row>
    <row r="602" spans="2:8">
      <c r="B602" s="263"/>
      <c r="C602" s="536" t="s">
        <v>1860</v>
      </c>
      <c r="D602" s="537" t="s">
        <v>918</v>
      </c>
      <c r="E602" s="546">
        <v>11357</v>
      </c>
      <c r="F602" s="546">
        <v>10961</v>
      </c>
      <c r="G602"/>
      <c r="H602"/>
    </row>
    <row r="603" spans="2:8">
      <c r="B603" s="263"/>
      <c r="C603" s="536" t="s">
        <v>1861</v>
      </c>
      <c r="D603" s="537" t="s">
        <v>919</v>
      </c>
      <c r="E603" s="546">
        <v>21092</v>
      </c>
      <c r="F603" s="546">
        <v>20238</v>
      </c>
      <c r="G603"/>
      <c r="H603"/>
    </row>
    <row r="604" spans="2:8">
      <c r="B604" s="263"/>
      <c r="C604" s="536" t="s">
        <v>1862</v>
      </c>
      <c r="D604" s="537" t="s">
        <v>920</v>
      </c>
      <c r="E604" s="546">
        <v>19959</v>
      </c>
      <c r="F604" s="546">
        <v>19825</v>
      </c>
      <c r="G604"/>
      <c r="H604"/>
    </row>
    <row r="605" spans="2:8">
      <c r="B605" s="263"/>
      <c r="C605" s="536" t="s">
        <v>1863</v>
      </c>
      <c r="D605" s="537" t="s">
        <v>921</v>
      </c>
      <c r="E605" s="546">
        <v>16883</v>
      </c>
      <c r="F605" s="546">
        <v>16407</v>
      </c>
      <c r="G605"/>
      <c r="H605"/>
    </row>
    <row r="606" spans="2:8">
      <c r="B606" s="263"/>
      <c r="C606" s="536" t="s">
        <v>1864</v>
      </c>
      <c r="D606" s="537" t="s">
        <v>922</v>
      </c>
      <c r="E606" s="546">
        <v>12013</v>
      </c>
      <c r="F606" s="546">
        <v>11824</v>
      </c>
      <c r="G606"/>
      <c r="H606"/>
    </row>
    <row r="607" spans="2:8">
      <c r="B607" s="263"/>
      <c r="C607" s="536" t="s">
        <v>1865</v>
      </c>
      <c r="D607" s="537" t="s">
        <v>923</v>
      </c>
      <c r="E607" s="546">
        <v>30963</v>
      </c>
      <c r="F607" s="546">
        <v>30619</v>
      </c>
      <c r="G607"/>
      <c r="H607"/>
    </row>
    <row r="608" spans="2:8">
      <c r="B608" s="263"/>
      <c r="C608" s="536" t="s">
        <v>1866</v>
      </c>
      <c r="D608" s="537" t="s">
        <v>924</v>
      </c>
      <c r="E608" s="546">
        <v>21474</v>
      </c>
      <c r="F608" s="546">
        <v>20909</v>
      </c>
      <c r="G608"/>
      <c r="H608"/>
    </row>
    <row r="609" spans="2:8">
      <c r="B609" s="263"/>
      <c r="C609" s="536" t="s">
        <v>1867</v>
      </c>
      <c r="D609" s="537" t="s">
        <v>925</v>
      </c>
      <c r="E609" s="546">
        <v>11575</v>
      </c>
      <c r="F609" s="546">
        <v>11284</v>
      </c>
      <c r="G609"/>
      <c r="H609"/>
    </row>
    <row r="610" spans="2:8">
      <c r="B610" s="263"/>
      <c r="C610" s="536" t="s">
        <v>1868</v>
      </c>
      <c r="D610" s="537" t="s">
        <v>926</v>
      </c>
      <c r="E610" s="546">
        <v>13258</v>
      </c>
      <c r="F610" s="546">
        <v>12976</v>
      </c>
      <c r="G610"/>
      <c r="H610"/>
    </row>
    <row r="611" spans="2:8">
      <c r="B611" s="263"/>
      <c r="C611" s="536" t="s">
        <v>1869</v>
      </c>
      <c r="D611" s="537" t="s">
        <v>927</v>
      </c>
      <c r="E611" s="546">
        <v>16728</v>
      </c>
      <c r="F611" s="546">
        <v>16062</v>
      </c>
      <c r="G611"/>
      <c r="H611"/>
    </row>
    <row r="612" spans="2:8">
      <c r="B612" s="263"/>
      <c r="C612" s="536" t="s">
        <v>1870</v>
      </c>
      <c r="D612" s="537" t="s">
        <v>928</v>
      </c>
      <c r="E612" s="546">
        <v>18343</v>
      </c>
      <c r="F612" s="546">
        <v>17778</v>
      </c>
      <c r="G612"/>
      <c r="H612"/>
    </row>
    <row r="613" spans="2:8">
      <c r="B613" s="263"/>
      <c r="C613" s="536" t="s">
        <v>1871</v>
      </c>
      <c r="D613" s="537" t="s">
        <v>929</v>
      </c>
      <c r="E613" s="546">
        <v>13091</v>
      </c>
      <c r="F613" s="546">
        <v>12690</v>
      </c>
      <c r="G613"/>
      <c r="H613"/>
    </row>
    <row r="614" spans="2:8">
      <c r="B614" s="263"/>
      <c r="C614" s="536" t="s">
        <v>1872</v>
      </c>
      <c r="D614" s="537" t="s">
        <v>930</v>
      </c>
      <c r="E614" s="546">
        <v>13876</v>
      </c>
      <c r="F614" s="546">
        <v>13110</v>
      </c>
      <c r="G614"/>
      <c r="H614"/>
    </row>
    <row r="615" spans="2:8">
      <c r="B615" s="263"/>
      <c r="C615" s="536" t="s">
        <v>1873</v>
      </c>
      <c r="D615" s="537" t="s">
        <v>931</v>
      </c>
      <c r="E615" s="546">
        <v>21983</v>
      </c>
      <c r="F615" s="546">
        <v>21638</v>
      </c>
      <c r="G615"/>
      <c r="H615"/>
    </row>
    <row r="616" spans="2:8">
      <c r="B616" s="263"/>
      <c r="C616" s="536" t="s">
        <v>1874</v>
      </c>
      <c r="D616" s="537" t="s">
        <v>932</v>
      </c>
      <c r="E616" s="546">
        <v>12778</v>
      </c>
      <c r="F616" s="546">
        <v>12372</v>
      </c>
      <c r="G616"/>
      <c r="H616"/>
    </row>
    <row r="617" spans="2:8">
      <c r="B617" s="263"/>
      <c r="C617" s="536" t="s">
        <v>1875</v>
      </c>
      <c r="D617" s="537" t="s">
        <v>933</v>
      </c>
      <c r="E617" s="546">
        <v>10291</v>
      </c>
      <c r="F617" s="546">
        <v>10209</v>
      </c>
      <c r="G617"/>
      <c r="H617"/>
    </row>
    <row r="618" spans="2:8">
      <c r="B618" s="263"/>
      <c r="C618" s="536" t="s">
        <v>1876</v>
      </c>
      <c r="D618" s="537" t="s">
        <v>934</v>
      </c>
      <c r="E618" s="546">
        <v>22839</v>
      </c>
      <c r="F618" s="546">
        <v>21960</v>
      </c>
      <c r="G618"/>
      <c r="H618"/>
    </row>
    <row r="619" spans="2:8">
      <c r="B619" s="263"/>
      <c r="C619" s="536" t="s">
        <v>1877</v>
      </c>
      <c r="D619" s="537" t="s">
        <v>935</v>
      </c>
      <c r="E619" s="546">
        <v>13132</v>
      </c>
      <c r="F619" s="546">
        <v>12801</v>
      </c>
      <c r="G619"/>
      <c r="H619"/>
    </row>
    <row r="620" spans="2:8">
      <c r="B620" s="263"/>
      <c r="C620" s="536" t="s">
        <v>1878</v>
      </c>
      <c r="D620" s="537" t="s">
        <v>936</v>
      </c>
      <c r="E620" s="546">
        <v>16972</v>
      </c>
      <c r="F620" s="546">
        <v>16417</v>
      </c>
      <c r="G620"/>
      <c r="H620"/>
    </row>
    <row r="621" spans="2:8">
      <c r="B621" s="263"/>
      <c r="C621" s="536" t="s">
        <v>1879</v>
      </c>
      <c r="D621" s="537" t="s">
        <v>937</v>
      </c>
      <c r="E621" s="546">
        <v>20747</v>
      </c>
      <c r="F621" s="546">
        <v>20120</v>
      </c>
      <c r="G621"/>
      <c r="H621"/>
    </row>
    <row r="622" spans="2:8">
      <c r="B622" s="263"/>
      <c r="C622" s="536" t="s">
        <v>1880</v>
      </c>
      <c r="D622" s="537" t="s">
        <v>938</v>
      </c>
      <c r="E622" s="546">
        <v>20065</v>
      </c>
      <c r="F622" s="546">
        <v>19008</v>
      </c>
      <c r="G622"/>
      <c r="H622"/>
    </row>
    <row r="623" spans="2:8">
      <c r="B623" s="263"/>
      <c r="C623" s="536" t="s">
        <v>1881</v>
      </c>
      <c r="D623" s="537" t="s">
        <v>939</v>
      </c>
      <c r="E623" s="546">
        <v>16040</v>
      </c>
      <c r="F623" s="546">
        <v>15430</v>
      </c>
      <c r="G623"/>
      <c r="H623"/>
    </row>
    <row r="624" spans="2:8">
      <c r="B624" s="263"/>
      <c r="C624" s="536" t="s">
        <v>1882</v>
      </c>
      <c r="D624" s="537" t="s">
        <v>940</v>
      </c>
      <c r="E624" s="546">
        <v>13452</v>
      </c>
      <c r="F624" s="546">
        <v>12968</v>
      </c>
      <c r="G624"/>
      <c r="H624"/>
    </row>
    <row r="625" spans="2:8">
      <c r="B625" s="263"/>
      <c r="C625" s="536" t="s">
        <v>1883</v>
      </c>
      <c r="D625" s="537" t="s">
        <v>941</v>
      </c>
      <c r="E625" s="546">
        <v>13628</v>
      </c>
      <c r="F625" s="546">
        <v>13148</v>
      </c>
      <c r="G625"/>
      <c r="H625"/>
    </row>
    <row r="626" spans="2:8">
      <c r="B626" s="263"/>
      <c r="C626" s="536" t="s">
        <v>1884</v>
      </c>
      <c r="D626" s="537" t="s">
        <v>942</v>
      </c>
      <c r="E626" s="546">
        <v>11326</v>
      </c>
      <c r="F626" s="546">
        <v>11197</v>
      </c>
      <c r="G626"/>
      <c r="H626"/>
    </row>
    <row r="627" spans="2:8">
      <c r="B627" s="263"/>
      <c r="C627" s="536" t="s">
        <v>1885</v>
      </c>
      <c r="D627" s="537" t="s">
        <v>943</v>
      </c>
      <c r="E627" s="546">
        <v>14619</v>
      </c>
      <c r="F627" s="546">
        <v>14191</v>
      </c>
      <c r="G627"/>
      <c r="H627"/>
    </row>
    <row r="628" spans="2:8">
      <c r="B628" s="263"/>
      <c r="C628" s="536" t="s">
        <v>1886</v>
      </c>
      <c r="D628" s="537" t="s">
        <v>944</v>
      </c>
      <c r="E628" s="546">
        <v>17922</v>
      </c>
      <c r="F628" s="546">
        <v>17788</v>
      </c>
      <c r="G628"/>
      <c r="H628"/>
    </row>
    <row r="629" spans="2:8">
      <c r="B629" s="263"/>
      <c r="C629" s="536" t="s">
        <v>1887</v>
      </c>
      <c r="D629" s="537" t="s">
        <v>945</v>
      </c>
      <c r="E629" s="546">
        <v>12561</v>
      </c>
      <c r="F629" s="546">
        <v>12315</v>
      </c>
      <c r="G629"/>
      <c r="H629"/>
    </row>
    <row r="630" spans="2:8">
      <c r="B630" s="263"/>
      <c r="C630" s="536" t="s">
        <v>1888</v>
      </c>
      <c r="D630" s="537" t="s">
        <v>946</v>
      </c>
      <c r="E630" s="546">
        <v>12067</v>
      </c>
      <c r="F630" s="546">
        <v>11719</v>
      </c>
      <c r="G630"/>
      <c r="H630"/>
    </row>
    <row r="631" spans="2:8">
      <c r="B631" s="263"/>
      <c r="C631" s="536" t="s">
        <v>1889</v>
      </c>
      <c r="D631" s="537" t="s">
        <v>947</v>
      </c>
      <c r="E631" s="546">
        <v>15286</v>
      </c>
      <c r="F631" s="546">
        <v>14688</v>
      </c>
      <c r="G631"/>
      <c r="H631"/>
    </row>
    <row r="632" spans="2:8">
      <c r="B632" s="263"/>
      <c r="C632" s="536" t="s">
        <v>1890</v>
      </c>
      <c r="D632" s="537" t="s">
        <v>948</v>
      </c>
      <c r="E632" s="546">
        <v>12577</v>
      </c>
      <c r="F632" s="546">
        <v>12328</v>
      </c>
      <c r="G632"/>
      <c r="H632"/>
    </row>
    <row r="633" spans="2:8">
      <c r="B633" s="263"/>
      <c r="C633" s="536" t="s">
        <v>1891</v>
      </c>
      <c r="D633" s="537" t="s">
        <v>949</v>
      </c>
      <c r="E633" s="546">
        <v>15789</v>
      </c>
      <c r="F633" s="546">
        <v>15206</v>
      </c>
      <c r="G633"/>
      <c r="H633"/>
    </row>
    <row r="634" spans="2:8">
      <c r="B634" s="263"/>
      <c r="C634" s="536" t="s">
        <v>1892</v>
      </c>
      <c r="D634" s="537" t="s">
        <v>950</v>
      </c>
      <c r="E634" s="546">
        <v>13363</v>
      </c>
      <c r="F634" s="546">
        <v>12589</v>
      </c>
      <c r="G634"/>
      <c r="H634"/>
    </row>
    <row r="635" spans="2:8">
      <c r="B635" s="263"/>
      <c r="C635" s="536" t="s">
        <v>1893</v>
      </c>
      <c r="D635" s="537" t="s">
        <v>951</v>
      </c>
      <c r="E635" s="546">
        <v>13733</v>
      </c>
      <c r="F635" s="546">
        <v>13344</v>
      </c>
      <c r="G635"/>
      <c r="H635"/>
    </row>
    <row r="636" spans="2:8">
      <c r="B636" s="263"/>
      <c r="C636" s="536" t="s">
        <v>1894</v>
      </c>
      <c r="D636" s="537" t="s">
        <v>952</v>
      </c>
      <c r="E636" s="546">
        <v>13324</v>
      </c>
      <c r="F636" s="546">
        <v>13042</v>
      </c>
      <c r="G636"/>
      <c r="H636"/>
    </row>
    <row r="637" spans="2:8">
      <c r="B637" s="263"/>
      <c r="C637" s="536" t="s">
        <v>1895</v>
      </c>
      <c r="D637" s="537" t="s">
        <v>953</v>
      </c>
      <c r="E637" s="546">
        <v>14434</v>
      </c>
      <c r="F637" s="546">
        <v>13874</v>
      </c>
      <c r="G637"/>
      <c r="H637"/>
    </row>
    <row r="638" spans="2:8">
      <c r="B638" s="263"/>
      <c r="C638" s="536" t="s">
        <v>1896</v>
      </c>
      <c r="D638" s="537" t="s">
        <v>954</v>
      </c>
      <c r="E638" s="546">
        <v>11679</v>
      </c>
      <c r="F638" s="546">
        <v>11591</v>
      </c>
      <c r="G638"/>
      <c r="H638"/>
    </row>
    <row r="639" spans="2:8">
      <c r="B639" s="263"/>
      <c r="C639" s="536" t="s">
        <v>1897</v>
      </c>
      <c r="D639" s="537" t="s">
        <v>955</v>
      </c>
      <c r="E639" s="546">
        <v>10445</v>
      </c>
      <c r="F639" s="546">
        <v>10328</v>
      </c>
      <c r="G639"/>
      <c r="H639"/>
    </row>
    <row r="640" spans="2:8">
      <c r="B640" s="263"/>
      <c r="C640" s="536" t="s">
        <v>1898</v>
      </c>
      <c r="D640" s="537" t="s">
        <v>956</v>
      </c>
      <c r="E640" s="546">
        <v>12283</v>
      </c>
      <c r="F640" s="546">
        <v>11808</v>
      </c>
      <c r="G640"/>
      <c r="H640"/>
    </row>
    <row r="641" spans="2:8">
      <c r="B641" s="263"/>
      <c r="C641" s="536" t="s">
        <v>1899</v>
      </c>
      <c r="D641" s="537" t="s">
        <v>957</v>
      </c>
      <c r="E641" s="546">
        <v>10809</v>
      </c>
      <c r="F641" s="546">
        <v>10478</v>
      </c>
      <c r="G641"/>
      <c r="H641"/>
    </row>
    <row r="642" spans="2:8">
      <c r="B642" s="263"/>
      <c r="C642" s="536" t="s">
        <v>1900</v>
      </c>
      <c r="D642" s="537" t="s">
        <v>958</v>
      </c>
      <c r="E642" s="546">
        <v>11833</v>
      </c>
      <c r="F642" s="546">
        <v>11416</v>
      </c>
      <c r="G642"/>
      <c r="H642"/>
    </row>
    <row r="643" spans="2:8">
      <c r="B643" s="263"/>
      <c r="C643" s="536" t="s">
        <v>1901</v>
      </c>
      <c r="D643" s="537" t="s">
        <v>959</v>
      </c>
      <c r="E643" s="546">
        <v>10237</v>
      </c>
      <c r="F643" s="546">
        <v>10199</v>
      </c>
      <c r="G643"/>
      <c r="H643"/>
    </row>
    <row r="644" spans="2:8">
      <c r="B644" s="263"/>
      <c r="C644" s="536" t="s">
        <v>1902</v>
      </c>
      <c r="D644" s="537" t="s">
        <v>960</v>
      </c>
      <c r="E644" s="546">
        <v>11956</v>
      </c>
      <c r="F644" s="546">
        <v>11544</v>
      </c>
      <c r="G644"/>
      <c r="H644"/>
    </row>
    <row r="645" spans="2:8">
      <c r="B645" s="263"/>
      <c r="C645" s="536" t="s">
        <v>1903</v>
      </c>
      <c r="D645" s="537" t="s">
        <v>961</v>
      </c>
      <c r="E645" s="546">
        <v>12493</v>
      </c>
      <c r="F645" s="546">
        <v>11720</v>
      </c>
      <c r="G645"/>
      <c r="H645"/>
    </row>
    <row r="646" spans="2:8">
      <c r="B646" s="263"/>
      <c r="C646" s="536" t="s">
        <v>1904</v>
      </c>
      <c r="D646" s="537" t="s">
        <v>962</v>
      </c>
      <c r="E646" s="546">
        <v>12695</v>
      </c>
      <c r="F646" s="546">
        <v>12345</v>
      </c>
      <c r="G646"/>
      <c r="H646"/>
    </row>
    <row r="647" spans="2:8">
      <c r="B647" s="263"/>
      <c r="C647" s="536" t="s">
        <v>1905</v>
      </c>
      <c r="D647" s="537" t="s">
        <v>963</v>
      </c>
      <c r="E647" s="546">
        <v>13586</v>
      </c>
      <c r="F647" s="546">
        <v>13097</v>
      </c>
      <c r="G647"/>
      <c r="H647"/>
    </row>
    <row r="648" spans="2:8">
      <c r="B648" s="263"/>
      <c r="C648" s="536" t="s">
        <v>1906</v>
      </c>
      <c r="D648" s="537" t="s">
        <v>964</v>
      </c>
      <c r="E648" s="546">
        <v>23570</v>
      </c>
      <c r="F648" s="546">
        <v>22901</v>
      </c>
      <c r="G648"/>
      <c r="H648"/>
    </row>
    <row r="649" spans="2:8">
      <c r="B649" s="263"/>
      <c r="C649" s="536" t="s">
        <v>1907</v>
      </c>
      <c r="D649" s="537" t="s">
        <v>965</v>
      </c>
      <c r="E649" s="546">
        <v>13255</v>
      </c>
      <c r="F649" s="546">
        <v>13071</v>
      </c>
      <c r="G649"/>
      <c r="H649"/>
    </row>
    <row r="650" spans="2:8">
      <c r="B650" s="263"/>
      <c r="C650" s="536" t="s">
        <v>1908</v>
      </c>
      <c r="D650" s="537" t="s">
        <v>966</v>
      </c>
      <c r="E650" s="546">
        <v>16591</v>
      </c>
      <c r="F650" s="546">
        <v>16279</v>
      </c>
      <c r="G650"/>
      <c r="H650"/>
    </row>
    <row r="651" spans="2:8">
      <c r="B651" s="263"/>
      <c r="C651" s="536" t="s">
        <v>1909</v>
      </c>
      <c r="D651" s="537" t="s">
        <v>967</v>
      </c>
      <c r="E651" s="546">
        <v>13598</v>
      </c>
      <c r="F651" s="546">
        <v>13121</v>
      </c>
      <c r="G651"/>
      <c r="H651"/>
    </row>
    <row r="652" spans="2:8">
      <c r="B652" s="263"/>
      <c r="C652" s="536" t="s">
        <v>1910</v>
      </c>
      <c r="D652" s="537" t="s">
        <v>968</v>
      </c>
      <c r="E652" s="546">
        <v>11525</v>
      </c>
      <c r="F652" s="546">
        <v>11192</v>
      </c>
      <c r="G652"/>
      <c r="H652"/>
    </row>
    <row r="653" spans="2:8">
      <c r="B653" s="263"/>
      <c r="C653" s="536" t="s">
        <v>1911</v>
      </c>
      <c r="D653" s="537" t="s">
        <v>969</v>
      </c>
      <c r="E653" s="546">
        <v>17513</v>
      </c>
      <c r="F653" s="546">
        <v>16714</v>
      </c>
      <c r="G653"/>
      <c r="H653"/>
    </row>
    <row r="654" spans="2:8">
      <c r="B654" s="263"/>
      <c r="C654" s="536" t="s">
        <v>1912</v>
      </c>
      <c r="D654" s="537" t="s">
        <v>970</v>
      </c>
      <c r="E654" s="546">
        <v>11867</v>
      </c>
      <c r="F654" s="546">
        <v>11735</v>
      </c>
      <c r="G654"/>
      <c r="H654"/>
    </row>
    <row r="655" spans="2:8">
      <c r="B655" s="263"/>
      <c r="C655" s="536" t="s">
        <v>1913</v>
      </c>
      <c r="D655" s="537" t="s">
        <v>971</v>
      </c>
      <c r="E655" s="546">
        <v>15354</v>
      </c>
      <c r="F655" s="546">
        <v>14966</v>
      </c>
      <c r="G655"/>
      <c r="H655"/>
    </row>
    <row r="656" spans="2:8">
      <c r="B656" s="263"/>
      <c r="C656" s="536" t="s">
        <v>1914</v>
      </c>
      <c r="D656" s="537" t="s">
        <v>972</v>
      </c>
      <c r="E656" s="546">
        <v>11267</v>
      </c>
      <c r="F656" s="546">
        <v>10953</v>
      </c>
      <c r="G656"/>
      <c r="H656"/>
    </row>
    <row r="657" spans="2:8">
      <c r="B657" s="263"/>
      <c r="C657" s="536" t="s">
        <v>1915</v>
      </c>
      <c r="D657" s="537" t="s">
        <v>973</v>
      </c>
      <c r="E657" s="546">
        <v>14939</v>
      </c>
      <c r="F657" s="546">
        <v>14407</v>
      </c>
      <c r="G657"/>
      <c r="H657"/>
    </row>
    <row r="658" spans="2:8">
      <c r="B658" s="263"/>
      <c r="C658" s="536" t="s">
        <v>1916</v>
      </c>
      <c r="D658" s="537" t="s">
        <v>974</v>
      </c>
      <c r="E658" s="546">
        <v>20991</v>
      </c>
      <c r="F658" s="546">
        <v>20601</v>
      </c>
      <c r="G658"/>
      <c r="H658"/>
    </row>
    <row r="659" spans="2:8">
      <c r="B659" s="263"/>
      <c r="C659" s="536" t="s">
        <v>1917</v>
      </c>
      <c r="D659" s="537" t="s">
        <v>975</v>
      </c>
      <c r="E659" s="546">
        <v>13281</v>
      </c>
      <c r="F659" s="546">
        <v>12897</v>
      </c>
      <c r="G659"/>
      <c r="H659"/>
    </row>
    <row r="660" spans="2:8">
      <c r="B660" s="263"/>
      <c r="C660" s="536" t="s">
        <v>1918</v>
      </c>
      <c r="D660" s="537" t="s">
        <v>976</v>
      </c>
      <c r="E660" s="546">
        <v>20139</v>
      </c>
      <c r="F660" s="546">
        <v>19374</v>
      </c>
      <c r="G660"/>
      <c r="H660"/>
    </row>
    <row r="661" spans="2:8">
      <c r="B661" s="263"/>
      <c r="C661" s="536" t="s">
        <v>1919</v>
      </c>
      <c r="D661" s="537" t="s">
        <v>977</v>
      </c>
      <c r="E661" s="546">
        <v>11787</v>
      </c>
      <c r="F661" s="546">
        <v>11442</v>
      </c>
      <c r="G661"/>
      <c r="H661"/>
    </row>
    <row r="662" spans="2:8">
      <c r="B662" s="263"/>
      <c r="C662" s="536" t="s">
        <v>1920</v>
      </c>
      <c r="D662" s="537" t="s">
        <v>978</v>
      </c>
      <c r="E662" s="546">
        <v>14227</v>
      </c>
      <c r="F662" s="546">
        <v>12831</v>
      </c>
      <c r="G662"/>
      <c r="H662"/>
    </row>
    <row r="663" spans="2:8">
      <c r="B663" s="263"/>
      <c r="C663" s="536" t="s">
        <v>1921</v>
      </c>
      <c r="D663" s="537" t="s">
        <v>979</v>
      </c>
      <c r="E663" s="546">
        <v>14736</v>
      </c>
      <c r="F663" s="546" t="s">
        <v>1319</v>
      </c>
      <c r="G663"/>
      <c r="H663"/>
    </row>
    <row r="664" spans="2:8">
      <c r="B664" s="263"/>
      <c r="C664" s="536" t="s">
        <v>1922</v>
      </c>
      <c r="D664" s="537" t="s">
        <v>980</v>
      </c>
      <c r="E664" s="546">
        <v>16179</v>
      </c>
      <c r="F664" s="546">
        <v>15962</v>
      </c>
      <c r="G664"/>
      <c r="H664"/>
    </row>
    <row r="665" spans="2:8">
      <c r="B665" s="263"/>
      <c r="C665" s="536" t="s">
        <v>1923</v>
      </c>
      <c r="D665" s="537" t="s">
        <v>981</v>
      </c>
      <c r="E665" s="546">
        <v>19391</v>
      </c>
      <c r="F665" s="546">
        <v>18210</v>
      </c>
      <c r="G665"/>
      <c r="H665"/>
    </row>
    <row r="666" spans="2:8">
      <c r="B666" s="263"/>
      <c r="C666" s="536" t="s">
        <v>1924</v>
      </c>
      <c r="D666" s="537" t="s">
        <v>982</v>
      </c>
      <c r="E666" s="546">
        <v>21165</v>
      </c>
      <c r="F666" s="546">
        <v>20562</v>
      </c>
      <c r="G666"/>
      <c r="H666"/>
    </row>
    <row r="667" spans="2:8">
      <c r="B667" s="263"/>
      <c r="C667" s="536" t="s">
        <v>1925</v>
      </c>
      <c r="D667" s="537" t="s">
        <v>983</v>
      </c>
      <c r="E667" s="546">
        <v>13612</v>
      </c>
      <c r="F667" s="546">
        <v>13136</v>
      </c>
      <c r="G667"/>
      <c r="H667"/>
    </row>
    <row r="668" spans="2:8">
      <c r="B668" s="263"/>
      <c r="C668" s="536" t="s">
        <v>1926</v>
      </c>
      <c r="D668" s="537" t="s">
        <v>984</v>
      </c>
      <c r="E668" s="546">
        <v>11720</v>
      </c>
      <c r="F668" s="546">
        <v>11406</v>
      </c>
      <c r="G668"/>
      <c r="H668"/>
    </row>
    <row r="669" spans="2:8">
      <c r="B669" s="263"/>
      <c r="C669" s="536" t="s">
        <v>1927</v>
      </c>
      <c r="D669" s="537" t="s">
        <v>985</v>
      </c>
      <c r="E669" s="546">
        <v>11880</v>
      </c>
      <c r="F669" s="546">
        <v>11246</v>
      </c>
      <c r="G669"/>
      <c r="H669"/>
    </row>
    <row r="670" spans="2:8">
      <c r="B670" s="263"/>
      <c r="C670" s="536" t="s">
        <v>1928</v>
      </c>
      <c r="D670" s="537" t="s">
        <v>986</v>
      </c>
      <c r="E670" s="546">
        <v>13060</v>
      </c>
      <c r="F670" s="546">
        <v>12825</v>
      </c>
      <c r="G670"/>
      <c r="H670"/>
    </row>
    <row r="671" spans="2:8">
      <c r="B671" s="263"/>
      <c r="C671" s="536" t="s">
        <v>1929</v>
      </c>
      <c r="D671" s="537" t="s">
        <v>987</v>
      </c>
      <c r="E671" s="546">
        <v>15805</v>
      </c>
      <c r="F671" s="546">
        <v>15383</v>
      </c>
      <c r="G671"/>
      <c r="H671"/>
    </row>
    <row r="672" spans="2:8">
      <c r="B672" s="263"/>
      <c r="C672" s="536" t="s">
        <v>1930</v>
      </c>
      <c r="D672" s="537" t="s">
        <v>988</v>
      </c>
      <c r="E672" s="546">
        <v>13444</v>
      </c>
      <c r="F672" s="546">
        <v>13084</v>
      </c>
      <c r="G672"/>
      <c r="H672"/>
    </row>
    <row r="673" spans="2:8">
      <c r="B673" s="263"/>
      <c r="C673" s="536" t="s">
        <v>1931</v>
      </c>
      <c r="D673" s="537" t="s">
        <v>989</v>
      </c>
      <c r="E673" s="546">
        <v>12379</v>
      </c>
      <c r="F673" s="546">
        <v>12087</v>
      </c>
      <c r="G673"/>
      <c r="H673"/>
    </row>
    <row r="674" spans="2:8">
      <c r="B674" s="263"/>
      <c r="C674" s="536" t="s">
        <v>1932</v>
      </c>
      <c r="D674" s="537" t="s">
        <v>990</v>
      </c>
      <c r="E674" s="546">
        <v>16780</v>
      </c>
      <c r="F674" s="546">
        <v>16355</v>
      </c>
      <c r="G674"/>
      <c r="H674"/>
    </row>
    <row r="675" spans="2:8">
      <c r="B675" s="263"/>
      <c r="C675" s="536" t="s">
        <v>1933</v>
      </c>
      <c r="D675" s="537" t="s">
        <v>991</v>
      </c>
      <c r="E675" s="546">
        <v>12007</v>
      </c>
      <c r="F675" s="546">
        <v>11647</v>
      </c>
      <c r="G675"/>
      <c r="H675"/>
    </row>
    <row r="676" spans="2:8">
      <c r="B676" s="263"/>
      <c r="C676" s="536" t="s">
        <v>1934</v>
      </c>
      <c r="D676" s="537" t="s">
        <v>992</v>
      </c>
      <c r="E676" s="546">
        <v>20560</v>
      </c>
      <c r="F676" s="546">
        <v>19984</v>
      </c>
      <c r="G676"/>
      <c r="H676"/>
    </row>
    <row r="677" spans="2:8">
      <c r="B677" s="263"/>
      <c r="C677" s="536" t="s">
        <v>1935</v>
      </c>
      <c r="D677" s="537" t="s">
        <v>993</v>
      </c>
      <c r="E677" s="546">
        <v>11839</v>
      </c>
      <c r="F677" s="546">
        <v>11686</v>
      </c>
      <c r="G677"/>
      <c r="H677"/>
    </row>
    <row r="678" spans="2:8">
      <c r="B678" s="263"/>
      <c r="C678" s="536" t="s">
        <v>1936</v>
      </c>
      <c r="D678" s="537" t="s">
        <v>994</v>
      </c>
      <c r="E678" s="546">
        <v>14194</v>
      </c>
      <c r="F678" s="546">
        <v>13846</v>
      </c>
      <c r="G678"/>
      <c r="H678"/>
    </row>
    <row r="679" spans="2:8">
      <c r="B679" s="263"/>
      <c r="C679" s="536" t="s">
        <v>1937</v>
      </c>
      <c r="D679" s="537" t="s">
        <v>995</v>
      </c>
      <c r="E679" s="546">
        <v>18331</v>
      </c>
      <c r="F679" s="546">
        <v>18501</v>
      </c>
      <c r="G679"/>
      <c r="H679"/>
    </row>
    <row r="680" spans="2:8">
      <c r="B680" s="263"/>
      <c r="C680" s="536" t="s">
        <v>1938</v>
      </c>
      <c r="D680" s="537" t="s">
        <v>996</v>
      </c>
      <c r="E680" s="546">
        <v>13410</v>
      </c>
      <c r="F680" s="546">
        <v>13144</v>
      </c>
      <c r="G680"/>
      <c r="H680"/>
    </row>
    <row r="681" spans="2:8">
      <c r="B681" s="263"/>
      <c r="C681" s="536" t="s">
        <v>1939</v>
      </c>
      <c r="D681" s="537" t="s">
        <v>997</v>
      </c>
      <c r="E681" s="546">
        <v>15307</v>
      </c>
      <c r="F681" s="546">
        <v>14649</v>
      </c>
      <c r="G681"/>
      <c r="H681"/>
    </row>
    <row r="682" spans="2:8">
      <c r="B682" s="263"/>
      <c r="C682" s="536" t="s">
        <v>1940</v>
      </c>
      <c r="D682" s="537" t="s">
        <v>998</v>
      </c>
      <c r="E682" s="546">
        <v>16159</v>
      </c>
      <c r="F682" s="546">
        <v>15913</v>
      </c>
      <c r="G682"/>
      <c r="H682"/>
    </row>
    <row r="683" spans="2:8">
      <c r="B683" s="263"/>
      <c r="C683" s="536" t="s">
        <v>1941</v>
      </c>
      <c r="D683" s="537" t="s">
        <v>999</v>
      </c>
      <c r="E683" s="546">
        <v>12234</v>
      </c>
      <c r="F683" s="546">
        <v>12113</v>
      </c>
      <c r="G683"/>
      <c r="H683"/>
    </row>
    <row r="684" spans="2:8">
      <c r="B684" s="263"/>
      <c r="C684" s="536" t="s">
        <v>1942</v>
      </c>
      <c r="D684" s="537" t="s">
        <v>1000</v>
      </c>
      <c r="E684" s="546">
        <v>12837</v>
      </c>
      <c r="F684" s="546">
        <v>12118</v>
      </c>
      <c r="G684"/>
      <c r="H684"/>
    </row>
    <row r="685" spans="2:8">
      <c r="B685" s="263"/>
      <c r="C685" s="553" t="s">
        <v>1943</v>
      </c>
      <c r="D685" s="553" t="s">
        <v>1001</v>
      </c>
      <c r="E685" s="546">
        <v>17841</v>
      </c>
      <c r="F685" s="546">
        <v>17115</v>
      </c>
    </row>
    <row r="687" spans="2:8">
      <c r="E687" s="264" t="s">
        <v>1945</v>
      </c>
    </row>
  </sheetData>
  <sheetProtection algorithmName="SHA-512" hashValue="nRQt5Eo1DmHXyHEmVOZ3/DbO+MOUlwjM4cTu6tXHI85z/WC9WpuKofcckM7TNXztGSBDVyJ92GUPRgKrkUboGw==" saltValue="yBRjGbQjhhUiTUbjAYYLoA==" spinCount="100000" sheet="1" objects="1" scenarios="1"/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56"/>
    <pageSetUpPr fitToPage="1"/>
  </sheetPr>
  <dimension ref="B2:C21"/>
  <sheetViews>
    <sheetView topLeftCell="A2" zoomScaleNormal="100" zoomScaleSheetLayoutView="100" workbookViewId="0">
      <selection activeCell="C20" sqref="C20"/>
    </sheetView>
  </sheetViews>
  <sheetFormatPr defaultColWidth="8.88671875" defaultRowHeight="15"/>
  <cols>
    <col min="1" max="1" width="8.88671875" style="264"/>
    <col min="2" max="2" width="30" style="264" customWidth="1"/>
    <col min="3" max="3" width="71.88671875" style="264" customWidth="1"/>
    <col min="4" max="16384" width="8.88671875" style="264"/>
  </cols>
  <sheetData>
    <row r="2" spans="2:3">
      <c r="B2" s="267"/>
      <c r="C2" s="267"/>
    </row>
    <row r="3" spans="2:3">
      <c r="B3" s="267"/>
      <c r="C3" s="267"/>
    </row>
    <row r="4" spans="2:3">
      <c r="B4" s="267"/>
      <c r="C4" s="267"/>
    </row>
    <row r="5" spans="2:3">
      <c r="B5" s="267"/>
      <c r="C5" s="267"/>
    </row>
    <row r="6" spans="2:3">
      <c r="B6" s="267"/>
      <c r="C6" s="267"/>
    </row>
    <row r="7" spans="2:3" ht="18" customHeight="1">
      <c r="B7" s="267"/>
      <c r="C7" s="267"/>
    </row>
    <row r="8" spans="2:3" ht="36.75" customHeight="1">
      <c r="B8" s="558" t="s">
        <v>1041</v>
      </c>
      <c r="C8" s="558"/>
    </row>
    <row r="9" spans="2:3" ht="15.6">
      <c r="B9" s="556"/>
      <c r="C9" s="556"/>
    </row>
    <row r="10" spans="2:3" ht="45" customHeight="1">
      <c r="B10" s="557" t="str">
        <f>IF(OR(C13=CONTROL!B851,C13=""),"",'1) School Information'!C13)</f>
        <v/>
      </c>
      <c r="C10" s="557"/>
    </row>
    <row r="11" spans="2:3">
      <c r="B11" s="268"/>
      <c r="C11" s="268"/>
    </row>
    <row r="12" spans="2:3">
      <c r="B12" s="543" t="s">
        <v>1056</v>
      </c>
      <c r="C12" s="268"/>
    </row>
    <row r="13" spans="2:3">
      <c r="B13" s="541" t="s">
        <v>1059</v>
      </c>
      <c r="C13" s="544" t="s">
        <v>1026</v>
      </c>
    </row>
    <row r="14" spans="2:3" ht="30" customHeight="1">
      <c r="B14" s="543" t="s">
        <v>1057</v>
      </c>
      <c r="C14" s="268"/>
    </row>
    <row r="15" spans="2:3">
      <c r="B15" s="538" t="s">
        <v>127</v>
      </c>
      <c r="C15" s="539" t="s">
        <v>1036</v>
      </c>
    </row>
    <row r="16" spans="2:3">
      <c r="B16" s="538" t="s">
        <v>133</v>
      </c>
      <c r="C16" s="539" t="s">
        <v>1037</v>
      </c>
    </row>
    <row r="17" spans="2:3">
      <c r="B17" s="538" t="s">
        <v>128</v>
      </c>
      <c r="C17" s="539" t="s">
        <v>1038</v>
      </c>
    </row>
    <row r="18" spans="2:3">
      <c r="B18" s="538" t="s">
        <v>129</v>
      </c>
      <c r="C18" s="540" t="s">
        <v>1039</v>
      </c>
    </row>
    <row r="19" spans="2:3" ht="30" customHeight="1">
      <c r="B19" s="543" t="s">
        <v>1058</v>
      </c>
      <c r="C19" s="287"/>
    </row>
    <row r="20" spans="2:3">
      <c r="B20" s="541" t="s">
        <v>1042</v>
      </c>
      <c r="C20" s="544" t="s">
        <v>1946</v>
      </c>
    </row>
    <row r="21" spans="2:3">
      <c r="B21" s="267"/>
      <c r="C21" s="267"/>
    </row>
  </sheetData>
  <sheetProtection algorithmName="SHA-512" hashValue="UqMuMTz414VWoDoSPvShsZnKS8raDE7StR7whk88AC46IJ8HNIXl+Zs+/RMdPAVbTq63T1PKzuIsKy8d18jkMQ==" saltValue="r+NWLQ7rmvkf+qTlYStPjA==" spinCount="100000" sheet="1" objects="1" scenarios="1"/>
  <sortState ref="C27:C31">
    <sortCondition ref="C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32" priority="45">
      <formula>$B$10="Enter School Name Here"</formula>
    </cfRule>
  </conditionalFormatting>
  <conditionalFormatting sqref="C16">
    <cfRule type="expression" dxfId="31" priority="41">
      <formula>$C$16="enter title"</formula>
    </cfRule>
  </conditionalFormatting>
  <conditionalFormatting sqref="C17">
    <cfRule type="expression" dxfId="30" priority="40">
      <formula>$C$17="enter email address"</formula>
    </cfRule>
  </conditionalFormatting>
  <conditionalFormatting sqref="C18">
    <cfRule type="expression" dxfId="29" priority="39">
      <formula>$C$18="enter phone number"</formula>
    </cfRule>
  </conditionalFormatting>
  <conditionalFormatting sqref="C20">
    <cfRule type="cellIs" dxfId="28" priority="38" operator="equal">
      <formula>"Select from dropdown list →"</formula>
    </cfRule>
  </conditionalFormatting>
  <conditionalFormatting sqref="C15">
    <cfRule type="expression" dxfId="27" priority="12">
      <formula>$C$15="enter name"</formula>
    </cfRule>
  </conditionalFormatting>
  <dataValidations xWindow="365" yWindow="651" count="3">
    <dataValidation type="list" showInputMessage="1" showErrorMessage="1" promptTitle="Year #1 - Renewal Period" prompt="Select the first academic year of the school's charter renewal" sqref="C20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C17">
      <formula1>AND( FIND(".",C17),FIND("@",C17))</formula1>
    </dataValidation>
    <dataValidation operator="notEqual" showInputMessage="1" showErrorMessage="1" sqref="B10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1">
        <x14:dataValidation type="list" allowBlank="1" showInputMessage="1" showErrorMessage="1">
          <x14:formula1>
            <xm:f>CONTROL!$B$851:$B$1045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3"/>
  </sheetPr>
  <dimension ref="A1:L136"/>
  <sheetViews>
    <sheetView showGridLines="0" view="pageBreakPreview" zoomScaleNormal="100" zoomScaleSheetLayoutView="100" workbookViewId="0">
      <selection activeCell="D8" sqref="D8"/>
    </sheetView>
  </sheetViews>
  <sheetFormatPr defaultColWidth="11.88671875" defaultRowHeight="15"/>
  <cols>
    <col min="1" max="1" width="3.44140625" style="34" bestFit="1" customWidth="1"/>
    <col min="2" max="2" width="20.88671875" style="34" customWidth="1"/>
    <col min="3" max="3" width="43.44140625" style="34" bestFit="1" customWidth="1"/>
    <col min="4" max="8" width="17.6640625" style="34" customWidth="1"/>
    <col min="9" max="9" width="11" bestFit="1" customWidth="1"/>
    <col min="10" max="10" width="8.44140625" customWidth="1"/>
    <col min="11" max="11" width="15.6640625" customWidth="1"/>
    <col min="12" max="13" width="17.5546875" customWidth="1"/>
    <col min="14" max="18" width="17.5546875" bestFit="1" customWidth="1"/>
    <col min="19" max="22" width="15.6640625" customWidth="1"/>
  </cols>
  <sheetData>
    <row r="1" spans="1:9">
      <c r="A1" s="86"/>
      <c r="B1" s="86"/>
      <c r="C1" s="86"/>
      <c r="D1" s="86"/>
      <c r="E1" s="86"/>
      <c r="F1" s="86"/>
      <c r="G1" s="86"/>
      <c r="H1" s="86"/>
      <c r="I1" s="32"/>
    </row>
    <row r="2" spans="1:9">
      <c r="A2" s="86"/>
      <c r="B2" s="87" t="str">
        <f>IF(CONTROL!J5=0,Mssg1,School)</f>
        <v>Please enter "SCHOOL NAME" on tab "1) School Information"</v>
      </c>
      <c r="C2" s="88"/>
      <c r="D2" s="87"/>
      <c r="E2" s="89"/>
      <c r="F2" s="90"/>
      <c r="G2" s="90"/>
      <c r="H2" s="90"/>
      <c r="I2" s="32"/>
    </row>
    <row r="3" spans="1:9">
      <c r="A3" s="86"/>
      <c r="B3" s="87" t="str">
        <f>CharterPeriod</f>
        <v>Please enter "FIRST YEAR OF RENEWED CHARTER" on tab "1.) School Information."</v>
      </c>
      <c r="C3" s="91"/>
      <c r="D3" s="91"/>
      <c r="E3" s="91"/>
      <c r="F3" s="91"/>
      <c r="G3" s="91"/>
      <c r="H3" s="91"/>
      <c r="I3" s="32"/>
    </row>
    <row r="4" spans="1:9">
      <c r="A4" s="86"/>
      <c r="B4" s="92"/>
      <c r="C4" s="92"/>
      <c r="D4" s="92"/>
      <c r="E4" s="92"/>
      <c r="F4" s="92"/>
      <c r="G4" s="92"/>
      <c r="H4" s="92"/>
      <c r="I4" s="32"/>
    </row>
    <row r="5" spans="1:9">
      <c r="A5" s="96"/>
      <c r="B5" s="254" t="s">
        <v>227</v>
      </c>
      <c r="C5" s="254"/>
      <c r="D5" s="254"/>
      <c r="E5" s="254"/>
      <c r="F5" s="254"/>
      <c r="G5" s="254"/>
      <c r="H5" s="254"/>
      <c r="I5" s="254"/>
    </row>
    <row r="6" spans="1:9">
      <c r="A6" s="86"/>
      <c r="B6" s="40" t="s">
        <v>131</v>
      </c>
      <c r="C6" s="40" t="s">
        <v>176</v>
      </c>
      <c r="D6" s="26" t="str">
        <f>CONTROL!$G$19</f>
        <v>-</v>
      </c>
      <c r="E6" s="26" t="str">
        <f>CONTROL!$G$20</f>
        <v>-</v>
      </c>
      <c r="F6" s="26" t="str">
        <f>CONTROL!$G$21</f>
        <v>-</v>
      </c>
      <c r="G6" s="26" t="str">
        <f>CONTROL!$G$22</f>
        <v>-</v>
      </c>
      <c r="H6" s="26" t="str">
        <f>CONTROL!$G$23</f>
        <v>-</v>
      </c>
      <c r="I6" s="526" t="s">
        <v>1052</v>
      </c>
    </row>
    <row r="7" spans="1:9">
      <c r="A7" s="86"/>
      <c r="B7" s="93" t="s">
        <v>157</v>
      </c>
      <c r="C7" s="93" t="s">
        <v>178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531"/>
    </row>
    <row r="8" spans="1:9">
      <c r="A8" s="86"/>
      <c r="B8" s="93" t="s">
        <v>158</v>
      </c>
      <c r="C8" s="93" t="s">
        <v>178</v>
      </c>
      <c r="D8" s="296">
        <v>0</v>
      </c>
      <c r="E8" s="296">
        <v>0</v>
      </c>
      <c r="F8" s="296">
        <v>0</v>
      </c>
      <c r="G8" s="296">
        <v>0</v>
      </c>
      <c r="H8" s="296">
        <v>0</v>
      </c>
      <c r="I8" s="531"/>
    </row>
    <row r="9" spans="1:9">
      <c r="A9" s="86"/>
      <c r="B9" s="93" t="s">
        <v>159</v>
      </c>
      <c r="C9" s="93" t="s">
        <v>178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531"/>
    </row>
    <row r="10" spans="1:9">
      <c r="A10" s="86"/>
      <c r="B10" s="93" t="s">
        <v>160</v>
      </c>
      <c r="C10" s="93" t="s">
        <v>178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531"/>
    </row>
    <row r="11" spans="1:9">
      <c r="A11" s="86"/>
      <c r="B11" s="93" t="s">
        <v>161</v>
      </c>
      <c r="C11" s="93" t="s">
        <v>178</v>
      </c>
      <c r="D11" s="296">
        <v>0</v>
      </c>
      <c r="E11" s="296">
        <v>0</v>
      </c>
      <c r="F11" s="296">
        <v>0</v>
      </c>
      <c r="G11" s="296">
        <v>0</v>
      </c>
      <c r="H11" s="296">
        <v>0</v>
      </c>
      <c r="I11" s="531"/>
    </row>
    <row r="12" spans="1:9">
      <c r="A12" s="86"/>
      <c r="B12" s="93" t="s">
        <v>162</v>
      </c>
      <c r="C12" s="255" t="s">
        <v>1224</v>
      </c>
      <c r="D12" s="296">
        <v>0</v>
      </c>
      <c r="E12" s="296">
        <v>0</v>
      </c>
      <c r="F12" s="296">
        <v>0</v>
      </c>
      <c r="G12" s="296">
        <v>0</v>
      </c>
      <c r="H12" s="296">
        <v>0</v>
      </c>
      <c r="I12" s="531"/>
    </row>
    <row r="13" spans="1:9">
      <c r="A13" s="86"/>
      <c r="B13" s="93" t="s">
        <v>163</v>
      </c>
      <c r="C13" s="93" t="s">
        <v>179</v>
      </c>
      <c r="D13" s="296">
        <v>0</v>
      </c>
      <c r="E13" s="296">
        <v>0</v>
      </c>
      <c r="F13" s="296">
        <v>0</v>
      </c>
      <c r="G13" s="296">
        <v>0</v>
      </c>
      <c r="H13" s="296">
        <v>0</v>
      </c>
      <c r="I13" s="531"/>
    </row>
    <row r="14" spans="1:9">
      <c r="A14" s="86"/>
      <c r="B14" s="93" t="s">
        <v>164</v>
      </c>
      <c r="C14" s="93" t="s">
        <v>179</v>
      </c>
      <c r="D14" s="296">
        <v>0</v>
      </c>
      <c r="E14" s="296">
        <v>0</v>
      </c>
      <c r="F14" s="296">
        <v>0</v>
      </c>
      <c r="G14" s="296">
        <v>0</v>
      </c>
      <c r="H14" s="296">
        <v>0</v>
      </c>
      <c r="I14" s="531"/>
    </row>
    <row r="15" spans="1:9">
      <c r="A15" s="86"/>
      <c r="B15" s="93" t="s">
        <v>165</v>
      </c>
      <c r="C15" s="93" t="s">
        <v>179</v>
      </c>
      <c r="D15" s="296">
        <v>0</v>
      </c>
      <c r="E15" s="296">
        <v>0</v>
      </c>
      <c r="F15" s="296">
        <v>0</v>
      </c>
      <c r="G15" s="296">
        <v>0</v>
      </c>
      <c r="H15" s="296">
        <v>0</v>
      </c>
      <c r="I15" s="531"/>
    </row>
    <row r="16" spans="1:9">
      <c r="A16" s="86"/>
      <c r="B16" s="93" t="s">
        <v>166</v>
      </c>
      <c r="C16" s="93" t="s">
        <v>180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531"/>
    </row>
    <row r="17" spans="1:9">
      <c r="A17" s="86"/>
      <c r="B17" s="93" t="s">
        <v>167</v>
      </c>
      <c r="C17" s="93" t="s">
        <v>180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531"/>
    </row>
    <row r="18" spans="1:9">
      <c r="A18" s="86"/>
      <c r="B18" s="93" t="s">
        <v>168</v>
      </c>
      <c r="C18" s="93" t="s">
        <v>180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531"/>
    </row>
    <row r="19" spans="1:9">
      <c r="A19" s="86"/>
      <c r="B19" s="93" t="s">
        <v>169</v>
      </c>
      <c r="C19" s="93" t="s">
        <v>180</v>
      </c>
      <c r="D19" s="296">
        <v>0</v>
      </c>
      <c r="E19" s="296">
        <v>0</v>
      </c>
      <c r="F19" s="296">
        <v>0</v>
      </c>
      <c r="G19" s="296">
        <v>0</v>
      </c>
      <c r="H19" s="296">
        <v>0</v>
      </c>
      <c r="I19" s="531"/>
    </row>
    <row r="20" spans="1:9">
      <c r="A20" s="86"/>
      <c r="B20" s="527" t="s">
        <v>1053</v>
      </c>
      <c r="C20" s="527"/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532"/>
    </row>
    <row r="21" spans="1:9">
      <c r="A21" s="86"/>
      <c r="B21" s="93" t="s">
        <v>96</v>
      </c>
      <c r="C21" s="93"/>
      <c r="D21" s="435">
        <f>SUM(D7:D20)</f>
        <v>0</v>
      </c>
      <c r="E21" s="435">
        <f t="shared" ref="E21:H21" si="0">SUM(E7:E20)</f>
        <v>0</v>
      </c>
      <c r="F21" s="435">
        <f t="shared" si="0"/>
        <v>0</v>
      </c>
      <c r="G21" s="435">
        <f t="shared" si="0"/>
        <v>0</v>
      </c>
      <c r="H21" s="435">
        <f t="shared" si="0"/>
        <v>0</v>
      </c>
      <c r="I21" s="525"/>
    </row>
    <row r="22" spans="1:9">
      <c r="A22" s="86"/>
      <c r="B22" s="94"/>
      <c r="C22" s="94"/>
      <c r="D22" s="95"/>
      <c r="E22" s="95"/>
      <c r="F22" s="95"/>
      <c r="G22" s="95"/>
      <c r="H22" s="95"/>
      <c r="I22" s="32"/>
    </row>
    <row r="23" spans="1:9">
      <c r="A23" s="97"/>
      <c r="B23" s="254" t="s">
        <v>243</v>
      </c>
      <c r="C23" s="254"/>
      <c r="D23" s="254"/>
      <c r="E23" s="254"/>
      <c r="F23" s="254"/>
      <c r="G23" s="254"/>
      <c r="H23" s="254"/>
      <c r="I23" s="32"/>
    </row>
    <row r="24" spans="1:9">
      <c r="A24" s="97"/>
      <c r="B24" s="40" t="s">
        <v>131</v>
      </c>
      <c r="C24" s="40" t="s">
        <v>176</v>
      </c>
      <c r="D24" s="26" t="str">
        <f>CONTROL!$G$19</f>
        <v>-</v>
      </c>
      <c r="E24" s="26" t="str">
        <f>CONTROL!$G$20</f>
        <v>-</v>
      </c>
      <c r="F24" s="26" t="str">
        <f>CONTROL!$G$21</f>
        <v>-</v>
      </c>
      <c r="G24" s="26" t="str">
        <f>CONTROL!$G$22</f>
        <v>-</v>
      </c>
      <c r="H24" s="26" t="str">
        <f>CONTROL!$G$23</f>
        <v>-</v>
      </c>
      <c r="I24" s="32"/>
    </row>
    <row r="25" spans="1:9">
      <c r="A25" s="97"/>
      <c r="B25" s="93" t="s">
        <v>157</v>
      </c>
      <c r="C25" s="93" t="s">
        <v>178</v>
      </c>
      <c r="D25" s="296">
        <v>0</v>
      </c>
      <c r="E25" s="296">
        <v>0</v>
      </c>
      <c r="F25" s="296">
        <v>0</v>
      </c>
      <c r="G25" s="296">
        <v>0</v>
      </c>
      <c r="H25" s="296">
        <v>0</v>
      </c>
      <c r="I25" s="32"/>
    </row>
    <row r="26" spans="1:9">
      <c r="A26" s="97"/>
      <c r="B26" s="93" t="s">
        <v>158</v>
      </c>
      <c r="C26" s="93" t="s">
        <v>178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32"/>
    </row>
    <row r="27" spans="1:9">
      <c r="A27" s="97"/>
      <c r="B27" s="93" t="s">
        <v>159</v>
      </c>
      <c r="C27" s="93" t="s">
        <v>178</v>
      </c>
      <c r="D27" s="296">
        <v>0</v>
      </c>
      <c r="E27" s="296">
        <v>0</v>
      </c>
      <c r="F27" s="296">
        <v>0</v>
      </c>
      <c r="G27" s="296">
        <v>0</v>
      </c>
      <c r="H27" s="296">
        <v>0</v>
      </c>
      <c r="I27" s="32"/>
    </row>
    <row r="28" spans="1:9">
      <c r="A28" s="97"/>
      <c r="B28" s="93" t="s">
        <v>160</v>
      </c>
      <c r="C28" s="93" t="s">
        <v>178</v>
      </c>
      <c r="D28" s="296">
        <v>0</v>
      </c>
      <c r="E28" s="296">
        <v>0</v>
      </c>
      <c r="F28" s="296">
        <v>0</v>
      </c>
      <c r="G28" s="296">
        <v>0</v>
      </c>
      <c r="H28" s="296">
        <v>0</v>
      </c>
      <c r="I28" s="32"/>
    </row>
    <row r="29" spans="1:9">
      <c r="A29" s="97"/>
      <c r="B29" s="93" t="s">
        <v>161</v>
      </c>
      <c r="C29" s="93" t="s">
        <v>178</v>
      </c>
      <c r="D29" s="296">
        <v>0</v>
      </c>
      <c r="E29" s="296">
        <v>0</v>
      </c>
      <c r="F29" s="296">
        <v>0</v>
      </c>
      <c r="G29" s="296">
        <v>0</v>
      </c>
      <c r="H29" s="296">
        <v>0</v>
      </c>
      <c r="I29" s="32"/>
    </row>
    <row r="30" spans="1:9">
      <c r="A30" s="97"/>
      <c r="B30" s="93" t="s">
        <v>162</v>
      </c>
      <c r="C30" s="293" t="str">
        <f>IF(AND(SUM(D12:H12)=0,$C$12=CONTROL!$B$45),"Elementary/Middle School",IF($C$12&lt;&gt;CONTROL!$B$45,$C$12,"Complete Cell C12 Above"))</f>
        <v>Elementary/Middle School</v>
      </c>
      <c r="D30" s="296">
        <v>0</v>
      </c>
      <c r="E30" s="296">
        <v>0</v>
      </c>
      <c r="F30" s="296">
        <v>0</v>
      </c>
      <c r="G30" s="296">
        <v>0</v>
      </c>
      <c r="H30" s="296">
        <v>0</v>
      </c>
      <c r="I30" s="32"/>
    </row>
    <row r="31" spans="1:9">
      <c r="B31" s="93" t="s">
        <v>163</v>
      </c>
      <c r="C31" s="93" t="s">
        <v>179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32"/>
    </row>
    <row r="32" spans="1:9">
      <c r="B32" s="93" t="s">
        <v>164</v>
      </c>
      <c r="C32" s="93" t="s">
        <v>179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32"/>
    </row>
    <row r="33" spans="2:9">
      <c r="B33" s="93" t="s">
        <v>165</v>
      </c>
      <c r="C33" s="93" t="s">
        <v>179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32"/>
    </row>
    <row r="34" spans="2:9">
      <c r="B34" s="93" t="s">
        <v>166</v>
      </c>
      <c r="C34" s="93" t="s">
        <v>180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32"/>
    </row>
    <row r="35" spans="2:9">
      <c r="B35" s="93" t="s">
        <v>167</v>
      </c>
      <c r="C35" s="93" t="s">
        <v>180</v>
      </c>
      <c r="D35" s="296">
        <v>0</v>
      </c>
      <c r="E35" s="296">
        <v>0</v>
      </c>
      <c r="F35" s="296">
        <v>0</v>
      </c>
      <c r="G35" s="296">
        <v>0</v>
      </c>
      <c r="H35" s="296">
        <v>0</v>
      </c>
      <c r="I35" s="32"/>
    </row>
    <row r="36" spans="2:9">
      <c r="B36" s="93" t="s">
        <v>168</v>
      </c>
      <c r="C36" s="93" t="s">
        <v>180</v>
      </c>
      <c r="D36" s="296">
        <v>0</v>
      </c>
      <c r="E36" s="296">
        <v>0</v>
      </c>
      <c r="F36" s="296">
        <v>0</v>
      </c>
      <c r="G36" s="296">
        <v>0</v>
      </c>
      <c r="H36" s="296">
        <v>0</v>
      </c>
      <c r="I36" s="32"/>
    </row>
    <row r="37" spans="2:9">
      <c r="B37" s="93" t="s">
        <v>169</v>
      </c>
      <c r="C37" s="93" t="s">
        <v>180</v>
      </c>
      <c r="D37" s="296">
        <v>0</v>
      </c>
      <c r="E37" s="296">
        <v>0</v>
      </c>
      <c r="F37" s="296">
        <v>0</v>
      </c>
      <c r="G37" s="296">
        <v>0</v>
      </c>
      <c r="H37" s="296">
        <v>0</v>
      </c>
      <c r="I37" s="32"/>
    </row>
    <row r="38" spans="2:9">
      <c r="B38" s="527" t="s">
        <v>1053</v>
      </c>
      <c r="C38" s="527"/>
      <c r="D38" s="296">
        <v>0</v>
      </c>
      <c r="E38" s="296">
        <v>0</v>
      </c>
      <c r="F38" s="296">
        <v>0</v>
      </c>
      <c r="G38" s="296">
        <v>0</v>
      </c>
      <c r="H38" s="296">
        <v>0</v>
      </c>
      <c r="I38" s="32"/>
    </row>
    <row r="39" spans="2:9">
      <c r="B39" s="93" t="s">
        <v>96</v>
      </c>
      <c r="C39" s="93"/>
      <c r="D39" s="435">
        <f>SUM(D25:D38)</f>
        <v>0</v>
      </c>
      <c r="E39" s="435">
        <f t="shared" ref="E39:H39" si="1">SUM(E25:E38)</f>
        <v>0</v>
      </c>
      <c r="F39" s="435">
        <f t="shared" si="1"/>
        <v>0</v>
      </c>
      <c r="G39" s="435">
        <f t="shared" si="1"/>
        <v>0</v>
      </c>
      <c r="H39" s="435">
        <f t="shared" si="1"/>
        <v>0</v>
      </c>
      <c r="I39" s="32"/>
    </row>
    <row r="40" spans="2:9">
      <c r="I40" s="32"/>
    </row>
    <row r="41" spans="2:9">
      <c r="B41" s="254" t="s">
        <v>244</v>
      </c>
      <c r="C41" s="254"/>
      <c r="D41" s="254"/>
      <c r="E41" s="254"/>
      <c r="F41" s="254"/>
      <c r="G41" s="254"/>
      <c r="H41" s="254"/>
      <c r="I41" s="32"/>
    </row>
    <row r="42" spans="2:9">
      <c r="B42" s="40" t="s">
        <v>131</v>
      </c>
      <c r="C42" s="40" t="s">
        <v>176</v>
      </c>
      <c r="D42" s="26" t="str">
        <f>CONTROL!$G$19</f>
        <v>-</v>
      </c>
      <c r="E42" s="26" t="str">
        <f>CONTROL!$G$20</f>
        <v>-</v>
      </c>
      <c r="F42" s="26" t="str">
        <f>CONTROL!$G$21</f>
        <v>-</v>
      </c>
      <c r="G42" s="26" t="str">
        <f>CONTROL!$G$22</f>
        <v>-</v>
      </c>
      <c r="H42" s="26" t="str">
        <f>CONTROL!$G$23</f>
        <v>-</v>
      </c>
      <c r="I42" s="32"/>
    </row>
    <row r="43" spans="2:9">
      <c r="B43" s="93" t="s">
        <v>157</v>
      </c>
      <c r="C43" s="93" t="s">
        <v>178</v>
      </c>
      <c r="D43" s="438">
        <f t="shared" ref="D43:H56" si="2">IFERROR(ROUND(D7/D25,0),0)</f>
        <v>0</v>
      </c>
      <c r="E43" s="438">
        <f t="shared" si="2"/>
        <v>0</v>
      </c>
      <c r="F43" s="438">
        <f t="shared" si="2"/>
        <v>0</v>
      </c>
      <c r="G43" s="438">
        <f t="shared" si="2"/>
        <v>0</v>
      </c>
      <c r="H43" s="438">
        <f t="shared" si="2"/>
        <v>0</v>
      </c>
      <c r="I43" s="32"/>
    </row>
    <row r="44" spans="2:9">
      <c r="B44" s="93" t="s">
        <v>158</v>
      </c>
      <c r="C44" s="93" t="s">
        <v>178</v>
      </c>
      <c r="D44" s="438">
        <f t="shared" si="2"/>
        <v>0</v>
      </c>
      <c r="E44" s="438">
        <f t="shared" si="2"/>
        <v>0</v>
      </c>
      <c r="F44" s="438">
        <f t="shared" si="2"/>
        <v>0</v>
      </c>
      <c r="G44" s="438">
        <f t="shared" si="2"/>
        <v>0</v>
      </c>
      <c r="H44" s="438">
        <f t="shared" si="2"/>
        <v>0</v>
      </c>
      <c r="I44" s="32"/>
    </row>
    <row r="45" spans="2:9">
      <c r="B45" s="93" t="s">
        <v>159</v>
      </c>
      <c r="C45" s="93" t="s">
        <v>178</v>
      </c>
      <c r="D45" s="438">
        <f t="shared" si="2"/>
        <v>0</v>
      </c>
      <c r="E45" s="438">
        <f t="shared" si="2"/>
        <v>0</v>
      </c>
      <c r="F45" s="438">
        <f t="shared" si="2"/>
        <v>0</v>
      </c>
      <c r="G45" s="438">
        <f t="shared" si="2"/>
        <v>0</v>
      </c>
      <c r="H45" s="438">
        <f t="shared" si="2"/>
        <v>0</v>
      </c>
      <c r="I45" s="32"/>
    </row>
    <row r="46" spans="2:9">
      <c r="B46" s="93" t="s">
        <v>160</v>
      </c>
      <c r="C46" s="93" t="s">
        <v>178</v>
      </c>
      <c r="D46" s="438">
        <f t="shared" si="2"/>
        <v>0</v>
      </c>
      <c r="E46" s="438">
        <f t="shared" si="2"/>
        <v>0</v>
      </c>
      <c r="F46" s="438">
        <f t="shared" si="2"/>
        <v>0</v>
      </c>
      <c r="G46" s="438">
        <f t="shared" si="2"/>
        <v>0</v>
      </c>
      <c r="H46" s="438">
        <f t="shared" si="2"/>
        <v>0</v>
      </c>
      <c r="I46" s="32"/>
    </row>
    <row r="47" spans="2:9">
      <c r="B47" s="93" t="s">
        <v>161</v>
      </c>
      <c r="C47" s="93" t="s">
        <v>178</v>
      </c>
      <c r="D47" s="438">
        <f t="shared" si="2"/>
        <v>0</v>
      </c>
      <c r="E47" s="438">
        <f t="shared" si="2"/>
        <v>0</v>
      </c>
      <c r="F47" s="438">
        <f t="shared" si="2"/>
        <v>0</v>
      </c>
      <c r="G47" s="438">
        <f t="shared" si="2"/>
        <v>0</v>
      </c>
      <c r="H47" s="438">
        <f t="shared" si="2"/>
        <v>0</v>
      </c>
      <c r="I47" s="32"/>
    </row>
    <row r="48" spans="2:9">
      <c r="B48" s="93" t="s">
        <v>162</v>
      </c>
      <c r="C48" s="293" t="str">
        <f>C30</f>
        <v>Elementary/Middle School</v>
      </c>
      <c r="D48" s="438">
        <f t="shared" si="2"/>
        <v>0</v>
      </c>
      <c r="E48" s="438">
        <f t="shared" si="2"/>
        <v>0</v>
      </c>
      <c r="F48" s="438">
        <f t="shared" si="2"/>
        <v>0</v>
      </c>
      <c r="G48" s="438">
        <f t="shared" si="2"/>
        <v>0</v>
      </c>
      <c r="H48" s="438">
        <f t="shared" si="2"/>
        <v>0</v>
      </c>
      <c r="I48" s="32"/>
    </row>
    <row r="49" spans="2:9">
      <c r="B49" s="93" t="s">
        <v>163</v>
      </c>
      <c r="C49" s="93" t="s">
        <v>179</v>
      </c>
      <c r="D49" s="438">
        <f t="shared" si="2"/>
        <v>0</v>
      </c>
      <c r="E49" s="438">
        <f t="shared" si="2"/>
        <v>0</v>
      </c>
      <c r="F49" s="438">
        <f t="shared" si="2"/>
        <v>0</v>
      </c>
      <c r="G49" s="438">
        <f t="shared" si="2"/>
        <v>0</v>
      </c>
      <c r="H49" s="438">
        <f t="shared" si="2"/>
        <v>0</v>
      </c>
      <c r="I49" s="32"/>
    </row>
    <row r="50" spans="2:9">
      <c r="B50" s="93" t="s">
        <v>164</v>
      </c>
      <c r="C50" s="93" t="s">
        <v>179</v>
      </c>
      <c r="D50" s="438">
        <f t="shared" si="2"/>
        <v>0</v>
      </c>
      <c r="E50" s="438">
        <f t="shared" si="2"/>
        <v>0</v>
      </c>
      <c r="F50" s="438">
        <f t="shared" si="2"/>
        <v>0</v>
      </c>
      <c r="G50" s="438">
        <f t="shared" si="2"/>
        <v>0</v>
      </c>
      <c r="H50" s="438">
        <f t="shared" si="2"/>
        <v>0</v>
      </c>
      <c r="I50" s="32"/>
    </row>
    <row r="51" spans="2:9">
      <c r="B51" s="93" t="s">
        <v>165</v>
      </c>
      <c r="C51" s="93" t="s">
        <v>179</v>
      </c>
      <c r="D51" s="438">
        <f t="shared" si="2"/>
        <v>0</v>
      </c>
      <c r="E51" s="438">
        <f t="shared" si="2"/>
        <v>0</v>
      </c>
      <c r="F51" s="438">
        <f t="shared" si="2"/>
        <v>0</v>
      </c>
      <c r="G51" s="438">
        <f t="shared" si="2"/>
        <v>0</v>
      </c>
      <c r="H51" s="438">
        <f t="shared" si="2"/>
        <v>0</v>
      </c>
      <c r="I51" s="32"/>
    </row>
    <row r="52" spans="2:9">
      <c r="B52" s="93" t="s">
        <v>166</v>
      </c>
      <c r="C52" s="93" t="s">
        <v>180</v>
      </c>
      <c r="D52" s="438">
        <f t="shared" si="2"/>
        <v>0</v>
      </c>
      <c r="E52" s="438">
        <f t="shared" si="2"/>
        <v>0</v>
      </c>
      <c r="F52" s="438">
        <f t="shared" si="2"/>
        <v>0</v>
      </c>
      <c r="G52" s="438">
        <f t="shared" si="2"/>
        <v>0</v>
      </c>
      <c r="H52" s="438">
        <f t="shared" si="2"/>
        <v>0</v>
      </c>
      <c r="I52" s="32"/>
    </row>
    <row r="53" spans="2:9">
      <c r="B53" s="93" t="s">
        <v>167</v>
      </c>
      <c r="C53" s="93" t="s">
        <v>180</v>
      </c>
      <c r="D53" s="438">
        <f t="shared" si="2"/>
        <v>0</v>
      </c>
      <c r="E53" s="438">
        <f t="shared" si="2"/>
        <v>0</v>
      </c>
      <c r="F53" s="438">
        <f t="shared" si="2"/>
        <v>0</v>
      </c>
      <c r="G53" s="438">
        <f t="shared" si="2"/>
        <v>0</v>
      </c>
      <c r="H53" s="438">
        <f t="shared" si="2"/>
        <v>0</v>
      </c>
      <c r="I53" s="32"/>
    </row>
    <row r="54" spans="2:9">
      <c r="B54" s="93" t="s">
        <v>168</v>
      </c>
      <c r="C54" s="93" t="s">
        <v>180</v>
      </c>
      <c r="D54" s="438">
        <f t="shared" si="2"/>
        <v>0</v>
      </c>
      <c r="E54" s="438">
        <f t="shared" si="2"/>
        <v>0</v>
      </c>
      <c r="F54" s="438">
        <f t="shared" si="2"/>
        <v>0</v>
      </c>
      <c r="G54" s="438">
        <f t="shared" si="2"/>
        <v>0</v>
      </c>
      <c r="H54" s="438">
        <f t="shared" si="2"/>
        <v>0</v>
      </c>
      <c r="I54" s="32"/>
    </row>
    <row r="55" spans="2:9">
      <c r="B55" s="93" t="s">
        <v>169</v>
      </c>
      <c r="C55" s="93" t="s">
        <v>180</v>
      </c>
      <c r="D55" s="438">
        <f t="shared" si="2"/>
        <v>0</v>
      </c>
      <c r="E55" s="438">
        <f t="shared" si="2"/>
        <v>0</v>
      </c>
      <c r="F55" s="438">
        <f t="shared" si="2"/>
        <v>0</v>
      </c>
      <c r="G55" s="438">
        <f t="shared" si="2"/>
        <v>0</v>
      </c>
      <c r="H55" s="438">
        <f t="shared" si="2"/>
        <v>0</v>
      </c>
      <c r="I55" s="32"/>
    </row>
    <row r="56" spans="2:9">
      <c r="B56" s="527" t="s">
        <v>1053</v>
      </c>
      <c r="C56" s="527"/>
      <c r="D56" s="438">
        <f t="shared" si="2"/>
        <v>0</v>
      </c>
      <c r="E56" s="438">
        <f t="shared" si="2"/>
        <v>0</v>
      </c>
      <c r="F56" s="438">
        <f t="shared" si="2"/>
        <v>0</v>
      </c>
      <c r="G56" s="438">
        <f t="shared" si="2"/>
        <v>0</v>
      </c>
      <c r="H56" s="438">
        <f t="shared" si="2"/>
        <v>0</v>
      </c>
      <c r="I56" s="32"/>
    </row>
    <row r="57" spans="2:9">
      <c r="I57" s="32"/>
    </row>
    <row r="58" spans="2:9">
      <c r="B58" s="254" t="s">
        <v>245</v>
      </c>
      <c r="C58" s="254"/>
      <c r="D58" s="254"/>
      <c r="E58" s="254"/>
      <c r="F58" s="254"/>
      <c r="G58" s="254"/>
      <c r="H58" s="254"/>
      <c r="I58" s="32"/>
    </row>
    <row r="59" spans="2:9">
      <c r="B59" s="297" t="s">
        <v>170</v>
      </c>
      <c r="C59" s="298"/>
      <c r="D59" s="432">
        <f ca="1">IF(AND(D$12&gt;0,$C$12="Select grade 5 level from dropdown list →"),"See Cell C13",SUMIF($C$7:$C$19,$C$7,D7:D12))</f>
        <v>0</v>
      </c>
      <c r="E59" s="432">
        <f ca="1">IF(AND(E$12&gt;0,$C$12="Select grade 5 level from dropdown list →"),"See Cell C13",SUMIF($C$7:$C$19,$C$7,E7:E12))</f>
        <v>0</v>
      </c>
      <c r="F59" s="432">
        <f ca="1">IF(AND(F$12&gt;0,$C$12="Select grade 5 level from dropdown list →"),"See Cell C13",SUMIF($C$7:$C$19,$C$7,F7:F12))</f>
        <v>0</v>
      </c>
      <c r="G59" s="432">
        <f ca="1">IF(AND(G$12&gt;0,$C$12="Select grade 5 level from dropdown list →"),"See Cell C13",SUMIF($C$7:$C$19,$C$7,G7:G12))</f>
        <v>0</v>
      </c>
      <c r="H59" s="432">
        <f ca="1">IF(AND(H$12&gt;0,$C$12="Select grade 5 level from dropdown list →"),"See Cell C13",SUMIF($C$7:$C$19,$C$7,H7:H12))</f>
        <v>0</v>
      </c>
      <c r="I59" s="32"/>
    </row>
    <row r="60" spans="2:9">
      <c r="B60" s="299" t="s">
        <v>171</v>
      </c>
      <c r="C60" s="300"/>
      <c r="D60" s="432">
        <f>IF(AND(D$12&gt;0,$C$12="Select grade 5 level from dropdown list →"),"See Cell C13",SUMIF($C$12:$C$15,$C$15,D12:D15))</f>
        <v>0</v>
      </c>
      <c r="E60" s="432">
        <f>IF(AND(E$12&gt;0,$C$12="Select grade 5 level from dropdown list →"),"See Cell C13",SUMIF($C$12:$C$15,$C$15,E12:E15))</f>
        <v>0</v>
      </c>
      <c r="F60" s="432">
        <f>IF(AND(F$12&gt;0,$C$12="Select grade 5 level from dropdown list →"),"See Cell C13",SUMIF($C$12:$C$15,$C$15,F12:F15))</f>
        <v>0</v>
      </c>
      <c r="G60" s="432">
        <f>IF(AND(G$12&gt;0,$C$12="Select grade 5 level from dropdown list →"),"See Cell C13",SUMIF($C$12:$C$15,$C$15,G12:G15))</f>
        <v>0</v>
      </c>
      <c r="H60" s="432">
        <f>IF(AND(H$12&gt;0,$C$12="Select grade 5 level from dropdown list →"),"See Cell C13",SUMIF($C$12:$C$15,$C$15,H12:H15))</f>
        <v>0</v>
      </c>
      <c r="I60" s="32"/>
    </row>
    <row r="61" spans="2:9">
      <c r="B61" s="528" t="s">
        <v>172</v>
      </c>
      <c r="C61" s="300"/>
      <c r="D61" s="432">
        <f>SUM(D16:D19)</f>
        <v>0</v>
      </c>
      <c r="E61" s="432">
        <f>SUM(E16:E19)</f>
        <v>0</v>
      </c>
      <c r="F61" s="432">
        <f>SUM(F16:F19)</f>
        <v>0</v>
      </c>
      <c r="G61" s="432">
        <f>SUM(G16:G19)</f>
        <v>0</v>
      </c>
      <c r="H61" s="432">
        <f>SUM(H16:H19)</f>
        <v>0</v>
      </c>
      <c r="I61" s="32"/>
    </row>
    <row r="62" spans="2:9">
      <c r="B62" s="301" t="s">
        <v>1054</v>
      </c>
      <c r="C62" s="302"/>
      <c r="D62" s="529">
        <f>D20</f>
        <v>0</v>
      </c>
      <c r="E62" s="529">
        <f t="shared" ref="E62:H62" si="3">E20</f>
        <v>0</v>
      </c>
      <c r="F62" s="529">
        <f t="shared" si="3"/>
        <v>0</v>
      </c>
      <c r="G62" s="529">
        <f t="shared" si="3"/>
        <v>0</v>
      </c>
      <c r="H62" s="529">
        <f t="shared" si="3"/>
        <v>0</v>
      </c>
      <c r="I62" s="32"/>
    </row>
    <row r="63" spans="2:9" ht="15.6" thickBot="1">
      <c r="B63" s="295" t="s">
        <v>173</v>
      </c>
      <c r="C63" s="294"/>
      <c r="D63" s="433">
        <f ca="1">SUM(D59:D62)</f>
        <v>0</v>
      </c>
      <c r="E63" s="433">
        <f t="shared" ref="E63:H63" ca="1" si="4">SUM(E59:E62)</f>
        <v>0</v>
      </c>
      <c r="F63" s="433">
        <f t="shared" ca="1" si="4"/>
        <v>0</v>
      </c>
      <c r="G63" s="433">
        <f t="shared" ca="1" si="4"/>
        <v>0</v>
      </c>
      <c r="H63" s="433">
        <f t="shared" ca="1" si="4"/>
        <v>0</v>
      </c>
      <c r="I63" s="32"/>
    </row>
    <row r="64" spans="2:9" ht="15.6" thickTop="1">
      <c r="B64" s="303" t="s">
        <v>240</v>
      </c>
      <c r="C64" s="304"/>
      <c r="D64" s="434">
        <f ca="1">D63</f>
        <v>0</v>
      </c>
      <c r="E64" s="434">
        <f ca="1">E63-D63</f>
        <v>0</v>
      </c>
      <c r="F64" s="434">
        <f t="shared" ref="F64:H64" ca="1" si="5">F63-E63</f>
        <v>0</v>
      </c>
      <c r="G64" s="434">
        <f t="shared" ca="1" si="5"/>
        <v>0</v>
      </c>
      <c r="H64" s="434">
        <f t="shared" ca="1" si="5"/>
        <v>0</v>
      </c>
      <c r="I64" s="32"/>
    </row>
    <row r="65" spans="1:12">
      <c r="B65" s="299" t="s">
        <v>241</v>
      </c>
      <c r="C65" s="300"/>
      <c r="D65" s="428">
        <f ca="1">IFERROR(D64/D63,0)</f>
        <v>0</v>
      </c>
      <c r="E65" s="428">
        <f ca="1">IFERROR(E64/D63,0)</f>
        <v>0</v>
      </c>
      <c r="F65" s="428">
        <f t="shared" ref="F65:H65" ca="1" si="6">IFERROR(F64/E63,0)</f>
        <v>0</v>
      </c>
      <c r="G65" s="428">
        <f t="shared" ca="1" si="6"/>
        <v>0</v>
      </c>
      <c r="H65" s="428">
        <f t="shared" ca="1" si="6"/>
        <v>0</v>
      </c>
      <c r="I65" s="32"/>
    </row>
    <row r="66" spans="1:12">
      <c r="B66" s="301" t="s">
        <v>242</v>
      </c>
      <c r="C66" s="302"/>
      <c r="D66" s="429">
        <v>0</v>
      </c>
      <c r="E66" s="429">
        <v>0</v>
      </c>
      <c r="F66" s="429">
        <v>0</v>
      </c>
      <c r="G66" s="429">
        <v>0</v>
      </c>
      <c r="H66" s="429">
        <v>0</v>
      </c>
      <c r="I66" s="32"/>
    </row>
    <row r="67" spans="1:12">
      <c r="B67" s="305"/>
      <c r="C67" s="305"/>
      <c r="D67" s="306"/>
      <c r="E67" s="306"/>
      <c r="F67" s="306"/>
      <c r="G67" s="306"/>
      <c r="H67" s="306"/>
      <c r="I67" s="32"/>
    </row>
    <row r="68" spans="1:12">
      <c r="B68" s="254" t="s">
        <v>246</v>
      </c>
      <c r="C68" s="254"/>
      <c r="D68" s="254"/>
      <c r="E68" s="254"/>
      <c r="F68" s="254"/>
      <c r="G68" s="254"/>
      <c r="H68" s="254"/>
      <c r="I68" s="32"/>
    </row>
    <row r="69" spans="1:12" ht="153.75" customHeight="1">
      <c r="A69" s="307"/>
      <c r="B69" s="563"/>
      <c r="C69" s="564"/>
      <c r="D69" s="564"/>
      <c r="E69" s="564"/>
      <c r="F69" s="564"/>
      <c r="G69" s="564"/>
      <c r="H69" s="565"/>
      <c r="I69" s="32"/>
    </row>
    <row r="70" spans="1:12">
      <c r="A70" s="97"/>
      <c r="B70" s="97"/>
      <c r="C70" s="97"/>
      <c r="D70" s="97"/>
      <c r="E70" s="97"/>
      <c r="F70" s="97"/>
      <c r="G70" s="97"/>
      <c r="H70" s="97"/>
      <c r="I70" s="32"/>
    </row>
    <row r="71" spans="1:12">
      <c r="B71" s="254" t="s">
        <v>228</v>
      </c>
      <c r="C71" s="254"/>
      <c r="D71" s="254"/>
      <c r="E71" s="254"/>
      <c r="F71" s="254"/>
      <c r="G71" s="254"/>
      <c r="H71" s="254"/>
      <c r="I71" s="32"/>
    </row>
    <row r="72" spans="1:12">
      <c r="B72" s="36" t="s">
        <v>231</v>
      </c>
      <c r="C72" s="37"/>
      <c r="D72" s="436">
        <f>D79+D84+SUM(D88:D135)</f>
        <v>0</v>
      </c>
      <c r="E72" s="436">
        <f t="shared" ref="E72:H72" si="7">E79+E84+SUM(E88:E135)</f>
        <v>0</v>
      </c>
      <c r="F72" s="436">
        <f t="shared" si="7"/>
        <v>0</v>
      </c>
      <c r="G72" s="436">
        <f t="shared" si="7"/>
        <v>0</v>
      </c>
      <c r="H72" s="436">
        <f t="shared" si="7"/>
        <v>0</v>
      </c>
      <c r="I72" s="32"/>
    </row>
    <row r="73" spans="1:12">
      <c r="B73" s="271" t="s">
        <v>232</v>
      </c>
      <c r="C73" s="256"/>
      <c r="D73" s="437">
        <f ca="1">D63-D72</f>
        <v>0</v>
      </c>
      <c r="E73" s="437">
        <f ca="1">E63-E72</f>
        <v>0</v>
      </c>
      <c r="F73" s="437">
        <f ca="1">F63-F72</f>
        <v>0</v>
      </c>
      <c r="G73" s="437">
        <f ca="1">G63-G72</f>
        <v>0</v>
      </c>
      <c r="H73" s="437">
        <f ca="1">H63-H72</f>
        <v>0</v>
      </c>
      <c r="I73" s="32"/>
    </row>
    <row r="74" spans="1:12">
      <c r="B74"/>
      <c r="C74"/>
      <c r="D74"/>
      <c r="E74"/>
      <c r="F74"/>
      <c r="G74"/>
      <c r="H74"/>
      <c r="I74" s="32"/>
    </row>
    <row r="75" spans="1:12">
      <c r="B75" s="288" t="s">
        <v>1005</v>
      </c>
      <c r="C75" s="289"/>
      <c r="D75" s="290">
        <v>1</v>
      </c>
      <c r="E75" s="423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32"/>
      <c r="J75" s="421"/>
      <c r="K75" s="421"/>
    </row>
    <row r="76" spans="1:12">
      <c r="B76"/>
      <c r="C76"/>
      <c r="D76"/>
      <c r="E76"/>
      <c r="F76"/>
      <c r="G76"/>
      <c r="H76"/>
      <c r="I76" s="32"/>
    </row>
    <row r="77" spans="1:12" ht="30">
      <c r="B77" s="82" t="s">
        <v>1006</v>
      </c>
      <c r="C77" s="84" t="s">
        <v>1026</v>
      </c>
      <c r="D77" s="83" t="str">
        <f>CONTROL!$G$19</f>
        <v>-</v>
      </c>
      <c r="E77" s="83" t="str">
        <f>CONTROL!$G$20</f>
        <v>-</v>
      </c>
      <c r="F77" s="83" t="str">
        <f>CONTROL!$G$21</f>
        <v>-</v>
      </c>
      <c r="G77" s="83" t="str">
        <f>CONTROL!$G$22</f>
        <v>-</v>
      </c>
      <c r="H77" s="83" t="str">
        <f>CONTROL!$G$23</f>
        <v>-</v>
      </c>
      <c r="I77" s="32"/>
    </row>
    <row r="78" spans="1:12">
      <c r="B78" s="81" t="s">
        <v>1007</v>
      </c>
      <c r="C78" s="80"/>
      <c r="D78" s="253">
        <v>0</v>
      </c>
      <c r="E78" s="270">
        <f>$D$78</f>
        <v>0</v>
      </c>
      <c r="F78" s="270">
        <f t="shared" ref="F78:H78" si="8">$D$78</f>
        <v>0</v>
      </c>
      <c r="G78" s="270">
        <f t="shared" si="8"/>
        <v>0</v>
      </c>
      <c r="H78" s="270">
        <f t="shared" si="8"/>
        <v>0</v>
      </c>
      <c r="I78" s="32"/>
      <c r="K78" s="421"/>
    </row>
    <row r="79" spans="1:12">
      <c r="B79" s="81" t="s">
        <v>1003</v>
      </c>
      <c r="C79" s="80"/>
      <c r="D79" s="296">
        <v>0</v>
      </c>
      <c r="E79" s="296"/>
      <c r="F79" s="296"/>
      <c r="G79" s="296"/>
      <c r="H79" s="296"/>
      <c r="I79" s="32"/>
      <c r="K79" s="421"/>
      <c r="L79" s="421"/>
    </row>
    <row r="80" spans="1:12" ht="45" customHeight="1">
      <c r="B80" s="559" t="s">
        <v>1009</v>
      </c>
      <c r="C80" s="559"/>
      <c r="D80" s="560"/>
      <c r="E80" s="561"/>
      <c r="F80" s="561"/>
      <c r="G80" s="561"/>
      <c r="H80" s="562"/>
      <c r="I80" s="32"/>
    </row>
    <row r="81" spans="1:9">
      <c r="B81" s="291"/>
      <c r="C81" s="291"/>
      <c r="D81"/>
      <c r="E81"/>
      <c r="F81"/>
      <c r="G81"/>
      <c r="H81"/>
      <c r="I81" s="32"/>
    </row>
    <row r="82" spans="1:9" ht="30" customHeight="1">
      <c r="B82" s="82" t="s">
        <v>1008</v>
      </c>
      <c r="C82" s="84" t="s">
        <v>1026</v>
      </c>
      <c r="D82" s="83" t="str">
        <f>CONTROL!$G$19</f>
        <v>-</v>
      </c>
      <c r="E82" s="83" t="str">
        <f>CONTROL!$G$20</f>
        <v>-</v>
      </c>
      <c r="F82" s="83" t="str">
        <f>CONTROL!$G$21</f>
        <v>-</v>
      </c>
      <c r="G82" s="83" t="str">
        <f>CONTROL!$G$22</f>
        <v>-</v>
      </c>
      <c r="H82" s="83" t="str">
        <f>CONTROL!$G$23</f>
        <v>-</v>
      </c>
      <c r="I82" s="32"/>
    </row>
    <row r="83" spans="1:9">
      <c r="B83" s="81" t="s">
        <v>1007</v>
      </c>
      <c r="C83" s="80"/>
      <c r="D83" s="253">
        <v>0</v>
      </c>
      <c r="E83" s="270">
        <f>$D$83</f>
        <v>0</v>
      </c>
      <c r="F83" s="270">
        <f t="shared" ref="F83:H83" si="9">$D$83</f>
        <v>0</v>
      </c>
      <c r="G83" s="270">
        <f t="shared" si="9"/>
        <v>0</v>
      </c>
      <c r="H83" s="270">
        <f t="shared" si="9"/>
        <v>0</v>
      </c>
      <c r="I83" s="32"/>
    </row>
    <row r="84" spans="1:9">
      <c r="B84" s="81" t="s">
        <v>1003</v>
      </c>
      <c r="C84" s="80"/>
      <c r="D84" s="431"/>
      <c r="E84" s="431"/>
      <c r="F84" s="431"/>
      <c r="G84" s="431"/>
      <c r="H84" s="431"/>
      <c r="I84" s="32"/>
    </row>
    <row r="85" spans="1:9" ht="45" customHeight="1">
      <c r="B85" s="559" t="s">
        <v>1009</v>
      </c>
      <c r="C85" s="559"/>
      <c r="D85" s="560"/>
      <c r="E85" s="561"/>
      <c r="F85" s="561"/>
      <c r="G85" s="561"/>
      <c r="H85" s="562"/>
      <c r="I85" s="32"/>
    </row>
    <row r="86" spans="1:9">
      <c r="I86" s="32"/>
    </row>
    <row r="87" spans="1:9">
      <c r="B87" s="38" t="s">
        <v>236</v>
      </c>
      <c r="C87" s="39" t="s">
        <v>235</v>
      </c>
      <c r="D87" s="26" t="str">
        <f>CONTROL!$G$19</f>
        <v>-</v>
      </c>
      <c r="E87" s="26" t="str">
        <f>CONTROL!$G$20</f>
        <v>-</v>
      </c>
      <c r="F87" s="26" t="str">
        <f>CONTROL!$G$21</f>
        <v>-</v>
      </c>
      <c r="G87" s="26" t="str">
        <f>CONTROL!$G$22</f>
        <v>-</v>
      </c>
      <c r="H87" s="26" t="str">
        <f>CONTROL!$G$23</f>
        <v>-</v>
      </c>
      <c r="I87" s="32"/>
    </row>
    <row r="88" spans="1:9">
      <c r="A88" s="4"/>
      <c r="B88" s="33" t="s">
        <v>269</v>
      </c>
      <c r="C88" s="35" t="s">
        <v>1026</v>
      </c>
      <c r="D88" s="431"/>
      <c r="E88" s="431"/>
      <c r="F88" s="431"/>
      <c r="G88" s="431"/>
      <c r="H88" s="431"/>
      <c r="I88" s="32"/>
    </row>
    <row r="89" spans="1:9">
      <c r="A89" s="4"/>
      <c r="B89" s="33" t="s">
        <v>270</v>
      </c>
      <c r="C89" s="35" t="s">
        <v>1026</v>
      </c>
      <c r="D89" s="431"/>
      <c r="E89" s="431"/>
      <c r="F89" s="431"/>
      <c r="G89" s="431"/>
      <c r="H89" s="431"/>
      <c r="I89" s="32"/>
    </row>
    <row r="90" spans="1:9">
      <c r="A90" s="4"/>
      <c r="B90" s="33" t="s">
        <v>271</v>
      </c>
      <c r="C90" s="35" t="s">
        <v>1026</v>
      </c>
      <c r="D90" s="431"/>
      <c r="E90" s="431"/>
      <c r="F90" s="431"/>
      <c r="G90" s="431"/>
      <c r="H90" s="431"/>
      <c r="I90" s="32"/>
    </row>
    <row r="91" spans="1:9">
      <c r="A91" s="4"/>
      <c r="B91" s="33" t="s">
        <v>272</v>
      </c>
      <c r="C91" s="35" t="s">
        <v>1026</v>
      </c>
      <c r="D91" s="431"/>
      <c r="E91" s="431"/>
      <c r="F91" s="431"/>
      <c r="G91" s="431"/>
      <c r="H91" s="431"/>
      <c r="I91" s="32"/>
    </row>
    <row r="92" spans="1:9">
      <c r="A92" s="4"/>
      <c r="B92" s="33" t="s">
        <v>273</v>
      </c>
      <c r="C92" s="35" t="s">
        <v>1026</v>
      </c>
      <c r="D92" s="530"/>
      <c r="E92" s="431"/>
      <c r="F92" s="431"/>
      <c r="G92" s="431"/>
      <c r="H92" s="431"/>
      <c r="I92" s="32"/>
    </row>
    <row r="93" spans="1:9">
      <c r="A93" s="4"/>
      <c r="B93" s="33" t="s">
        <v>274</v>
      </c>
      <c r="C93" s="35" t="s">
        <v>1026</v>
      </c>
      <c r="D93" s="431"/>
      <c r="E93" s="431"/>
      <c r="F93" s="431"/>
      <c r="G93" s="431"/>
      <c r="H93" s="431"/>
      <c r="I93" s="32"/>
    </row>
    <row r="94" spans="1:9">
      <c r="A94" s="4"/>
      <c r="B94" s="33" t="s">
        <v>275</v>
      </c>
      <c r="C94" s="35" t="s">
        <v>1026</v>
      </c>
      <c r="D94" s="431"/>
      <c r="E94" s="431"/>
      <c r="F94" s="431"/>
      <c r="G94" s="431"/>
      <c r="H94" s="431"/>
      <c r="I94" s="32"/>
    </row>
    <row r="95" spans="1:9">
      <c r="A95" s="4"/>
      <c r="B95" s="33" t="s">
        <v>276</v>
      </c>
      <c r="C95" s="35" t="s">
        <v>1026</v>
      </c>
      <c r="D95" s="431"/>
      <c r="E95" s="431"/>
      <c r="F95" s="431"/>
      <c r="G95" s="431"/>
      <c r="H95" s="431"/>
      <c r="I95" s="32"/>
    </row>
    <row r="96" spans="1:9">
      <c r="A96" s="4"/>
      <c r="B96" s="33" t="s">
        <v>277</v>
      </c>
      <c r="C96" s="35" t="s">
        <v>1026</v>
      </c>
      <c r="D96" s="431"/>
      <c r="E96" s="431"/>
      <c r="F96" s="431"/>
      <c r="G96" s="431"/>
      <c r="H96" s="431"/>
      <c r="I96" s="32"/>
    </row>
    <row r="97" spans="1:9">
      <c r="A97" s="4"/>
      <c r="B97" s="33" t="s">
        <v>278</v>
      </c>
      <c r="C97" s="35" t="s">
        <v>1026</v>
      </c>
      <c r="D97" s="431"/>
      <c r="E97" s="431"/>
      <c r="F97" s="431"/>
      <c r="G97" s="431"/>
      <c r="H97" s="431"/>
      <c r="I97" s="32"/>
    </row>
    <row r="98" spans="1:9">
      <c r="A98" s="4"/>
      <c r="B98" s="33" t="s">
        <v>279</v>
      </c>
      <c r="C98" s="35" t="s">
        <v>1026</v>
      </c>
      <c r="D98" s="431"/>
      <c r="E98" s="431"/>
      <c r="F98" s="431"/>
      <c r="G98" s="431"/>
      <c r="H98" s="431"/>
      <c r="I98" s="32"/>
    </row>
    <row r="99" spans="1:9">
      <c r="A99" s="4"/>
      <c r="B99" s="33" t="s">
        <v>280</v>
      </c>
      <c r="C99" s="35" t="s">
        <v>1026</v>
      </c>
      <c r="D99" s="431"/>
      <c r="E99" s="431"/>
      <c r="F99" s="431"/>
      <c r="G99" s="431"/>
      <c r="H99" s="431"/>
      <c r="I99" s="32"/>
    </row>
    <row r="100" spans="1:9">
      <c r="A100" s="4"/>
      <c r="B100" s="33" t="s">
        <v>281</v>
      </c>
      <c r="C100" s="35" t="s">
        <v>1026</v>
      </c>
      <c r="D100" s="431"/>
      <c r="E100" s="431"/>
      <c r="F100" s="431"/>
      <c r="G100" s="431"/>
      <c r="H100" s="431"/>
      <c r="I100" s="32"/>
    </row>
    <row r="101" spans="1:9">
      <c r="A101" s="4"/>
      <c r="B101" s="33" t="s">
        <v>282</v>
      </c>
      <c r="C101" s="35" t="s">
        <v>1026</v>
      </c>
      <c r="D101" s="431"/>
      <c r="E101" s="431"/>
      <c r="F101" s="431"/>
      <c r="G101" s="431"/>
      <c r="H101" s="431"/>
      <c r="I101" s="32"/>
    </row>
    <row r="102" spans="1:9">
      <c r="A102" s="4"/>
      <c r="B102" s="33" t="s">
        <v>283</v>
      </c>
      <c r="C102" s="35" t="s">
        <v>1026</v>
      </c>
      <c r="D102" s="431"/>
      <c r="E102" s="431"/>
      <c r="F102" s="431"/>
      <c r="G102" s="431"/>
      <c r="H102" s="431"/>
      <c r="I102" s="32"/>
    </row>
    <row r="103" spans="1:9">
      <c r="A103" s="4"/>
      <c r="B103" s="33" t="s">
        <v>284</v>
      </c>
      <c r="C103" s="35" t="s">
        <v>1026</v>
      </c>
      <c r="D103" s="431"/>
      <c r="E103" s="431"/>
      <c r="F103" s="431"/>
      <c r="G103" s="431"/>
      <c r="H103" s="431"/>
      <c r="I103" s="32"/>
    </row>
    <row r="104" spans="1:9">
      <c r="A104" s="4"/>
      <c r="B104" s="33" t="s">
        <v>285</v>
      </c>
      <c r="C104" s="35" t="s">
        <v>1026</v>
      </c>
      <c r="D104" s="431"/>
      <c r="E104" s="431"/>
      <c r="F104" s="431"/>
      <c r="G104" s="431"/>
      <c r="H104" s="431"/>
      <c r="I104" s="32"/>
    </row>
    <row r="105" spans="1:9">
      <c r="A105" s="4"/>
      <c r="B105" s="33" t="s">
        <v>286</v>
      </c>
      <c r="C105" s="35" t="s">
        <v>1026</v>
      </c>
      <c r="D105" s="431"/>
      <c r="E105" s="431"/>
      <c r="F105" s="431"/>
      <c r="G105" s="431"/>
      <c r="H105" s="431"/>
      <c r="I105" s="32"/>
    </row>
    <row r="106" spans="1:9">
      <c r="A106" s="4"/>
      <c r="B106" s="33" t="s">
        <v>287</v>
      </c>
      <c r="C106" s="35" t="s">
        <v>1026</v>
      </c>
      <c r="D106" s="431"/>
      <c r="E106" s="431"/>
      <c r="F106" s="431"/>
      <c r="G106" s="431"/>
      <c r="H106" s="431"/>
      <c r="I106" s="32"/>
    </row>
    <row r="107" spans="1:9">
      <c r="A107" s="4"/>
      <c r="B107" s="33" t="s">
        <v>288</v>
      </c>
      <c r="C107" s="35" t="s">
        <v>1026</v>
      </c>
      <c r="D107" s="431"/>
      <c r="E107" s="431"/>
      <c r="F107" s="431"/>
      <c r="G107" s="431"/>
      <c r="H107" s="431"/>
      <c r="I107" s="32"/>
    </row>
    <row r="108" spans="1:9">
      <c r="A108" s="4"/>
      <c r="B108" s="33" t="s">
        <v>289</v>
      </c>
      <c r="C108" s="35" t="s">
        <v>1026</v>
      </c>
      <c r="D108" s="431"/>
      <c r="E108" s="431"/>
      <c r="F108" s="431"/>
      <c r="G108" s="431"/>
      <c r="H108" s="431"/>
      <c r="I108" s="32"/>
    </row>
    <row r="109" spans="1:9">
      <c r="A109" s="4"/>
      <c r="B109" s="33" t="s">
        <v>290</v>
      </c>
      <c r="C109" s="35" t="s">
        <v>1026</v>
      </c>
      <c r="D109" s="431"/>
      <c r="E109" s="431"/>
      <c r="F109" s="431"/>
      <c r="G109" s="431"/>
      <c r="H109" s="431"/>
      <c r="I109" s="32"/>
    </row>
    <row r="110" spans="1:9">
      <c r="A110" s="4"/>
      <c r="B110" s="33" t="s">
        <v>291</v>
      </c>
      <c r="C110" s="35" t="s">
        <v>1026</v>
      </c>
      <c r="D110" s="431"/>
      <c r="E110" s="431"/>
      <c r="F110" s="431"/>
      <c r="G110" s="431"/>
      <c r="H110" s="431"/>
      <c r="I110" s="32"/>
    </row>
    <row r="111" spans="1:9">
      <c r="A111" s="4"/>
      <c r="B111" s="33" t="s">
        <v>292</v>
      </c>
      <c r="C111" s="35" t="s">
        <v>1026</v>
      </c>
      <c r="D111" s="431"/>
      <c r="E111" s="431"/>
      <c r="F111" s="431"/>
      <c r="G111" s="431"/>
      <c r="H111" s="431"/>
      <c r="I111" s="32"/>
    </row>
    <row r="112" spans="1:9">
      <c r="A112" s="4"/>
      <c r="B112" s="33" t="s">
        <v>293</v>
      </c>
      <c r="C112" s="35" t="s">
        <v>1026</v>
      </c>
      <c r="D112" s="431"/>
      <c r="E112" s="431"/>
      <c r="F112" s="431"/>
      <c r="G112" s="431"/>
      <c r="H112" s="431"/>
      <c r="I112" s="32"/>
    </row>
    <row r="113" spans="1:9">
      <c r="A113" s="4"/>
      <c r="B113" s="33" t="s">
        <v>294</v>
      </c>
      <c r="C113" s="35" t="s">
        <v>1026</v>
      </c>
      <c r="D113" s="431"/>
      <c r="E113" s="431"/>
      <c r="F113" s="431"/>
      <c r="G113" s="431"/>
      <c r="H113" s="431"/>
      <c r="I113" s="32"/>
    </row>
    <row r="114" spans="1:9">
      <c r="A114" s="4"/>
      <c r="B114" s="33" t="s">
        <v>295</v>
      </c>
      <c r="C114" s="35" t="s">
        <v>1026</v>
      </c>
      <c r="D114" s="431"/>
      <c r="E114" s="431"/>
      <c r="F114" s="431"/>
      <c r="G114" s="431"/>
      <c r="H114" s="431"/>
      <c r="I114" s="32"/>
    </row>
    <row r="115" spans="1:9">
      <c r="A115" s="4"/>
      <c r="B115" s="33" t="s">
        <v>296</v>
      </c>
      <c r="C115" s="35" t="s">
        <v>1026</v>
      </c>
      <c r="D115" s="431"/>
      <c r="E115" s="431"/>
      <c r="F115" s="431"/>
      <c r="G115" s="431"/>
      <c r="H115" s="431"/>
      <c r="I115" s="32"/>
    </row>
    <row r="116" spans="1:9">
      <c r="A116" s="4"/>
      <c r="B116" s="33" t="s">
        <v>297</v>
      </c>
      <c r="C116" s="35" t="s">
        <v>1026</v>
      </c>
      <c r="D116" s="431"/>
      <c r="E116" s="431"/>
      <c r="F116" s="431"/>
      <c r="G116" s="431"/>
      <c r="H116" s="431"/>
      <c r="I116" s="32"/>
    </row>
    <row r="117" spans="1:9">
      <c r="A117" s="4"/>
      <c r="B117" s="33" t="s">
        <v>298</v>
      </c>
      <c r="C117" s="35" t="s">
        <v>1026</v>
      </c>
      <c r="D117" s="431"/>
      <c r="E117" s="431"/>
      <c r="F117" s="431"/>
      <c r="G117" s="431"/>
      <c r="H117" s="431"/>
      <c r="I117" s="32"/>
    </row>
    <row r="118" spans="1:9">
      <c r="A118" s="4"/>
      <c r="B118" s="33" t="s">
        <v>299</v>
      </c>
      <c r="C118" s="35" t="s">
        <v>1026</v>
      </c>
      <c r="D118" s="431"/>
      <c r="E118" s="431"/>
      <c r="F118" s="431"/>
      <c r="G118" s="431"/>
      <c r="H118" s="431"/>
      <c r="I118" s="32"/>
    </row>
    <row r="119" spans="1:9">
      <c r="A119" s="4"/>
      <c r="B119" s="33" t="s">
        <v>300</v>
      </c>
      <c r="C119" s="35" t="s">
        <v>1026</v>
      </c>
      <c r="D119" s="431"/>
      <c r="E119" s="431"/>
      <c r="F119" s="431"/>
      <c r="G119" s="431"/>
      <c r="H119" s="431"/>
      <c r="I119" s="32"/>
    </row>
    <row r="120" spans="1:9">
      <c r="A120" s="4"/>
      <c r="B120" s="33" t="s">
        <v>301</v>
      </c>
      <c r="C120" s="35" t="s">
        <v>1026</v>
      </c>
      <c r="D120" s="431"/>
      <c r="E120" s="431"/>
      <c r="F120" s="431"/>
      <c r="G120" s="431"/>
      <c r="H120" s="431"/>
      <c r="I120" s="32"/>
    </row>
    <row r="121" spans="1:9">
      <c r="A121" s="4"/>
      <c r="B121" s="33" t="s">
        <v>302</v>
      </c>
      <c r="C121" s="35" t="s">
        <v>1026</v>
      </c>
      <c r="D121" s="431"/>
      <c r="E121" s="431"/>
      <c r="F121" s="431"/>
      <c r="G121" s="431"/>
      <c r="H121" s="431"/>
      <c r="I121" s="32"/>
    </row>
    <row r="122" spans="1:9">
      <c r="A122" s="4"/>
      <c r="B122" s="33" t="s">
        <v>303</v>
      </c>
      <c r="C122" s="35" t="s">
        <v>1026</v>
      </c>
      <c r="D122" s="431"/>
      <c r="E122" s="431"/>
      <c r="F122" s="431"/>
      <c r="G122" s="431"/>
      <c r="H122" s="431"/>
      <c r="I122" s="32"/>
    </row>
    <row r="123" spans="1:9">
      <c r="A123" s="4"/>
      <c r="B123" s="33" t="s">
        <v>304</v>
      </c>
      <c r="C123" s="35" t="s">
        <v>1026</v>
      </c>
      <c r="D123" s="431"/>
      <c r="E123" s="431"/>
      <c r="F123" s="431"/>
      <c r="G123" s="431"/>
      <c r="H123" s="431"/>
      <c r="I123" s="32"/>
    </row>
    <row r="124" spans="1:9">
      <c r="A124" s="4"/>
      <c r="B124" s="33" t="s">
        <v>305</v>
      </c>
      <c r="C124" s="35" t="s">
        <v>1026</v>
      </c>
      <c r="D124" s="431"/>
      <c r="E124" s="431"/>
      <c r="F124" s="431"/>
      <c r="G124" s="431"/>
      <c r="H124" s="431"/>
      <c r="I124" s="32"/>
    </row>
    <row r="125" spans="1:9">
      <c r="A125" s="4"/>
      <c r="B125" s="33" t="s">
        <v>306</v>
      </c>
      <c r="C125" s="35" t="s">
        <v>1026</v>
      </c>
      <c r="D125" s="431"/>
      <c r="E125" s="431"/>
      <c r="F125" s="431"/>
      <c r="G125" s="431"/>
      <c r="H125" s="431"/>
      <c r="I125" s="32"/>
    </row>
    <row r="126" spans="1:9">
      <c r="A126" s="4"/>
      <c r="B126" s="33" t="s">
        <v>307</v>
      </c>
      <c r="C126" s="35" t="s">
        <v>1026</v>
      </c>
      <c r="D126" s="431"/>
      <c r="E126" s="431"/>
      <c r="F126" s="431"/>
      <c r="G126" s="431"/>
      <c r="H126" s="431"/>
      <c r="I126" s="32"/>
    </row>
    <row r="127" spans="1:9">
      <c r="A127" s="4"/>
      <c r="B127" s="33" t="s">
        <v>308</v>
      </c>
      <c r="C127" s="35" t="s">
        <v>1026</v>
      </c>
      <c r="D127" s="431"/>
      <c r="E127" s="431"/>
      <c r="F127" s="431"/>
      <c r="G127" s="431"/>
      <c r="H127" s="431"/>
      <c r="I127" s="32"/>
    </row>
    <row r="128" spans="1:9">
      <c r="A128" s="4"/>
      <c r="B128" s="33" t="s">
        <v>309</v>
      </c>
      <c r="C128" s="35" t="s">
        <v>1026</v>
      </c>
      <c r="D128" s="431"/>
      <c r="E128" s="431"/>
      <c r="F128" s="431"/>
      <c r="G128" s="431"/>
      <c r="H128" s="431"/>
      <c r="I128" s="32"/>
    </row>
    <row r="129" spans="1:9">
      <c r="A129" s="4"/>
      <c r="B129" s="33" t="s">
        <v>310</v>
      </c>
      <c r="C129" s="35" t="s">
        <v>1026</v>
      </c>
      <c r="D129" s="431"/>
      <c r="E129" s="431"/>
      <c r="F129" s="431"/>
      <c r="G129" s="431"/>
      <c r="H129" s="431"/>
      <c r="I129" s="32"/>
    </row>
    <row r="130" spans="1:9">
      <c r="A130" s="4"/>
      <c r="B130" s="33" t="s">
        <v>311</v>
      </c>
      <c r="C130" s="35" t="s">
        <v>1026</v>
      </c>
      <c r="D130" s="431"/>
      <c r="E130" s="431"/>
      <c r="F130" s="431"/>
      <c r="G130" s="431"/>
      <c r="H130" s="431"/>
      <c r="I130" s="32"/>
    </row>
    <row r="131" spans="1:9">
      <c r="A131" s="4"/>
      <c r="B131" s="33" t="s">
        <v>312</v>
      </c>
      <c r="C131" s="35" t="s">
        <v>1026</v>
      </c>
      <c r="D131" s="431"/>
      <c r="E131" s="431"/>
      <c r="F131" s="431"/>
      <c r="G131" s="431"/>
      <c r="H131" s="431"/>
      <c r="I131" s="32"/>
    </row>
    <row r="132" spans="1:9">
      <c r="A132" s="4"/>
      <c r="B132" s="33" t="s">
        <v>313</v>
      </c>
      <c r="C132" s="35" t="s">
        <v>1026</v>
      </c>
      <c r="D132" s="431"/>
      <c r="E132" s="431"/>
      <c r="F132" s="431"/>
      <c r="G132" s="431"/>
      <c r="H132" s="431"/>
      <c r="I132" s="32"/>
    </row>
    <row r="133" spans="1:9">
      <c r="A133" s="4"/>
      <c r="B133" s="33" t="s">
        <v>314</v>
      </c>
      <c r="C133" s="35" t="s">
        <v>1026</v>
      </c>
      <c r="D133" s="431"/>
      <c r="E133" s="431"/>
      <c r="F133" s="431"/>
      <c r="G133" s="431"/>
      <c r="H133" s="431"/>
      <c r="I133" s="32"/>
    </row>
    <row r="134" spans="1:9">
      <c r="A134" s="4"/>
      <c r="B134" s="33" t="s">
        <v>315</v>
      </c>
      <c r="C134" s="35" t="s">
        <v>1026</v>
      </c>
      <c r="D134" s="431"/>
      <c r="E134" s="431"/>
      <c r="F134" s="431"/>
      <c r="G134" s="431"/>
      <c r="H134" s="431"/>
      <c r="I134" s="32"/>
    </row>
    <row r="135" spans="1:9">
      <c r="A135" s="4"/>
      <c r="B135" s="33" t="s">
        <v>316</v>
      </c>
      <c r="C135" s="35" t="s">
        <v>1026</v>
      </c>
      <c r="D135" s="431"/>
      <c r="E135" s="431"/>
      <c r="F135" s="431"/>
      <c r="G135" s="431"/>
      <c r="H135" s="431"/>
      <c r="I135" s="32"/>
    </row>
    <row r="136" spans="1:9">
      <c r="I136" s="32"/>
    </row>
  </sheetData>
  <sheetProtection algorithmName="SHA-512" hashValue="3jd5mBMJ90h0jyOLGH6SlH4HLQHy6va28GE/kCM/RPAubg1m0qGdG0I1uzpx4rq6e1Bk4iQvW8fqt+CL5jHeNg==" saltValue="zD9tvU+4Z2vRPndj8nKShA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C12">
    <cfRule type="cellIs" dxfId="25" priority="24" operator="notEqual">
      <formula>"Select grade 5 level from dropdown list →"</formula>
    </cfRule>
    <cfRule type="expression" dxfId="24" priority="25">
      <formula>SUM($D$12:$H$12)&gt;0</formula>
    </cfRule>
  </conditionalFormatting>
  <conditionalFormatting sqref="B2:H2">
    <cfRule type="expression" dxfId="23" priority="10">
      <formula>$B$2&lt;&gt;School</formula>
    </cfRule>
  </conditionalFormatting>
  <conditionalFormatting sqref="B3:H3">
    <cfRule type="expression" dxfId="22" priority="8">
      <formula>Year1=""</formula>
    </cfRule>
  </conditionalFormatting>
  <conditionalFormatting sqref="B75:C75">
    <cfRule type="expression" dxfId="21" priority="27">
      <formula>AND(ISBLANK($D$75)=TRUE,SUM($D$72:$H$72)&lt;&gt;0)</formula>
    </cfRule>
  </conditionalFormatting>
  <conditionalFormatting sqref="C88:C135">
    <cfRule type="expression" dxfId="20" priority="4">
      <formula>AND(ROW()-85&gt;$D$75,C88&lt;&gt;"Select from drop-down list →")</formula>
    </cfRule>
  </conditionalFormatting>
  <conditionalFormatting sqref="A88:H135">
    <cfRule type="expression" dxfId="19" priority="108">
      <formula>ROW()-85&gt;$D$75</formula>
    </cfRule>
  </conditionalFormatting>
  <conditionalFormatting sqref="C77 C82">
    <cfRule type="cellIs" dxfId="18" priority="81" operator="equal">
      <formula>"Select from drop-down list →"</formula>
    </cfRule>
  </conditionalFormatting>
  <conditionalFormatting sqref="B87:H87">
    <cfRule type="expression" dxfId="17" priority="7">
      <formula>$D$75&lt;=2</formula>
    </cfRule>
  </conditionalFormatting>
  <conditionalFormatting sqref="C30 C48">
    <cfRule type="expression" dxfId="16" priority="5">
      <formula>$C$30="Complete Cell C12 above"</formula>
    </cfRule>
  </conditionalFormatting>
  <conditionalFormatting sqref="E75:H75">
    <cfRule type="expression" dxfId="15" priority="3">
      <formula>($E$75)&lt;&gt;""</formula>
    </cfRule>
  </conditionalFormatting>
  <conditionalFormatting sqref="D73:H73">
    <cfRule type="cellIs" dxfId="14" priority="2" operator="notEqual">
      <formula>0</formula>
    </cfRule>
  </conditionalFormatting>
  <conditionalFormatting sqref="B73:C73">
    <cfRule type="expression" dxfId="13" priority="1">
      <formula>COUNTIF(D73:H73,0)&lt;&gt;5</formula>
    </cfRule>
  </conditionalFormatting>
  <conditionalFormatting sqref="B88:H135">
    <cfRule type="expression" dxfId="12" priority="91">
      <formula>ROW()-85=$D$75</formula>
    </cfRule>
  </conditionalFormatting>
  <conditionalFormatting sqref="D88:H135">
    <cfRule type="expression" dxfId="11" priority="30">
      <formula>AND(ROW()-85&gt;$D$75,D88&lt;&gt;0)</formula>
    </cfRule>
  </conditionalFormatting>
  <dataValidations xWindow="328" yWindow="536" count="8">
    <dataValidation type="custom" showInputMessage="1" showErrorMessage="1" sqref="D84:H84 D88:H135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>
      <formula1>1</formula1>
      <formula2>50</formula2>
    </dataValidation>
    <dataValidation showInputMessage="1" showErrorMessage="1" sqref="D73:H73 C43:C56 C7:C11 C13:C21 C25:C39"/>
    <dataValidation type="whole" showInputMessage="1" showErrorMessage="1" sqref="D72:H72">
      <formula1>0</formula1>
      <formula2>50</formula2>
    </dataValidation>
    <dataValidation allowBlank="1" showInputMessage="1" showErrorMessage="1" errorTitle="YES or NO" error="Please enter &quot;YES&quot; or &quot;NO&quot;" sqref="D67:H67"/>
    <dataValidation type="whole" allowBlank="1" showInputMessage="1" showErrorMessage="1" errorTitle="Number of Classes by Grade" error="Must enter a whole number" sqref="D34:H38">
      <formula1>0</formula1>
      <formula2>99</formula2>
    </dataValidation>
    <dataValidation type="list" showInputMessage="1" showErrorMessage="1" promptTitle="Grade 5 Level" prompt="Please select the grade level (Elementary or Middle) from the dropdown." sqref="C12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>
          <x14:formula1>
            <xm:f>CONTROL!$B$168:$B$848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 activeCell="D12" sqref="D12"/>
    </sheetView>
  </sheetViews>
  <sheetFormatPr defaultColWidth="8.88671875" defaultRowHeight="13.2"/>
  <cols>
    <col min="1" max="1" width="1.6640625" style="32" customWidth="1"/>
    <col min="2" max="2" width="34.6640625" style="32" customWidth="1"/>
    <col min="3" max="3" width="13" style="32" customWidth="1"/>
    <col min="4" max="8" width="15.6640625" style="32" customWidth="1"/>
    <col min="9" max="9" width="1.6640625" style="32" customWidth="1"/>
    <col min="10" max="10" width="63.109375" style="32" customWidth="1"/>
    <col min="11" max="11" width="1.6640625" style="32" customWidth="1"/>
    <col min="12" max="16" width="15.6640625" style="32" customWidth="1"/>
    <col min="17" max="17" width="2.6640625" style="32" customWidth="1"/>
    <col min="18" max="18" width="15.44140625" style="32" bestFit="1" customWidth="1"/>
    <col min="19" max="22" width="14.44140625" style="32" customWidth="1"/>
    <col min="23" max="16384" width="8.88671875" style="32"/>
  </cols>
  <sheetData>
    <row r="1" spans="1:12" ht="15">
      <c r="A1" s="225"/>
      <c r="B1" s="23"/>
      <c r="C1" s="23"/>
      <c r="D1" s="23"/>
      <c r="E1" s="23"/>
      <c r="F1" s="23"/>
      <c r="G1" s="23"/>
      <c r="H1" s="23"/>
      <c r="I1" s="225"/>
      <c r="J1" s="24"/>
    </row>
    <row r="2" spans="1:12" ht="33" customHeight="1">
      <c r="A2" s="225"/>
      <c r="B2" s="222" t="str">
        <f>IF(CONTROL!J5=0,Mssg1,School)</f>
        <v>Please enter "SCHOOL NAME" on tab "1) School Information"</v>
      </c>
      <c r="C2" s="223"/>
      <c r="D2" s="223"/>
      <c r="E2" s="223"/>
      <c r="F2" s="223"/>
      <c r="G2" s="223"/>
      <c r="H2" s="223"/>
      <c r="I2" s="272"/>
      <c r="J2" s="224"/>
    </row>
    <row r="3" spans="1:12" ht="15" customHeight="1">
      <c r="A3" s="226"/>
      <c r="B3" s="282"/>
      <c r="C3" s="87"/>
      <c r="D3" s="87"/>
      <c r="E3" s="87"/>
      <c r="F3" s="87"/>
      <c r="G3" s="87"/>
      <c r="H3" s="87"/>
      <c r="I3" s="87"/>
      <c r="J3" s="273"/>
      <c r="K3" s="237"/>
    </row>
    <row r="4" spans="1:12" ht="15" customHeight="1">
      <c r="A4" s="226"/>
      <c r="B4" s="415"/>
      <c r="C4" s="216"/>
      <c r="D4" s="281" t="s">
        <v>103</v>
      </c>
      <c r="E4" s="281" t="s">
        <v>104</v>
      </c>
      <c r="F4" s="281" t="s">
        <v>105</v>
      </c>
      <c r="G4" s="281" t="s">
        <v>106</v>
      </c>
      <c r="H4" s="281" t="s">
        <v>107</v>
      </c>
      <c r="I4" s="285"/>
      <c r="J4" s="237"/>
    </row>
    <row r="5" spans="1:12" ht="18">
      <c r="A5" s="226"/>
      <c r="B5" s="416"/>
      <c r="C5" s="215" t="s">
        <v>212</v>
      </c>
      <c r="D5" s="426" t="str">
        <f>CONTROL!$G$19</f>
        <v>-</v>
      </c>
      <c r="E5" s="426" t="str">
        <f>CONTROL!$G$20</f>
        <v>-</v>
      </c>
      <c r="F5" s="426" t="str">
        <f>CONTROL!$G$21</f>
        <v>-</v>
      </c>
      <c r="G5" s="426" t="str">
        <f>CONTROL!$G$22</f>
        <v>-</v>
      </c>
      <c r="H5" s="426" t="str">
        <f>CONTROL!$G$23</f>
        <v>-</v>
      </c>
      <c r="I5" s="285"/>
      <c r="J5" s="237"/>
      <c r="L5" s="278"/>
    </row>
    <row r="6" spans="1:12" ht="18">
      <c r="A6" s="226"/>
      <c r="B6" s="416"/>
      <c r="C6" s="215" t="s">
        <v>174</v>
      </c>
      <c r="D6" s="430" t="str">
        <f>CONTROL!E92</f>
        <v/>
      </c>
      <c r="E6" s="430" t="str">
        <f>CONTROL!F92</f>
        <v/>
      </c>
      <c r="F6" s="430" t="str">
        <f>CONTROL!G92</f>
        <v/>
      </c>
      <c r="G6" s="430" t="str">
        <f>CONTROL!H92</f>
        <v/>
      </c>
      <c r="H6" s="430" t="str">
        <f>CONTROL!I92</f>
        <v/>
      </c>
      <c r="I6" s="285"/>
      <c r="J6" s="420"/>
    </row>
    <row r="7" spans="1:12" ht="18">
      <c r="A7" s="226"/>
      <c r="B7" s="417"/>
      <c r="C7" s="215" t="s">
        <v>175</v>
      </c>
      <c r="D7" s="515" t="str">
        <f ca="1">CONTROL!E57</f>
        <v>Complete Tab 2</v>
      </c>
      <c r="E7" s="515" t="str">
        <f ca="1">CONTROL!F57</f>
        <v>Complete Tab 2</v>
      </c>
      <c r="F7" s="515" t="str">
        <f ca="1">CONTROL!G57</f>
        <v>Complete Tab 2</v>
      </c>
      <c r="G7" s="515" t="str">
        <f ca="1">CONTROL!H57</f>
        <v>Complete Tab 2</v>
      </c>
      <c r="H7" s="515" t="str">
        <f ca="1">CONTROL!I57</f>
        <v>Complete Tab 2</v>
      </c>
      <c r="I7" s="285"/>
      <c r="J7" s="422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26"/>
      <c r="B8" s="284"/>
      <c r="C8" s="279"/>
      <c r="D8" s="280"/>
      <c r="E8" s="280"/>
      <c r="F8" s="280"/>
      <c r="G8" s="280"/>
      <c r="H8" s="280"/>
      <c r="I8" s="226"/>
    </row>
    <row r="9" spans="1:12" ht="33.75" customHeight="1">
      <c r="A9" s="226"/>
      <c r="B9" s="284"/>
      <c r="C9" s="279"/>
      <c r="D9" s="566" t="s">
        <v>234</v>
      </c>
      <c r="E9" s="567"/>
      <c r="F9" s="567"/>
      <c r="G9" s="567"/>
      <c r="H9" s="568"/>
      <c r="I9" s="226"/>
      <c r="J9" s="286" t="s">
        <v>237</v>
      </c>
    </row>
    <row r="10" spans="1:12" ht="15">
      <c r="A10" s="225"/>
      <c r="B10" s="231"/>
      <c r="C10" s="231"/>
      <c r="D10" s="231"/>
      <c r="E10" s="231"/>
      <c r="F10" s="231"/>
      <c r="G10" s="231"/>
      <c r="H10" s="231"/>
      <c r="I10" s="226"/>
      <c r="J10" s="27"/>
    </row>
    <row r="11" spans="1:12" ht="15" customHeight="1">
      <c r="A11" s="225"/>
      <c r="B11" s="28" t="s">
        <v>218</v>
      </c>
      <c r="D11" s="228" t="s">
        <v>211</v>
      </c>
      <c r="E11" s="229"/>
      <c r="F11" s="229"/>
      <c r="G11" s="229"/>
      <c r="H11" s="230"/>
      <c r="I11" s="226"/>
      <c r="J11" s="283" t="s">
        <v>233</v>
      </c>
    </row>
    <row r="12" spans="1:12" ht="15">
      <c r="A12" s="225"/>
      <c r="B12" s="218" t="s">
        <v>123</v>
      </c>
      <c r="C12" s="219"/>
      <c r="D12" s="85">
        <v>0</v>
      </c>
      <c r="E12" s="85">
        <v>0</v>
      </c>
      <c r="F12" s="85">
        <v>0</v>
      </c>
      <c r="G12" s="85">
        <v>0</v>
      </c>
      <c r="H12" s="85">
        <v>0</v>
      </c>
      <c r="I12" s="232"/>
      <c r="J12" s="269"/>
    </row>
    <row r="13" spans="1:12" ht="15">
      <c r="A13" s="225"/>
      <c r="B13" s="218" t="s">
        <v>124</v>
      </c>
      <c r="C13" s="219"/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232"/>
      <c r="J13" s="269"/>
    </row>
    <row r="14" spans="1:12" ht="15">
      <c r="A14" s="225"/>
      <c r="B14" s="218" t="s">
        <v>125</v>
      </c>
      <c r="C14" s="219"/>
      <c r="D14" s="85">
        <v>0</v>
      </c>
      <c r="E14" s="85">
        <v>0</v>
      </c>
      <c r="F14" s="85">
        <v>0</v>
      </c>
      <c r="G14" s="85">
        <v>0</v>
      </c>
      <c r="H14" s="85">
        <v>0</v>
      </c>
      <c r="I14" s="232"/>
      <c r="J14" s="269"/>
    </row>
    <row r="15" spans="1:12" ht="15">
      <c r="A15" s="225"/>
      <c r="B15" s="218" t="s">
        <v>98</v>
      </c>
      <c r="C15" s="219"/>
      <c r="D15" s="85">
        <v>0</v>
      </c>
      <c r="E15" s="85">
        <v>0</v>
      </c>
      <c r="F15" s="85">
        <v>0</v>
      </c>
      <c r="G15" s="85">
        <v>0</v>
      </c>
      <c r="H15" s="85">
        <v>0</v>
      </c>
      <c r="I15" s="232"/>
      <c r="J15" s="269"/>
    </row>
    <row r="16" spans="1:12" ht="15">
      <c r="A16" s="225"/>
      <c r="B16" s="218" t="s">
        <v>99</v>
      </c>
      <c r="C16" s="219"/>
      <c r="D16" s="85">
        <v>0</v>
      </c>
      <c r="E16" s="85">
        <v>0</v>
      </c>
      <c r="F16" s="85">
        <v>0</v>
      </c>
      <c r="G16" s="85">
        <v>0</v>
      </c>
      <c r="H16" s="85">
        <v>0</v>
      </c>
      <c r="I16" s="232"/>
      <c r="J16" s="269"/>
    </row>
    <row r="17" spans="1:10" ht="15">
      <c r="A17" s="225"/>
      <c r="B17" s="218" t="s">
        <v>126</v>
      </c>
      <c r="C17" s="219"/>
      <c r="D17" s="85">
        <v>0</v>
      </c>
      <c r="E17" s="85">
        <v>0</v>
      </c>
      <c r="F17" s="85">
        <v>0</v>
      </c>
      <c r="G17" s="85">
        <v>0</v>
      </c>
      <c r="H17" s="85">
        <v>0</v>
      </c>
      <c r="I17" s="232"/>
      <c r="J17" s="269"/>
    </row>
    <row r="18" spans="1:10" ht="15">
      <c r="A18" s="225"/>
      <c r="B18" s="220" t="s">
        <v>74</v>
      </c>
      <c r="C18" s="219"/>
      <c r="D18" s="29">
        <f t="shared" ref="D18:H18" si="0">SUM(D12:D17)</f>
        <v>0</v>
      </c>
      <c r="E18" s="29">
        <f t="shared" si="0"/>
        <v>0</v>
      </c>
      <c r="F18" s="29">
        <f t="shared" si="0"/>
        <v>0</v>
      </c>
      <c r="G18" s="29">
        <f t="shared" si="0"/>
        <v>0</v>
      </c>
      <c r="H18" s="29">
        <f t="shared" si="0"/>
        <v>0</v>
      </c>
      <c r="I18" s="233"/>
      <c r="J18" s="277"/>
    </row>
    <row r="19" spans="1:10" ht="15" customHeight="1">
      <c r="A19" s="225"/>
      <c r="B19" s="23"/>
      <c r="D19" s="23"/>
      <c r="E19" s="23"/>
      <c r="F19" s="23"/>
      <c r="G19" s="23"/>
      <c r="H19" s="23"/>
      <c r="I19" s="225"/>
      <c r="J19" s="24"/>
    </row>
    <row r="20" spans="1:10" ht="15" customHeight="1">
      <c r="A20" s="225"/>
      <c r="B20" s="28" t="s">
        <v>219</v>
      </c>
      <c r="D20" s="25"/>
      <c r="E20" s="25"/>
      <c r="F20" s="25"/>
      <c r="G20" s="25"/>
      <c r="H20" s="25"/>
      <c r="I20" s="225"/>
      <c r="J20" s="79"/>
    </row>
    <row r="21" spans="1:10" ht="15" customHeight="1">
      <c r="A21" s="225"/>
      <c r="B21" s="218" t="s">
        <v>50</v>
      </c>
      <c r="C21" s="219"/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232"/>
      <c r="J21" s="269"/>
    </row>
    <row r="22" spans="1:10" ht="15" customHeight="1">
      <c r="A22" s="225"/>
      <c r="B22" s="218" t="s">
        <v>51</v>
      </c>
      <c r="C22" s="219"/>
      <c r="D22" s="85">
        <v>0</v>
      </c>
      <c r="E22" s="85">
        <v>0</v>
      </c>
      <c r="F22" s="85">
        <v>0</v>
      </c>
      <c r="G22" s="85">
        <v>0</v>
      </c>
      <c r="H22" s="85">
        <v>0</v>
      </c>
      <c r="I22" s="232"/>
      <c r="J22" s="269"/>
    </row>
    <row r="23" spans="1:10" ht="15" customHeight="1">
      <c r="A23" s="225"/>
      <c r="B23" s="218" t="s">
        <v>10</v>
      </c>
      <c r="C23" s="219"/>
      <c r="D23" s="85">
        <v>0</v>
      </c>
      <c r="E23" s="85">
        <v>0</v>
      </c>
      <c r="F23" s="85">
        <v>0</v>
      </c>
      <c r="G23" s="85">
        <v>0</v>
      </c>
      <c r="H23" s="85">
        <v>0</v>
      </c>
      <c r="I23" s="232"/>
      <c r="J23" s="269"/>
    </row>
    <row r="24" spans="1:10" ht="15" customHeight="1">
      <c r="A24" s="225"/>
      <c r="B24" s="218" t="s">
        <v>11</v>
      </c>
      <c r="C24" s="219"/>
      <c r="D24" s="85">
        <v>0</v>
      </c>
      <c r="E24" s="85">
        <v>0</v>
      </c>
      <c r="F24" s="85">
        <v>0</v>
      </c>
      <c r="G24" s="85">
        <v>0</v>
      </c>
      <c r="H24" s="85">
        <v>0</v>
      </c>
      <c r="I24" s="232"/>
      <c r="J24" s="269"/>
    </row>
    <row r="25" spans="1:10" ht="15" customHeight="1">
      <c r="A25" s="225"/>
      <c r="B25" s="218" t="s">
        <v>12</v>
      </c>
      <c r="C25" s="219"/>
      <c r="D25" s="85">
        <v>0</v>
      </c>
      <c r="E25" s="85">
        <v>0</v>
      </c>
      <c r="F25" s="85">
        <v>0</v>
      </c>
      <c r="G25" s="85">
        <v>0</v>
      </c>
      <c r="H25" s="85">
        <v>0</v>
      </c>
      <c r="I25" s="232"/>
      <c r="J25" s="269"/>
    </row>
    <row r="26" spans="1:10" ht="15">
      <c r="A26" s="225"/>
      <c r="B26" s="218" t="s">
        <v>13</v>
      </c>
      <c r="C26" s="219"/>
      <c r="D26" s="85">
        <v>0</v>
      </c>
      <c r="E26" s="85">
        <v>0</v>
      </c>
      <c r="F26" s="85">
        <v>0</v>
      </c>
      <c r="G26" s="85">
        <v>0</v>
      </c>
      <c r="H26" s="85">
        <v>0</v>
      </c>
      <c r="I26" s="232"/>
      <c r="J26" s="269"/>
    </row>
    <row r="27" spans="1:10" ht="15" customHeight="1">
      <c r="A27" s="225"/>
      <c r="B27" s="218" t="s">
        <v>72</v>
      </c>
      <c r="C27" s="219"/>
      <c r="D27" s="85">
        <v>0</v>
      </c>
      <c r="E27" s="85">
        <v>0</v>
      </c>
      <c r="F27" s="85">
        <v>0</v>
      </c>
      <c r="G27" s="85">
        <v>0</v>
      </c>
      <c r="H27" s="85">
        <v>0</v>
      </c>
      <c r="I27" s="232"/>
      <c r="J27" s="269"/>
    </row>
    <row r="28" spans="1:10" ht="15" customHeight="1">
      <c r="A28" s="225"/>
      <c r="B28" s="218" t="s">
        <v>28</v>
      </c>
      <c r="C28" s="219"/>
      <c r="D28" s="85">
        <v>0</v>
      </c>
      <c r="E28" s="85">
        <v>0</v>
      </c>
      <c r="F28" s="85">
        <v>0</v>
      </c>
      <c r="G28" s="85">
        <v>0</v>
      </c>
      <c r="H28" s="85">
        <v>0</v>
      </c>
      <c r="I28" s="232"/>
      <c r="J28" s="269"/>
    </row>
    <row r="29" spans="1:10" ht="20.100000000000001" customHeight="1">
      <c r="A29" s="225"/>
      <c r="B29" s="218" t="s">
        <v>77</v>
      </c>
      <c r="C29" s="219"/>
      <c r="D29" s="217">
        <f t="shared" ref="D29:H29" si="1">SUM(D21:D28)</f>
        <v>0</v>
      </c>
      <c r="E29" s="30">
        <f t="shared" si="1"/>
        <v>0</v>
      </c>
      <c r="F29" s="30">
        <f t="shared" si="1"/>
        <v>0</v>
      </c>
      <c r="G29" s="30">
        <f t="shared" si="1"/>
        <v>0</v>
      </c>
      <c r="H29" s="30">
        <f t="shared" si="1"/>
        <v>0</v>
      </c>
      <c r="I29" s="232"/>
      <c r="J29" s="269"/>
    </row>
    <row r="30" spans="1:10" ht="15">
      <c r="A30" s="225"/>
      <c r="B30" s="23"/>
      <c r="D30" s="23"/>
      <c r="E30" s="23"/>
      <c r="F30" s="23"/>
      <c r="G30" s="23"/>
      <c r="H30" s="23"/>
      <c r="I30" s="225"/>
      <c r="J30" s="24"/>
    </row>
    <row r="31" spans="1:10" ht="15" customHeight="1">
      <c r="A31" s="225"/>
      <c r="B31" s="28" t="s">
        <v>220</v>
      </c>
      <c r="D31" s="25"/>
      <c r="E31" s="25"/>
      <c r="F31" s="25"/>
      <c r="G31" s="25"/>
      <c r="H31" s="25"/>
      <c r="I31" s="226"/>
      <c r="J31" s="79"/>
    </row>
    <row r="32" spans="1:10" ht="15">
      <c r="A32" s="225"/>
      <c r="B32" s="218" t="s">
        <v>100</v>
      </c>
      <c r="C32" s="219"/>
      <c r="D32" s="85">
        <v>0</v>
      </c>
      <c r="E32" s="85">
        <v>0</v>
      </c>
      <c r="F32" s="85">
        <v>0</v>
      </c>
      <c r="G32" s="85">
        <v>0</v>
      </c>
      <c r="H32" s="85">
        <v>0</v>
      </c>
      <c r="I32" s="234"/>
      <c r="J32" s="269"/>
    </row>
    <row r="33" spans="1:11" ht="15" customHeight="1">
      <c r="A33" s="225"/>
      <c r="B33" s="218" t="s">
        <v>101</v>
      </c>
      <c r="C33" s="219"/>
      <c r="D33" s="85">
        <v>0</v>
      </c>
      <c r="E33" s="85">
        <v>0</v>
      </c>
      <c r="F33" s="85">
        <v>0</v>
      </c>
      <c r="G33" s="85">
        <v>0</v>
      </c>
      <c r="H33" s="85">
        <v>0</v>
      </c>
      <c r="I33" s="234"/>
      <c r="J33" s="269"/>
    </row>
    <row r="34" spans="1:11" ht="15" customHeight="1">
      <c r="A34" s="225"/>
      <c r="B34" s="218" t="s">
        <v>102</v>
      </c>
      <c r="C34" s="219"/>
      <c r="D34" s="85">
        <v>0</v>
      </c>
      <c r="E34" s="85">
        <v>0</v>
      </c>
      <c r="F34" s="85">
        <v>0</v>
      </c>
      <c r="G34" s="85">
        <v>0</v>
      </c>
      <c r="H34" s="85">
        <v>0</v>
      </c>
      <c r="I34" s="234"/>
      <c r="J34" s="269"/>
    </row>
    <row r="35" spans="1:11" ht="15" customHeight="1">
      <c r="A35" s="225"/>
      <c r="B35" s="218" t="s">
        <v>7</v>
      </c>
      <c r="C35" s="219"/>
      <c r="D35" s="85">
        <v>0</v>
      </c>
      <c r="E35" s="85">
        <v>0</v>
      </c>
      <c r="F35" s="85">
        <v>0</v>
      </c>
      <c r="G35" s="85">
        <v>0</v>
      </c>
      <c r="H35" s="85">
        <v>0</v>
      </c>
      <c r="I35" s="234"/>
      <c r="J35" s="269"/>
    </row>
    <row r="36" spans="1:11" ht="15">
      <c r="A36" s="225"/>
      <c r="B36" s="218" t="s">
        <v>28</v>
      </c>
      <c r="C36" s="219"/>
      <c r="D36" s="85">
        <v>0</v>
      </c>
      <c r="E36" s="85">
        <v>0</v>
      </c>
      <c r="F36" s="85">
        <v>0</v>
      </c>
      <c r="G36" s="85">
        <v>0</v>
      </c>
      <c r="H36" s="85">
        <v>0</v>
      </c>
      <c r="I36" s="234"/>
      <c r="J36" s="269"/>
    </row>
    <row r="37" spans="1:11" ht="20.100000000000001" customHeight="1">
      <c r="A37" s="225"/>
      <c r="B37" s="220" t="s">
        <v>79</v>
      </c>
      <c r="C37" s="219"/>
      <c r="D37" s="29">
        <f t="shared" ref="D37:H37" si="2">SUM(D32:D36)</f>
        <v>0</v>
      </c>
      <c r="E37" s="29">
        <f t="shared" si="2"/>
        <v>0</v>
      </c>
      <c r="F37" s="29">
        <f t="shared" si="2"/>
        <v>0</v>
      </c>
      <c r="G37" s="29">
        <f t="shared" si="2"/>
        <v>0</v>
      </c>
      <c r="H37" s="29">
        <f t="shared" si="2"/>
        <v>0</v>
      </c>
      <c r="I37" s="235"/>
      <c r="J37" s="269"/>
    </row>
    <row r="38" spans="1:11" ht="15">
      <c r="A38" s="225"/>
      <c r="B38" s="23"/>
      <c r="D38" s="23"/>
      <c r="E38" s="23"/>
      <c r="F38" s="23"/>
      <c r="G38" s="23"/>
      <c r="H38" s="23"/>
      <c r="I38" s="225"/>
      <c r="J38" s="24"/>
    </row>
    <row r="39" spans="1:11" ht="20.100000000000001" customHeight="1">
      <c r="A39" s="227"/>
      <c r="B39" s="221" t="s">
        <v>217</v>
      </c>
      <c r="C39" s="219"/>
      <c r="D39" s="29">
        <f t="shared" ref="D39:H39" si="3">+D18+D29+D37</f>
        <v>0</v>
      </c>
      <c r="E39" s="29">
        <f t="shared" si="3"/>
        <v>0</v>
      </c>
      <c r="F39" s="29">
        <f t="shared" si="3"/>
        <v>0</v>
      </c>
      <c r="G39" s="29">
        <f t="shared" si="3"/>
        <v>0</v>
      </c>
      <c r="H39" s="29">
        <f t="shared" si="3"/>
        <v>0</v>
      </c>
      <c r="I39" s="236"/>
      <c r="J39" s="269"/>
    </row>
    <row r="40" spans="1:11" ht="20.100000000000001" customHeight="1">
      <c r="A40" s="227"/>
      <c r="B40" s="274"/>
      <c r="C40" s="237"/>
      <c r="D40" s="275"/>
      <c r="E40" s="275"/>
      <c r="F40" s="275"/>
      <c r="G40" s="275"/>
      <c r="H40" s="275"/>
      <c r="I40" s="276"/>
      <c r="J40" s="275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xQtPb4YfzaKF7kLKu2BYn1YcenLF8nw0GO/b9b5olL1wqpmcB+iZYAeWeRzj0CI1BiUprS6csQraxGawKY/bUg==" saltValue="jTscZG0D02Gm3DeWYH5OaQ==" spinCount="100000" sheet="1" objects="1" scenarios="1"/>
  <mergeCells count="1">
    <mergeCell ref="D9:H9"/>
  </mergeCells>
  <conditionalFormatting sqref="B2:J2">
    <cfRule type="expression" dxfId="10" priority="3">
      <formula>School="Enter School Name Here"</formula>
    </cfRule>
  </conditionalFormatting>
  <conditionalFormatting sqref="J7">
    <cfRule type="notContainsBlanks" dxfId="9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indexed="56"/>
  </sheetPr>
  <dimension ref="B1:N205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F158" sqref="F158"/>
    </sheetView>
  </sheetViews>
  <sheetFormatPr defaultColWidth="8.88671875" defaultRowHeight="15"/>
  <cols>
    <col min="1" max="1" width="3.6640625" style="98" customWidth="1"/>
    <col min="2" max="3" width="2.33203125" style="98" customWidth="1"/>
    <col min="4" max="4" width="25.6640625" style="98" customWidth="1"/>
    <col min="5" max="5" width="40.6640625" style="99" customWidth="1"/>
    <col min="6" max="6" width="2.6640625" style="99" customWidth="1"/>
    <col min="7" max="7" width="16.33203125" style="100" bestFit="1" customWidth="1"/>
    <col min="8" max="8" width="2.6640625" style="101" customWidth="1"/>
    <col min="9" max="13" width="13.6640625" style="101" customWidth="1"/>
    <col min="14" max="14" width="55.6640625" style="102" customWidth="1"/>
    <col min="15" max="16384" width="8.88671875" style="98"/>
  </cols>
  <sheetData>
    <row r="1" spans="2:14" ht="15.6" thickBot="1"/>
    <row r="2" spans="2:14" s="99" customFormat="1" ht="16.5" customHeight="1" thickTop="1">
      <c r="B2" s="569" t="s">
        <v>238</v>
      </c>
      <c r="C2" s="570"/>
      <c r="D2" s="570"/>
      <c r="E2" s="570"/>
      <c r="F2" s="571"/>
      <c r="G2" s="580" t="str">
        <f>IF(CONTROL!J5=0,Mssg1,School)</f>
        <v>Please enter "SCHOOL NAME" on tab "1) School Information"</v>
      </c>
      <c r="H2" s="581"/>
      <c r="I2" s="581"/>
      <c r="J2" s="581"/>
      <c r="K2" s="581"/>
      <c r="L2" s="581"/>
      <c r="M2" s="581"/>
      <c r="N2" s="400"/>
    </row>
    <row r="3" spans="2:14" s="99" customFormat="1" ht="14.25" customHeight="1">
      <c r="B3" s="572"/>
      <c r="C3" s="573"/>
      <c r="D3" s="573"/>
      <c r="E3" s="573"/>
      <c r="F3" s="574"/>
      <c r="G3" s="582"/>
      <c r="H3" s="583"/>
      <c r="I3" s="583"/>
      <c r="J3" s="583"/>
      <c r="K3" s="583"/>
      <c r="L3" s="583"/>
      <c r="M3" s="583"/>
      <c r="N3" s="401" t="s">
        <v>97</v>
      </c>
    </row>
    <row r="4" spans="2:14" s="99" customFormat="1" ht="14.25" customHeight="1">
      <c r="B4" s="575"/>
      <c r="C4" s="576"/>
      <c r="D4" s="576"/>
      <c r="E4" s="576"/>
      <c r="F4" s="577"/>
      <c r="G4" s="578" t="s">
        <v>109</v>
      </c>
      <c r="H4" s="579"/>
      <c r="I4" s="579"/>
      <c r="J4" s="579"/>
      <c r="K4" s="579"/>
      <c r="L4" s="579"/>
      <c r="M4" s="579"/>
      <c r="N4" s="401"/>
    </row>
    <row r="5" spans="2:14" s="99" customFormat="1" ht="30">
      <c r="B5" s="590" t="s">
        <v>1225</v>
      </c>
      <c r="C5" s="591"/>
      <c r="D5" s="591"/>
      <c r="E5" s="591"/>
      <c r="F5" s="592"/>
      <c r="G5" s="578" t="str">
        <f>CONTROL!$G$19&amp;" THROUGH "&amp;CONTROL!$G$23</f>
        <v>- THROUGH -</v>
      </c>
      <c r="H5" s="579"/>
      <c r="I5" s="579"/>
      <c r="J5" s="579"/>
      <c r="K5" s="579"/>
      <c r="L5" s="579"/>
      <c r="M5" s="579"/>
      <c r="N5" s="402" t="s">
        <v>239</v>
      </c>
    </row>
    <row r="6" spans="2:14" s="99" customFormat="1">
      <c r="B6" s="103" t="s">
        <v>21</v>
      </c>
      <c r="C6" s="104"/>
      <c r="D6" s="104"/>
      <c r="E6" s="105"/>
      <c r="F6" s="105"/>
      <c r="G6" s="106"/>
      <c r="H6" s="107"/>
      <c r="I6" s="108">
        <f>I65</f>
        <v>0</v>
      </c>
      <c r="J6" s="108">
        <f>J65</f>
        <v>0</v>
      </c>
      <c r="K6" s="108">
        <f>K65</f>
        <v>0</v>
      </c>
      <c r="L6" s="108">
        <f>L65</f>
        <v>0</v>
      </c>
      <c r="M6" s="376">
        <f>M65</f>
        <v>0</v>
      </c>
      <c r="N6" s="403"/>
    </row>
    <row r="7" spans="2:14" s="99" customFormat="1">
      <c r="B7" s="109" t="s">
        <v>0</v>
      </c>
      <c r="C7" s="110"/>
      <c r="D7" s="110"/>
      <c r="E7" s="111"/>
      <c r="F7" s="111"/>
      <c r="G7" s="112"/>
      <c r="H7" s="113"/>
      <c r="I7" s="114">
        <f>I157</f>
        <v>0</v>
      </c>
      <c r="J7" s="114">
        <f>J157</f>
        <v>0</v>
      </c>
      <c r="K7" s="114">
        <f>K157</f>
        <v>0</v>
      </c>
      <c r="L7" s="114">
        <f>L157</f>
        <v>0</v>
      </c>
      <c r="M7" s="377">
        <f>M157</f>
        <v>0</v>
      </c>
      <c r="N7" s="403"/>
    </row>
    <row r="8" spans="2:14" s="99" customFormat="1">
      <c r="B8" s="109" t="s">
        <v>130</v>
      </c>
      <c r="C8" s="110"/>
      <c r="D8" s="110"/>
      <c r="E8" s="111"/>
      <c r="F8" s="111"/>
      <c r="G8" s="112"/>
      <c r="H8" s="113"/>
      <c r="I8" s="114">
        <f>I6-I7</f>
        <v>0</v>
      </c>
      <c r="J8" s="114">
        <f>J159</f>
        <v>0</v>
      </c>
      <c r="K8" s="114">
        <f>K159</f>
        <v>0</v>
      </c>
      <c r="L8" s="114">
        <f>L159</f>
        <v>0</v>
      </c>
      <c r="M8" s="377">
        <f>M159</f>
        <v>0</v>
      </c>
      <c r="N8" s="403"/>
    </row>
    <row r="9" spans="2:14" s="99" customFormat="1">
      <c r="B9" s="352" t="s">
        <v>261</v>
      </c>
      <c r="C9" s="353"/>
      <c r="D9" s="353"/>
      <c r="E9" s="115"/>
      <c r="F9" s="115"/>
      <c r="G9" s="116"/>
      <c r="H9" s="117"/>
      <c r="I9" s="354">
        <f>I178</f>
        <v>0</v>
      </c>
      <c r="J9" s="354">
        <f>J178</f>
        <v>0</v>
      </c>
      <c r="K9" s="354">
        <f>K178</f>
        <v>0</v>
      </c>
      <c r="L9" s="354">
        <f>L178</f>
        <v>0</v>
      </c>
      <c r="M9" s="378">
        <f>M178</f>
        <v>0</v>
      </c>
      <c r="N9" s="403"/>
    </row>
    <row r="10" spans="2:14" s="99" customFormat="1" ht="8.1" customHeight="1">
      <c r="B10" s="119"/>
      <c r="C10" s="111"/>
      <c r="D10" s="111"/>
      <c r="E10" s="111"/>
      <c r="F10" s="111"/>
      <c r="G10" s="112"/>
      <c r="H10" s="120"/>
      <c r="I10" s="120"/>
      <c r="J10" s="120"/>
      <c r="K10" s="120"/>
      <c r="L10" s="120"/>
      <c r="M10" s="120"/>
      <c r="N10" s="404"/>
    </row>
    <row r="11" spans="2:14" s="99" customFormat="1">
      <c r="B11" s="587"/>
      <c r="C11" s="588"/>
      <c r="D11" s="588"/>
      <c r="E11" s="588"/>
      <c r="F11" s="121"/>
      <c r="G11" s="589"/>
      <c r="H11" s="586"/>
      <c r="I11" s="108" t="s">
        <v>103</v>
      </c>
      <c r="J11" s="122" t="s">
        <v>104</v>
      </c>
      <c r="K11" s="122" t="s">
        <v>105</v>
      </c>
      <c r="L11" s="122" t="s">
        <v>106</v>
      </c>
      <c r="M11" s="379" t="s">
        <v>107</v>
      </c>
      <c r="N11" s="404"/>
    </row>
    <row r="12" spans="2:14" s="124" customFormat="1">
      <c r="B12" s="587"/>
      <c r="C12" s="588"/>
      <c r="D12" s="588"/>
      <c r="E12" s="588"/>
      <c r="F12" s="121"/>
      <c r="G12" s="589"/>
      <c r="H12" s="586"/>
      <c r="I12" s="123" t="str">
        <f>CONTROL!G19</f>
        <v>-</v>
      </c>
      <c r="J12" s="123" t="str">
        <f>CONTROL!G20</f>
        <v>-</v>
      </c>
      <c r="K12" s="123" t="str">
        <f>CONTROL!G21</f>
        <v>-</v>
      </c>
      <c r="L12" s="123" t="str">
        <f>CONTROL!G22</f>
        <v>-</v>
      </c>
      <c r="M12" s="380" t="str">
        <f>CONTROL!G23</f>
        <v>-</v>
      </c>
      <c r="N12" s="405"/>
    </row>
    <row r="13" spans="2:14" s="124" customFormat="1" ht="5.25" customHeight="1">
      <c r="B13" s="125"/>
      <c r="C13" s="121"/>
      <c r="D13" s="121"/>
      <c r="E13" s="121"/>
      <c r="F13" s="121"/>
      <c r="G13" s="126"/>
      <c r="H13" s="127"/>
      <c r="I13" s="128"/>
      <c r="J13" s="128"/>
      <c r="K13" s="128"/>
      <c r="L13" s="128"/>
      <c r="M13" s="128"/>
      <c r="N13" s="405"/>
    </row>
    <row r="14" spans="2:14" s="118" customFormat="1">
      <c r="B14" s="109" t="s">
        <v>22</v>
      </c>
      <c r="C14" s="110"/>
      <c r="D14" s="110"/>
      <c r="E14" s="129"/>
      <c r="F14" s="129"/>
      <c r="G14" s="130"/>
      <c r="H14" s="131"/>
      <c r="I14" s="584" t="s">
        <v>108</v>
      </c>
      <c r="J14" s="584"/>
      <c r="K14" s="584"/>
      <c r="L14" s="584"/>
      <c r="M14" s="585"/>
      <c r="N14" s="406"/>
    </row>
    <row r="15" spans="2:14" s="118" customFormat="1">
      <c r="B15" s="109"/>
      <c r="C15" s="110" t="s">
        <v>23</v>
      </c>
      <c r="D15" s="110"/>
      <c r="E15" s="129"/>
      <c r="F15" s="129"/>
      <c r="G15" s="130"/>
      <c r="H15" s="131"/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516"/>
    </row>
    <row r="16" spans="2:14" s="118" customFormat="1" ht="30">
      <c r="B16" s="133"/>
      <c r="C16" s="134"/>
      <c r="D16" s="111" t="s">
        <v>20</v>
      </c>
      <c r="E16" s="129"/>
      <c r="F16" s="129"/>
      <c r="G16" s="135" t="str">
        <f>"Basic Tuition ("&amp;PPR_Tbl_Date&amp;")"</f>
        <v>Basic Tuition (2020-21)</v>
      </c>
      <c r="H16" s="131"/>
      <c r="I16" s="136"/>
      <c r="J16" s="136"/>
      <c r="K16" s="136"/>
      <c r="L16" s="136"/>
      <c r="M16" s="136"/>
      <c r="N16" s="406"/>
    </row>
    <row r="17" spans="2:14" s="118" customFormat="1">
      <c r="B17" s="133"/>
      <c r="C17" s="134"/>
      <c r="D17" s="137" t="s">
        <v>147</v>
      </c>
      <c r="E17" s="138" t="str">
        <f>IF(CONTROL!B99=CONTROL!$B$168,"",CONTROL!B99)</f>
        <v/>
      </c>
      <c r="F17" s="139"/>
      <c r="G17" s="140">
        <f>CONTROL!C99</f>
        <v>0</v>
      </c>
      <c r="H17" s="131"/>
      <c r="I17" s="374">
        <f>CONTROL!T99</f>
        <v>0</v>
      </c>
      <c r="J17" s="374">
        <f>CONTROL!U99</f>
        <v>0</v>
      </c>
      <c r="K17" s="374">
        <f>CONTROL!V99</f>
        <v>0</v>
      </c>
      <c r="L17" s="374">
        <f>CONTROL!W99</f>
        <v>0</v>
      </c>
      <c r="M17" s="381">
        <f>CONTROL!X99</f>
        <v>0</v>
      </c>
      <c r="N17" s="403"/>
    </row>
    <row r="18" spans="2:14" s="118" customFormat="1">
      <c r="B18" s="133"/>
      <c r="C18" s="134"/>
      <c r="D18" s="137" t="s">
        <v>187</v>
      </c>
      <c r="E18" s="138" t="str">
        <f>IF(CONTROL!B100=CONTROL!$B$168,"",CONTROL!B100)</f>
        <v/>
      </c>
      <c r="F18" s="139"/>
      <c r="G18" s="140">
        <f>CONTROL!C100</f>
        <v>0</v>
      </c>
      <c r="H18" s="131"/>
      <c r="I18" s="374">
        <f>CONTROL!T100</f>
        <v>0</v>
      </c>
      <c r="J18" s="374">
        <f>CONTROL!U100</f>
        <v>0</v>
      </c>
      <c r="K18" s="374">
        <f>CONTROL!V100</f>
        <v>0</v>
      </c>
      <c r="L18" s="374">
        <f>CONTROL!W100</f>
        <v>0</v>
      </c>
      <c r="M18" s="381">
        <f>CONTROL!X100</f>
        <v>0</v>
      </c>
      <c r="N18" s="403"/>
    </row>
    <row r="19" spans="2:14" s="118" customFormat="1">
      <c r="B19" s="133"/>
      <c r="C19" s="134"/>
      <c r="D19" s="137" t="s">
        <v>188</v>
      </c>
      <c r="E19" s="138" t="str">
        <f>IF(CONTROL!B101=CONTROL!$B$168,"",CONTROL!B101)</f>
        <v/>
      </c>
      <c r="F19" s="139"/>
      <c r="G19" s="140">
        <f>CONTROL!C101</f>
        <v>0</v>
      </c>
      <c r="H19" s="131"/>
      <c r="I19" s="374">
        <f>CONTROL!T101</f>
        <v>0</v>
      </c>
      <c r="J19" s="374">
        <f>CONTROL!U101</f>
        <v>0</v>
      </c>
      <c r="K19" s="374">
        <f>CONTROL!V101</f>
        <v>0</v>
      </c>
      <c r="L19" s="374">
        <f>CONTROL!W101</f>
        <v>0</v>
      </c>
      <c r="M19" s="381">
        <f>CONTROL!X101</f>
        <v>0</v>
      </c>
      <c r="N19" s="403"/>
    </row>
    <row r="20" spans="2:14" s="118" customFormat="1">
      <c r="B20" s="133"/>
      <c r="C20" s="134"/>
      <c r="D20" s="137" t="s">
        <v>189</v>
      </c>
      <c r="E20" s="138" t="str">
        <f>IF(CONTROL!B102=CONTROL!$B$168,"",CONTROL!B102)</f>
        <v/>
      </c>
      <c r="F20" s="139"/>
      <c r="G20" s="140">
        <f>CONTROL!C102</f>
        <v>0</v>
      </c>
      <c r="H20" s="131"/>
      <c r="I20" s="374">
        <f>CONTROL!T102</f>
        <v>0</v>
      </c>
      <c r="J20" s="374">
        <f>CONTROL!U102</f>
        <v>0</v>
      </c>
      <c r="K20" s="374">
        <f>CONTROL!V102</f>
        <v>0</v>
      </c>
      <c r="L20" s="374">
        <f>CONTROL!W102</f>
        <v>0</v>
      </c>
      <c r="M20" s="381">
        <f>CONTROL!X102</f>
        <v>0</v>
      </c>
      <c r="N20" s="403"/>
    </row>
    <row r="21" spans="2:14" s="118" customFormat="1">
      <c r="B21" s="133"/>
      <c r="C21" s="134"/>
      <c r="D21" s="137" t="s">
        <v>190</v>
      </c>
      <c r="E21" s="138" t="str">
        <f>IF(CONTROL!B103=CONTROL!$B$168,"",CONTROL!B103)</f>
        <v/>
      </c>
      <c r="F21" s="139"/>
      <c r="G21" s="140">
        <f>CONTROL!C103</f>
        <v>0</v>
      </c>
      <c r="H21" s="131"/>
      <c r="I21" s="374">
        <f>CONTROL!T103</f>
        <v>0</v>
      </c>
      <c r="J21" s="374">
        <f>CONTROL!U103</f>
        <v>0</v>
      </c>
      <c r="K21" s="374">
        <f>CONTROL!V103</f>
        <v>0</v>
      </c>
      <c r="L21" s="374">
        <f>CONTROL!W103</f>
        <v>0</v>
      </c>
      <c r="M21" s="381">
        <f>CONTROL!X103</f>
        <v>0</v>
      </c>
      <c r="N21" s="403"/>
    </row>
    <row r="22" spans="2:14" s="118" customFormat="1">
      <c r="B22" s="133"/>
      <c r="C22" s="134"/>
      <c r="D22" s="137" t="s">
        <v>191</v>
      </c>
      <c r="E22" s="138" t="str">
        <f>IF(CONTROL!B104=CONTROL!$B$168,"",CONTROL!B104)</f>
        <v/>
      </c>
      <c r="F22" s="139"/>
      <c r="G22" s="140">
        <f>CONTROL!C104</f>
        <v>0</v>
      </c>
      <c r="H22" s="131"/>
      <c r="I22" s="374">
        <f>CONTROL!T104</f>
        <v>0</v>
      </c>
      <c r="J22" s="374">
        <f>CONTROL!U104</f>
        <v>0</v>
      </c>
      <c r="K22" s="374">
        <f>CONTROL!V104</f>
        <v>0</v>
      </c>
      <c r="L22" s="374">
        <f>CONTROL!W104</f>
        <v>0</v>
      </c>
      <c r="M22" s="381">
        <f>CONTROL!X104</f>
        <v>0</v>
      </c>
      <c r="N22" s="403"/>
    </row>
    <row r="23" spans="2:14" s="118" customFormat="1">
      <c r="B23" s="133"/>
      <c r="C23" s="134"/>
      <c r="D23" s="137" t="s">
        <v>192</v>
      </c>
      <c r="E23" s="138" t="str">
        <f>IF(CONTROL!B105=CONTROL!$B$168,"",CONTROL!B105)</f>
        <v/>
      </c>
      <c r="F23" s="139"/>
      <c r="G23" s="140">
        <f>CONTROL!C105</f>
        <v>0</v>
      </c>
      <c r="H23" s="131"/>
      <c r="I23" s="374">
        <f>CONTROL!T105</f>
        <v>0</v>
      </c>
      <c r="J23" s="374">
        <f>CONTROL!U105</f>
        <v>0</v>
      </c>
      <c r="K23" s="374">
        <f>CONTROL!V105</f>
        <v>0</v>
      </c>
      <c r="L23" s="374">
        <f>CONTROL!W105</f>
        <v>0</v>
      </c>
      <c r="M23" s="381">
        <f>CONTROL!X105</f>
        <v>0</v>
      </c>
      <c r="N23" s="403"/>
    </row>
    <row r="24" spans="2:14" s="118" customFormat="1">
      <c r="B24" s="133"/>
      <c r="C24" s="134"/>
      <c r="D24" s="137" t="s">
        <v>193</v>
      </c>
      <c r="E24" s="138" t="str">
        <f>IF(CONTROL!B106=CONTROL!$B$168,"",CONTROL!B106)</f>
        <v/>
      </c>
      <c r="F24" s="139"/>
      <c r="G24" s="140">
        <f>CONTROL!C106</f>
        <v>0</v>
      </c>
      <c r="H24" s="131"/>
      <c r="I24" s="374">
        <f>CONTROL!T106</f>
        <v>0</v>
      </c>
      <c r="J24" s="374">
        <f>CONTROL!U106</f>
        <v>0</v>
      </c>
      <c r="K24" s="374">
        <f>CONTROL!V106</f>
        <v>0</v>
      </c>
      <c r="L24" s="374">
        <f>CONTROL!W106</f>
        <v>0</v>
      </c>
      <c r="M24" s="381">
        <f>CONTROL!X106</f>
        <v>0</v>
      </c>
      <c r="N24" s="403"/>
    </row>
    <row r="25" spans="2:14" s="118" customFormat="1">
      <c r="B25" s="133"/>
      <c r="C25" s="134"/>
      <c r="D25" s="137" t="s">
        <v>194</v>
      </c>
      <c r="E25" s="138" t="str">
        <f>IF(CONTROL!B107=CONTROL!$B$168,"",CONTROL!B107)</f>
        <v/>
      </c>
      <c r="F25" s="139"/>
      <c r="G25" s="140">
        <f>CONTROL!C107</f>
        <v>0</v>
      </c>
      <c r="H25" s="131"/>
      <c r="I25" s="374">
        <f>CONTROL!T107</f>
        <v>0</v>
      </c>
      <c r="J25" s="374">
        <f>CONTROL!U107</f>
        <v>0</v>
      </c>
      <c r="K25" s="374">
        <f>CONTROL!V107</f>
        <v>0</v>
      </c>
      <c r="L25" s="374">
        <f>CONTROL!W107</f>
        <v>0</v>
      </c>
      <c r="M25" s="381">
        <f>CONTROL!X107</f>
        <v>0</v>
      </c>
      <c r="N25" s="403"/>
    </row>
    <row r="26" spans="2:14" s="118" customFormat="1">
      <c r="B26" s="133"/>
      <c r="C26" s="134"/>
      <c r="D26" s="137" t="s">
        <v>195</v>
      </c>
      <c r="E26" s="138" t="str">
        <f>IF(CONTROL!B108=CONTROL!$B$168,"",CONTROL!B108)</f>
        <v/>
      </c>
      <c r="F26" s="139"/>
      <c r="G26" s="140">
        <f>CONTROL!C108</f>
        <v>0</v>
      </c>
      <c r="H26" s="131"/>
      <c r="I26" s="374">
        <f>CONTROL!T108</f>
        <v>0</v>
      </c>
      <c r="J26" s="374">
        <f>CONTROL!U108</f>
        <v>0</v>
      </c>
      <c r="K26" s="374">
        <f>CONTROL!V108</f>
        <v>0</v>
      </c>
      <c r="L26" s="374">
        <f>CONTROL!W108</f>
        <v>0</v>
      </c>
      <c r="M26" s="381">
        <f>CONTROL!X108</f>
        <v>0</v>
      </c>
      <c r="N26" s="403"/>
    </row>
    <row r="27" spans="2:14" s="118" customFormat="1">
      <c r="B27" s="133"/>
      <c r="C27" s="134"/>
      <c r="D27" s="137" t="s">
        <v>196</v>
      </c>
      <c r="E27" s="138" t="str">
        <f>IF(CONTROL!B109=CONTROL!$B$168,"",CONTROL!B109)</f>
        <v/>
      </c>
      <c r="F27" s="139"/>
      <c r="G27" s="140">
        <f>CONTROL!C109</f>
        <v>0</v>
      </c>
      <c r="H27" s="131"/>
      <c r="I27" s="374">
        <f>CONTROL!T109</f>
        <v>0</v>
      </c>
      <c r="J27" s="374">
        <f>CONTROL!U109</f>
        <v>0</v>
      </c>
      <c r="K27" s="374">
        <f>CONTROL!V109</f>
        <v>0</v>
      </c>
      <c r="L27" s="374">
        <f>CONTROL!W109</f>
        <v>0</v>
      </c>
      <c r="M27" s="381">
        <f>CONTROL!X109</f>
        <v>0</v>
      </c>
      <c r="N27" s="403"/>
    </row>
    <row r="28" spans="2:14" s="118" customFormat="1">
      <c r="B28" s="133"/>
      <c r="C28" s="134"/>
      <c r="D28" s="137" t="s">
        <v>197</v>
      </c>
      <c r="E28" s="138" t="str">
        <f>IF(CONTROL!B110=CONTROL!$B$168,"",CONTROL!B110)</f>
        <v/>
      </c>
      <c r="F28" s="139"/>
      <c r="G28" s="140">
        <f>CONTROL!C110</f>
        <v>0</v>
      </c>
      <c r="H28" s="131"/>
      <c r="I28" s="374">
        <f>CONTROL!T110</f>
        <v>0</v>
      </c>
      <c r="J28" s="374">
        <f>CONTROL!U110</f>
        <v>0</v>
      </c>
      <c r="K28" s="374">
        <f>CONTROL!V110</f>
        <v>0</v>
      </c>
      <c r="L28" s="374">
        <f>CONTROL!W110</f>
        <v>0</v>
      </c>
      <c r="M28" s="381">
        <f>CONTROL!X110</f>
        <v>0</v>
      </c>
      <c r="N28" s="403"/>
    </row>
    <row r="29" spans="2:14" s="118" customFormat="1">
      <c r="B29" s="133"/>
      <c r="C29" s="134"/>
      <c r="D29" s="137" t="s">
        <v>198</v>
      </c>
      <c r="E29" s="138" t="str">
        <f>IF(CONTROL!B111=CONTROL!$B$168,"",CONTROL!B111)</f>
        <v/>
      </c>
      <c r="F29" s="139"/>
      <c r="G29" s="140">
        <f>CONTROL!C111</f>
        <v>0</v>
      </c>
      <c r="H29" s="131"/>
      <c r="I29" s="374">
        <f>CONTROL!T111</f>
        <v>0</v>
      </c>
      <c r="J29" s="374">
        <f>CONTROL!U111</f>
        <v>0</v>
      </c>
      <c r="K29" s="374">
        <f>CONTROL!V111</f>
        <v>0</v>
      </c>
      <c r="L29" s="374">
        <f>CONTROL!W111</f>
        <v>0</v>
      </c>
      <c r="M29" s="381">
        <f>CONTROL!X111</f>
        <v>0</v>
      </c>
      <c r="N29" s="403"/>
    </row>
    <row r="30" spans="2:14" s="118" customFormat="1">
      <c r="B30" s="133"/>
      <c r="C30" s="134"/>
      <c r="D30" s="137" t="s">
        <v>199</v>
      </c>
      <c r="E30" s="138" t="str">
        <f>IF(CONTROL!B112=CONTROL!$B$168,"",CONTROL!B112)</f>
        <v/>
      </c>
      <c r="F30" s="139"/>
      <c r="G30" s="140">
        <f>CONTROL!C112</f>
        <v>0</v>
      </c>
      <c r="H30" s="131"/>
      <c r="I30" s="374">
        <f>CONTROL!T112</f>
        <v>0</v>
      </c>
      <c r="J30" s="374">
        <f>CONTROL!U112</f>
        <v>0</v>
      </c>
      <c r="K30" s="374">
        <f>CONTROL!V112</f>
        <v>0</v>
      </c>
      <c r="L30" s="374">
        <f>CONTROL!W112</f>
        <v>0</v>
      </c>
      <c r="M30" s="381">
        <f>CONTROL!X112</f>
        <v>0</v>
      </c>
      <c r="N30" s="403"/>
    </row>
    <row r="31" spans="2:14" s="118" customFormat="1">
      <c r="B31" s="133"/>
      <c r="C31" s="134"/>
      <c r="D31" s="137" t="s">
        <v>200</v>
      </c>
      <c r="E31" s="138" t="str">
        <f>IF(CONTROL!B113=CONTROL!$B$168,"",CONTROL!B113)</f>
        <v/>
      </c>
      <c r="F31" s="139"/>
      <c r="G31" s="140">
        <f>CONTROL!C113</f>
        <v>0</v>
      </c>
      <c r="H31" s="131"/>
      <c r="I31" s="374">
        <f>CONTROL!T113</f>
        <v>0</v>
      </c>
      <c r="J31" s="374">
        <f>CONTROL!U113</f>
        <v>0</v>
      </c>
      <c r="K31" s="374">
        <f>CONTROL!V113</f>
        <v>0</v>
      </c>
      <c r="L31" s="374">
        <f>CONTROL!W113</f>
        <v>0</v>
      </c>
      <c r="M31" s="381">
        <f>CONTROL!X113</f>
        <v>0</v>
      </c>
      <c r="N31" s="403"/>
    </row>
    <row r="32" spans="2:14" s="118" customFormat="1" ht="16.8">
      <c r="B32" s="133"/>
      <c r="C32" s="134"/>
      <c r="D32" s="137" t="str">
        <f>CONTROL!E151&amp;" Other School Districts' Revenue:"</f>
        <v xml:space="preserve"> Other School Districts' Revenue:</v>
      </c>
      <c r="E32" s="137"/>
      <c r="F32" s="414" t="s">
        <v>264</v>
      </c>
      <c r="G32" s="375">
        <f>CONTROL!E149</f>
        <v>0</v>
      </c>
      <c r="H32" s="131"/>
      <c r="I32" s="373">
        <f>CONTROL!T114</f>
        <v>0</v>
      </c>
      <c r="J32" s="373">
        <f>CONTROL!U149</f>
        <v>0</v>
      </c>
      <c r="K32" s="373">
        <f>CONTROL!V149</f>
        <v>0</v>
      </c>
      <c r="L32" s="373">
        <f>CONTROL!W149</f>
        <v>0</v>
      </c>
      <c r="M32" s="382">
        <f>CONTROL!X149</f>
        <v>0</v>
      </c>
      <c r="N32" s="403"/>
    </row>
    <row r="33" spans="2:14" s="118" customFormat="1">
      <c r="B33" s="133"/>
      <c r="C33" s="134"/>
      <c r="D33" s="214" t="s">
        <v>263</v>
      </c>
      <c r="E33" s="210"/>
      <c r="F33" s="414" t="s">
        <v>264</v>
      </c>
      <c r="G33" s="140">
        <f>CONTROL!E150</f>
        <v>0</v>
      </c>
      <c r="H33" s="131"/>
      <c r="I33" s="257">
        <f>SUM(I17:I32)</f>
        <v>0</v>
      </c>
      <c r="J33" s="213">
        <f>SUM(J17:J32)</f>
        <v>0</v>
      </c>
      <c r="K33" s="213">
        <f>SUM(K17:K32)</f>
        <v>0</v>
      </c>
      <c r="L33" s="213">
        <f>SUM(L17:L32)</f>
        <v>0</v>
      </c>
      <c r="M33" s="239">
        <f>SUM(M17:M32)</f>
        <v>0</v>
      </c>
      <c r="N33" s="403"/>
    </row>
    <row r="34" spans="2:14" s="118" customFormat="1">
      <c r="B34" s="133"/>
      <c r="C34" s="134"/>
      <c r="D34" s="111" t="s">
        <v>24</v>
      </c>
      <c r="E34" s="129"/>
      <c r="F34" s="129"/>
      <c r="G34" s="130"/>
      <c r="H34" s="131"/>
      <c r="I34" s="144">
        <v>0</v>
      </c>
      <c r="J34" s="144">
        <v>0</v>
      </c>
      <c r="K34" s="144">
        <v>0</v>
      </c>
      <c r="L34" s="144">
        <v>0</v>
      </c>
      <c r="M34" s="383">
        <v>0</v>
      </c>
      <c r="N34" s="403"/>
    </row>
    <row r="35" spans="2:14" s="118" customFormat="1">
      <c r="B35" s="133"/>
      <c r="C35" s="134"/>
      <c r="D35" s="110" t="s">
        <v>25</v>
      </c>
      <c r="E35" s="129"/>
      <c r="F35" s="129"/>
      <c r="G35" s="130"/>
      <c r="H35" s="131"/>
      <c r="I35" s="145"/>
      <c r="J35" s="146"/>
      <c r="K35" s="146"/>
      <c r="L35" s="146"/>
      <c r="M35" s="146"/>
      <c r="N35" s="406"/>
    </row>
    <row r="36" spans="2:14" s="118" customFormat="1">
      <c r="B36" s="133"/>
      <c r="C36" s="134"/>
      <c r="D36" s="147" t="s">
        <v>26</v>
      </c>
      <c r="E36" s="129"/>
      <c r="F36" s="148"/>
      <c r="G36" s="112"/>
      <c r="H36" s="131"/>
      <c r="I36" s="144">
        <v>0</v>
      </c>
      <c r="J36" s="144">
        <v>0</v>
      </c>
      <c r="K36" s="144">
        <v>0</v>
      </c>
      <c r="L36" s="144">
        <v>0</v>
      </c>
      <c r="M36" s="383">
        <v>0</v>
      </c>
      <c r="N36" s="403"/>
    </row>
    <row r="37" spans="2:14" s="118" customFormat="1">
      <c r="B37" s="133"/>
      <c r="C37" s="134"/>
      <c r="D37" s="147" t="s">
        <v>27</v>
      </c>
      <c r="E37" s="129"/>
      <c r="F37" s="148"/>
      <c r="G37" s="112"/>
      <c r="H37" s="131"/>
      <c r="I37" s="144">
        <v>0</v>
      </c>
      <c r="J37" s="144">
        <v>0</v>
      </c>
      <c r="K37" s="144">
        <v>0</v>
      </c>
      <c r="L37" s="144">
        <v>0</v>
      </c>
      <c r="M37" s="383">
        <v>0</v>
      </c>
      <c r="N37" s="403"/>
    </row>
    <row r="38" spans="2:14" s="118" customFormat="1">
      <c r="B38" s="133"/>
      <c r="C38" s="134"/>
      <c r="D38" s="147" t="s">
        <v>28</v>
      </c>
      <c r="E38" s="129"/>
      <c r="F38" s="148"/>
      <c r="G38" s="112"/>
      <c r="H38" s="131"/>
      <c r="I38" s="144">
        <v>0</v>
      </c>
      <c r="J38" s="144">
        <v>0</v>
      </c>
      <c r="K38" s="144">
        <v>0</v>
      </c>
      <c r="L38" s="144">
        <v>0</v>
      </c>
      <c r="M38" s="383">
        <v>0</v>
      </c>
      <c r="N38" s="403"/>
    </row>
    <row r="39" spans="2:14" s="118" customFormat="1">
      <c r="B39" s="133"/>
      <c r="C39" s="134"/>
      <c r="D39" s="147" t="s">
        <v>28</v>
      </c>
      <c r="E39" s="129"/>
      <c r="F39" s="129"/>
      <c r="G39" s="130"/>
      <c r="H39" s="131"/>
      <c r="I39" s="144">
        <v>0</v>
      </c>
      <c r="J39" s="144">
        <v>0</v>
      </c>
      <c r="K39" s="144">
        <v>0</v>
      </c>
      <c r="L39" s="144">
        <v>0</v>
      </c>
      <c r="M39" s="383">
        <v>0</v>
      </c>
      <c r="N39" s="403"/>
    </row>
    <row r="40" spans="2:14" s="118" customFormat="1" ht="16.8">
      <c r="B40" s="133"/>
      <c r="C40" s="134"/>
      <c r="D40" s="137" t="s">
        <v>1187</v>
      </c>
      <c r="E40" s="129"/>
      <c r="F40" s="129"/>
      <c r="G40" s="130"/>
      <c r="H40" s="131"/>
      <c r="I40" s="141">
        <v>0</v>
      </c>
      <c r="J40" s="141">
        <v>0</v>
      </c>
      <c r="K40" s="141">
        <v>0</v>
      </c>
      <c r="L40" s="141">
        <v>0</v>
      </c>
      <c r="M40" s="384">
        <v>0</v>
      </c>
      <c r="N40" s="545"/>
    </row>
    <row r="41" spans="2:14" s="118" customFormat="1">
      <c r="B41" s="133"/>
      <c r="C41" s="134" t="s">
        <v>29</v>
      </c>
      <c r="D41" s="111"/>
      <c r="E41" s="129"/>
      <c r="F41" s="129"/>
      <c r="G41" s="130"/>
      <c r="H41" s="131"/>
      <c r="I41" s="142">
        <f>SUM(I33:I40)</f>
        <v>0</v>
      </c>
      <c r="J41" s="143">
        <f>SUM(J33:J40)</f>
        <v>0</v>
      </c>
      <c r="K41" s="143">
        <f>SUM(K33:K40)</f>
        <v>0</v>
      </c>
      <c r="L41" s="143">
        <f>SUM(L33:L40)</f>
        <v>0</v>
      </c>
      <c r="M41" s="385">
        <f>SUM(M33:M40)</f>
        <v>0</v>
      </c>
      <c r="N41" s="403"/>
    </row>
    <row r="42" spans="2:14" s="129" customFormat="1" ht="7.5" customHeight="1">
      <c r="B42" s="133"/>
      <c r="C42" s="134"/>
      <c r="D42" s="134"/>
      <c r="E42" s="121"/>
      <c r="F42" s="121"/>
      <c r="G42" s="130"/>
      <c r="H42" s="131"/>
      <c r="I42" s="149"/>
      <c r="J42" s="150"/>
      <c r="K42" s="150"/>
      <c r="L42" s="150"/>
      <c r="M42" s="150"/>
      <c r="N42" s="406"/>
    </row>
    <row r="43" spans="2:14" s="118" customFormat="1" ht="12" customHeight="1">
      <c r="B43" s="109"/>
      <c r="C43" s="110" t="s">
        <v>30</v>
      </c>
      <c r="D43" s="110"/>
      <c r="E43" s="121"/>
      <c r="F43" s="121"/>
      <c r="G43" s="130"/>
      <c r="H43" s="131"/>
      <c r="I43" s="151"/>
      <c r="J43" s="152"/>
      <c r="K43" s="152"/>
      <c r="L43" s="152"/>
      <c r="M43" s="152"/>
      <c r="N43" s="406"/>
    </row>
    <row r="44" spans="2:14" s="118" customFormat="1">
      <c r="B44" s="133"/>
      <c r="C44" s="134"/>
      <c r="D44" s="111" t="s">
        <v>31</v>
      </c>
      <c r="E44" s="129"/>
      <c r="F44" s="129"/>
      <c r="G44" s="130"/>
      <c r="H44" s="131"/>
      <c r="I44" s="144">
        <v>0</v>
      </c>
      <c r="J44" s="144">
        <v>0</v>
      </c>
      <c r="K44" s="144">
        <v>0</v>
      </c>
      <c r="L44" s="144">
        <v>0</v>
      </c>
      <c r="M44" s="383">
        <v>0</v>
      </c>
      <c r="N44" s="403"/>
    </row>
    <row r="45" spans="2:14" s="118" customFormat="1">
      <c r="B45" s="133"/>
      <c r="C45" s="134"/>
      <c r="D45" s="111" t="s">
        <v>32</v>
      </c>
      <c r="E45" s="129"/>
      <c r="F45" s="129"/>
      <c r="G45" s="130"/>
      <c r="H45" s="131"/>
      <c r="I45" s="153">
        <v>0</v>
      </c>
      <c r="J45" s="153">
        <v>0</v>
      </c>
      <c r="K45" s="153">
        <v>0</v>
      </c>
      <c r="L45" s="153">
        <v>0</v>
      </c>
      <c r="M45" s="386">
        <v>0</v>
      </c>
      <c r="N45" s="403"/>
    </row>
    <row r="46" spans="2:14" s="118" customFormat="1">
      <c r="B46" s="133"/>
      <c r="C46" s="134"/>
      <c r="D46" s="111" t="s">
        <v>33</v>
      </c>
      <c r="E46" s="129"/>
      <c r="F46" s="129"/>
      <c r="G46" s="130"/>
      <c r="H46" s="131"/>
      <c r="I46" s="144">
        <v>0</v>
      </c>
      <c r="J46" s="144">
        <v>0</v>
      </c>
      <c r="K46" s="144">
        <v>0</v>
      </c>
      <c r="L46" s="144">
        <v>0</v>
      </c>
      <c r="M46" s="383">
        <v>0</v>
      </c>
      <c r="N46" s="403"/>
    </row>
    <row r="47" spans="2:14" s="118" customFormat="1">
      <c r="B47" s="133"/>
      <c r="C47" s="134"/>
      <c r="D47" s="111" t="s">
        <v>34</v>
      </c>
      <c r="E47" s="129"/>
      <c r="F47" s="129"/>
      <c r="G47" s="130"/>
      <c r="H47" s="131"/>
      <c r="I47" s="153">
        <v>0</v>
      </c>
      <c r="J47" s="153">
        <v>0</v>
      </c>
      <c r="K47" s="153">
        <v>0</v>
      </c>
      <c r="L47" s="153">
        <v>0</v>
      </c>
      <c r="M47" s="386">
        <v>0</v>
      </c>
      <c r="N47" s="403"/>
    </row>
    <row r="48" spans="2:14" s="118" customFormat="1" ht="12" customHeight="1">
      <c r="B48" s="133"/>
      <c r="C48" s="134"/>
      <c r="D48" s="110" t="s">
        <v>25</v>
      </c>
      <c r="E48" s="129"/>
      <c r="F48" s="129"/>
      <c r="G48" s="130"/>
      <c r="H48" s="131"/>
      <c r="I48" s="146"/>
      <c r="J48" s="146"/>
      <c r="K48" s="146"/>
      <c r="L48" s="146"/>
      <c r="M48" s="146"/>
      <c r="N48" s="406"/>
    </row>
    <row r="49" spans="2:14" s="118" customFormat="1">
      <c r="B49" s="133"/>
      <c r="C49" s="134"/>
      <c r="D49" s="147" t="s">
        <v>35</v>
      </c>
      <c r="E49" s="129"/>
      <c r="F49" s="148"/>
      <c r="G49" s="112"/>
      <c r="H49" s="131"/>
      <c r="I49" s="144">
        <v>0</v>
      </c>
      <c r="J49" s="144">
        <v>0</v>
      </c>
      <c r="K49" s="144">
        <v>0</v>
      </c>
      <c r="L49" s="144">
        <v>0</v>
      </c>
      <c r="M49" s="383">
        <v>0</v>
      </c>
      <c r="N49" s="403"/>
    </row>
    <row r="50" spans="2:14" s="118" customFormat="1">
      <c r="B50" s="133"/>
      <c r="C50" s="134"/>
      <c r="D50" s="147" t="s">
        <v>28</v>
      </c>
      <c r="E50" s="129"/>
      <c r="F50" s="148"/>
      <c r="G50" s="112"/>
      <c r="H50" s="131"/>
      <c r="I50" s="144">
        <v>0</v>
      </c>
      <c r="J50" s="144">
        <v>0</v>
      </c>
      <c r="K50" s="144">
        <v>0</v>
      </c>
      <c r="L50" s="144">
        <v>0</v>
      </c>
      <c r="M50" s="383">
        <v>0</v>
      </c>
      <c r="N50" s="403"/>
    </row>
    <row r="51" spans="2:14" s="118" customFormat="1" ht="13.5" customHeight="1">
      <c r="B51" s="133"/>
      <c r="C51" s="134"/>
      <c r="D51" s="147" t="s">
        <v>36</v>
      </c>
      <c r="E51" s="129"/>
      <c r="F51" s="129"/>
      <c r="G51" s="130"/>
      <c r="H51" s="131"/>
      <c r="I51" s="141">
        <v>0</v>
      </c>
      <c r="J51" s="141">
        <v>0</v>
      </c>
      <c r="K51" s="141">
        <v>0</v>
      </c>
      <c r="L51" s="141">
        <v>0</v>
      </c>
      <c r="M51" s="384">
        <v>0</v>
      </c>
      <c r="N51" s="403"/>
    </row>
    <row r="52" spans="2:14" s="118" customFormat="1">
      <c r="B52" s="133"/>
      <c r="C52" s="137" t="s">
        <v>37</v>
      </c>
      <c r="D52" s="111"/>
      <c r="E52" s="129"/>
      <c r="F52" s="129"/>
      <c r="G52" s="130"/>
      <c r="H52" s="131"/>
      <c r="I52" s="142">
        <f>SUM(I44:I51)</f>
        <v>0</v>
      </c>
      <c r="J52" s="143">
        <f>SUM(J44:J51)</f>
        <v>0</v>
      </c>
      <c r="K52" s="143">
        <f>SUM(K44:K51)</f>
        <v>0</v>
      </c>
      <c r="L52" s="143">
        <f>SUM(L44:L51)</f>
        <v>0</v>
      </c>
      <c r="M52" s="385">
        <f>SUM(M44:M51)</f>
        <v>0</v>
      </c>
      <c r="N52" s="403"/>
    </row>
    <row r="53" spans="2:14" s="129" customFormat="1" ht="7.5" customHeight="1">
      <c r="B53" s="133"/>
      <c r="C53" s="134"/>
      <c r="D53" s="134"/>
      <c r="E53" s="121"/>
      <c r="F53" s="121"/>
      <c r="G53" s="130"/>
      <c r="H53" s="131"/>
      <c r="I53" s="149"/>
      <c r="J53" s="150"/>
      <c r="K53" s="150"/>
      <c r="L53" s="150"/>
      <c r="M53" s="150"/>
      <c r="N53" s="406"/>
    </row>
    <row r="54" spans="2:14" s="118" customFormat="1">
      <c r="B54" s="109"/>
      <c r="C54" s="110" t="s">
        <v>38</v>
      </c>
      <c r="D54" s="110"/>
      <c r="E54" s="121"/>
      <c r="F54" s="121"/>
      <c r="G54" s="130"/>
      <c r="H54" s="131"/>
      <c r="I54" s="151"/>
      <c r="J54" s="152"/>
      <c r="K54" s="152"/>
      <c r="L54" s="152"/>
      <c r="M54" s="152"/>
      <c r="N54" s="406"/>
    </row>
    <row r="55" spans="2:14" s="118" customFormat="1">
      <c r="B55" s="133"/>
      <c r="C55" s="134"/>
      <c r="D55" s="111" t="s">
        <v>39</v>
      </c>
      <c r="E55" s="129"/>
      <c r="F55" s="129"/>
      <c r="G55" s="130"/>
      <c r="H55" s="131"/>
      <c r="I55" s="144">
        <v>0</v>
      </c>
      <c r="J55" s="144">
        <v>0</v>
      </c>
      <c r="K55" s="144">
        <v>0</v>
      </c>
      <c r="L55" s="144">
        <v>0</v>
      </c>
      <c r="M55" s="383">
        <v>0</v>
      </c>
      <c r="N55" s="403"/>
    </row>
    <row r="56" spans="2:14" s="118" customFormat="1">
      <c r="B56" s="133"/>
      <c r="C56" s="134"/>
      <c r="D56" s="111" t="s">
        <v>40</v>
      </c>
      <c r="E56" s="129"/>
      <c r="F56" s="129"/>
      <c r="G56" s="130"/>
      <c r="H56" s="131"/>
      <c r="I56" s="153">
        <v>0</v>
      </c>
      <c r="J56" s="153">
        <v>0</v>
      </c>
      <c r="K56" s="153">
        <v>0</v>
      </c>
      <c r="L56" s="153">
        <v>0</v>
      </c>
      <c r="M56" s="386">
        <v>0</v>
      </c>
      <c r="N56" s="403"/>
    </row>
    <row r="57" spans="2:14" s="118" customFormat="1">
      <c r="B57" s="133"/>
      <c r="C57" s="134"/>
      <c r="D57" s="111" t="s">
        <v>41</v>
      </c>
      <c r="E57" s="129"/>
      <c r="F57" s="129"/>
      <c r="G57" s="130"/>
      <c r="H57" s="131"/>
      <c r="I57" s="144">
        <v>0</v>
      </c>
      <c r="J57" s="144">
        <v>0</v>
      </c>
      <c r="K57" s="144">
        <v>0</v>
      </c>
      <c r="L57" s="144">
        <v>0</v>
      </c>
      <c r="M57" s="383">
        <v>0</v>
      </c>
      <c r="N57" s="403"/>
    </row>
    <row r="58" spans="2:14" s="118" customFormat="1">
      <c r="B58" s="133"/>
      <c r="C58" s="134"/>
      <c r="D58" s="111" t="s">
        <v>42</v>
      </c>
      <c r="E58" s="129"/>
      <c r="F58" s="129"/>
      <c r="G58" s="130"/>
      <c r="H58" s="131"/>
      <c r="I58" s="144">
        <v>0</v>
      </c>
      <c r="J58" s="144">
        <v>0</v>
      </c>
      <c r="K58" s="144">
        <v>0</v>
      </c>
      <c r="L58" s="144">
        <v>0</v>
      </c>
      <c r="M58" s="383">
        <v>0</v>
      </c>
      <c r="N58" s="403"/>
    </row>
    <row r="59" spans="2:14" s="118" customFormat="1">
      <c r="B59" s="133"/>
      <c r="C59" s="134"/>
      <c r="D59" s="111" t="s">
        <v>43</v>
      </c>
      <c r="E59" s="129"/>
      <c r="F59" s="129"/>
      <c r="G59" s="130"/>
      <c r="H59" s="131"/>
      <c r="I59" s="144">
        <v>0</v>
      </c>
      <c r="J59" s="144">
        <v>0</v>
      </c>
      <c r="K59" s="144">
        <v>0</v>
      </c>
      <c r="L59" s="144">
        <v>0</v>
      </c>
      <c r="M59" s="383">
        <v>0</v>
      </c>
      <c r="N59" s="403"/>
    </row>
    <row r="60" spans="2:14" s="118" customFormat="1">
      <c r="B60" s="133"/>
      <c r="C60" s="134"/>
      <c r="D60" s="111" t="s">
        <v>44</v>
      </c>
      <c r="E60" s="129"/>
      <c r="F60" s="129"/>
      <c r="G60" s="130"/>
      <c r="H60" s="131"/>
      <c r="I60" s="144">
        <v>0</v>
      </c>
      <c r="J60" s="144">
        <v>0</v>
      </c>
      <c r="K60" s="144">
        <v>0</v>
      </c>
      <c r="L60" s="144">
        <v>0</v>
      </c>
      <c r="M60" s="383">
        <v>0</v>
      </c>
      <c r="N60" s="403"/>
    </row>
    <row r="61" spans="2:14" s="118" customFormat="1">
      <c r="B61" s="133"/>
      <c r="C61" s="134"/>
      <c r="D61" s="111" t="s">
        <v>45</v>
      </c>
      <c r="E61" s="129"/>
      <c r="F61" s="129"/>
      <c r="G61" s="130"/>
      <c r="H61" s="131"/>
      <c r="I61" s="144">
        <v>0</v>
      </c>
      <c r="J61" s="144">
        <v>0</v>
      </c>
      <c r="K61" s="144">
        <v>0</v>
      </c>
      <c r="L61" s="144">
        <v>0</v>
      </c>
      <c r="M61" s="383">
        <v>0</v>
      </c>
      <c r="N61" s="403"/>
    </row>
    <row r="62" spans="2:14" s="118" customFormat="1" ht="16.8">
      <c r="B62" s="133"/>
      <c r="C62" s="134"/>
      <c r="D62" s="111" t="s">
        <v>46</v>
      </c>
      <c r="E62" s="129"/>
      <c r="F62" s="129"/>
      <c r="G62" s="130"/>
      <c r="H62" s="131"/>
      <c r="I62" s="141">
        <v>0</v>
      </c>
      <c r="J62" s="141">
        <v>0</v>
      </c>
      <c r="K62" s="141">
        <v>0</v>
      </c>
      <c r="L62" s="141">
        <v>0</v>
      </c>
      <c r="M62" s="384">
        <v>0</v>
      </c>
      <c r="N62" s="403"/>
    </row>
    <row r="63" spans="2:14" s="118" customFormat="1">
      <c r="B63" s="133"/>
      <c r="C63" s="134" t="s">
        <v>47</v>
      </c>
      <c r="D63" s="111"/>
      <c r="E63" s="129"/>
      <c r="F63" s="129"/>
      <c r="G63" s="130"/>
      <c r="H63" s="131"/>
      <c r="I63" s="154">
        <f>SUM(I55:I62)</f>
        <v>0</v>
      </c>
      <c r="J63" s="143">
        <f>SUM(J55:J62)</f>
        <v>0</v>
      </c>
      <c r="K63" s="143">
        <f>SUM(K55:K62)</f>
        <v>0</v>
      </c>
      <c r="L63" s="143">
        <f>SUM(L55:L62)</f>
        <v>0</v>
      </c>
      <c r="M63" s="385">
        <f>SUM(M55:M62)</f>
        <v>0</v>
      </c>
      <c r="N63" s="403"/>
    </row>
    <row r="64" spans="2:14" s="129" customFormat="1" ht="7.5" customHeight="1">
      <c r="B64" s="133"/>
      <c r="C64" s="134"/>
      <c r="D64" s="111"/>
      <c r="G64" s="130"/>
      <c r="H64" s="131"/>
      <c r="I64" s="146"/>
      <c r="J64" s="146"/>
      <c r="K64" s="146"/>
      <c r="L64" s="146"/>
      <c r="M64" s="146"/>
      <c r="N64" s="406"/>
    </row>
    <row r="65" spans="2:14" s="118" customFormat="1" ht="17.399999999999999" thickBot="1">
      <c r="B65" s="155" t="s">
        <v>48</v>
      </c>
      <c r="C65" s="156"/>
      <c r="D65" s="156"/>
      <c r="E65" s="157"/>
      <c r="F65" s="158"/>
      <c r="G65" s="159"/>
      <c r="H65" s="160"/>
      <c r="I65" s="161">
        <f>I63+I52+I41</f>
        <v>0</v>
      </c>
      <c r="J65" s="161">
        <f>J63+J52+J41</f>
        <v>0</v>
      </c>
      <c r="K65" s="161">
        <f>K63+K52+K41</f>
        <v>0</v>
      </c>
      <c r="L65" s="161">
        <f>L63+L52+L41</f>
        <v>0</v>
      </c>
      <c r="M65" s="387">
        <f>M63+M52+M41</f>
        <v>0</v>
      </c>
      <c r="N65" s="403"/>
    </row>
    <row r="66" spans="2:14" s="129" customFormat="1" ht="7.5" customHeight="1" thickTop="1">
      <c r="B66" s="109"/>
      <c r="C66" s="110"/>
      <c r="D66" s="110"/>
      <c r="G66" s="130"/>
      <c r="H66" s="131"/>
      <c r="I66" s="131"/>
      <c r="J66" s="131"/>
      <c r="K66" s="131"/>
      <c r="L66" s="131"/>
      <c r="M66" s="131"/>
      <c r="N66" s="406"/>
    </row>
    <row r="67" spans="2:14" s="129" customFormat="1" ht="5.0999999999999996" customHeight="1">
      <c r="B67" s="109"/>
      <c r="C67" s="110"/>
      <c r="D67" s="110"/>
      <c r="G67" s="130"/>
      <c r="H67" s="131"/>
      <c r="I67" s="131"/>
      <c r="J67" s="131"/>
      <c r="K67" s="131"/>
      <c r="L67" s="131"/>
      <c r="M67" s="131"/>
      <c r="N67" s="406"/>
    </row>
    <row r="68" spans="2:14" s="118" customFormat="1">
      <c r="B68" s="109" t="s">
        <v>49</v>
      </c>
      <c r="C68" s="110"/>
      <c r="D68" s="110"/>
      <c r="E68" s="129"/>
      <c r="F68" s="129"/>
      <c r="G68" s="130"/>
      <c r="H68" s="131"/>
      <c r="I68" s="131"/>
      <c r="J68" s="131"/>
      <c r="K68" s="131"/>
      <c r="L68" s="131"/>
      <c r="M68" s="131"/>
      <c r="N68" s="406"/>
    </row>
    <row r="69" spans="2:14" s="118" customFormat="1" ht="30">
      <c r="B69" s="133"/>
      <c r="C69" s="165" t="s">
        <v>75</v>
      </c>
      <c r="D69" s="134"/>
      <c r="E69" s="129"/>
      <c r="F69" s="129"/>
      <c r="G69" s="130" t="s">
        <v>1051</v>
      </c>
      <c r="H69" s="131"/>
      <c r="I69" s="131"/>
      <c r="J69" s="131"/>
      <c r="K69" s="131"/>
      <c r="L69" s="131"/>
      <c r="M69" s="131"/>
      <c r="N69" s="523" t="s">
        <v>1047</v>
      </c>
    </row>
    <row r="70" spans="2:14" s="118" customFormat="1">
      <c r="B70" s="133"/>
      <c r="C70" s="129"/>
      <c r="D70" s="166" t="s">
        <v>123</v>
      </c>
      <c r="E70" s="148"/>
      <c r="F70" s="148"/>
      <c r="G70" s="167">
        <f>'3) Staffing Plan'!D12</f>
        <v>0</v>
      </c>
      <c r="H70" s="131"/>
      <c r="I70" s="144">
        <v>0</v>
      </c>
      <c r="J70" s="144">
        <v>0</v>
      </c>
      <c r="K70" s="144">
        <v>0</v>
      </c>
      <c r="L70" s="144">
        <v>0</v>
      </c>
      <c r="M70" s="144">
        <v>0</v>
      </c>
      <c r="N70" s="403"/>
    </row>
    <row r="71" spans="2:14" s="118" customFormat="1">
      <c r="B71" s="133"/>
      <c r="C71" s="129"/>
      <c r="D71" s="166" t="s">
        <v>124</v>
      </c>
      <c r="E71" s="148"/>
      <c r="F71" s="148"/>
      <c r="G71" s="167">
        <f>'3) Staffing Plan'!D13</f>
        <v>0</v>
      </c>
      <c r="H71" s="131"/>
      <c r="I71" s="144">
        <v>0</v>
      </c>
      <c r="J71" s="144">
        <v>0</v>
      </c>
      <c r="K71" s="144">
        <v>0</v>
      </c>
      <c r="L71" s="144">
        <v>0</v>
      </c>
      <c r="M71" s="144">
        <v>0</v>
      </c>
      <c r="N71" s="403"/>
    </row>
    <row r="72" spans="2:14" s="118" customFormat="1">
      <c r="B72" s="133"/>
      <c r="C72" s="129"/>
      <c r="D72" s="166" t="s">
        <v>125</v>
      </c>
      <c r="E72" s="148"/>
      <c r="F72" s="148"/>
      <c r="G72" s="167">
        <f>'3) Staffing Plan'!D14</f>
        <v>0</v>
      </c>
      <c r="H72" s="131"/>
      <c r="I72" s="144">
        <v>0</v>
      </c>
      <c r="J72" s="144">
        <v>0</v>
      </c>
      <c r="K72" s="144">
        <v>0</v>
      </c>
      <c r="L72" s="144">
        <v>0</v>
      </c>
      <c r="M72" s="144">
        <v>0</v>
      </c>
      <c r="N72" s="403"/>
    </row>
    <row r="73" spans="2:14" s="118" customFormat="1">
      <c r="B73" s="133"/>
      <c r="C73" s="129"/>
      <c r="D73" s="166" t="s">
        <v>98</v>
      </c>
      <c r="E73" s="148"/>
      <c r="F73" s="148"/>
      <c r="G73" s="167">
        <f>'3) Staffing Plan'!D15</f>
        <v>0</v>
      </c>
      <c r="H73" s="131"/>
      <c r="I73" s="144">
        <v>0</v>
      </c>
      <c r="J73" s="144">
        <v>0</v>
      </c>
      <c r="K73" s="144">
        <v>0</v>
      </c>
      <c r="L73" s="144">
        <v>0</v>
      </c>
      <c r="M73" s="144">
        <v>0</v>
      </c>
      <c r="N73" s="403"/>
    </row>
    <row r="74" spans="2:14" s="118" customFormat="1">
      <c r="B74" s="133"/>
      <c r="C74" s="129"/>
      <c r="D74" s="166" t="s">
        <v>99</v>
      </c>
      <c r="E74" s="148"/>
      <c r="F74" s="148"/>
      <c r="G74" s="167">
        <f>'3) Staffing Plan'!D16</f>
        <v>0</v>
      </c>
      <c r="H74" s="131"/>
      <c r="I74" s="144">
        <v>0</v>
      </c>
      <c r="J74" s="144">
        <v>0</v>
      </c>
      <c r="K74" s="144">
        <v>0</v>
      </c>
      <c r="L74" s="144">
        <v>0</v>
      </c>
      <c r="M74" s="144">
        <v>0</v>
      </c>
      <c r="N74" s="403"/>
    </row>
    <row r="75" spans="2:14" s="118" customFormat="1" ht="16.8">
      <c r="B75" s="133"/>
      <c r="C75" s="129"/>
      <c r="D75" s="166" t="s">
        <v>126</v>
      </c>
      <c r="E75" s="148"/>
      <c r="F75" s="148"/>
      <c r="G75" s="168">
        <f>'3) Staffing Plan'!D17</f>
        <v>0</v>
      </c>
      <c r="H75" s="131"/>
      <c r="I75" s="141">
        <v>0</v>
      </c>
      <c r="J75" s="141">
        <v>0</v>
      </c>
      <c r="K75" s="141">
        <v>0</v>
      </c>
      <c r="L75" s="141">
        <v>0</v>
      </c>
      <c r="M75" s="384">
        <v>0</v>
      </c>
      <c r="N75" s="403"/>
    </row>
    <row r="76" spans="2:14" s="118" customFormat="1">
      <c r="B76" s="133"/>
      <c r="C76" s="169" t="s">
        <v>74</v>
      </c>
      <c r="D76" s="129"/>
      <c r="E76" s="148"/>
      <c r="F76" s="148"/>
      <c r="G76" s="167">
        <f>SUM(G70:G75)</f>
        <v>0</v>
      </c>
      <c r="H76" s="131"/>
      <c r="I76" s="170">
        <f>SUM(I70:I75)</f>
        <v>0</v>
      </c>
      <c r="J76" s="170">
        <f>SUM(J70:J75)</f>
        <v>0</v>
      </c>
      <c r="K76" s="170">
        <f>SUM(K70:K75)</f>
        <v>0</v>
      </c>
      <c r="L76" s="170">
        <f>SUM(L70:L75)</f>
        <v>0</v>
      </c>
      <c r="M76" s="388">
        <f>SUM(M70:M75)</f>
        <v>0</v>
      </c>
      <c r="N76" s="403"/>
    </row>
    <row r="77" spans="2:14" s="118" customFormat="1" ht="7.5" customHeight="1">
      <c r="B77" s="133"/>
      <c r="C77" s="129"/>
      <c r="D77" s="148"/>
      <c r="E77" s="148"/>
      <c r="F77" s="148"/>
      <c r="G77" s="171"/>
      <c r="H77" s="131"/>
      <c r="I77" s="131"/>
      <c r="J77" s="131"/>
      <c r="K77" s="131"/>
      <c r="L77" s="131"/>
      <c r="M77" s="131"/>
      <c r="N77" s="406"/>
    </row>
    <row r="78" spans="2:14" s="118" customFormat="1" ht="12" customHeight="1">
      <c r="B78" s="133"/>
      <c r="C78" s="165" t="s">
        <v>76</v>
      </c>
      <c r="D78" s="134"/>
      <c r="E78" s="129"/>
      <c r="F78" s="129"/>
      <c r="G78" s="172"/>
      <c r="H78" s="131"/>
      <c r="I78" s="131"/>
      <c r="J78" s="131"/>
      <c r="K78" s="131"/>
      <c r="L78" s="131"/>
      <c r="M78" s="131"/>
      <c r="N78" s="406"/>
    </row>
    <row r="79" spans="2:14" s="118" customFormat="1">
      <c r="B79" s="133"/>
      <c r="C79" s="129"/>
      <c r="D79" s="166" t="s">
        <v>50</v>
      </c>
      <c r="E79" s="148"/>
      <c r="F79" s="148"/>
      <c r="G79" s="167">
        <f>'3) Staffing Plan'!D21</f>
        <v>0</v>
      </c>
      <c r="H79" s="173"/>
      <c r="I79" s="144">
        <v>0</v>
      </c>
      <c r="J79" s="144">
        <v>0</v>
      </c>
      <c r="K79" s="144">
        <v>0</v>
      </c>
      <c r="L79" s="144">
        <v>0</v>
      </c>
      <c r="M79" s="144">
        <v>0</v>
      </c>
      <c r="N79" s="403"/>
    </row>
    <row r="80" spans="2:14" s="118" customFormat="1">
      <c r="B80" s="133"/>
      <c r="C80" s="129"/>
      <c r="D80" s="166" t="s">
        <v>51</v>
      </c>
      <c r="E80" s="148"/>
      <c r="F80" s="148"/>
      <c r="G80" s="167">
        <f>'3) Staffing Plan'!D22</f>
        <v>0</v>
      </c>
      <c r="H80" s="173"/>
      <c r="I80" s="144">
        <v>0</v>
      </c>
      <c r="J80" s="144">
        <v>0</v>
      </c>
      <c r="K80" s="144">
        <v>0</v>
      </c>
      <c r="L80" s="144">
        <v>0</v>
      </c>
      <c r="M80" s="144">
        <v>0</v>
      </c>
      <c r="N80" s="403"/>
    </row>
    <row r="81" spans="2:14" s="118" customFormat="1">
      <c r="B81" s="133"/>
      <c r="C81" s="129"/>
      <c r="D81" s="166" t="s">
        <v>10</v>
      </c>
      <c r="E81" s="148"/>
      <c r="F81" s="148"/>
      <c r="G81" s="167">
        <f>'3) Staffing Plan'!D23</f>
        <v>0</v>
      </c>
      <c r="H81" s="173"/>
      <c r="I81" s="144">
        <v>0</v>
      </c>
      <c r="J81" s="144">
        <v>0</v>
      </c>
      <c r="K81" s="144">
        <v>0</v>
      </c>
      <c r="L81" s="144">
        <v>0</v>
      </c>
      <c r="M81" s="144">
        <v>0</v>
      </c>
      <c r="N81" s="403"/>
    </row>
    <row r="82" spans="2:14" s="118" customFormat="1">
      <c r="B82" s="133"/>
      <c r="C82" s="129"/>
      <c r="D82" s="166" t="s">
        <v>11</v>
      </c>
      <c r="E82" s="148"/>
      <c r="F82" s="148"/>
      <c r="G82" s="167">
        <f>'3) Staffing Plan'!D24</f>
        <v>0</v>
      </c>
      <c r="H82" s="173"/>
      <c r="I82" s="144">
        <v>0</v>
      </c>
      <c r="J82" s="144">
        <v>0</v>
      </c>
      <c r="K82" s="144">
        <v>0</v>
      </c>
      <c r="L82" s="144">
        <v>0</v>
      </c>
      <c r="M82" s="144">
        <v>0</v>
      </c>
      <c r="N82" s="403"/>
    </row>
    <row r="83" spans="2:14" s="118" customFormat="1">
      <c r="B83" s="133"/>
      <c r="C83" s="129"/>
      <c r="D83" s="166" t="s">
        <v>12</v>
      </c>
      <c r="E83" s="148"/>
      <c r="F83" s="148"/>
      <c r="G83" s="167">
        <f>'3) Staffing Plan'!D25</f>
        <v>0</v>
      </c>
      <c r="H83" s="173"/>
      <c r="I83" s="144">
        <v>0</v>
      </c>
      <c r="J83" s="144">
        <v>0</v>
      </c>
      <c r="K83" s="144">
        <v>0</v>
      </c>
      <c r="L83" s="144">
        <v>0</v>
      </c>
      <c r="M83" s="144">
        <v>0</v>
      </c>
      <c r="N83" s="403"/>
    </row>
    <row r="84" spans="2:14" s="118" customFormat="1">
      <c r="B84" s="133"/>
      <c r="C84" s="129"/>
      <c r="D84" s="166" t="s">
        <v>13</v>
      </c>
      <c r="E84" s="148"/>
      <c r="F84" s="148"/>
      <c r="G84" s="167">
        <f>'3) Staffing Plan'!D26</f>
        <v>0</v>
      </c>
      <c r="H84" s="173"/>
      <c r="I84" s="144">
        <v>0</v>
      </c>
      <c r="J84" s="144">
        <v>0</v>
      </c>
      <c r="K84" s="144">
        <v>0</v>
      </c>
      <c r="L84" s="144">
        <v>0</v>
      </c>
      <c r="M84" s="144">
        <v>0</v>
      </c>
      <c r="N84" s="403"/>
    </row>
    <row r="85" spans="2:14" s="118" customFormat="1">
      <c r="B85" s="133"/>
      <c r="C85" s="129"/>
      <c r="D85" s="166" t="s">
        <v>72</v>
      </c>
      <c r="E85" s="148"/>
      <c r="F85" s="148"/>
      <c r="G85" s="167">
        <f>'3) Staffing Plan'!D27</f>
        <v>0</v>
      </c>
      <c r="H85" s="173"/>
      <c r="I85" s="144">
        <v>0</v>
      </c>
      <c r="J85" s="144">
        <v>0</v>
      </c>
      <c r="K85" s="144">
        <v>0</v>
      </c>
      <c r="L85" s="144">
        <v>0</v>
      </c>
      <c r="M85" s="144">
        <v>0</v>
      </c>
      <c r="N85" s="403"/>
    </row>
    <row r="86" spans="2:14" s="118" customFormat="1" ht="16.8">
      <c r="B86" s="133"/>
      <c r="C86" s="129"/>
      <c r="D86" s="174" t="s">
        <v>28</v>
      </c>
      <c r="E86" s="148"/>
      <c r="F86" s="148"/>
      <c r="G86" s="168">
        <f>'3) Staffing Plan'!D28</f>
        <v>0</v>
      </c>
      <c r="H86" s="173"/>
      <c r="I86" s="141">
        <v>0</v>
      </c>
      <c r="J86" s="141">
        <v>0</v>
      </c>
      <c r="K86" s="141">
        <v>0</v>
      </c>
      <c r="L86" s="141">
        <v>0</v>
      </c>
      <c r="M86" s="384">
        <v>0</v>
      </c>
      <c r="N86" s="403"/>
    </row>
    <row r="87" spans="2:14" s="118" customFormat="1">
      <c r="B87" s="133"/>
      <c r="C87" s="169" t="s">
        <v>77</v>
      </c>
      <c r="D87" s="129"/>
      <c r="E87" s="148"/>
      <c r="F87" s="148"/>
      <c r="G87" s="167">
        <f>SUM(G79:G86)</f>
        <v>0</v>
      </c>
      <c r="H87" s="173"/>
      <c r="I87" s="170">
        <f>SUM(I79:I86)</f>
        <v>0</v>
      </c>
      <c r="J87" s="170">
        <f>SUM(J79:J86)</f>
        <v>0</v>
      </c>
      <c r="K87" s="170">
        <f>SUM(K79:K86)</f>
        <v>0</v>
      </c>
      <c r="L87" s="170">
        <f>SUM(L79:L86)</f>
        <v>0</v>
      </c>
      <c r="M87" s="388">
        <f>SUM(M79:M86)</f>
        <v>0</v>
      </c>
      <c r="N87" s="403"/>
    </row>
    <row r="88" spans="2:14" s="118" customFormat="1" ht="7.5" customHeight="1">
      <c r="B88" s="133"/>
      <c r="C88" s="129"/>
      <c r="D88" s="148"/>
      <c r="E88" s="148"/>
      <c r="F88" s="148"/>
      <c r="G88" s="171"/>
      <c r="H88" s="131"/>
      <c r="I88" s="131"/>
      <c r="J88" s="131"/>
      <c r="K88" s="131"/>
      <c r="L88" s="131"/>
      <c r="M88" s="131"/>
      <c r="N88" s="406"/>
    </row>
    <row r="89" spans="2:14" s="118" customFormat="1">
      <c r="B89" s="133"/>
      <c r="C89" s="165" t="s">
        <v>78</v>
      </c>
      <c r="D89" s="134"/>
      <c r="E89" s="129"/>
      <c r="F89" s="129"/>
      <c r="G89" s="175"/>
      <c r="H89" s="131"/>
      <c r="I89" s="131"/>
      <c r="J89" s="131"/>
      <c r="K89" s="131"/>
      <c r="L89" s="131"/>
      <c r="M89" s="131"/>
      <c r="N89" s="406"/>
    </row>
    <row r="90" spans="2:14" s="118" customFormat="1">
      <c r="B90" s="133"/>
      <c r="C90" s="129"/>
      <c r="D90" s="166" t="s">
        <v>100</v>
      </c>
      <c r="E90" s="148"/>
      <c r="F90" s="148"/>
      <c r="G90" s="167">
        <f>'3) Staffing Plan'!D32</f>
        <v>0</v>
      </c>
      <c r="H90" s="131"/>
      <c r="I90" s="144">
        <v>0</v>
      </c>
      <c r="J90" s="144">
        <v>0</v>
      </c>
      <c r="K90" s="144">
        <v>0</v>
      </c>
      <c r="L90" s="144">
        <v>0</v>
      </c>
      <c r="M90" s="144">
        <v>0</v>
      </c>
      <c r="N90" s="403"/>
    </row>
    <row r="91" spans="2:14" s="118" customFormat="1">
      <c r="B91" s="133"/>
      <c r="C91" s="129"/>
      <c r="D91" s="166" t="s">
        <v>101</v>
      </c>
      <c r="E91" s="148"/>
      <c r="F91" s="148"/>
      <c r="G91" s="167">
        <f>'3) Staffing Plan'!D33</f>
        <v>0</v>
      </c>
      <c r="H91" s="131"/>
      <c r="I91" s="144">
        <v>0</v>
      </c>
      <c r="J91" s="144">
        <v>0</v>
      </c>
      <c r="K91" s="144">
        <v>0</v>
      </c>
      <c r="L91" s="144">
        <v>0</v>
      </c>
      <c r="M91" s="144">
        <v>0</v>
      </c>
      <c r="N91" s="403"/>
    </row>
    <row r="92" spans="2:14" s="118" customFormat="1">
      <c r="B92" s="133"/>
      <c r="C92" s="129"/>
      <c r="D92" s="166" t="s">
        <v>102</v>
      </c>
      <c r="E92" s="148"/>
      <c r="F92" s="148"/>
      <c r="G92" s="167">
        <f>'3) Staffing Plan'!D34</f>
        <v>0</v>
      </c>
      <c r="H92" s="131"/>
      <c r="I92" s="144">
        <v>0</v>
      </c>
      <c r="J92" s="144">
        <v>0</v>
      </c>
      <c r="K92" s="144">
        <v>0</v>
      </c>
      <c r="L92" s="144">
        <v>0</v>
      </c>
      <c r="M92" s="144">
        <v>0</v>
      </c>
      <c r="N92" s="403"/>
    </row>
    <row r="93" spans="2:14" s="118" customFormat="1">
      <c r="B93" s="133"/>
      <c r="C93" s="129"/>
      <c r="D93" s="166" t="s">
        <v>7</v>
      </c>
      <c r="E93" s="148"/>
      <c r="F93" s="148"/>
      <c r="G93" s="167">
        <f>'3) Staffing Plan'!D35</f>
        <v>0</v>
      </c>
      <c r="H93" s="131"/>
      <c r="I93" s="144">
        <v>0</v>
      </c>
      <c r="J93" s="144">
        <v>0</v>
      </c>
      <c r="K93" s="144">
        <v>0</v>
      </c>
      <c r="L93" s="144">
        <v>0</v>
      </c>
      <c r="M93" s="144">
        <v>0</v>
      </c>
      <c r="N93" s="403"/>
    </row>
    <row r="94" spans="2:14" s="118" customFormat="1" ht="16.8">
      <c r="B94" s="133"/>
      <c r="C94" s="129"/>
      <c r="D94" s="166" t="s">
        <v>28</v>
      </c>
      <c r="E94" s="148"/>
      <c r="F94" s="148"/>
      <c r="G94" s="168">
        <f>'3) Staffing Plan'!D36</f>
        <v>0</v>
      </c>
      <c r="H94" s="131"/>
      <c r="I94" s="141">
        <v>0</v>
      </c>
      <c r="J94" s="141">
        <v>0</v>
      </c>
      <c r="K94" s="141">
        <v>0</v>
      </c>
      <c r="L94" s="141">
        <v>0</v>
      </c>
      <c r="M94" s="384">
        <v>0</v>
      </c>
      <c r="N94" s="403"/>
    </row>
    <row r="95" spans="2:14" s="118" customFormat="1">
      <c r="B95" s="133"/>
      <c r="C95" s="169" t="s">
        <v>79</v>
      </c>
      <c r="D95" s="129"/>
      <c r="E95" s="148"/>
      <c r="F95" s="148"/>
      <c r="G95" s="167">
        <f>SUM(G90:G94)</f>
        <v>0</v>
      </c>
      <c r="H95" s="131"/>
      <c r="I95" s="170">
        <f>SUM(I90:I94)</f>
        <v>0</v>
      </c>
      <c r="J95" s="170">
        <f>SUM(J90:J94)</f>
        <v>0</v>
      </c>
      <c r="K95" s="170">
        <f>SUM(K90:K94)</f>
        <v>0</v>
      </c>
      <c r="L95" s="170">
        <f>SUM(L90:L94)</f>
        <v>0</v>
      </c>
      <c r="M95" s="388">
        <f>SUM(M90:M94)</f>
        <v>0</v>
      </c>
      <c r="N95" s="403"/>
    </row>
    <row r="96" spans="2:14" s="118" customFormat="1" ht="7.5" customHeight="1">
      <c r="B96" s="133"/>
      <c r="C96" s="129"/>
      <c r="D96" s="148"/>
      <c r="E96" s="148"/>
      <c r="F96" s="148"/>
      <c r="G96" s="171"/>
      <c r="H96" s="131"/>
      <c r="I96" s="150"/>
      <c r="J96" s="150"/>
      <c r="K96" s="150"/>
      <c r="L96" s="150"/>
      <c r="M96" s="150"/>
      <c r="N96" s="406"/>
    </row>
    <row r="97" spans="2:14" s="118" customFormat="1">
      <c r="B97" s="133"/>
      <c r="C97" s="176" t="s">
        <v>80</v>
      </c>
      <c r="D97" s="134"/>
      <c r="E97" s="134"/>
      <c r="F97" s="134"/>
      <c r="G97" s="238">
        <f>G76+G87+G95</f>
        <v>0</v>
      </c>
      <c r="H97" s="131"/>
      <c r="I97" s="143">
        <f>I76+I87+I95</f>
        <v>0</v>
      </c>
      <c r="J97" s="143">
        <f>J76+J87+J95</f>
        <v>0</v>
      </c>
      <c r="K97" s="143">
        <f>K76+K87+K95</f>
        <v>0</v>
      </c>
      <c r="L97" s="143">
        <f>L76+L87+L95</f>
        <v>0</v>
      </c>
      <c r="M97" s="385">
        <f>M76+M87+M95</f>
        <v>0</v>
      </c>
      <c r="N97" s="403"/>
    </row>
    <row r="98" spans="2:14" s="118" customFormat="1" ht="7.5" customHeight="1">
      <c r="B98" s="133"/>
      <c r="C98" s="129"/>
      <c r="D98" s="148"/>
      <c r="E98" s="148"/>
      <c r="F98" s="148"/>
      <c r="G98" s="171"/>
      <c r="H98" s="131"/>
      <c r="I98" s="150"/>
      <c r="J98" s="150"/>
      <c r="K98" s="150"/>
      <c r="L98" s="150"/>
      <c r="M98" s="150"/>
      <c r="N98" s="406"/>
    </row>
    <row r="99" spans="2:14" s="118" customFormat="1">
      <c r="B99" s="133"/>
      <c r="C99" s="165" t="s">
        <v>81</v>
      </c>
      <c r="D99" s="134"/>
      <c r="E99" s="134"/>
      <c r="F99" s="134"/>
      <c r="G99" s="175"/>
      <c r="H99" s="131"/>
      <c r="I99" s="131"/>
      <c r="J99" s="131"/>
      <c r="K99" s="131"/>
      <c r="L99" s="131"/>
      <c r="M99" s="131"/>
      <c r="N99" s="406"/>
    </row>
    <row r="100" spans="2:14" s="118" customFormat="1">
      <c r="B100" s="133"/>
      <c r="C100" s="129"/>
      <c r="D100" s="166" t="s">
        <v>14</v>
      </c>
      <c r="E100" s="134"/>
      <c r="F100" s="134"/>
      <c r="G100" s="175"/>
      <c r="H100" s="131"/>
      <c r="I100" s="355">
        <v>0</v>
      </c>
      <c r="J100" s="355">
        <v>0</v>
      </c>
      <c r="K100" s="144">
        <v>0</v>
      </c>
      <c r="L100" s="144">
        <v>0</v>
      </c>
      <c r="M100" s="383">
        <v>0</v>
      </c>
      <c r="N100" s="403"/>
    </row>
    <row r="101" spans="2:14" s="118" customFormat="1">
      <c r="B101" s="133"/>
      <c r="C101" s="129"/>
      <c r="D101" s="148" t="s">
        <v>68</v>
      </c>
      <c r="E101" s="134"/>
      <c r="F101" s="134"/>
      <c r="G101" s="175"/>
      <c r="H101" s="131"/>
      <c r="I101" s="355">
        <v>0</v>
      </c>
      <c r="J101" s="355">
        <v>0</v>
      </c>
      <c r="K101" s="144">
        <v>0</v>
      </c>
      <c r="L101" s="144">
        <v>0</v>
      </c>
      <c r="M101" s="383">
        <v>0</v>
      </c>
      <c r="N101" s="403"/>
    </row>
    <row r="102" spans="2:14" s="118" customFormat="1" ht="16.8">
      <c r="B102" s="133"/>
      <c r="C102" s="129"/>
      <c r="D102" s="166" t="s">
        <v>57</v>
      </c>
      <c r="E102" s="134"/>
      <c r="F102" s="134"/>
      <c r="G102" s="175"/>
      <c r="H102" s="131"/>
      <c r="I102" s="356">
        <v>0</v>
      </c>
      <c r="J102" s="356">
        <v>0</v>
      </c>
      <c r="K102" s="141">
        <v>0</v>
      </c>
      <c r="L102" s="141">
        <v>0</v>
      </c>
      <c r="M102" s="384">
        <v>0</v>
      </c>
      <c r="N102" s="403"/>
    </row>
    <row r="103" spans="2:14" s="118" customFormat="1">
      <c r="B103" s="133"/>
      <c r="C103" s="169" t="s">
        <v>82</v>
      </c>
      <c r="D103" s="134"/>
      <c r="E103" s="134"/>
      <c r="F103" s="134"/>
      <c r="G103" s="175"/>
      <c r="H103" s="131"/>
      <c r="I103" s="357">
        <f>SUM(I100:I102)</f>
        <v>0</v>
      </c>
      <c r="J103" s="358">
        <f>SUM(J100:J102)</f>
        <v>0</v>
      </c>
      <c r="K103" s="143">
        <f>SUM(K100:K102)</f>
        <v>0</v>
      </c>
      <c r="L103" s="143">
        <f>SUM(L100:L102)</f>
        <v>0</v>
      </c>
      <c r="M103" s="385">
        <f>SUM(M100:M102)</f>
        <v>0</v>
      </c>
      <c r="N103" s="403"/>
    </row>
    <row r="104" spans="2:14" s="118" customFormat="1" ht="7.5" customHeight="1">
      <c r="B104" s="133"/>
      <c r="C104" s="129"/>
      <c r="D104" s="148"/>
      <c r="E104" s="148"/>
      <c r="F104" s="148"/>
      <c r="G104" s="171"/>
      <c r="H104" s="131"/>
      <c r="I104" s="149"/>
      <c r="J104" s="150"/>
      <c r="K104" s="150"/>
      <c r="L104" s="150"/>
      <c r="M104" s="150"/>
      <c r="N104" s="406"/>
    </row>
    <row r="105" spans="2:14" s="129" customFormat="1">
      <c r="B105" s="133"/>
      <c r="C105" s="176" t="s">
        <v>83</v>
      </c>
      <c r="D105" s="134"/>
      <c r="E105" s="134"/>
      <c r="F105" s="134"/>
      <c r="G105" s="238">
        <f>G97</f>
        <v>0</v>
      </c>
      <c r="H105" s="131"/>
      <c r="I105" s="142">
        <f>I97+I103</f>
        <v>0</v>
      </c>
      <c r="J105" s="143">
        <f>J97+J103</f>
        <v>0</v>
      </c>
      <c r="K105" s="143">
        <f>K97+K103</f>
        <v>0</v>
      </c>
      <c r="L105" s="143">
        <f>L97+L103</f>
        <v>0</v>
      </c>
      <c r="M105" s="385">
        <f>M97+M103</f>
        <v>0</v>
      </c>
      <c r="N105" s="403"/>
    </row>
    <row r="106" spans="2:14" s="118" customFormat="1" ht="7.5" customHeight="1">
      <c r="B106" s="133"/>
      <c r="C106" s="129"/>
      <c r="D106" s="129"/>
      <c r="E106" s="148"/>
      <c r="F106" s="148"/>
      <c r="G106" s="112"/>
      <c r="H106" s="131"/>
      <c r="I106" s="149"/>
      <c r="J106" s="150"/>
      <c r="K106" s="150"/>
      <c r="L106" s="150"/>
      <c r="M106" s="150"/>
      <c r="N106" s="406"/>
    </row>
    <row r="107" spans="2:14" s="118" customFormat="1">
      <c r="B107" s="133"/>
      <c r="C107" s="165" t="s">
        <v>84</v>
      </c>
      <c r="D107" s="129"/>
      <c r="E107" s="148"/>
      <c r="F107" s="148"/>
      <c r="G107" s="112"/>
      <c r="H107" s="131"/>
      <c r="I107" s="177"/>
      <c r="J107" s="131"/>
      <c r="K107" s="131"/>
      <c r="L107" s="131"/>
      <c r="M107" s="131"/>
      <c r="N107" s="407"/>
    </row>
    <row r="108" spans="2:14" s="118" customFormat="1">
      <c r="B108" s="133"/>
      <c r="C108" s="129"/>
      <c r="D108" s="134" t="s">
        <v>64</v>
      </c>
      <c r="E108" s="148"/>
      <c r="F108" s="148"/>
      <c r="G108" s="112"/>
      <c r="H108" s="131"/>
      <c r="I108" s="359">
        <v>0</v>
      </c>
      <c r="J108" s="359">
        <v>0</v>
      </c>
      <c r="K108" s="245">
        <v>0</v>
      </c>
      <c r="L108" s="245">
        <v>0</v>
      </c>
      <c r="M108" s="386">
        <v>0</v>
      </c>
      <c r="N108" s="403"/>
    </row>
    <row r="109" spans="2:14" s="118" customFormat="1">
      <c r="B109" s="133"/>
      <c r="C109" s="129"/>
      <c r="D109" s="166" t="s">
        <v>5</v>
      </c>
      <c r="E109" s="148"/>
      <c r="F109" s="148"/>
      <c r="G109" s="112"/>
      <c r="H109" s="131"/>
      <c r="I109" s="355">
        <v>0</v>
      </c>
      <c r="J109" s="355">
        <v>0</v>
      </c>
      <c r="K109" s="246">
        <v>0</v>
      </c>
      <c r="L109" s="246">
        <v>0</v>
      </c>
      <c r="M109" s="383">
        <v>0</v>
      </c>
      <c r="N109" s="403"/>
    </row>
    <row r="110" spans="2:14" s="118" customFormat="1">
      <c r="B110" s="133"/>
      <c r="C110" s="129"/>
      <c r="D110" s="166" t="s">
        <v>65</v>
      </c>
      <c r="E110" s="148"/>
      <c r="F110" s="148"/>
      <c r="G110" s="112"/>
      <c r="H110" s="131"/>
      <c r="I110" s="355">
        <v>0</v>
      </c>
      <c r="J110" s="355">
        <v>0</v>
      </c>
      <c r="K110" s="246">
        <v>0</v>
      </c>
      <c r="L110" s="246">
        <v>0</v>
      </c>
      <c r="M110" s="383">
        <v>0</v>
      </c>
      <c r="N110" s="403"/>
    </row>
    <row r="111" spans="2:14" s="118" customFormat="1">
      <c r="B111" s="133"/>
      <c r="C111" s="129"/>
      <c r="D111" s="166" t="s">
        <v>15</v>
      </c>
      <c r="E111" s="148"/>
      <c r="F111" s="148"/>
      <c r="G111" s="112"/>
      <c r="H111" s="131"/>
      <c r="I111" s="360">
        <v>0</v>
      </c>
      <c r="J111" s="360">
        <v>0</v>
      </c>
      <c r="K111" s="246">
        <v>0</v>
      </c>
      <c r="L111" s="246">
        <v>0</v>
      </c>
      <c r="M111" s="383">
        <v>0</v>
      </c>
      <c r="N111" s="403"/>
    </row>
    <row r="112" spans="2:14" s="118" customFormat="1">
      <c r="B112" s="133"/>
      <c r="C112" s="129"/>
      <c r="D112" s="166" t="s">
        <v>56</v>
      </c>
      <c r="E112" s="148"/>
      <c r="F112" s="148"/>
      <c r="G112" s="112"/>
      <c r="H112" s="131"/>
      <c r="I112" s="246">
        <v>0</v>
      </c>
      <c r="J112" s="246">
        <v>0</v>
      </c>
      <c r="K112" s="246">
        <v>0</v>
      </c>
      <c r="L112" s="246">
        <v>0</v>
      </c>
      <c r="M112" s="383">
        <v>0</v>
      </c>
      <c r="N112" s="403"/>
    </row>
    <row r="113" spans="2:14" s="118" customFormat="1">
      <c r="B113" s="133"/>
      <c r="C113" s="129"/>
      <c r="D113" s="166" t="s">
        <v>16</v>
      </c>
      <c r="E113" s="148"/>
      <c r="F113" s="148"/>
      <c r="G113" s="112"/>
      <c r="H113" s="131"/>
      <c r="I113" s="246">
        <v>0</v>
      </c>
      <c r="J113" s="246">
        <v>0</v>
      </c>
      <c r="K113" s="246">
        <v>0</v>
      </c>
      <c r="L113" s="246">
        <v>0</v>
      </c>
      <c r="M113" s="383">
        <v>0</v>
      </c>
      <c r="N113" s="403"/>
    </row>
    <row r="114" spans="2:14" s="118" customFormat="1">
      <c r="B114" s="133"/>
      <c r="C114" s="129"/>
      <c r="D114" s="166" t="s">
        <v>17</v>
      </c>
      <c r="E114" s="148"/>
      <c r="F114" s="148"/>
      <c r="G114" s="112"/>
      <c r="H114" s="131"/>
      <c r="I114" s="246">
        <v>0</v>
      </c>
      <c r="J114" s="246">
        <v>0</v>
      </c>
      <c r="K114" s="246">
        <v>0</v>
      </c>
      <c r="L114" s="246">
        <v>0</v>
      </c>
      <c r="M114" s="383">
        <v>0</v>
      </c>
      <c r="N114" s="403"/>
    </row>
    <row r="115" spans="2:14" s="118" customFormat="1">
      <c r="B115" s="133"/>
      <c r="C115" s="129"/>
      <c r="D115" s="166" t="s">
        <v>67</v>
      </c>
      <c r="E115" s="148"/>
      <c r="F115" s="148"/>
      <c r="G115" s="112"/>
      <c r="H115" s="131"/>
      <c r="I115" s="246">
        <v>0</v>
      </c>
      <c r="J115" s="246">
        <v>0</v>
      </c>
      <c r="K115" s="246">
        <v>0</v>
      </c>
      <c r="L115" s="246">
        <v>0</v>
      </c>
      <c r="M115" s="383">
        <v>0</v>
      </c>
      <c r="N115" s="403"/>
    </row>
    <row r="116" spans="2:14" s="118" customFormat="1" ht="16.8">
      <c r="B116" s="133"/>
      <c r="C116" s="129"/>
      <c r="D116" s="134" t="s">
        <v>66</v>
      </c>
      <c r="E116" s="148"/>
      <c r="F116" s="148"/>
      <c r="G116" s="112"/>
      <c r="H116" s="131"/>
      <c r="I116" s="247">
        <v>0</v>
      </c>
      <c r="J116" s="247">
        <v>0</v>
      </c>
      <c r="K116" s="247">
        <v>0</v>
      </c>
      <c r="L116" s="247">
        <v>0</v>
      </c>
      <c r="M116" s="389">
        <v>0</v>
      </c>
      <c r="N116" s="403"/>
    </row>
    <row r="117" spans="2:14" s="118" customFormat="1" ht="15.6" thickBot="1">
      <c r="B117" s="133"/>
      <c r="C117" s="169" t="s">
        <v>85</v>
      </c>
      <c r="D117" s="129"/>
      <c r="E117" s="148"/>
      <c r="F117" s="148"/>
      <c r="G117" s="112"/>
      <c r="H117" s="131"/>
      <c r="I117" s="249">
        <f>SUM(I108:I116)</f>
        <v>0</v>
      </c>
      <c r="J117" s="250">
        <f>SUM(J108:J116)</f>
        <v>0</v>
      </c>
      <c r="K117" s="250">
        <f>SUM(K108:K116)</f>
        <v>0</v>
      </c>
      <c r="L117" s="250">
        <f>SUM(L108:L116)</f>
        <v>0</v>
      </c>
      <c r="M117" s="390">
        <f>SUM(M108:M116)</f>
        <v>0</v>
      </c>
      <c r="N117" s="403"/>
    </row>
    <row r="118" spans="2:14" s="118" customFormat="1" ht="7.5" customHeight="1" thickTop="1">
      <c r="B118" s="243"/>
      <c r="C118" s="162"/>
      <c r="D118" s="251"/>
      <c r="E118" s="251"/>
      <c r="F118" s="251"/>
      <c r="G118" s="194"/>
      <c r="H118" s="164"/>
      <c r="I118" s="252"/>
      <c r="J118" s="164"/>
      <c r="K118" s="164"/>
      <c r="L118" s="164"/>
      <c r="M118" s="164"/>
      <c r="N118" s="408"/>
    </row>
    <row r="119" spans="2:14" s="118" customFormat="1">
      <c r="B119" s="133"/>
      <c r="C119" s="165" t="s">
        <v>86</v>
      </c>
      <c r="D119" s="148"/>
      <c r="E119" s="148"/>
      <c r="F119" s="148"/>
      <c r="G119" s="112"/>
      <c r="H119" s="131"/>
      <c r="I119" s="177"/>
      <c r="J119" s="131"/>
      <c r="K119" s="131"/>
      <c r="L119" s="131"/>
      <c r="M119" s="131"/>
      <c r="N119" s="409"/>
    </row>
    <row r="120" spans="2:14" s="118" customFormat="1">
      <c r="B120" s="133"/>
      <c r="C120" s="129"/>
      <c r="D120" s="166" t="s">
        <v>1</v>
      </c>
      <c r="E120" s="134"/>
      <c r="F120" s="134"/>
      <c r="G120" s="112"/>
      <c r="H120" s="131"/>
      <c r="I120" s="360">
        <v>0</v>
      </c>
      <c r="J120" s="360">
        <v>0</v>
      </c>
      <c r="K120" s="246">
        <v>0</v>
      </c>
      <c r="L120" s="246">
        <v>0</v>
      </c>
      <c r="M120" s="383">
        <v>0</v>
      </c>
      <c r="N120" s="403"/>
    </row>
    <row r="121" spans="2:14" s="118" customFormat="1">
      <c r="B121" s="133"/>
      <c r="C121" s="129"/>
      <c r="D121" s="166" t="s">
        <v>70</v>
      </c>
      <c r="E121" s="134"/>
      <c r="F121" s="134"/>
      <c r="G121" s="112"/>
      <c r="H121" s="131"/>
      <c r="I121" s="144">
        <v>0</v>
      </c>
      <c r="J121" s="144">
        <v>0</v>
      </c>
      <c r="K121" s="246">
        <v>0</v>
      </c>
      <c r="L121" s="246">
        <v>0</v>
      </c>
      <c r="M121" s="383">
        <v>0</v>
      </c>
      <c r="N121" s="403"/>
    </row>
    <row r="122" spans="2:14" s="118" customFormat="1">
      <c r="B122" s="133"/>
      <c r="C122" s="129"/>
      <c r="D122" s="166" t="s">
        <v>63</v>
      </c>
      <c r="E122" s="134"/>
      <c r="F122" s="134"/>
      <c r="G122" s="112"/>
      <c r="H122" s="131"/>
      <c r="I122" s="144">
        <v>0</v>
      </c>
      <c r="J122" s="144">
        <v>0</v>
      </c>
      <c r="K122" s="246">
        <v>0</v>
      </c>
      <c r="L122" s="246">
        <v>0</v>
      </c>
      <c r="M122" s="383">
        <v>0</v>
      </c>
      <c r="N122" s="403"/>
    </row>
    <row r="123" spans="2:14" s="118" customFormat="1">
      <c r="B123" s="133"/>
      <c r="C123" s="129"/>
      <c r="D123" s="166" t="s">
        <v>69</v>
      </c>
      <c r="E123" s="134"/>
      <c r="F123" s="134"/>
      <c r="G123" s="112"/>
      <c r="H123" s="131"/>
      <c r="I123" s="144">
        <v>0</v>
      </c>
      <c r="J123" s="144">
        <v>0</v>
      </c>
      <c r="K123" s="246">
        <v>0</v>
      </c>
      <c r="L123" s="246">
        <v>0</v>
      </c>
      <c r="M123" s="383">
        <v>0</v>
      </c>
      <c r="N123" s="403"/>
    </row>
    <row r="124" spans="2:14" s="118" customFormat="1">
      <c r="B124" s="133"/>
      <c r="C124" s="129"/>
      <c r="D124" s="134" t="s">
        <v>71</v>
      </c>
      <c r="E124" s="134"/>
      <c r="F124" s="134"/>
      <c r="G124" s="112"/>
      <c r="H124" s="131"/>
      <c r="I124" s="246">
        <v>0</v>
      </c>
      <c r="J124" s="246">
        <v>0</v>
      </c>
      <c r="K124" s="246">
        <v>0</v>
      </c>
      <c r="L124" s="246">
        <v>0</v>
      </c>
      <c r="M124" s="383">
        <v>0</v>
      </c>
      <c r="N124" s="403"/>
    </row>
    <row r="125" spans="2:14" s="118" customFormat="1">
      <c r="B125" s="133"/>
      <c r="C125" s="129"/>
      <c r="D125" s="134" t="s">
        <v>55</v>
      </c>
      <c r="E125" s="134"/>
      <c r="F125" s="134"/>
      <c r="G125" s="112"/>
      <c r="H125" s="131"/>
      <c r="I125" s="246">
        <v>0</v>
      </c>
      <c r="J125" s="246">
        <v>0</v>
      </c>
      <c r="K125" s="246">
        <v>0</v>
      </c>
      <c r="L125" s="246">
        <v>0</v>
      </c>
      <c r="M125" s="383">
        <v>0</v>
      </c>
      <c r="N125" s="403"/>
    </row>
    <row r="126" spans="2:14" s="118" customFormat="1">
      <c r="B126" s="133"/>
      <c r="C126" s="129"/>
      <c r="D126" s="166" t="s">
        <v>61</v>
      </c>
      <c r="E126" s="134"/>
      <c r="F126" s="134"/>
      <c r="G126" s="112"/>
      <c r="H126" s="131"/>
      <c r="I126" s="246">
        <v>0</v>
      </c>
      <c r="J126" s="246">
        <v>0</v>
      </c>
      <c r="K126" s="246">
        <v>0</v>
      </c>
      <c r="L126" s="246">
        <v>0</v>
      </c>
      <c r="M126" s="383">
        <v>0</v>
      </c>
      <c r="N126" s="403"/>
    </row>
    <row r="127" spans="2:14" s="118" customFormat="1">
      <c r="B127" s="133"/>
      <c r="C127" s="129"/>
      <c r="D127" s="134" t="s">
        <v>52</v>
      </c>
      <c r="E127" s="134"/>
      <c r="F127" s="134"/>
      <c r="G127" s="112"/>
      <c r="H127" s="131"/>
      <c r="I127" s="246">
        <v>0</v>
      </c>
      <c r="J127" s="246">
        <v>0</v>
      </c>
      <c r="K127" s="246">
        <v>0</v>
      </c>
      <c r="L127" s="246">
        <v>0</v>
      </c>
      <c r="M127" s="383">
        <v>0</v>
      </c>
      <c r="N127" s="403"/>
    </row>
    <row r="128" spans="2:14" s="118" customFormat="1">
      <c r="B128" s="133"/>
      <c r="C128" s="129"/>
      <c r="D128" s="166" t="s">
        <v>59</v>
      </c>
      <c r="E128" s="134"/>
      <c r="F128" s="134"/>
      <c r="G128" s="112"/>
      <c r="H128" s="131"/>
      <c r="I128" s="246">
        <v>0</v>
      </c>
      <c r="J128" s="246">
        <v>0</v>
      </c>
      <c r="K128" s="246">
        <v>0</v>
      </c>
      <c r="L128" s="246">
        <v>0</v>
      </c>
      <c r="M128" s="383">
        <v>0</v>
      </c>
      <c r="N128" s="403"/>
    </row>
    <row r="129" spans="2:14" s="118" customFormat="1">
      <c r="B129" s="133"/>
      <c r="C129" s="129"/>
      <c r="D129" s="166" t="s">
        <v>2</v>
      </c>
      <c r="E129" s="134"/>
      <c r="F129" s="134"/>
      <c r="G129" s="112"/>
      <c r="H129" s="131"/>
      <c r="I129" s="246">
        <v>0</v>
      </c>
      <c r="J129" s="246">
        <v>0</v>
      </c>
      <c r="K129" s="246">
        <v>0</v>
      </c>
      <c r="L129" s="246">
        <v>0</v>
      </c>
      <c r="M129" s="383">
        <v>0</v>
      </c>
      <c r="N129" s="403"/>
    </row>
    <row r="130" spans="2:14" s="118" customFormat="1">
      <c r="B130" s="133"/>
      <c r="C130" s="129"/>
      <c r="D130" s="166" t="s">
        <v>19</v>
      </c>
      <c r="E130" s="134"/>
      <c r="F130" s="134"/>
      <c r="G130" s="112"/>
      <c r="H130" s="131"/>
      <c r="I130" s="246">
        <v>0</v>
      </c>
      <c r="J130" s="246">
        <v>0</v>
      </c>
      <c r="K130" s="246">
        <v>0</v>
      </c>
      <c r="L130" s="246">
        <v>0</v>
      </c>
      <c r="M130" s="383">
        <v>0</v>
      </c>
      <c r="N130" s="403"/>
    </row>
    <row r="131" spans="2:14" s="118" customFormat="1">
      <c r="B131" s="133"/>
      <c r="C131" s="129"/>
      <c r="D131" s="166" t="s">
        <v>62</v>
      </c>
      <c r="E131" s="134"/>
      <c r="F131" s="134"/>
      <c r="G131" s="112"/>
      <c r="H131" s="131"/>
      <c r="I131" s="246">
        <v>0</v>
      </c>
      <c r="J131" s="246">
        <v>0</v>
      </c>
      <c r="K131" s="246">
        <v>0</v>
      </c>
      <c r="L131" s="246">
        <v>0</v>
      </c>
      <c r="M131" s="383">
        <v>0</v>
      </c>
      <c r="N131" s="403"/>
    </row>
    <row r="132" spans="2:14" s="118" customFormat="1">
      <c r="B132" s="133"/>
      <c r="C132" s="129"/>
      <c r="D132" s="134" t="s">
        <v>6</v>
      </c>
      <c r="E132" s="134"/>
      <c r="F132" s="134"/>
      <c r="G132" s="112"/>
      <c r="H132" s="131"/>
      <c r="I132" s="246">
        <v>0</v>
      </c>
      <c r="J132" s="246">
        <v>0</v>
      </c>
      <c r="K132" s="246">
        <v>0</v>
      </c>
      <c r="L132" s="246">
        <v>0</v>
      </c>
      <c r="M132" s="383">
        <v>0</v>
      </c>
      <c r="N132" s="403"/>
    </row>
    <row r="133" spans="2:14" s="118" customFormat="1">
      <c r="B133" s="133"/>
      <c r="C133" s="129"/>
      <c r="D133" s="134" t="s">
        <v>18</v>
      </c>
      <c r="E133" s="134"/>
      <c r="F133" s="134"/>
      <c r="G133" s="112"/>
      <c r="H133" s="131"/>
      <c r="I133" s="246">
        <v>0</v>
      </c>
      <c r="J133" s="246">
        <v>0</v>
      </c>
      <c r="K133" s="246">
        <v>0</v>
      </c>
      <c r="L133" s="246">
        <v>0</v>
      </c>
      <c r="M133" s="383">
        <v>0</v>
      </c>
      <c r="N133" s="403"/>
    </row>
    <row r="134" spans="2:14" s="118" customFormat="1">
      <c r="B134" s="133"/>
      <c r="C134" s="129"/>
      <c r="D134" s="166" t="s">
        <v>8</v>
      </c>
      <c r="E134" s="134"/>
      <c r="F134" s="134"/>
      <c r="G134" s="112"/>
      <c r="H134" s="131"/>
      <c r="I134" s="246">
        <v>0</v>
      </c>
      <c r="J134" s="246">
        <v>0</v>
      </c>
      <c r="K134" s="246">
        <v>0</v>
      </c>
      <c r="L134" s="246">
        <v>0</v>
      </c>
      <c r="M134" s="383">
        <v>0</v>
      </c>
      <c r="N134" s="403"/>
    </row>
    <row r="135" spans="2:14" s="118" customFormat="1">
      <c r="B135" s="133"/>
      <c r="C135" s="129"/>
      <c r="D135" s="166" t="s">
        <v>58</v>
      </c>
      <c r="E135" s="134"/>
      <c r="F135" s="134"/>
      <c r="G135" s="112"/>
      <c r="H135" s="131"/>
      <c r="I135" s="246">
        <v>0</v>
      </c>
      <c r="J135" s="246">
        <v>0</v>
      </c>
      <c r="K135" s="246">
        <v>0</v>
      </c>
      <c r="L135" s="246">
        <v>0</v>
      </c>
      <c r="M135" s="383">
        <v>0</v>
      </c>
      <c r="N135" s="403"/>
    </row>
    <row r="136" spans="2:14" s="118" customFormat="1">
      <c r="B136" s="133"/>
      <c r="C136" s="129"/>
      <c r="D136" s="166" t="s">
        <v>73</v>
      </c>
      <c r="E136" s="134"/>
      <c r="F136" s="134"/>
      <c r="G136" s="112"/>
      <c r="H136" s="131"/>
      <c r="I136" s="246">
        <v>0</v>
      </c>
      <c r="J136" s="246">
        <v>0</v>
      </c>
      <c r="K136" s="246">
        <v>0</v>
      </c>
      <c r="L136" s="246">
        <v>0</v>
      </c>
      <c r="M136" s="383">
        <v>0</v>
      </c>
      <c r="N136" s="403"/>
    </row>
    <row r="137" spans="2:14" s="118" customFormat="1">
      <c r="B137" s="133"/>
      <c r="C137" s="129"/>
      <c r="D137" s="166" t="s">
        <v>60</v>
      </c>
      <c r="E137" s="134"/>
      <c r="F137" s="134"/>
      <c r="G137" s="112"/>
      <c r="H137" s="131"/>
      <c r="I137" s="246">
        <v>0</v>
      </c>
      <c r="J137" s="246">
        <v>0</v>
      </c>
      <c r="K137" s="246">
        <v>0</v>
      </c>
      <c r="L137" s="246">
        <v>0</v>
      </c>
      <c r="M137" s="383">
        <v>0</v>
      </c>
      <c r="N137" s="403"/>
    </row>
    <row r="138" spans="2:14" s="118" customFormat="1">
      <c r="B138" s="133"/>
      <c r="C138" s="129"/>
      <c r="D138" s="166" t="s">
        <v>40</v>
      </c>
      <c r="E138" s="134"/>
      <c r="F138" s="134"/>
      <c r="G138" s="112"/>
      <c r="H138" s="131"/>
      <c r="I138" s="246">
        <v>0</v>
      </c>
      <c r="J138" s="246">
        <v>0</v>
      </c>
      <c r="K138" s="246">
        <v>0</v>
      </c>
      <c r="L138" s="246">
        <v>0</v>
      </c>
      <c r="M138" s="383">
        <v>0</v>
      </c>
      <c r="N138" s="403"/>
    </row>
    <row r="139" spans="2:14" s="118" customFormat="1" ht="16.8">
      <c r="B139" s="133"/>
      <c r="C139" s="129"/>
      <c r="D139" s="134" t="s">
        <v>28</v>
      </c>
      <c r="E139" s="134"/>
      <c r="F139" s="134"/>
      <c r="G139" s="112"/>
      <c r="H139" s="131"/>
      <c r="I139" s="178">
        <v>0</v>
      </c>
      <c r="J139" s="178">
        <v>0</v>
      </c>
      <c r="K139" s="178">
        <v>0</v>
      </c>
      <c r="L139" s="178">
        <v>0</v>
      </c>
      <c r="M139" s="389">
        <v>0</v>
      </c>
      <c r="N139" s="403"/>
    </row>
    <row r="140" spans="2:14" s="118" customFormat="1">
      <c r="B140" s="133"/>
      <c r="C140" s="169" t="s">
        <v>87</v>
      </c>
      <c r="D140" s="134"/>
      <c r="E140" s="134"/>
      <c r="F140" s="134"/>
      <c r="G140" s="112"/>
      <c r="H140" s="131"/>
      <c r="I140" s="142">
        <f>SUM(I120:I139)</f>
        <v>0</v>
      </c>
      <c r="J140" s="143">
        <f>SUM(J120:J139)</f>
        <v>0</v>
      </c>
      <c r="K140" s="143">
        <f>SUM(K120:K139)</f>
        <v>0</v>
      </c>
      <c r="L140" s="143">
        <f>SUM(L120:L139)</f>
        <v>0</v>
      </c>
      <c r="M140" s="385">
        <f>SUM(M120:M139)</f>
        <v>0</v>
      </c>
      <c r="N140" s="403"/>
    </row>
    <row r="141" spans="2:14" s="118" customFormat="1" ht="7.5" customHeight="1">
      <c r="B141" s="133"/>
      <c r="C141" s="129"/>
      <c r="D141" s="148"/>
      <c r="E141" s="148"/>
      <c r="F141" s="148"/>
      <c r="G141" s="112"/>
      <c r="H141" s="131"/>
      <c r="I141" s="149"/>
      <c r="J141" s="150"/>
      <c r="K141" s="150"/>
      <c r="L141" s="150"/>
      <c r="M141" s="150"/>
      <c r="N141" s="406"/>
    </row>
    <row r="142" spans="2:14" s="118" customFormat="1" ht="12" customHeight="1">
      <c r="B142" s="133"/>
      <c r="C142" s="165" t="s">
        <v>88</v>
      </c>
      <c r="D142" s="134"/>
      <c r="E142" s="179"/>
      <c r="F142" s="179"/>
      <c r="G142" s="180"/>
      <c r="H142" s="131"/>
      <c r="I142" s="151"/>
      <c r="J142" s="152"/>
      <c r="K142" s="152"/>
      <c r="L142" s="152"/>
      <c r="M142" s="152"/>
      <c r="N142" s="406"/>
    </row>
    <row r="143" spans="2:14" s="118" customFormat="1">
      <c r="B143" s="133"/>
      <c r="C143" s="134"/>
      <c r="D143" s="166" t="s">
        <v>3</v>
      </c>
      <c r="E143" s="121"/>
      <c r="F143" s="121"/>
      <c r="G143" s="180"/>
      <c r="H143" s="131"/>
      <c r="I143" s="246">
        <v>0</v>
      </c>
      <c r="J143" s="246">
        <v>0</v>
      </c>
      <c r="K143" s="246">
        <v>0</v>
      </c>
      <c r="L143" s="246">
        <v>0</v>
      </c>
      <c r="M143" s="383">
        <v>0</v>
      </c>
      <c r="N143" s="403"/>
    </row>
    <row r="144" spans="2:14" s="118" customFormat="1">
      <c r="B144" s="133"/>
      <c r="C144" s="134"/>
      <c r="D144" s="166" t="s">
        <v>4</v>
      </c>
      <c r="E144" s="121"/>
      <c r="F144" s="121"/>
      <c r="G144" s="180"/>
      <c r="H144" s="131"/>
      <c r="I144" s="246">
        <v>0</v>
      </c>
      <c r="J144" s="246">
        <v>0</v>
      </c>
      <c r="K144" s="246">
        <v>0</v>
      </c>
      <c r="L144" s="246">
        <v>0</v>
      </c>
      <c r="M144" s="383">
        <v>0</v>
      </c>
      <c r="N144" s="403"/>
    </row>
    <row r="145" spans="2:14" s="118" customFormat="1">
      <c r="B145" s="133"/>
      <c r="C145" s="134"/>
      <c r="D145" s="137" t="s">
        <v>1011</v>
      </c>
      <c r="E145" s="121"/>
      <c r="F145" s="121"/>
      <c r="G145" s="180"/>
      <c r="H145" s="131"/>
      <c r="I145" s="246">
        <v>0</v>
      </c>
      <c r="J145" s="246">
        <v>0</v>
      </c>
      <c r="K145" s="246">
        <v>0</v>
      </c>
      <c r="L145" s="246">
        <v>0</v>
      </c>
      <c r="M145" s="383">
        <v>0</v>
      </c>
      <c r="N145" s="403"/>
    </row>
    <row r="146" spans="2:14" s="118" customFormat="1">
      <c r="B146" s="133"/>
      <c r="C146" s="134"/>
      <c r="D146" s="134" t="s">
        <v>53</v>
      </c>
      <c r="E146" s="121"/>
      <c r="F146" s="121"/>
      <c r="G146" s="180"/>
      <c r="H146" s="131"/>
      <c r="I146" s="246">
        <v>0</v>
      </c>
      <c r="J146" s="246">
        <v>0</v>
      </c>
      <c r="K146" s="246">
        <v>0</v>
      </c>
      <c r="L146" s="246">
        <v>0</v>
      </c>
      <c r="M146" s="383">
        <v>0</v>
      </c>
      <c r="N146" s="403"/>
    </row>
    <row r="147" spans="2:14" s="118" customFormat="1">
      <c r="B147" s="133"/>
      <c r="C147" s="134"/>
      <c r="D147" s="134" t="s">
        <v>55</v>
      </c>
      <c r="E147" s="121"/>
      <c r="F147" s="121"/>
      <c r="G147" s="180"/>
      <c r="H147" s="131"/>
      <c r="I147" s="246">
        <v>0</v>
      </c>
      <c r="J147" s="246">
        <v>0</v>
      </c>
      <c r="K147" s="246">
        <v>0</v>
      </c>
      <c r="L147" s="246">
        <v>0</v>
      </c>
      <c r="M147" s="383">
        <v>0</v>
      </c>
      <c r="N147" s="403"/>
    </row>
    <row r="148" spans="2:14" s="118" customFormat="1">
      <c r="B148" s="133"/>
      <c r="C148" s="134"/>
      <c r="D148" s="166" t="s">
        <v>7</v>
      </c>
      <c r="E148" s="121"/>
      <c r="F148" s="121"/>
      <c r="G148" s="180"/>
      <c r="H148" s="131"/>
      <c r="I148" s="246">
        <v>0</v>
      </c>
      <c r="J148" s="246">
        <v>0</v>
      </c>
      <c r="K148" s="246">
        <v>0</v>
      </c>
      <c r="L148" s="246">
        <v>0</v>
      </c>
      <c r="M148" s="383">
        <v>0</v>
      </c>
      <c r="N148" s="403"/>
    </row>
    <row r="149" spans="2:14" s="118" customFormat="1" ht="16.8">
      <c r="B149" s="133"/>
      <c r="C149" s="134"/>
      <c r="D149" s="134" t="s">
        <v>9</v>
      </c>
      <c r="E149" s="121"/>
      <c r="F149" s="121"/>
      <c r="G149" s="180"/>
      <c r="H149" s="131"/>
      <c r="I149" s="178">
        <v>0</v>
      </c>
      <c r="J149" s="178">
        <v>0</v>
      </c>
      <c r="K149" s="178">
        <v>0</v>
      </c>
      <c r="L149" s="178">
        <v>0</v>
      </c>
      <c r="M149" s="389">
        <v>0</v>
      </c>
      <c r="N149" s="403"/>
    </row>
    <row r="150" spans="2:14" s="118" customFormat="1">
      <c r="B150" s="133"/>
      <c r="C150" s="148" t="s">
        <v>89</v>
      </c>
      <c r="D150" s="134"/>
      <c r="E150" s="179"/>
      <c r="F150" s="179"/>
      <c r="G150" s="180"/>
      <c r="H150" s="131"/>
      <c r="I150" s="142">
        <f>SUM(I143:I149)</f>
        <v>0</v>
      </c>
      <c r="J150" s="143">
        <f>SUM(J143:J149)</f>
        <v>0</v>
      </c>
      <c r="K150" s="143">
        <f>SUM(K143:K149)</f>
        <v>0</v>
      </c>
      <c r="L150" s="143">
        <f>SUM(L143:L149)</f>
        <v>0</v>
      </c>
      <c r="M150" s="385">
        <f>SUM(M143:M149)</f>
        <v>0</v>
      </c>
      <c r="N150" s="409"/>
    </row>
    <row r="151" spans="2:14" s="118" customFormat="1" ht="7.5" customHeight="1">
      <c r="B151" s="133"/>
      <c r="C151" s="165"/>
      <c r="D151" s="134"/>
      <c r="E151" s="179"/>
      <c r="F151" s="179"/>
      <c r="G151" s="180"/>
      <c r="H151" s="131"/>
      <c r="I151" s="145"/>
      <c r="J151" s="146"/>
      <c r="K151" s="146"/>
      <c r="L151" s="146"/>
      <c r="M151" s="146"/>
      <c r="N151" s="409"/>
    </row>
    <row r="152" spans="2:14" s="118" customFormat="1">
      <c r="B152" s="133"/>
      <c r="C152" s="165" t="s">
        <v>90</v>
      </c>
      <c r="D152" s="134"/>
      <c r="E152" s="179"/>
      <c r="F152" s="179"/>
      <c r="G152" s="180"/>
      <c r="H152" s="131"/>
      <c r="I152" s="153">
        <v>0</v>
      </c>
      <c r="J152" s="153">
        <v>0</v>
      </c>
      <c r="K152" s="153">
        <v>0</v>
      </c>
      <c r="L152" s="153">
        <v>0</v>
      </c>
      <c r="M152" s="386">
        <v>0</v>
      </c>
      <c r="N152" s="403"/>
    </row>
    <row r="153" spans="2:14" s="118" customFormat="1">
      <c r="B153" s="133"/>
      <c r="C153" s="165" t="s">
        <v>1227</v>
      </c>
      <c r="D153" s="134"/>
      <c r="E153" s="179"/>
      <c r="F153" s="179"/>
      <c r="G153" s="180"/>
      <c r="H153" s="131"/>
      <c r="I153" s="549">
        <v>0</v>
      </c>
      <c r="J153" s="549">
        <v>0</v>
      </c>
      <c r="K153" s="549">
        <v>0</v>
      </c>
      <c r="L153" s="549">
        <v>0</v>
      </c>
      <c r="M153" s="550">
        <v>0</v>
      </c>
      <c r="N153" s="545"/>
    </row>
    <row r="154" spans="2:14" s="118" customFormat="1">
      <c r="B154" s="133"/>
      <c r="C154" s="165" t="s">
        <v>110</v>
      </c>
      <c r="D154" s="134"/>
      <c r="E154" s="179"/>
      <c r="F154" s="179"/>
      <c r="G154" s="180"/>
      <c r="H154" s="131"/>
      <c r="I154" s="144">
        <v>0</v>
      </c>
      <c r="J154" s="144">
        <v>0</v>
      </c>
      <c r="K154" s="144">
        <v>0</v>
      </c>
      <c r="L154" s="144">
        <v>0</v>
      </c>
      <c r="M154" s="383">
        <v>0</v>
      </c>
      <c r="N154" s="403"/>
    </row>
    <row r="155" spans="2:14" s="118" customFormat="1">
      <c r="B155" s="133"/>
      <c r="C155" s="548" t="s">
        <v>1223</v>
      </c>
      <c r="D155" s="134"/>
      <c r="E155" s="179"/>
      <c r="F155" s="179"/>
      <c r="G155" s="180"/>
      <c r="H155" s="131"/>
      <c r="I155" s="144">
        <v>0</v>
      </c>
      <c r="J155" s="144">
        <v>0</v>
      </c>
      <c r="K155" s="144">
        <v>0</v>
      </c>
      <c r="L155" s="144">
        <v>0</v>
      </c>
      <c r="M155" s="144">
        <v>0</v>
      </c>
      <c r="N155" s="547"/>
    </row>
    <row r="156" spans="2:14" s="129" customFormat="1" ht="7.5" customHeight="1">
      <c r="B156" s="133"/>
      <c r="C156" s="165"/>
      <c r="D156" s="134"/>
      <c r="E156" s="179"/>
      <c r="F156" s="179"/>
      <c r="G156" s="180"/>
      <c r="H156" s="131"/>
      <c r="I156" s="146"/>
      <c r="J156" s="146"/>
      <c r="K156" s="146"/>
      <c r="L156" s="146"/>
      <c r="M156" s="146"/>
      <c r="N156" s="406"/>
    </row>
    <row r="157" spans="2:14" s="118" customFormat="1" ht="16.8">
      <c r="B157" s="109" t="s">
        <v>54</v>
      </c>
      <c r="C157" s="110"/>
      <c r="D157" s="110"/>
      <c r="E157" s="129"/>
      <c r="F157" s="129"/>
      <c r="G157" s="130"/>
      <c r="H157" s="181"/>
      <c r="I157" s="182">
        <f>I105+I117+I140+I150+I152+I154+I155+I153</f>
        <v>0</v>
      </c>
      <c r="J157" s="182">
        <f t="shared" ref="J157:M157" si="0">J105+J117+J140+J150+J152+J154+J155+J153</f>
        <v>0</v>
      </c>
      <c r="K157" s="182">
        <f t="shared" si="0"/>
        <v>0</v>
      </c>
      <c r="L157" s="182">
        <f t="shared" si="0"/>
        <v>0</v>
      </c>
      <c r="M157" s="182">
        <f t="shared" si="0"/>
        <v>0</v>
      </c>
      <c r="N157" s="403"/>
    </row>
    <row r="158" spans="2:14" s="129" customFormat="1" ht="7.5" customHeight="1">
      <c r="B158" s="133"/>
      <c r="C158" s="134"/>
      <c r="D158" s="134"/>
      <c r="E158" s="121"/>
      <c r="F158" s="121"/>
      <c r="G158" s="130"/>
      <c r="H158" s="131"/>
      <c r="I158" s="146"/>
      <c r="J158" s="146"/>
      <c r="K158" s="146"/>
      <c r="L158" s="146"/>
      <c r="M158" s="146"/>
      <c r="N158" s="406"/>
    </row>
    <row r="159" spans="2:14" s="118" customFormat="1" ht="17.399999999999999" thickBot="1">
      <c r="B159" s="109" t="s">
        <v>95</v>
      </c>
      <c r="C159" s="110"/>
      <c r="D159" s="110"/>
      <c r="E159" s="129"/>
      <c r="F159" s="129"/>
      <c r="G159" s="130"/>
      <c r="H159" s="181"/>
      <c r="I159" s="242">
        <f>I65-I157</f>
        <v>0</v>
      </c>
      <c r="J159" s="242">
        <f>J65-J157</f>
        <v>0</v>
      </c>
      <c r="K159" s="242">
        <f>K65-K157</f>
        <v>0</v>
      </c>
      <c r="L159" s="242">
        <f>L65-L157</f>
        <v>0</v>
      </c>
      <c r="M159" s="391">
        <f>M65-M157</f>
        <v>0</v>
      </c>
      <c r="N159" s="403"/>
    </row>
    <row r="160" spans="2:14" s="129" customFormat="1" ht="5.0999999999999996" customHeight="1" thickTop="1">
      <c r="B160" s="186"/>
      <c r="C160" s="185"/>
      <c r="D160" s="185"/>
      <c r="E160" s="162"/>
      <c r="F160" s="162"/>
      <c r="G160" s="163"/>
      <c r="H160" s="164"/>
      <c r="I160" s="164"/>
      <c r="J160" s="164"/>
      <c r="K160" s="164"/>
      <c r="L160" s="164"/>
      <c r="M160" s="164"/>
      <c r="N160" s="410"/>
    </row>
    <row r="161" spans="2:14">
      <c r="B161" s="109" t="s">
        <v>91</v>
      </c>
      <c r="C161" s="110"/>
      <c r="D161" s="110"/>
      <c r="E161" s="111"/>
      <c r="F161" s="111"/>
      <c r="G161" s="112"/>
      <c r="H161" s="120"/>
      <c r="I161" s="187"/>
      <c r="J161" s="187"/>
      <c r="K161" s="187"/>
      <c r="L161" s="187"/>
      <c r="M161" s="187"/>
      <c r="N161" s="406"/>
    </row>
    <row r="162" spans="2:14">
      <c r="B162" s="133"/>
      <c r="C162" s="134"/>
      <c r="D162" s="137" t="s">
        <v>147</v>
      </c>
      <c r="E162" s="138" t="str">
        <f t="shared" ref="E162:E176" si="1">E17</f>
        <v/>
      </c>
      <c r="F162" s="111"/>
      <c r="G162" s="112"/>
      <c r="H162" s="120"/>
      <c r="I162" s="188">
        <f>'2) Enrollment Chart'!D79</f>
        <v>0</v>
      </c>
      <c r="J162" s="188">
        <f>'2) Enrollment Chart'!E79</f>
        <v>0</v>
      </c>
      <c r="K162" s="188">
        <f>'2) Enrollment Chart'!F79</f>
        <v>0</v>
      </c>
      <c r="L162" s="188">
        <f>'2) Enrollment Chart'!G79</f>
        <v>0</v>
      </c>
      <c r="M162" s="392">
        <f>'2) Enrollment Chart'!H79</f>
        <v>0</v>
      </c>
      <c r="N162" s="403"/>
    </row>
    <row r="163" spans="2:14">
      <c r="B163" s="133"/>
      <c r="C163" s="134"/>
      <c r="D163" s="137" t="s">
        <v>187</v>
      </c>
      <c r="E163" s="138" t="str">
        <f t="shared" si="1"/>
        <v/>
      </c>
      <c r="F163" s="111"/>
      <c r="G163" s="112"/>
      <c r="H163" s="120"/>
      <c r="I163" s="188">
        <f>'2) Enrollment Chart'!D84</f>
        <v>0</v>
      </c>
      <c r="J163" s="188">
        <f>'2) Enrollment Chart'!E84</f>
        <v>0</v>
      </c>
      <c r="K163" s="188">
        <f>'2) Enrollment Chart'!F84</f>
        <v>0</v>
      </c>
      <c r="L163" s="188">
        <f>'2) Enrollment Chart'!G84</f>
        <v>0</v>
      </c>
      <c r="M163" s="392">
        <f>'2) Enrollment Chart'!H84</f>
        <v>0</v>
      </c>
      <c r="N163" s="403"/>
    </row>
    <row r="164" spans="2:14">
      <c r="B164" s="133"/>
      <c r="C164" s="134"/>
      <c r="D164" s="137" t="s">
        <v>188</v>
      </c>
      <c r="E164" s="138" t="str">
        <f t="shared" si="1"/>
        <v/>
      </c>
      <c r="F164" s="111"/>
      <c r="G164" s="112"/>
      <c r="H164" s="120"/>
      <c r="I164" s="188">
        <f>'2) Enrollment Chart'!D88</f>
        <v>0</v>
      </c>
      <c r="J164" s="188">
        <f>'2) Enrollment Chart'!E88</f>
        <v>0</v>
      </c>
      <c r="K164" s="188">
        <f>'2) Enrollment Chart'!F88</f>
        <v>0</v>
      </c>
      <c r="L164" s="188">
        <f>'2) Enrollment Chart'!G88</f>
        <v>0</v>
      </c>
      <c r="M164" s="392">
        <f>'2) Enrollment Chart'!H88</f>
        <v>0</v>
      </c>
      <c r="N164" s="403"/>
    </row>
    <row r="165" spans="2:14">
      <c r="B165" s="133"/>
      <c r="C165" s="134"/>
      <c r="D165" s="137" t="s">
        <v>189</v>
      </c>
      <c r="E165" s="138" t="str">
        <f t="shared" si="1"/>
        <v/>
      </c>
      <c r="F165" s="111"/>
      <c r="G165" s="112"/>
      <c r="H165" s="120"/>
      <c r="I165" s="188">
        <f>'2) Enrollment Chart'!D89</f>
        <v>0</v>
      </c>
      <c r="J165" s="188">
        <f>'2) Enrollment Chart'!E89</f>
        <v>0</v>
      </c>
      <c r="K165" s="188">
        <f>'2) Enrollment Chart'!F89</f>
        <v>0</v>
      </c>
      <c r="L165" s="188">
        <f>'2) Enrollment Chart'!G89</f>
        <v>0</v>
      </c>
      <c r="M165" s="392">
        <f>'2) Enrollment Chart'!H89</f>
        <v>0</v>
      </c>
      <c r="N165" s="403"/>
    </row>
    <row r="166" spans="2:14">
      <c r="B166" s="133"/>
      <c r="C166" s="134"/>
      <c r="D166" s="137" t="s">
        <v>190</v>
      </c>
      <c r="E166" s="138" t="str">
        <f t="shared" si="1"/>
        <v/>
      </c>
      <c r="F166" s="111"/>
      <c r="G166" s="112"/>
      <c r="H166" s="120"/>
      <c r="I166" s="188">
        <f>'2) Enrollment Chart'!D90</f>
        <v>0</v>
      </c>
      <c r="J166" s="188">
        <f>'2) Enrollment Chart'!E90</f>
        <v>0</v>
      </c>
      <c r="K166" s="188">
        <f>'2) Enrollment Chart'!F90</f>
        <v>0</v>
      </c>
      <c r="L166" s="188">
        <f>'2) Enrollment Chart'!G90</f>
        <v>0</v>
      </c>
      <c r="M166" s="392">
        <f>'2) Enrollment Chart'!H90</f>
        <v>0</v>
      </c>
      <c r="N166" s="403"/>
    </row>
    <row r="167" spans="2:14">
      <c r="B167" s="133"/>
      <c r="C167" s="134"/>
      <c r="D167" s="137" t="s">
        <v>191</v>
      </c>
      <c r="E167" s="138" t="str">
        <f t="shared" si="1"/>
        <v/>
      </c>
      <c r="F167" s="111"/>
      <c r="G167" s="112"/>
      <c r="H167" s="120"/>
      <c r="I167" s="188">
        <f>'2) Enrollment Chart'!D91</f>
        <v>0</v>
      </c>
      <c r="J167" s="188">
        <f>'2) Enrollment Chart'!E91</f>
        <v>0</v>
      </c>
      <c r="K167" s="188">
        <f>'2) Enrollment Chart'!F91</f>
        <v>0</v>
      </c>
      <c r="L167" s="188">
        <f>'2) Enrollment Chart'!G91</f>
        <v>0</v>
      </c>
      <c r="M167" s="392">
        <f>'2) Enrollment Chart'!H91</f>
        <v>0</v>
      </c>
      <c r="N167" s="403"/>
    </row>
    <row r="168" spans="2:14">
      <c r="B168" s="133"/>
      <c r="C168" s="134"/>
      <c r="D168" s="137" t="s">
        <v>192</v>
      </c>
      <c r="E168" s="138" t="str">
        <f t="shared" si="1"/>
        <v/>
      </c>
      <c r="F168" s="111"/>
      <c r="G168" s="112"/>
      <c r="H168" s="120"/>
      <c r="I168" s="188">
        <f>'2) Enrollment Chart'!D92</f>
        <v>0</v>
      </c>
      <c r="J168" s="188">
        <f>'2) Enrollment Chart'!E92</f>
        <v>0</v>
      </c>
      <c r="K168" s="188">
        <f>'2) Enrollment Chart'!F92</f>
        <v>0</v>
      </c>
      <c r="L168" s="188">
        <f>'2) Enrollment Chart'!G92</f>
        <v>0</v>
      </c>
      <c r="M168" s="392">
        <f>'2) Enrollment Chart'!H92</f>
        <v>0</v>
      </c>
      <c r="N168" s="403"/>
    </row>
    <row r="169" spans="2:14">
      <c r="B169" s="133"/>
      <c r="C169" s="134"/>
      <c r="D169" s="137" t="s">
        <v>193</v>
      </c>
      <c r="E169" s="138" t="str">
        <f t="shared" si="1"/>
        <v/>
      </c>
      <c r="F169" s="111"/>
      <c r="G169" s="112"/>
      <c r="H169" s="120"/>
      <c r="I169" s="188">
        <f>'2) Enrollment Chart'!D93</f>
        <v>0</v>
      </c>
      <c r="J169" s="188">
        <f>'2) Enrollment Chart'!E93</f>
        <v>0</v>
      </c>
      <c r="K169" s="188">
        <f>'2) Enrollment Chart'!F93</f>
        <v>0</v>
      </c>
      <c r="L169" s="188">
        <f>'2) Enrollment Chart'!G93</f>
        <v>0</v>
      </c>
      <c r="M169" s="392">
        <f>'2) Enrollment Chart'!H93</f>
        <v>0</v>
      </c>
      <c r="N169" s="403"/>
    </row>
    <row r="170" spans="2:14">
      <c r="B170" s="133"/>
      <c r="C170" s="134"/>
      <c r="D170" s="137" t="s">
        <v>194</v>
      </c>
      <c r="E170" s="138" t="str">
        <f t="shared" si="1"/>
        <v/>
      </c>
      <c r="F170" s="111"/>
      <c r="G170" s="112"/>
      <c r="H170" s="120"/>
      <c r="I170" s="188">
        <f>'2) Enrollment Chart'!D94</f>
        <v>0</v>
      </c>
      <c r="J170" s="188">
        <f>'2) Enrollment Chart'!E94</f>
        <v>0</v>
      </c>
      <c r="K170" s="188">
        <f>'2) Enrollment Chart'!F94</f>
        <v>0</v>
      </c>
      <c r="L170" s="188">
        <f>'2) Enrollment Chart'!G94</f>
        <v>0</v>
      </c>
      <c r="M170" s="392">
        <f>'2) Enrollment Chart'!H94</f>
        <v>0</v>
      </c>
      <c r="N170" s="403"/>
    </row>
    <row r="171" spans="2:14">
      <c r="B171" s="133"/>
      <c r="C171" s="134"/>
      <c r="D171" s="137" t="s">
        <v>195</v>
      </c>
      <c r="E171" s="138" t="str">
        <f t="shared" si="1"/>
        <v/>
      </c>
      <c r="F171" s="111"/>
      <c r="G171" s="112"/>
      <c r="H171" s="120"/>
      <c r="I171" s="188">
        <f>'2) Enrollment Chart'!D95</f>
        <v>0</v>
      </c>
      <c r="J171" s="188">
        <f>'2) Enrollment Chart'!E95</f>
        <v>0</v>
      </c>
      <c r="K171" s="188">
        <f>'2) Enrollment Chart'!F95</f>
        <v>0</v>
      </c>
      <c r="L171" s="188">
        <f>'2) Enrollment Chart'!G95</f>
        <v>0</v>
      </c>
      <c r="M171" s="392">
        <f>'2) Enrollment Chart'!H95</f>
        <v>0</v>
      </c>
      <c r="N171" s="403"/>
    </row>
    <row r="172" spans="2:14">
      <c r="B172" s="133"/>
      <c r="C172" s="134"/>
      <c r="D172" s="137" t="s">
        <v>196</v>
      </c>
      <c r="E172" s="138" t="str">
        <f t="shared" si="1"/>
        <v/>
      </c>
      <c r="F172" s="111"/>
      <c r="G172" s="112"/>
      <c r="H172" s="120"/>
      <c r="I172" s="188">
        <f>'2) Enrollment Chart'!D96</f>
        <v>0</v>
      </c>
      <c r="J172" s="188">
        <f>'2) Enrollment Chart'!E96</f>
        <v>0</v>
      </c>
      <c r="K172" s="188">
        <f>'2) Enrollment Chart'!F96</f>
        <v>0</v>
      </c>
      <c r="L172" s="188">
        <f>'2) Enrollment Chart'!G96</f>
        <v>0</v>
      </c>
      <c r="M172" s="392">
        <f>'2) Enrollment Chart'!H96</f>
        <v>0</v>
      </c>
      <c r="N172" s="403"/>
    </row>
    <row r="173" spans="2:14">
      <c r="B173" s="133"/>
      <c r="C173" s="134"/>
      <c r="D173" s="137" t="s">
        <v>197</v>
      </c>
      <c r="E173" s="138" t="str">
        <f t="shared" si="1"/>
        <v/>
      </c>
      <c r="F173" s="111"/>
      <c r="G173" s="112"/>
      <c r="H173" s="120"/>
      <c r="I173" s="188">
        <f>'2) Enrollment Chart'!D97</f>
        <v>0</v>
      </c>
      <c r="J173" s="188">
        <f>'2) Enrollment Chart'!E97</f>
        <v>0</v>
      </c>
      <c r="K173" s="188">
        <f>'2) Enrollment Chart'!F97</f>
        <v>0</v>
      </c>
      <c r="L173" s="188">
        <f>'2) Enrollment Chart'!G97</f>
        <v>0</v>
      </c>
      <c r="M173" s="392">
        <f>'2) Enrollment Chart'!H97</f>
        <v>0</v>
      </c>
      <c r="N173" s="403"/>
    </row>
    <row r="174" spans="2:14">
      <c r="B174" s="133"/>
      <c r="C174" s="134"/>
      <c r="D174" s="137" t="s">
        <v>198</v>
      </c>
      <c r="E174" s="138" t="str">
        <f t="shared" si="1"/>
        <v/>
      </c>
      <c r="F174" s="111"/>
      <c r="G174" s="112"/>
      <c r="H174" s="120"/>
      <c r="I174" s="188">
        <f>'2) Enrollment Chart'!D98</f>
        <v>0</v>
      </c>
      <c r="J174" s="188">
        <f>'2) Enrollment Chart'!E98</f>
        <v>0</v>
      </c>
      <c r="K174" s="188">
        <f>'2) Enrollment Chart'!F98</f>
        <v>0</v>
      </c>
      <c r="L174" s="188">
        <f>'2) Enrollment Chart'!G98</f>
        <v>0</v>
      </c>
      <c r="M174" s="392">
        <f>'2) Enrollment Chart'!H98</f>
        <v>0</v>
      </c>
      <c r="N174" s="403"/>
    </row>
    <row r="175" spans="2:14">
      <c r="B175" s="133"/>
      <c r="C175" s="134"/>
      <c r="D175" s="137" t="s">
        <v>199</v>
      </c>
      <c r="E175" s="138" t="str">
        <f t="shared" si="1"/>
        <v/>
      </c>
      <c r="F175" s="111"/>
      <c r="G175" s="112"/>
      <c r="H175" s="120"/>
      <c r="I175" s="188">
        <f>'2) Enrollment Chart'!D99</f>
        <v>0</v>
      </c>
      <c r="J175" s="188">
        <f>'2) Enrollment Chart'!E99</f>
        <v>0</v>
      </c>
      <c r="K175" s="188">
        <f>'2) Enrollment Chart'!F99</f>
        <v>0</v>
      </c>
      <c r="L175" s="188">
        <f>'2) Enrollment Chart'!G99</f>
        <v>0</v>
      </c>
      <c r="M175" s="392">
        <f>'2) Enrollment Chart'!H99</f>
        <v>0</v>
      </c>
      <c r="N175" s="403"/>
    </row>
    <row r="176" spans="2:14">
      <c r="B176" s="133"/>
      <c r="C176" s="134"/>
      <c r="D176" s="137" t="s">
        <v>200</v>
      </c>
      <c r="E176" s="138" t="str">
        <f t="shared" si="1"/>
        <v/>
      </c>
      <c r="F176" s="111"/>
      <c r="G176" s="112"/>
      <c r="H176" s="120"/>
      <c r="I176" s="188">
        <f>'2) Enrollment Chart'!D100</f>
        <v>0</v>
      </c>
      <c r="J176" s="188">
        <f>'2) Enrollment Chart'!E100</f>
        <v>0</v>
      </c>
      <c r="K176" s="188">
        <f>'2) Enrollment Chart'!F100</f>
        <v>0</v>
      </c>
      <c r="L176" s="188">
        <f>'2) Enrollment Chart'!G100</f>
        <v>0</v>
      </c>
      <c r="M176" s="392">
        <f>'2) Enrollment Chart'!H100</f>
        <v>0</v>
      </c>
      <c r="N176" s="403"/>
    </row>
    <row r="177" spans="2:14" ht="16.8">
      <c r="B177" s="133"/>
      <c r="C177" s="134"/>
      <c r="D177" s="137" t="s">
        <v>148</v>
      </c>
      <c r="E177" s="137" t="str">
        <f>IF(CONTROL!E151="","","Schools Count = "&amp;CONTROL!E151)</f>
        <v/>
      </c>
      <c r="F177" s="111"/>
      <c r="G177" s="112"/>
      <c r="H177" s="189"/>
      <c r="I177" s="519">
        <f>SUM('2) Enrollment Chart'!D101:D135)</f>
        <v>0</v>
      </c>
      <c r="J177" s="519">
        <f>SUM('2) Enrollment Chart'!E101:E135)</f>
        <v>0</v>
      </c>
      <c r="K177" s="519">
        <f>SUM('2) Enrollment Chart'!F101:F135)</f>
        <v>0</v>
      </c>
      <c r="L177" s="519">
        <f>SUM('2) Enrollment Chart'!G101:G135)</f>
        <v>0</v>
      </c>
      <c r="M177" s="520">
        <f>SUM('2) Enrollment Chart'!H101:H135)</f>
        <v>0</v>
      </c>
      <c r="N177" s="403"/>
    </row>
    <row r="178" spans="2:14" ht="16.8">
      <c r="B178" s="109" t="s">
        <v>92</v>
      </c>
      <c r="C178" s="110"/>
      <c r="D178" s="110"/>
      <c r="E178" s="111"/>
      <c r="F178" s="111"/>
      <c r="G178" s="112"/>
      <c r="H178" s="190"/>
      <c r="I178" s="517">
        <f>SUM(I162:I177)</f>
        <v>0</v>
      </c>
      <c r="J178" s="517">
        <f>SUM(J162:J177)</f>
        <v>0</v>
      </c>
      <c r="K178" s="517">
        <f>SUM(K162:K177)</f>
        <v>0</v>
      </c>
      <c r="L178" s="517">
        <f>SUM(L162:L177)</f>
        <v>0</v>
      </c>
      <c r="M178" s="518">
        <f>SUM(M162:M177)</f>
        <v>0</v>
      </c>
      <c r="N178" s="403"/>
    </row>
    <row r="179" spans="2:14" s="134" customFormat="1" ht="7.5" customHeight="1">
      <c r="B179" s="119"/>
      <c r="C179" s="111"/>
      <c r="D179" s="111"/>
      <c r="E179" s="111"/>
      <c r="F179" s="111"/>
      <c r="G179" s="112"/>
      <c r="H179" s="120"/>
      <c r="I179" s="191"/>
      <c r="J179" s="191"/>
      <c r="K179" s="191"/>
      <c r="L179" s="191"/>
      <c r="M179" s="191"/>
      <c r="N179" s="407"/>
    </row>
    <row r="180" spans="2:14" ht="16.8">
      <c r="B180" s="109" t="s">
        <v>93</v>
      </c>
      <c r="C180" s="110"/>
      <c r="D180" s="110"/>
      <c r="E180" s="111"/>
      <c r="F180" s="111"/>
      <c r="G180" s="112"/>
      <c r="H180" s="190"/>
      <c r="I180" s="192">
        <f>IF(I178&gt;0,I65/I178,0)</f>
        <v>0</v>
      </c>
      <c r="J180" s="192">
        <f>IF(J178&gt;0,J65/J178,0)</f>
        <v>0</v>
      </c>
      <c r="K180" s="192">
        <f>IF(K178&gt;0,K65/K178,0)</f>
        <v>0</v>
      </c>
      <c r="L180" s="192">
        <f>IF(L178&gt;0,L65/L178,0)</f>
        <v>0</v>
      </c>
      <c r="M180" s="393">
        <f>IF(M178&gt;0,M65/M178,0)</f>
        <v>0</v>
      </c>
      <c r="N180" s="403"/>
    </row>
    <row r="181" spans="2:14" s="134" customFormat="1" ht="7.5" customHeight="1">
      <c r="B181" s="119"/>
      <c r="C181" s="111"/>
      <c r="D181" s="111"/>
      <c r="E181" s="111"/>
      <c r="F181" s="111"/>
      <c r="G181" s="112"/>
      <c r="H181" s="120"/>
      <c r="I181" s="191"/>
      <c r="J181" s="191"/>
      <c r="K181" s="191"/>
      <c r="L181" s="191"/>
      <c r="M181" s="191"/>
      <c r="N181" s="407"/>
    </row>
    <row r="182" spans="2:14" ht="17.399999999999999" thickBot="1">
      <c r="B182" s="109" t="s">
        <v>94</v>
      </c>
      <c r="C182" s="110"/>
      <c r="D182" s="110"/>
      <c r="E182" s="111"/>
      <c r="F182" s="111"/>
      <c r="G182" s="112"/>
      <c r="H182" s="190"/>
      <c r="I182" s="248">
        <f>IF(I178&gt;0,I157/I178,0)</f>
        <v>0</v>
      </c>
      <c r="J182" s="248">
        <f>IF(J178&gt;0,J157/J178,0)</f>
        <v>0</v>
      </c>
      <c r="K182" s="248">
        <f>IF(K178&gt;0,K157/K178,0)</f>
        <v>0</v>
      </c>
      <c r="L182" s="248">
        <f>IF(L178&gt;0,L157/L178,0)</f>
        <v>0</v>
      </c>
      <c r="M182" s="394">
        <f>IF(M178&gt;0,M157/M178,0)</f>
        <v>0</v>
      </c>
      <c r="N182" s="403"/>
    </row>
    <row r="183" spans="2:14" ht="7.5" customHeight="1" thickTop="1">
      <c r="B183" s="243"/>
      <c r="C183" s="244"/>
      <c r="D183" s="244"/>
      <c r="E183" s="185"/>
      <c r="F183" s="185"/>
      <c r="G183" s="194"/>
      <c r="H183" s="195"/>
      <c r="I183" s="195"/>
      <c r="J183" s="195"/>
      <c r="K183" s="195"/>
      <c r="L183" s="195"/>
      <c r="M183" s="195"/>
      <c r="N183" s="411"/>
    </row>
    <row r="184" spans="2:14">
      <c r="B184" s="109" t="s">
        <v>111</v>
      </c>
      <c r="C184" s="110"/>
      <c r="D184" s="110"/>
      <c r="E184" s="111"/>
      <c r="F184" s="112"/>
      <c r="G184" s="112"/>
      <c r="H184" s="120"/>
      <c r="I184" s="120"/>
      <c r="J184" s="120"/>
      <c r="K184" s="120"/>
      <c r="L184" s="120"/>
      <c r="M184" s="120"/>
      <c r="N184" s="412"/>
    </row>
    <row r="185" spans="2:14">
      <c r="B185" s="133"/>
      <c r="C185" s="169" t="s">
        <v>112</v>
      </c>
      <c r="D185" s="134"/>
      <c r="E185" s="111"/>
      <c r="F185" s="112"/>
      <c r="G185" s="112"/>
      <c r="H185" s="120"/>
      <c r="I185" s="120"/>
      <c r="J185" s="120"/>
      <c r="K185" s="120"/>
      <c r="L185" s="120"/>
      <c r="M185" s="120"/>
      <c r="N185" s="412"/>
    </row>
    <row r="186" spans="2:14">
      <c r="B186" s="133"/>
      <c r="C186" s="134"/>
      <c r="D186" s="521" t="s">
        <v>1044</v>
      </c>
      <c r="E186" s="522"/>
      <c r="F186" s="112"/>
      <c r="G186" s="112"/>
      <c r="H186" s="120"/>
      <c r="I186" s="361">
        <v>0</v>
      </c>
      <c r="J186" s="361">
        <v>0</v>
      </c>
      <c r="K186" s="198">
        <v>0</v>
      </c>
      <c r="L186" s="198">
        <v>0</v>
      </c>
      <c r="M186" s="395">
        <v>0</v>
      </c>
      <c r="N186" s="403"/>
    </row>
    <row r="187" spans="2:14">
      <c r="B187" s="133"/>
      <c r="C187" s="134"/>
      <c r="D187" s="521" t="s">
        <v>28</v>
      </c>
      <c r="E187" s="522"/>
      <c r="F187" s="112"/>
      <c r="G187" s="112"/>
      <c r="H187" s="120"/>
      <c r="I187" s="362">
        <v>0</v>
      </c>
      <c r="J187" s="362">
        <v>0</v>
      </c>
      <c r="K187" s="198">
        <v>0</v>
      </c>
      <c r="L187" s="198">
        <v>0</v>
      </c>
      <c r="M187" s="395">
        <v>0</v>
      </c>
      <c r="N187" s="403"/>
    </row>
    <row r="188" spans="2:14">
      <c r="B188" s="133"/>
      <c r="C188" s="134" t="s">
        <v>115</v>
      </c>
      <c r="D188" s="196"/>
      <c r="E188" s="197"/>
      <c r="F188" s="112"/>
      <c r="G188" s="112"/>
      <c r="H188" s="120"/>
      <c r="I188" s="199">
        <f>I186+I187</f>
        <v>0</v>
      </c>
      <c r="J188" s="200">
        <f>J186+J187</f>
        <v>0</v>
      </c>
      <c r="K188" s="200">
        <f>K186+K187</f>
        <v>0</v>
      </c>
      <c r="L188" s="200">
        <f>L186+L187</f>
        <v>0</v>
      </c>
      <c r="M188" s="396">
        <f>M186+M187</f>
        <v>0</v>
      </c>
      <c r="N188" s="403"/>
    </row>
    <row r="189" spans="2:14">
      <c r="B189" s="133"/>
      <c r="C189" s="134" t="s">
        <v>113</v>
      </c>
      <c r="D189" s="196"/>
      <c r="E189" s="197"/>
      <c r="F189" s="112"/>
      <c r="G189" s="112"/>
      <c r="H189" s="120"/>
      <c r="I189" s="201"/>
      <c r="J189" s="187"/>
      <c r="K189" s="187"/>
      <c r="L189" s="187"/>
      <c r="M189" s="187"/>
      <c r="N189" s="412"/>
    </row>
    <row r="190" spans="2:14">
      <c r="B190" s="133"/>
      <c r="C190" s="134"/>
      <c r="D190" s="521" t="s">
        <v>1045</v>
      </c>
      <c r="E190" s="522"/>
      <c r="F190" s="112"/>
      <c r="G190" s="112"/>
      <c r="H190" s="120"/>
      <c r="I190" s="144">
        <v>0</v>
      </c>
      <c r="J190" s="144">
        <v>0</v>
      </c>
      <c r="K190" s="144">
        <v>0</v>
      </c>
      <c r="L190" s="144">
        <v>0</v>
      </c>
      <c r="M190" s="383">
        <v>0</v>
      </c>
      <c r="N190" s="403"/>
    </row>
    <row r="191" spans="2:14">
      <c r="B191" s="133"/>
      <c r="C191" s="134"/>
      <c r="D191" s="521" t="s">
        <v>28</v>
      </c>
      <c r="E191" s="522"/>
      <c r="F191" s="112"/>
      <c r="G191" s="112"/>
      <c r="H191" s="120"/>
      <c r="I191" s="361">
        <v>0</v>
      </c>
      <c r="J191" s="198">
        <v>0</v>
      </c>
      <c r="K191" s="198">
        <v>0</v>
      </c>
      <c r="L191" s="198">
        <v>0</v>
      </c>
      <c r="M191" s="395">
        <v>0</v>
      </c>
      <c r="N191" s="403"/>
    </row>
    <row r="192" spans="2:14">
      <c r="B192" s="133"/>
      <c r="C192" s="134" t="s">
        <v>116</v>
      </c>
      <c r="D192" s="196"/>
      <c r="E192" s="197"/>
      <c r="F192" s="112"/>
      <c r="G192" s="112"/>
      <c r="H192" s="120"/>
      <c r="I192" s="199">
        <f>I190+I191</f>
        <v>0</v>
      </c>
      <c r="J192" s="200">
        <f>J190+J191</f>
        <v>0</v>
      </c>
      <c r="K192" s="200">
        <f>K190+K191</f>
        <v>0</v>
      </c>
      <c r="L192" s="200">
        <f>L190+L191</f>
        <v>0</v>
      </c>
      <c r="M192" s="396">
        <f>M190+M191</f>
        <v>0</v>
      </c>
      <c r="N192" s="403"/>
    </row>
    <row r="193" spans="2:14">
      <c r="B193" s="133"/>
      <c r="C193" s="134" t="s">
        <v>114</v>
      </c>
      <c r="D193" s="196"/>
      <c r="E193" s="197"/>
      <c r="F193" s="112"/>
      <c r="G193" s="130"/>
      <c r="H193" s="120"/>
      <c r="I193" s="201"/>
      <c r="J193" s="187"/>
      <c r="K193" s="187"/>
      <c r="L193" s="187"/>
      <c r="M193" s="187"/>
      <c r="N193" s="412"/>
    </row>
    <row r="194" spans="2:14">
      <c r="B194" s="133"/>
      <c r="C194" s="134"/>
      <c r="D194" s="521" t="s">
        <v>1046</v>
      </c>
      <c r="E194" s="522"/>
      <c r="F194" s="112"/>
      <c r="G194" s="112"/>
      <c r="H194" s="120"/>
      <c r="I194" s="361">
        <v>0</v>
      </c>
      <c r="J194" s="198">
        <v>0</v>
      </c>
      <c r="K194" s="198">
        <v>0</v>
      </c>
      <c r="L194" s="198">
        <v>0</v>
      </c>
      <c r="M194" s="395">
        <v>0</v>
      </c>
      <c r="N194" s="403"/>
    </row>
    <row r="195" spans="2:14">
      <c r="B195" s="133"/>
      <c r="C195" s="134"/>
      <c r="D195" s="521" t="s">
        <v>28</v>
      </c>
      <c r="E195" s="522"/>
      <c r="F195" s="112"/>
      <c r="G195" s="112"/>
      <c r="H195" s="120"/>
      <c r="I195" s="361">
        <v>0</v>
      </c>
      <c r="J195" s="198">
        <v>0</v>
      </c>
      <c r="K195" s="198">
        <v>0</v>
      </c>
      <c r="L195" s="198">
        <v>0</v>
      </c>
      <c r="M195" s="395">
        <v>0</v>
      </c>
      <c r="N195" s="403"/>
    </row>
    <row r="196" spans="2:14">
      <c r="B196" s="133"/>
      <c r="C196" s="134" t="s">
        <v>117</v>
      </c>
      <c r="D196" s="134"/>
      <c r="E196" s="111"/>
      <c r="F196" s="112"/>
      <c r="G196" s="112"/>
      <c r="H196" s="120"/>
      <c r="I196" s="199">
        <f>I194+I195</f>
        <v>0</v>
      </c>
      <c r="J196" s="200">
        <f>J194+J195</f>
        <v>0</v>
      </c>
      <c r="K196" s="200">
        <f>K194+K195</f>
        <v>0</v>
      </c>
      <c r="L196" s="200">
        <f>L194+L195</f>
        <v>0</v>
      </c>
      <c r="M196" s="396">
        <f>M194+M195</f>
        <v>0</v>
      </c>
      <c r="N196" s="403"/>
    </row>
    <row r="197" spans="2:14" ht="6.75" customHeight="1">
      <c r="B197" s="133"/>
      <c r="C197" s="134"/>
      <c r="D197" s="134"/>
      <c r="E197" s="111"/>
      <c r="F197" s="112"/>
      <c r="G197" s="112"/>
      <c r="H197" s="120"/>
      <c r="I197" s="201"/>
      <c r="J197" s="187"/>
      <c r="K197" s="187"/>
      <c r="L197" s="187"/>
      <c r="M197" s="187"/>
      <c r="N197" s="412"/>
    </row>
    <row r="198" spans="2:14">
      <c r="B198" s="109" t="s">
        <v>120</v>
      </c>
      <c r="C198" s="202"/>
      <c r="D198" s="202"/>
      <c r="E198" s="110"/>
      <c r="F198" s="203"/>
      <c r="G198" s="112"/>
      <c r="H198" s="120"/>
      <c r="I198" s="204">
        <f>I188+I192+I196</f>
        <v>0</v>
      </c>
      <c r="J198" s="205">
        <f>J188+J192+J196</f>
        <v>0</v>
      </c>
      <c r="K198" s="205">
        <f>K188+K192+K196</f>
        <v>0</v>
      </c>
      <c r="L198" s="205">
        <f>L188+L192+L196</f>
        <v>0</v>
      </c>
      <c r="M198" s="397">
        <f>M188+M192+M196</f>
        <v>0</v>
      </c>
      <c r="N198" s="403"/>
    </row>
    <row r="199" spans="2:14" ht="6.75" customHeight="1">
      <c r="B199" s="133"/>
      <c r="C199" s="134"/>
      <c r="D199" s="134"/>
      <c r="E199" s="111"/>
      <c r="F199" s="112"/>
      <c r="G199" s="112"/>
      <c r="H199" s="120"/>
      <c r="I199" s="201"/>
      <c r="J199" s="187"/>
      <c r="K199" s="187"/>
      <c r="L199" s="187"/>
      <c r="M199" s="187"/>
      <c r="N199" s="412"/>
    </row>
    <row r="200" spans="2:14">
      <c r="B200" s="109" t="s">
        <v>95</v>
      </c>
      <c r="C200" s="202"/>
      <c r="D200" s="202"/>
      <c r="E200" s="110"/>
      <c r="F200" s="203"/>
      <c r="G200" s="112"/>
      <c r="H200" s="120"/>
      <c r="I200" s="204">
        <f>I159+I198</f>
        <v>0</v>
      </c>
      <c r="J200" s="205">
        <f>J159+J198</f>
        <v>0</v>
      </c>
      <c r="K200" s="205">
        <f>K159+K198</f>
        <v>0</v>
      </c>
      <c r="L200" s="205">
        <f>L159+L198</f>
        <v>0</v>
      </c>
      <c r="M200" s="397">
        <f>M159+M198</f>
        <v>0</v>
      </c>
      <c r="N200" s="403"/>
    </row>
    <row r="201" spans="2:14" ht="6.75" customHeight="1">
      <c r="B201" s="133"/>
      <c r="C201" s="134"/>
      <c r="D201" s="134"/>
      <c r="E201" s="111"/>
      <c r="F201" s="112"/>
      <c r="G201" s="112"/>
      <c r="H201" s="120"/>
      <c r="I201" s="201"/>
      <c r="J201" s="187"/>
      <c r="K201" s="187"/>
      <c r="L201" s="187"/>
      <c r="M201" s="187"/>
      <c r="N201" s="412"/>
    </row>
    <row r="202" spans="2:14">
      <c r="B202" s="109" t="s">
        <v>118</v>
      </c>
      <c r="C202" s="111"/>
      <c r="D202" s="111"/>
      <c r="E202" s="111"/>
      <c r="F202" s="112"/>
      <c r="G202" s="112"/>
      <c r="H202" s="120"/>
      <c r="I202" s="361">
        <v>0</v>
      </c>
      <c r="J202" s="206">
        <f>I204</f>
        <v>0</v>
      </c>
      <c r="K202" s="206">
        <f t="shared" ref="K202:M202" si="2">J204</f>
        <v>0</v>
      </c>
      <c r="L202" s="206">
        <f t="shared" si="2"/>
        <v>0</v>
      </c>
      <c r="M202" s="398">
        <f t="shared" si="2"/>
        <v>0</v>
      </c>
      <c r="N202" s="403"/>
    </row>
    <row r="203" spans="2:14" ht="6.75" customHeight="1">
      <c r="B203" s="133"/>
      <c r="C203" s="134"/>
      <c r="D203" s="134"/>
      <c r="E203" s="111"/>
      <c r="F203" s="112"/>
      <c r="G203" s="112"/>
      <c r="H203" s="120"/>
      <c r="I203" s="187"/>
      <c r="J203" s="187"/>
      <c r="K203" s="187"/>
      <c r="L203" s="187"/>
      <c r="M203" s="187"/>
      <c r="N203" s="412"/>
    </row>
    <row r="204" spans="2:14" ht="15.6" thickBot="1">
      <c r="B204" s="183" t="s">
        <v>119</v>
      </c>
      <c r="C204" s="184"/>
      <c r="D204" s="184"/>
      <c r="E204" s="184"/>
      <c r="F204" s="207"/>
      <c r="G204" s="193"/>
      <c r="H204" s="208"/>
      <c r="I204" s="209">
        <f>I200+I202</f>
        <v>0</v>
      </c>
      <c r="J204" s="209">
        <f>J200+J202</f>
        <v>0</v>
      </c>
      <c r="K204" s="209">
        <f>K200+K202</f>
        <v>0</v>
      </c>
      <c r="L204" s="209">
        <f>L200+L202</f>
        <v>0</v>
      </c>
      <c r="M204" s="399">
        <f>M200+M202</f>
        <v>0</v>
      </c>
      <c r="N204" s="413"/>
    </row>
    <row r="205" spans="2:14" ht="15.6" thickTop="1"/>
  </sheetData>
  <sheetProtection algorithmName="SHA-512" hashValue="oUmZuaWNRII73j2u5/VDJbMD+MnnJxJdHjV6/e8g7YA+g2e8Wc+MQhfdK/baq+Cv2HBbnRAvIt7VaqVgUywfnw==" saltValue="KgbfdNZ59RsEefO75+xL9A==" spinCount="100000" sheet="1" objects="1" scenarios="1"/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8" priority="5">
      <formula>School="Enter School Name Here"</formula>
    </cfRule>
  </conditionalFormatting>
  <conditionalFormatting sqref="E17:E31 E162:E176">
    <cfRule type="cellIs" dxfId="7" priority="4" operator="equal">
      <formula>"(Select from drop-down list)"</formula>
    </cfRule>
  </conditionalFormatting>
  <conditionalFormatting sqref="E17:E31 E162:E176">
    <cfRule type="cellIs" dxfId="6" priority="3" operator="equal">
      <formula>"Please complete ""ENROLLMENT"" tab"</formula>
    </cfRule>
  </conditionalFormatting>
  <dataValidations count="2">
    <dataValidation type="custom" allowBlank="1" showInputMessage="1" showErrorMessage="1" errorTitle="Limit Exceeded" error="The maximum total percentage increase is limited to 6% for the 5 year charter term and 2% in any single year." promptTitle="Per Pupil Increase Percentage" prompt="1) Maximum increase is a combined 6% over 5 years._x000a_2) Maximum increase is 2% per year." sqref="J15:M15">
      <formula1>AND(J15&lt;=0.02,SUM($I$15:$M$15)&lt;=0.06)</formula1>
    </dataValidation>
    <dataValidation type="custom" allowBlank="1" showInputMessage="1" showErrorMessage="1" errorTitle="Limit Exceeded" error="The maximum total percentage increase is limited to 6% for the 5 year charter term and 2% in any single year." promptTitle="Per Pupil Increase Percentage" prompt="1) Maximum increase is a combined 6% over 5 years._x000a_2) Maximum increase is 2% per year." sqref="I15">
      <formula1>AND(I15&lt;=0.02,SUM($I$15:$M$15)&lt;=0.06)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9" min="1" max="13" man="1"/>
  </rowBreaks>
  <ignoredErrors>
    <ignoredError sqref="I76:M77 J48:M48 K49:M49 I87:M89 I95:M99" unlockedFormula="1"/>
    <ignoredError sqref="I177:M177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H1045"/>
  <sheetViews>
    <sheetView topLeftCell="A658" workbookViewId="0">
      <selection activeCell="D848" sqref="D848"/>
    </sheetView>
  </sheetViews>
  <sheetFormatPr defaultColWidth="9.109375" defaultRowHeight="15"/>
  <cols>
    <col min="1" max="1" width="13.109375" style="7" customWidth="1"/>
    <col min="2" max="2" width="42.6640625" style="4" customWidth="1"/>
    <col min="3" max="3" width="10.5546875" style="4" bestFit="1" customWidth="1"/>
    <col min="4" max="4" width="9.109375" style="4"/>
    <col min="5" max="9" width="15.6640625" style="4" customWidth="1"/>
    <col min="10" max="10" width="12.44140625" style="62" customWidth="1"/>
    <col min="11" max="11" width="20.5546875" style="19" bestFit="1" customWidth="1"/>
    <col min="12" max="15" width="14.109375" style="4" customWidth="1"/>
    <col min="16" max="17" width="12.6640625" style="4" customWidth="1"/>
    <col min="18" max="18" width="12.6640625" customWidth="1"/>
    <col min="19" max="19" width="20.5546875" bestFit="1" customWidth="1"/>
    <col min="20" max="23" width="11.33203125" customWidth="1"/>
    <col min="24" max="24" width="14.6640625" bestFit="1" customWidth="1"/>
    <col min="25" max="25" width="16.6640625" bestFit="1" customWidth="1"/>
    <col min="26" max="30" width="8.88671875"/>
    <col min="31" max="31" width="17.6640625" customWidth="1"/>
    <col min="32" max="32" width="6.109375" bestFit="1" customWidth="1"/>
    <col min="33" max="34" width="8.88671875" customWidth="1"/>
    <col min="35" max="16384" width="9.109375" style="4"/>
  </cols>
  <sheetData>
    <row r="1" spans="1:17" ht="18">
      <c r="A1" s="476" t="s">
        <v>134</v>
      </c>
      <c r="B1" s="476"/>
      <c r="C1" s="476"/>
      <c r="D1" s="476"/>
      <c r="E1" s="476"/>
      <c r="F1" s="476"/>
      <c r="G1" s="476"/>
      <c r="H1" s="476"/>
      <c r="I1" s="476"/>
      <c r="L1"/>
      <c r="M1"/>
      <c r="N1"/>
      <c r="O1"/>
      <c r="P1"/>
      <c r="Q1"/>
    </row>
    <row r="2" spans="1:17" ht="18">
      <c r="A2" s="21"/>
      <c r="J2" s="19"/>
      <c r="K2"/>
      <c r="L2"/>
      <c r="M2"/>
      <c r="N2"/>
      <c r="O2"/>
      <c r="P2"/>
      <c r="Q2"/>
    </row>
    <row r="3" spans="1:17" ht="18">
      <c r="A3" s="21"/>
      <c r="J3"/>
      <c r="K3"/>
      <c r="L3"/>
      <c r="M3"/>
      <c r="N3"/>
      <c r="O3"/>
      <c r="P3"/>
      <c r="Q3"/>
    </row>
    <row r="4" spans="1:17">
      <c r="A4" s="61" t="s">
        <v>1012</v>
      </c>
      <c r="B4" s="60"/>
      <c r="K4"/>
      <c r="L4"/>
      <c r="M4"/>
      <c r="N4"/>
      <c r="O4"/>
      <c r="P4"/>
      <c r="Q4"/>
    </row>
    <row r="5" spans="1:17" ht="18">
      <c r="A5" s="21"/>
      <c r="B5" s="39" t="s">
        <v>150</v>
      </c>
      <c r="C5" s="446" t="s">
        <v>1015</v>
      </c>
      <c r="D5" s="447"/>
      <c r="E5" s="9"/>
      <c r="F5" s="10"/>
      <c r="G5" s="10"/>
      <c r="H5" s="11"/>
      <c r="I5" s="12" t="str">
        <f>IF(OR('1) School Information'!B10="ENTER SCHOOL NAME HERE",'1) School Information'!B10)="","Enter School Name on Tab ""1 School Information""",UPPER('1) School Information'!B10))</f>
        <v/>
      </c>
      <c r="J5" s="63">
        <f>IF(OR(I5="Enter School Name Here", I5=""),0,1)</f>
        <v>0</v>
      </c>
      <c r="L5"/>
      <c r="M5"/>
      <c r="N5"/>
      <c r="O5"/>
      <c r="P5"/>
      <c r="Q5"/>
    </row>
    <row r="6" spans="1:17" ht="18">
      <c r="A6" s="22"/>
      <c r="B6" s="39" t="s">
        <v>151</v>
      </c>
      <c r="C6" s="446" t="s">
        <v>1015</v>
      </c>
      <c r="D6" s="447"/>
      <c r="E6" s="9"/>
      <c r="F6" s="10"/>
      <c r="G6" s="10"/>
      <c r="H6" s="11"/>
      <c r="I6" s="12" t="str">
        <f>'1) School Information'!C15</f>
        <v>enter name</v>
      </c>
      <c r="J6" s="63"/>
      <c r="L6"/>
      <c r="M6"/>
      <c r="N6"/>
      <c r="O6"/>
      <c r="P6"/>
      <c r="Q6"/>
    </row>
    <row r="7" spans="1:17" ht="18">
      <c r="A7" s="22"/>
      <c r="B7" s="39" t="s">
        <v>152</v>
      </c>
      <c r="C7" s="446" t="s">
        <v>1015</v>
      </c>
      <c r="D7" s="447"/>
      <c r="E7" s="9"/>
      <c r="F7" s="10"/>
      <c r="G7" s="10"/>
      <c r="H7" s="11"/>
      <c r="I7" s="12" t="str">
        <f>'1) School Information'!C16</f>
        <v>enter title</v>
      </c>
      <c r="J7" s="63"/>
      <c r="L7"/>
      <c r="M7"/>
      <c r="N7"/>
      <c r="O7"/>
      <c r="P7"/>
      <c r="Q7"/>
    </row>
    <row r="8" spans="1:17" ht="18">
      <c r="A8" s="22"/>
      <c r="B8" s="39" t="s">
        <v>153</v>
      </c>
      <c r="C8" s="446" t="s">
        <v>1015</v>
      </c>
      <c r="D8" s="447"/>
      <c r="E8" s="9"/>
      <c r="F8" s="10"/>
      <c r="G8" s="10"/>
      <c r="H8" s="11"/>
      <c r="I8" s="12" t="str">
        <f>'1) School Information'!C17</f>
        <v>enter email address</v>
      </c>
      <c r="J8" s="63"/>
      <c r="L8"/>
      <c r="M8"/>
      <c r="N8"/>
      <c r="O8"/>
      <c r="P8"/>
      <c r="Q8"/>
    </row>
    <row r="9" spans="1:17" ht="18">
      <c r="A9" s="22"/>
      <c r="B9" s="39" t="s">
        <v>154</v>
      </c>
      <c r="C9" s="446" t="s">
        <v>1015</v>
      </c>
      <c r="D9" s="447"/>
      <c r="E9" s="9"/>
      <c r="F9" s="10"/>
      <c r="G9" s="10"/>
      <c r="H9" s="11"/>
      <c r="I9" s="12" t="str">
        <f>'1) School Information'!C18</f>
        <v>enter phone number</v>
      </c>
      <c r="J9" s="63"/>
      <c r="L9"/>
      <c r="M9"/>
      <c r="N9"/>
      <c r="O9"/>
      <c r="P9"/>
      <c r="Q9"/>
    </row>
    <row r="10" spans="1:17" ht="18">
      <c r="A10" s="21"/>
      <c r="C10" s="19"/>
      <c r="D10" s="19"/>
      <c r="E10"/>
      <c r="F10"/>
      <c r="G10"/>
      <c r="H10"/>
      <c r="I10"/>
      <c r="J10" s="63"/>
      <c r="L10"/>
      <c r="M10"/>
      <c r="N10"/>
      <c r="O10"/>
      <c r="P10"/>
      <c r="Q10"/>
    </row>
    <row r="11" spans="1:17">
      <c r="B11" s="39" t="s">
        <v>149</v>
      </c>
      <c r="C11" s="446" t="s">
        <v>1015</v>
      </c>
      <c r="D11" s="447"/>
      <c r="E11" s="9"/>
      <c r="F11" s="10"/>
      <c r="G11" s="10"/>
      <c r="H11" s="11"/>
      <c r="I11" s="12" t="str">
        <f>AcadYr1</f>
        <v>Select from dropdown list →</v>
      </c>
      <c r="J11" s="62">
        <f>IF(I11=B18,0,1)</f>
        <v>0</v>
      </c>
      <c r="L11"/>
      <c r="M11"/>
      <c r="N11"/>
      <c r="O11"/>
      <c r="P11"/>
      <c r="Q11"/>
    </row>
    <row r="12" spans="1:17">
      <c r="A12" s="4"/>
      <c r="B12" s="39" t="s">
        <v>1014</v>
      </c>
      <c r="C12" s="446" t="s">
        <v>1016</v>
      </c>
      <c r="D12" s="447"/>
      <c r="E12" s="14"/>
      <c r="F12" s="77"/>
      <c r="G12" s="77"/>
      <c r="H12" s="77"/>
      <c r="I12" s="20" t="str">
        <f>IF(J11=1,G19&amp;" through "&amp;G23,"Please enter ""FIRST YEAR OF RENEWED CHARTER"" on tab ""1.) School Information.""")</f>
        <v>Please enter "FIRST YEAR OF RENEWED CHARTER" on tab "1.) School Information."</v>
      </c>
      <c r="J12" s="63"/>
      <c r="L12"/>
      <c r="M12"/>
      <c r="N12"/>
      <c r="O12"/>
      <c r="P12"/>
      <c r="Q12"/>
    </row>
    <row r="13" spans="1:17">
      <c r="A13" s="4"/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449" t="s">
        <v>135</v>
      </c>
      <c r="L15"/>
      <c r="M15"/>
      <c r="N15"/>
      <c r="O15"/>
      <c r="P15"/>
      <c r="Q15"/>
    </row>
    <row r="16" spans="1:17">
      <c r="A16" s="455" t="s">
        <v>1018</v>
      </c>
      <c r="L16"/>
      <c r="M16"/>
      <c r="N16"/>
      <c r="O16"/>
      <c r="P16"/>
      <c r="Q16"/>
    </row>
    <row r="17" spans="1:34" s="6" customFormat="1">
      <c r="A17" s="450" t="s">
        <v>143</v>
      </c>
      <c r="B17" s="6" t="s">
        <v>142</v>
      </c>
      <c r="C17" s="5" t="s">
        <v>136</v>
      </c>
      <c r="E17" s="451" t="s">
        <v>144</v>
      </c>
      <c r="F17" s="452"/>
      <c r="G17" s="452"/>
      <c r="H17" s="452"/>
      <c r="I17" s="453"/>
      <c r="J17" s="63"/>
      <c r="K17" s="64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1024</v>
      </c>
      <c r="E18" s="8" t="s">
        <v>140</v>
      </c>
      <c r="F18" s="8" t="s">
        <v>139</v>
      </c>
      <c r="G18" s="8" t="s">
        <v>141</v>
      </c>
      <c r="H18" s="8" t="s">
        <v>137</v>
      </c>
      <c r="I18" s="8" t="s">
        <v>138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ca="1" si="0">C19&amp;"-"&amp;RIGHT(C20,2)</f>
        <v>2021-22</v>
      </c>
      <c r="C19" s="3">
        <f ca="1">IF(MONTH(NOW())&gt;=11,YEAR(NOW())+2,YEAR(NOW())+1)</f>
        <v>2021</v>
      </c>
      <c r="E19" s="8" t="s">
        <v>103</v>
      </c>
      <c r="F19" s="8" t="str">
        <f ca="1">IFERROR(MATCH(AcadYr1,$B$19:$B$23,0),"")</f>
        <v/>
      </c>
      <c r="G19" s="8" t="str">
        <f>IF(AcadYr1=B18,"-",AcadYr1)</f>
        <v>-</v>
      </c>
      <c r="H19" s="8" t="str">
        <f>LEFT(G19,4)</f>
        <v>-</v>
      </c>
      <c r="I19" s="8" t="str">
        <f>IFERROR(H19+1,"")</f>
        <v/>
      </c>
      <c r="L19"/>
      <c r="M19"/>
      <c r="N19"/>
      <c r="O19"/>
      <c r="P19"/>
      <c r="Q19"/>
    </row>
    <row r="20" spans="1:34">
      <c r="A20" s="4">
        <v>2</v>
      </c>
      <c r="B20" s="1" t="str">
        <f t="shared" ca="1" si="0"/>
        <v>2022-23</v>
      </c>
      <c r="C20" s="3">
        <f t="shared" ref="C20:C28" ca="1" si="1">C19+1</f>
        <v>2022</v>
      </c>
      <c r="E20" s="8" t="s">
        <v>104</v>
      </c>
      <c r="F20" s="8" t="str">
        <f ca="1">IFERROR(F19+1,"")</f>
        <v/>
      </c>
      <c r="G20" s="8" t="str">
        <f>H20&amp;"-"&amp;RIGHT(I20,2)</f>
        <v>-</v>
      </c>
      <c r="H20" s="8" t="str">
        <f>IFERROR(H19+1,"")</f>
        <v/>
      </c>
      <c r="I20" s="8" t="str">
        <f>IFERROR(H20+1,"")</f>
        <v/>
      </c>
      <c r="L20"/>
      <c r="M20"/>
      <c r="N20"/>
      <c r="O20"/>
      <c r="P20"/>
      <c r="Q20"/>
    </row>
    <row r="21" spans="1:34">
      <c r="A21" s="4">
        <v>3</v>
      </c>
      <c r="B21" s="1" t="str">
        <f t="shared" ca="1" si="0"/>
        <v>2023-24</v>
      </c>
      <c r="C21" s="2">
        <f t="shared" ca="1" si="1"/>
        <v>2023</v>
      </c>
      <c r="E21" s="8" t="s">
        <v>105</v>
      </c>
      <c r="F21" s="8" t="str">
        <f ca="1">IFERROR(F20+1,"")</f>
        <v/>
      </c>
      <c r="G21" s="8" t="str">
        <f t="shared" ref="G21:G23" si="2">H21&amp;"-"&amp;RIGHT(I21,2)</f>
        <v>-</v>
      </c>
      <c r="H21" s="8" t="str">
        <f t="shared" ref="H21:H23" si="3">IFERROR(H20+1,"")</f>
        <v/>
      </c>
      <c r="I21" s="8" t="str">
        <f>IFERROR(H21+1,"")</f>
        <v/>
      </c>
      <c r="L21"/>
      <c r="M21"/>
      <c r="N21"/>
      <c r="O21"/>
      <c r="P21"/>
      <c r="Q21"/>
    </row>
    <row r="22" spans="1:34">
      <c r="A22" s="4">
        <v>4</v>
      </c>
      <c r="B22" s="1" t="str">
        <f t="shared" ca="1" si="0"/>
        <v>2024-25</v>
      </c>
      <c r="C22" s="2">
        <f t="shared" ca="1" si="1"/>
        <v>2024</v>
      </c>
      <c r="E22" s="8" t="s">
        <v>106</v>
      </c>
      <c r="F22" s="8" t="str">
        <f ca="1">IFERROR(F21+1,"")</f>
        <v/>
      </c>
      <c r="G22" s="8" t="str">
        <f t="shared" si="2"/>
        <v>-</v>
      </c>
      <c r="H22" s="8" t="str">
        <f t="shared" si="3"/>
        <v/>
      </c>
      <c r="I22" s="8" t="str">
        <f>IFERROR(H22+1,"")</f>
        <v/>
      </c>
      <c r="L22"/>
      <c r="M22"/>
      <c r="N22"/>
      <c r="O22"/>
      <c r="P22"/>
      <c r="Q22"/>
    </row>
    <row r="23" spans="1:34">
      <c r="A23" s="4">
        <v>5</v>
      </c>
      <c r="B23" s="1" t="str">
        <f t="shared" ca="1" si="0"/>
        <v>2025-26</v>
      </c>
      <c r="C23" s="2">
        <f t="shared" ca="1" si="1"/>
        <v>2025</v>
      </c>
      <c r="E23" s="8" t="s">
        <v>107</v>
      </c>
      <c r="F23" s="8" t="str">
        <f ca="1">IFERROR(F22+1,"")</f>
        <v/>
      </c>
      <c r="G23" s="8" t="str">
        <f t="shared" si="2"/>
        <v>-</v>
      </c>
      <c r="H23" s="8" t="str">
        <f t="shared" si="3"/>
        <v/>
      </c>
      <c r="I23" s="8" t="str">
        <f>IFERROR(H23+1,"")</f>
        <v/>
      </c>
    </row>
    <row r="24" spans="1:34">
      <c r="A24" s="4">
        <v>6</v>
      </c>
      <c r="B24" s="1" t="str">
        <f t="shared" ca="1" si="0"/>
        <v>2026-27</v>
      </c>
      <c r="C24" s="2">
        <f t="shared" ca="1" si="1"/>
        <v>2026</v>
      </c>
      <c r="J24" s="65"/>
      <c r="L24"/>
      <c r="M24"/>
    </row>
    <row r="25" spans="1:34">
      <c r="A25" s="4">
        <v>7</v>
      </c>
      <c r="B25" s="1" t="str">
        <f t="shared" ca="1" si="0"/>
        <v>2027-28</v>
      </c>
      <c r="C25" s="2">
        <f t="shared" ca="1" si="1"/>
        <v>2027</v>
      </c>
      <c r="G25"/>
      <c r="H25"/>
      <c r="I25"/>
      <c r="J25" s="65"/>
      <c r="L25"/>
      <c r="M25"/>
    </row>
    <row r="26" spans="1:34">
      <c r="A26" s="4">
        <v>8</v>
      </c>
      <c r="B26" s="1" t="str">
        <f t="shared" ca="1" si="0"/>
        <v>2028-29</v>
      </c>
      <c r="C26" s="2">
        <f t="shared" ca="1" si="1"/>
        <v>2028</v>
      </c>
      <c r="G26"/>
      <c r="H26"/>
      <c r="I26"/>
      <c r="J26" s="65"/>
      <c r="L26"/>
      <c r="M26"/>
    </row>
    <row r="27" spans="1:34">
      <c r="A27" s="4">
        <v>9</v>
      </c>
      <c r="B27" s="1" t="str">
        <f t="shared" ca="1" si="0"/>
        <v>2029-30</v>
      </c>
      <c r="C27" s="2">
        <f t="shared" ca="1" si="1"/>
        <v>2029</v>
      </c>
      <c r="G27"/>
      <c r="H27"/>
      <c r="I27"/>
      <c r="J27" s="65"/>
      <c r="L27"/>
      <c r="M27"/>
    </row>
    <row r="28" spans="1:34">
      <c r="A28" s="4">
        <v>10</v>
      </c>
      <c r="B28" s="1" t="str">
        <f ca="1">C28&amp;"-"&amp;RIGHT(C28+1,2)</f>
        <v>2030-31</v>
      </c>
      <c r="C28" s="2">
        <f t="shared" ca="1" si="1"/>
        <v>2030</v>
      </c>
      <c r="G28"/>
      <c r="H28"/>
      <c r="I28"/>
      <c r="J28" s="65"/>
      <c r="L28"/>
      <c r="M28"/>
    </row>
    <row r="29" spans="1:34">
      <c r="G29"/>
      <c r="H29"/>
      <c r="I29"/>
      <c r="J29" s="65"/>
      <c r="L29"/>
      <c r="M29"/>
    </row>
    <row r="30" spans="1:34">
      <c r="A30" s="455" t="s">
        <v>1017</v>
      </c>
      <c r="J30" s="4"/>
    </row>
    <row r="31" spans="1:34">
      <c r="A31" s="450" t="s">
        <v>143</v>
      </c>
      <c r="B31" s="4" t="s">
        <v>1013</v>
      </c>
      <c r="E31" s="13"/>
    </row>
    <row r="32" spans="1:34">
      <c r="B32" s="484" t="s">
        <v>1024</v>
      </c>
      <c r="C32" s="487"/>
      <c r="D32" s="488"/>
      <c r="E32" s="489"/>
      <c r="F32" s="489"/>
    </row>
    <row r="33" spans="1:16">
      <c r="B33" s="485" t="str">
        <f ca="1">IFERROR("January 1, "&amp;VLOOKUP(AcadYr1,B19:C28,2,FALSE)&amp;" - June 30, "&amp;VLOOKUP(AcadYr1,B19:C28,2,FALSE),"")</f>
        <v/>
      </c>
      <c r="C33" s="490"/>
      <c r="D33" s="491"/>
      <c r="E33" s="489"/>
      <c r="F33" s="488"/>
      <c r="G33" s="19"/>
    </row>
    <row r="34" spans="1:16">
      <c r="B34" s="486" t="str">
        <f ca="1">IFERROR("July 1, "&amp;VLOOKUP(AcadYr1,B19:C28,2,FALSE)-1&amp;" - June 30, "&amp;VLOOKUP(AcadYr1,B19:C28,2,FALSE),"")</f>
        <v/>
      </c>
      <c r="C34" s="490"/>
      <c r="D34" s="491"/>
      <c r="E34" s="489"/>
      <c r="F34" s="488"/>
      <c r="G34" s="19"/>
    </row>
    <row r="35" spans="1:16">
      <c r="C35" s="492"/>
      <c r="D35" s="489"/>
      <c r="E35" s="489"/>
      <c r="F35" s="489"/>
    </row>
    <row r="38" spans="1:16">
      <c r="K38" s="31"/>
    </row>
    <row r="39" spans="1:16">
      <c r="A39" s="61" t="s">
        <v>155</v>
      </c>
      <c r="C39" s="1"/>
      <c r="K39" s="31"/>
    </row>
    <row r="40" spans="1:16">
      <c r="A40" s="7">
        <v>1</v>
      </c>
      <c r="B40" s="15" t="s">
        <v>1043</v>
      </c>
      <c r="C40" s="16"/>
      <c r="D40" s="16"/>
      <c r="E40" s="16"/>
      <c r="F40" s="16"/>
      <c r="G40" s="16"/>
      <c r="H40" s="16"/>
      <c r="I40" s="17"/>
      <c r="K40" s="31"/>
      <c r="L40" s="19"/>
      <c r="M40" s="19"/>
      <c r="N40" s="19"/>
      <c r="O40" s="19"/>
      <c r="P40" s="19"/>
    </row>
    <row r="41" spans="1:16">
      <c r="A41" s="7">
        <v>2</v>
      </c>
      <c r="B41" s="15" t="s">
        <v>260</v>
      </c>
      <c r="C41" s="16"/>
      <c r="D41" s="16"/>
      <c r="E41" s="16"/>
      <c r="F41" s="16"/>
      <c r="G41" s="16"/>
      <c r="H41" s="16"/>
      <c r="I41" s="17"/>
      <c r="K41" s="31"/>
    </row>
    <row r="42" spans="1:16">
      <c r="A42" s="7">
        <v>3</v>
      </c>
      <c r="B42" s="349" t="s">
        <v>259</v>
      </c>
      <c r="C42" s="350"/>
      <c r="D42" s="350"/>
      <c r="E42" s="350"/>
      <c r="F42" s="350"/>
      <c r="G42" s="350"/>
      <c r="H42" s="350"/>
      <c r="I42" s="351"/>
    </row>
    <row r="44" spans="1:16">
      <c r="A44" s="61" t="s">
        <v>177</v>
      </c>
    </row>
    <row r="45" spans="1:16">
      <c r="A45" s="7">
        <v>0</v>
      </c>
      <c r="B45" s="1" t="s">
        <v>1023</v>
      </c>
    </row>
    <row r="46" spans="1:16">
      <c r="A46" s="7">
        <v>1</v>
      </c>
      <c r="B46" s="4" t="s">
        <v>178</v>
      </c>
    </row>
    <row r="47" spans="1:16">
      <c r="A47" s="7">
        <v>2</v>
      </c>
      <c r="B47" s="4" t="s">
        <v>179</v>
      </c>
    </row>
    <row r="48" spans="1:16">
      <c r="A48" s="7">
        <v>3</v>
      </c>
      <c r="B48" s="4" t="s">
        <v>180</v>
      </c>
    </row>
    <row r="50" spans="1:20">
      <c r="A50" s="61" t="s">
        <v>156</v>
      </c>
    </row>
    <row r="51" spans="1:20">
      <c r="A51" s="61"/>
      <c r="E51" s="67" t="s">
        <v>208</v>
      </c>
      <c r="F51" s="66"/>
      <c r="G51" s="66"/>
      <c r="H51" s="66"/>
      <c r="I51" s="66"/>
      <c r="L51" s="61" t="s">
        <v>317</v>
      </c>
    </row>
    <row r="52" spans="1:20">
      <c r="E52" s="52" t="str">
        <f>G19</f>
        <v>-</v>
      </c>
      <c r="F52" s="52" t="str">
        <f>G20</f>
        <v>-</v>
      </c>
      <c r="G52" s="52" t="str">
        <f>G21</f>
        <v>-</v>
      </c>
      <c r="H52" s="52" t="str">
        <f>G22</f>
        <v>-</v>
      </c>
      <c r="I52" s="52" t="str">
        <f>G23</f>
        <v>-</v>
      </c>
      <c r="L52" s="419" t="s">
        <v>318</v>
      </c>
      <c r="M52" s="441" t="s">
        <v>320</v>
      </c>
      <c r="N52" s="593" t="s">
        <v>319</v>
      </c>
      <c r="O52" s="594"/>
      <c r="P52" s="594"/>
      <c r="Q52" s="594"/>
      <c r="R52" s="594"/>
      <c r="S52" s="594"/>
      <c r="T52" s="595"/>
    </row>
    <row r="53" spans="1:20">
      <c r="B53" s="4" t="s">
        <v>185</v>
      </c>
      <c r="E53" s="75">
        <f ca="1">'2) Enrollment Chart'!D63</f>
        <v>0</v>
      </c>
      <c r="F53" s="75">
        <f ca="1">'2) Enrollment Chart'!E63</f>
        <v>0</v>
      </c>
      <c r="G53" s="75">
        <f ca="1">'2) Enrollment Chart'!F63</f>
        <v>0</v>
      </c>
      <c r="H53" s="75">
        <f ca="1">'2) Enrollment Chart'!G63</f>
        <v>0</v>
      </c>
      <c r="I53" s="75">
        <f ca="1">'2) Enrollment Chart'!H63</f>
        <v>0</v>
      </c>
      <c r="L53" s="418">
        <f ca="1">IF(COUNTIF('3) Staffing Plan'!D7:H7,"Complete*")&gt;0,1,0)</f>
        <v>1</v>
      </c>
      <c r="M53" s="43">
        <v>1</v>
      </c>
      <c r="N53" s="599" t="s">
        <v>322</v>
      </c>
      <c r="O53" s="600"/>
      <c r="P53" s="600"/>
      <c r="Q53" s="600"/>
      <c r="R53" s="600"/>
      <c r="S53" s="600"/>
      <c r="T53" s="601"/>
    </row>
    <row r="54" spans="1:20" ht="15.6" thickBot="1">
      <c r="B54" s="4" t="s">
        <v>201</v>
      </c>
      <c r="E54" s="75">
        <f>'2) Enrollment Chart'!D72</f>
        <v>0</v>
      </c>
      <c r="F54" s="75">
        <f>'2) Enrollment Chart'!E72</f>
        <v>0</v>
      </c>
      <c r="G54" s="75">
        <f>'2) Enrollment Chart'!F72</f>
        <v>0</v>
      </c>
      <c r="H54" s="75">
        <f>'2) Enrollment Chart'!G72</f>
        <v>0</v>
      </c>
      <c r="I54" s="75">
        <f>'2) Enrollment Chart'!H72</f>
        <v>0</v>
      </c>
      <c r="L54" s="439">
        <f ca="1">IF(COUNTIF('3) Staffing Plan'!D7:H7,"fix*")&gt;0,2,0)</f>
        <v>0</v>
      </c>
      <c r="M54" s="43">
        <v>2</v>
      </c>
      <c r="N54" s="599" t="s">
        <v>323</v>
      </c>
      <c r="O54" s="600"/>
      <c r="P54" s="600"/>
      <c r="Q54" s="600"/>
      <c r="R54" s="600"/>
      <c r="S54" s="600"/>
      <c r="T54" s="601"/>
    </row>
    <row r="55" spans="1:20" ht="15.6" thickBot="1">
      <c r="B55" s="4" t="s">
        <v>186</v>
      </c>
      <c r="E55" s="75">
        <f ca="1">E53-E54</f>
        <v>0</v>
      </c>
      <c r="F55" s="75">
        <f ca="1">F53-F54</f>
        <v>0</v>
      </c>
      <c r="G55" s="75">
        <f ca="1">G53-G54</f>
        <v>0</v>
      </c>
      <c r="H55" s="75">
        <f ca="1">H53-H54</f>
        <v>0</v>
      </c>
      <c r="I55" s="75">
        <f ca="1">I53-I54</f>
        <v>0</v>
      </c>
      <c r="L55" s="440">
        <f ca="1">SUM(L53:L54)</f>
        <v>1</v>
      </c>
      <c r="M55" s="442">
        <v>3</v>
      </c>
      <c r="N55" s="599" t="s">
        <v>321</v>
      </c>
      <c r="O55" s="600"/>
      <c r="P55" s="600"/>
      <c r="Q55" s="600"/>
      <c r="R55" s="600"/>
      <c r="S55" s="600"/>
      <c r="T55" s="601"/>
    </row>
    <row r="56" spans="1:20">
      <c r="L56" s="7"/>
    </row>
    <row r="57" spans="1:20">
      <c r="B57" s="4" t="s">
        <v>92</v>
      </c>
      <c r="E57" s="51" t="str">
        <f ca="1">IF(E53+E54=0,"Complete Tab 2",IF(E53=E54,E54,"Fix Errors Tab 2"))</f>
        <v>Complete Tab 2</v>
      </c>
      <c r="F57" s="51" t="str">
        <f t="shared" ref="F57:I57" ca="1" si="4">IF(F53+F54=0,"Complete Tab 2",IF(F53=F54,F54,"Fix Errors Tab 2"))</f>
        <v>Complete Tab 2</v>
      </c>
      <c r="G57" s="51" t="str">
        <f t="shared" ca="1" si="4"/>
        <v>Complete Tab 2</v>
      </c>
      <c r="H57" s="51" t="str">
        <f t="shared" ca="1" si="4"/>
        <v>Complete Tab 2</v>
      </c>
      <c r="I57" s="51" t="str">
        <f t="shared" ca="1" si="4"/>
        <v>Complete Tab 2</v>
      </c>
    </row>
    <row r="59" spans="1:20" ht="15.6" thickBot="1"/>
    <row r="60" spans="1:20" ht="18.600000000000001" thickBot="1">
      <c r="D60" s="57" t="s">
        <v>1004</v>
      </c>
      <c r="E60" s="58"/>
      <c r="F60" s="58"/>
      <c r="G60" s="58"/>
      <c r="H60" s="58"/>
      <c r="I60" s="59"/>
    </row>
    <row r="61" spans="1:20">
      <c r="D61" s="477" t="s">
        <v>183</v>
      </c>
      <c r="E61" s="478"/>
      <c r="F61" s="478"/>
      <c r="G61" s="478"/>
      <c r="H61" s="478"/>
      <c r="I61" s="479"/>
    </row>
    <row r="62" spans="1:20">
      <c r="D62" s="45" t="s">
        <v>182</v>
      </c>
      <c r="E62" s="26" t="str">
        <f>CONTROL!$G$19</f>
        <v>-</v>
      </c>
      <c r="F62" s="26" t="str">
        <f>CONTROL!$G$20</f>
        <v>-</v>
      </c>
      <c r="G62" s="26" t="str">
        <f>CONTROL!$G$21</f>
        <v>-</v>
      </c>
      <c r="H62" s="26" t="str">
        <f>CONTROL!$G$22</f>
        <v>-</v>
      </c>
      <c r="I62" s="46" t="str">
        <f>CONTROL!$G$23</f>
        <v>-</v>
      </c>
      <c r="J62" s="19"/>
    </row>
    <row r="63" spans="1:20">
      <c r="D63" s="47" t="s">
        <v>132</v>
      </c>
      <c r="E63" s="41" t="str">
        <f>IF('2) Enrollment Chart'!D7&gt;0,$D63,"")</f>
        <v/>
      </c>
      <c r="F63" s="41" t="str">
        <f>IF('2) Enrollment Chart'!E7&gt;0,$D63,"")</f>
        <v/>
      </c>
      <c r="G63" s="41" t="str">
        <f>IF('2) Enrollment Chart'!F7&gt;0,$D63,"")</f>
        <v/>
      </c>
      <c r="H63" s="41" t="str">
        <f>IF('2) Enrollment Chart'!G7&gt;0,$D63,"")</f>
        <v/>
      </c>
      <c r="I63" s="49" t="str">
        <f>IF('2) Enrollment Chart'!H7&gt;0,$D63,"")</f>
        <v/>
      </c>
    </row>
    <row r="64" spans="1:20">
      <c r="D64" s="48">
        <v>1</v>
      </c>
      <c r="E64" s="41" t="str">
        <f>IF('2) Enrollment Chart'!D8&gt;0,$D64,"")</f>
        <v/>
      </c>
      <c r="F64" s="41" t="str">
        <f>IF('2) Enrollment Chart'!E8&gt;0,$D64,"")</f>
        <v/>
      </c>
      <c r="G64" s="41" t="str">
        <f>IF('2) Enrollment Chart'!F8&gt;0,$D64,"")</f>
        <v/>
      </c>
      <c r="H64" s="41" t="str">
        <f>IF('2) Enrollment Chart'!G8&gt;0,$D64,"")</f>
        <v/>
      </c>
      <c r="I64" s="49" t="str">
        <f>IF('2) Enrollment Chart'!H8&gt;0,$D64,"")</f>
        <v/>
      </c>
    </row>
    <row r="65" spans="3:9">
      <c r="D65" s="48">
        <v>2</v>
      </c>
      <c r="E65" s="41" t="str">
        <f>IF('2) Enrollment Chart'!D9&gt;0,$D65,"")</f>
        <v/>
      </c>
      <c r="F65" s="41" t="str">
        <f>IF('2) Enrollment Chart'!E9&gt;0,$D65,"")</f>
        <v/>
      </c>
      <c r="G65" s="41" t="str">
        <f>IF('2) Enrollment Chart'!F9&gt;0,$D65,"")</f>
        <v/>
      </c>
      <c r="H65" s="41" t="str">
        <f>IF('2) Enrollment Chart'!G9&gt;0,$D65,"")</f>
        <v/>
      </c>
      <c r="I65" s="49" t="str">
        <f>IF('2) Enrollment Chart'!H9&gt;0,$D65,"")</f>
        <v/>
      </c>
    </row>
    <row r="66" spans="3:9">
      <c r="D66" s="48">
        <v>3</v>
      </c>
      <c r="E66" s="41" t="str">
        <f>IF('2) Enrollment Chart'!D10&gt;0,$D66,"")</f>
        <v/>
      </c>
      <c r="F66" s="41" t="str">
        <f>IF('2) Enrollment Chart'!E10&gt;0,$D66,"")</f>
        <v/>
      </c>
      <c r="G66" s="41" t="str">
        <f>IF('2) Enrollment Chart'!F10&gt;0,$D66,"")</f>
        <v/>
      </c>
      <c r="H66" s="41" t="str">
        <f>IF('2) Enrollment Chart'!G10&gt;0,$D66,"")</f>
        <v/>
      </c>
      <c r="I66" s="49" t="str">
        <f>IF('2) Enrollment Chart'!H10&gt;0,$D66,"")</f>
        <v/>
      </c>
    </row>
    <row r="67" spans="3:9">
      <c r="D67" s="48">
        <v>4</v>
      </c>
      <c r="E67" s="41" t="str">
        <f>IF('2) Enrollment Chart'!D11&gt;0,$D67,"")</f>
        <v/>
      </c>
      <c r="F67" s="41" t="str">
        <f>IF('2) Enrollment Chart'!E11&gt;0,$D67,"")</f>
        <v/>
      </c>
      <c r="G67" s="41" t="str">
        <f>IF('2) Enrollment Chart'!F11&gt;0,$D67,"")</f>
        <v/>
      </c>
      <c r="H67" s="41" t="str">
        <f>IF('2) Enrollment Chart'!G11&gt;0,$D67,"")</f>
        <v/>
      </c>
      <c r="I67" s="49" t="str">
        <f>IF('2) Enrollment Chart'!H11&gt;0,$D67,"")</f>
        <v/>
      </c>
    </row>
    <row r="68" spans="3:9">
      <c r="D68" s="48">
        <v>5</v>
      </c>
      <c r="E68" s="41" t="str">
        <f>IF('2) Enrollment Chart'!D12&gt;0,$D68,"")</f>
        <v/>
      </c>
      <c r="F68" s="41" t="str">
        <f>IF('2) Enrollment Chart'!E12&gt;0,$D68,"")</f>
        <v/>
      </c>
      <c r="G68" s="41" t="str">
        <f>IF('2) Enrollment Chart'!F12&gt;0,$D68,"")</f>
        <v/>
      </c>
      <c r="H68" s="41" t="str">
        <f>IF('2) Enrollment Chart'!G12&gt;0,$D68,"")</f>
        <v/>
      </c>
      <c r="I68" s="49" t="str">
        <f>IF('2) Enrollment Chart'!H12&gt;0,$D68,"")</f>
        <v/>
      </c>
    </row>
    <row r="69" spans="3:9">
      <c r="D69" s="48">
        <v>6</v>
      </c>
      <c r="E69" s="41" t="str">
        <f>IF('2) Enrollment Chart'!D13&gt;0,$D69,"")</f>
        <v/>
      </c>
      <c r="F69" s="41" t="str">
        <f>IF('2) Enrollment Chart'!E13&gt;0,$D69,"")</f>
        <v/>
      </c>
      <c r="G69" s="41" t="str">
        <f>IF('2) Enrollment Chart'!F13&gt;0,$D69,"")</f>
        <v/>
      </c>
      <c r="H69" s="41" t="str">
        <f>IF('2) Enrollment Chart'!G13&gt;0,$D69,"")</f>
        <v/>
      </c>
      <c r="I69" s="49" t="str">
        <f>IF('2) Enrollment Chart'!H13&gt;0,$D69,"")</f>
        <v/>
      </c>
    </row>
    <row r="70" spans="3:9">
      <c r="D70" s="48">
        <v>7</v>
      </c>
      <c r="E70" s="41" t="str">
        <f>IF('2) Enrollment Chart'!D14&gt;0,$D70,"")</f>
        <v/>
      </c>
      <c r="F70" s="41" t="str">
        <f>IF('2) Enrollment Chart'!E14&gt;0,$D70,"")</f>
        <v/>
      </c>
      <c r="G70" s="41" t="str">
        <f>IF('2) Enrollment Chart'!F14&gt;0,$D70,"")</f>
        <v/>
      </c>
      <c r="H70" s="41" t="str">
        <f>IF('2) Enrollment Chart'!G14&gt;0,$D70,"")</f>
        <v/>
      </c>
      <c r="I70" s="49" t="str">
        <f>IF('2) Enrollment Chart'!H14&gt;0,$D70,"")</f>
        <v/>
      </c>
    </row>
    <row r="71" spans="3:9">
      <c r="D71" s="48">
        <v>8</v>
      </c>
      <c r="E71" s="41" t="str">
        <f>IF('2) Enrollment Chart'!D15&gt;0,$D71,"")</f>
        <v/>
      </c>
      <c r="F71" s="41" t="str">
        <f>IF('2) Enrollment Chart'!E15&gt;0,$D71,"")</f>
        <v/>
      </c>
      <c r="G71" s="41" t="str">
        <f>IF('2) Enrollment Chart'!F15&gt;0,$D71,"")</f>
        <v/>
      </c>
      <c r="H71" s="41" t="str">
        <f>IF('2) Enrollment Chart'!G15&gt;0,$D71,"")</f>
        <v/>
      </c>
      <c r="I71" s="49" t="str">
        <f>IF('2) Enrollment Chart'!H15&gt;0,$D71,"")</f>
        <v/>
      </c>
    </row>
    <row r="72" spans="3:9">
      <c r="D72" s="48">
        <v>9</v>
      </c>
      <c r="E72" s="41" t="str">
        <f>IF('2) Enrollment Chart'!D16&gt;0,$D72,"")</f>
        <v/>
      </c>
      <c r="F72" s="41" t="str">
        <f>IF('2) Enrollment Chart'!E16&gt;0,$D72,"")</f>
        <v/>
      </c>
      <c r="G72" s="41" t="str">
        <f>IF('2) Enrollment Chart'!F16&gt;0,$D72,"")</f>
        <v/>
      </c>
      <c r="H72" s="41" t="str">
        <f>IF('2) Enrollment Chart'!G16&gt;0,$D72,"")</f>
        <v/>
      </c>
      <c r="I72" s="49" t="str">
        <f>IF('2) Enrollment Chart'!H16&gt;0,$D72,"")</f>
        <v/>
      </c>
    </row>
    <row r="73" spans="3:9">
      <c r="D73" s="48">
        <v>10</v>
      </c>
      <c r="E73" s="41" t="str">
        <f>IF('2) Enrollment Chart'!D17&gt;0,$D73,"")</f>
        <v/>
      </c>
      <c r="F73" s="41" t="str">
        <f>IF('2) Enrollment Chart'!E17&gt;0,$D73,"")</f>
        <v/>
      </c>
      <c r="G73" s="41" t="str">
        <f>IF('2) Enrollment Chart'!F17&gt;0,$D73,"")</f>
        <v/>
      </c>
      <c r="H73" s="41" t="str">
        <f>IF('2) Enrollment Chart'!G17&gt;0,$D73,"")</f>
        <v/>
      </c>
      <c r="I73" s="49" t="str">
        <f>IF('2) Enrollment Chart'!H17&gt;0,$D73,"")</f>
        <v/>
      </c>
    </row>
    <row r="74" spans="3:9">
      <c r="D74" s="48">
        <v>11</v>
      </c>
      <c r="E74" s="41" t="str">
        <f>IF('2) Enrollment Chart'!D18&gt;0,$D74,"")</f>
        <v/>
      </c>
      <c r="F74" s="41" t="str">
        <f>IF('2) Enrollment Chart'!E18&gt;0,$D74,"")</f>
        <v/>
      </c>
      <c r="G74" s="41" t="str">
        <f>IF('2) Enrollment Chart'!F18&gt;0,$D74,"")</f>
        <v/>
      </c>
      <c r="H74" s="41" t="str">
        <f>IF('2) Enrollment Chart'!G18&gt;0,$D74,"")</f>
        <v/>
      </c>
      <c r="I74" s="49" t="str">
        <f>IF('2) Enrollment Chart'!H18&gt;0,$D74,"")</f>
        <v/>
      </c>
    </row>
    <row r="75" spans="3:9">
      <c r="D75" s="48">
        <v>12</v>
      </c>
      <c r="E75" s="41" t="str">
        <f>IF('2) Enrollment Chart'!D19&gt;0,$D75,"")</f>
        <v/>
      </c>
      <c r="F75" s="41" t="str">
        <f>IF('2) Enrollment Chart'!E19&gt;0,$D75,"")</f>
        <v/>
      </c>
      <c r="G75" s="41" t="str">
        <f>IF('2) Enrollment Chart'!F19&gt;0,$D75,"")</f>
        <v/>
      </c>
      <c r="H75" s="41" t="str">
        <f>IF('2) Enrollment Chart'!G19&gt;0,$D75,"")</f>
        <v/>
      </c>
      <c r="I75" s="49" t="str">
        <f>IF('2) Enrollment Chart'!H19&gt;0,$D75,"")</f>
        <v/>
      </c>
    </row>
    <row r="76" spans="3:9">
      <c r="D76" s="533" t="s">
        <v>1055</v>
      </c>
      <c r="E76" s="41" t="str">
        <f>IF('2) Enrollment Chart'!D20&gt;0,$D76,"")</f>
        <v/>
      </c>
      <c r="F76" s="41" t="str">
        <f>IF('2) Enrollment Chart'!E20&gt;0,$D76,"")</f>
        <v/>
      </c>
      <c r="G76" s="41" t="str">
        <f>IF('2) Enrollment Chart'!F20&gt;0,$D76,"")</f>
        <v/>
      </c>
      <c r="H76" s="41" t="str">
        <f>IF('2) Enrollment Chart'!G20&gt;0,$D76,"")</f>
        <v/>
      </c>
      <c r="I76" s="41" t="str">
        <f>IF('2) Enrollment Chart'!H20&gt;0,$D76,"")</f>
        <v/>
      </c>
    </row>
    <row r="77" spans="3:9">
      <c r="D77" s="55" t="s">
        <v>184</v>
      </c>
      <c r="E77" s="56"/>
      <c r="F77" s="53"/>
      <c r="G77" s="53"/>
      <c r="H77" s="53"/>
      <c r="I77" s="54"/>
    </row>
    <row r="78" spans="3:9">
      <c r="D78" s="45" t="s">
        <v>182</v>
      </c>
      <c r="E78" s="26" t="str">
        <f>CONTROL!$G$19</f>
        <v>-</v>
      </c>
      <c r="F78" s="26" t="str">
        <f>CONTROL!$G$20</f>
        <v>-</v>
      </c>
      <c r="G78" s="26" t="str">
        <f>CONTROL!$G$21</f>
        <v>-</v>
      </c>
      <c r="H78" s="26" t="str">
        <f>CONTROL!$G$22</f>
        <v>-</v>
      </c>
      <c r="I78" s="46" t="str">
        <f>CONTROL!$G$23</f>
        <v>-</v>
      </c>
    </row>
    <row r="79" spans="3:9">
      <c r="C79" s="424"/>
      <c r="D79" s="47" t="s">
        <v>132</v>
      </c>
      <c r="E79" s="42" t="str">
        <f>E63</f>
        <v/>
      </c>
      <c r="F79" s="42" t="str">
        <f t="shared" ref="F79:I79" si="5">F63</f>
        <v/>
      </c>
      <c r="G79" s="42" t="str">
        <f t="shared" si="5"/>
        <v/>
      </c>
      <c r="H79" s="42" t="str">
        <f t="shared" si="5"/>
        <v/>
      </c>
      <c r="I79" s="480" t="str">
        <f t="shared" si="5"/>
        <v/>
      </c>
    </row>
    <row r="80" spans="3:9">
      <c r="C80" s="424"/>
      <c r="D80" s="48">
        <v>1</v>
      </c>
      <c r="E80" s="41" t="str">
        <f>IF(E63="",E64,IF(AND(E64&lt;&gt;"",E65&lt;&gt;""),"",IF(AND(E64&lt;&gt;"",E65=""),"-"&amp;E64,IF(AND(E64&lt;&gt;"",E65="",SUM(E66:E$75)&gt;0),E64&amp;", ",IF(SUM(E65:E$75)&gt;0,", ","")))))</f>
        <v/>
      </c>
      <c r="F80" s="41" t="str">
        <f>IF(F63="",F64,IF(AND(F64&lt;&gt;"",F65&lt;&gt;""),"",IF(AND(F64&lt;&gt;"",F65=""),"-"&amp;F64,IF(AND(F64&lt;&gt;"",F65="",SUM(F66:F$75)&gt;0),F64&amp;", ",IF(SUM(F65:F$75)&gt;0,", ","")))))</f>
        <v/>
      </c>
      <c r="G80" s="41" t="str">
        <f>IF(G63="",G64,IF(AND(G64&lt;&gt;"",G65&lt;&gt;""),"",IF(AND(G64&lt;&gt;"",G65=""),"-"&amp;G64,IF(AND(G64&lt;&gt;"",G65="",SUM(G66:G$75)&gt;0),G64&amp;", ",IF(SUM(G65:G$75)&gt;0,", ","")))))</f>
        <v/>
      </c>
      <c r="H80" s="41" t="str">
        <f>IF(H63="",H64,IF(AND(H64&lt;&gt;"",H65&lt;&gt;""),"",IF(AND(H64&lt;&gt;"",H65=""),"-"&amp;H64,IF(AND(H64&lt;&gt;"",H65="",SUM(H66:H$75)&gt;0),H64&amp;", ",IF(SUM(H65:H$75)&gt;0,", ","")))))</f>
        <v/>
      </c>
      <c r="I80" s="49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424"/>
      <c r="D81" s="48">
        <v>2</v>
      </c>
      <c r="E81" s="41" t="str">
        <f>IF(E64="",E65,IF(AND(E65&lt;&gt;"",E66&lt;&gt;""),"",IF(AND(E65&lt;&gt;"",E66=""),"-"&amp;E65,IF(AND(E65&lt;&gt;"",E66="",SUM(E67:E$75)&gt;0),E65&amp;", ",IF(SUM(E66:E$75)&gt;0,", ","")))))</f>
        <v/>
      </c>
      <c r="F81" s="41" t="str">
        <f>IF(F64="",F65,IF(AND(F65&lt;&gt;"",F66&lt;&gt;""),"",IF(AND(F65&lt;&gt;"",F66=""),"-"&amp;F65,IF(AND(F65&lt;&gt;"",F66="",SUM(F67:F$75)&gt;0),F65&amp;", ",IF(SUM(F66:F$75)&gt;0,", ","")))))</f>
        <v/>
      </c>
      <c r="G81" s="41" t="str">
        <f>IF(G64="",G65,IF(AND(G65&lt;&gt;"",G66&lt;&gt;""),"",IF(AND(G65&lt;&gt;"",G66=""),"-"&amp;G65,IF(AND(G65&lt;&gt;"",G66="",SUM(G67:G$75)&gt;0),G65&amp;", ",IF(SUM(G66:G$75)&gt;0,", ","")))))</f>
        <v/>
      </c>
      <c r="H81" s="41" t="str">
        <f>IF(H64="",H65,IF(AND(H65&lt;&gt;"",H66&lt;&gt;""),"",IF(AND(H65&lt;&gt;"",H66=""),"-"&amp;H65,IF(AND(H65&lt;&gt;"",H66="",SUM(H67:H$75)&gt;0),H65&amp;", ",IF(SUM(H66:H$75)&gt;0,", ","")))))</f>
        <v/>
      </c>
      <c r="I81" s="49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425"/>
      <c r="D82" s="48">
        <v>3</v>
      </c>
      <c r="E82" s="41" t="str">
        <f>IF(E65="",E66,IF(AND(E66&lt;&gt;"",E67&lt;&gt;""),"",IF(AND(E66&lt;&gt;"",E67=""),"-"&amp;E66,IF(AND(E66&lt;&gt;"",E67="",SUM(E68:E$75)&gt;0),E66&amp;", ",IF(SUM(E67:E$75)&gt;0,", ","")))))</f>
        <v/>
      </c>
      <c r="F82" s="41" t="str">
        <f>IF(F65="",F66,IF(AND(F66&lt;&gt;"",F67&lt;&gt;""),"",IF(AND(F66&lt;&gt;"",F67=""),"-"&amp;F66,IF(AND(F66&lt;&gt;"",F67="",SUM(F68:F$75)&gt;0),F66&amp;", ",IF(SUM(F67:F$75)&gt;0,", ","")))))</f>
        <v/>
      </c>
      <c r="G82" s="41" t="str">
        <f>IF(G65="",G66,IF(AND(G66&lt;&gt;"",G67&lt;&gt;""),"",IF(AND(G66&lt;&gt;"",G67=""),"-"&amp;G66,IF(AND(G66&lt;&gt;"",G67="",SUM(G68:G$75)&gt;0),G66&amp;", ",IF(SUM(G67:G$75)&gt;0,", ","")))))</f>
        <v/>
      </c>
      <c r="H82" s="41" t="str">
        <f>IF(H65="",H66,IF(AND(H66&lt;&gt;"",H67&lt;&gt;""),"",IF(AND(H66&lt;&gt;"",H67=""),"-"&amp;H66,IF(AND(H66&lt;&gt;"",H67="",SUM(H68:H$75)&gt;0),H66&amp;", ",IF(SUM(H67:H$75)&gt;0,", ","")))))</f>
        <v/>
      </c>
      <c r="I82" s="49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424"/>
      <c r="D83" s="48">
        <v>4</v>
      </c>
      <c r="E83" s="41" t="str">
        <f>IF(E66="",E67,IF(AND(E67&lt;&gt;"",E68&lt;&gt;""),"",IF(AND(E67&lt;&gt;"",E68=""),"-"&amp;E67,IF(AND(E67&lt;&gt;"",E68="",SUM(E69:E$75)&gt;0),E67&amp;", ",IF(SUM(E68:E$75)&gt;0,", ","")))))</f>
        <v/>
      </c>
      <c r="F83" s="41" t="str">
        <f>IF(F66="",F67,IF(AND(F67&lt;&gt;"",F68&lt;&gt;""),"",IF(AND(F67&lt;&gt;"",F68=""),"-"&amp;F67,IF(AND(F67&lt;&gt;"",F68="",SUM(F69:F$75)&gt;0),F67&amp;", ",IF(SUM(F68:F$75)&gt;0,", ","")))))</f>
        <v/>
      </c>
      <c r="G83" s="41" t="str">
        <f>IF(G66="",G67,IF(AND(G67&lt;&gt;"",G68&lt;&gt;""),"",IF(AND(G67&lt;&gt;"",G68=""),"-"&amp;G67,IF(AND(G67&lt;&gt;"",G68="",SUM(G69:G$75)&gt;0),G67&amp;", ",IF(SUM(G68:G$75)&gt;0,", ","")))))</f>
        <v/>
      </c>
      <c r="H83" s="41" t="str">
        <f>IF(H66="",H67,IF(AND(H67&lt;&gt;"",H68&lt;&gt;""),"",IF(AND(H67&lt;&gt;"",H68=""),"-"&amp;H67,IF(AND(H67&lt;&gt;"",H68="",SUM(H69:H$75)&gt;0),H67&amp;", ",IF(SUM(H68:H$75)&gt;0,", ","")))))</f>
        <v/>
      </c>
      <c r="I83" s="49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424"/>
      <c r="D84" s="48">
        <v>5</v>
      </c>
      <c r="E84" s="41" t="str">
        <f>IF(E67="",E68,IF(AND(E68&lt;&gt;"",E69&lt;&gt;""),"",IF(AND(E68&lt;&gt;"",E69=""),"-"&amp;E68,IF(AND(E68&lt;&gt;"",E69="",SUM(E70:E$75)&gt;0),E68&amp;", ",IF(SUM(E69:E$75)&gt;0,", ","")))))</f>
        <v/>
      </c>
      <c r="F84" s="41" t="str">
        <f>IF(F67="",F68,IF(AND(F68&lt;&gt;"",F69&lt;&gt;""),"",IF(AND(F68&lt;&gt;"",F69=""),"-"&amp;F68,IF(AND(F68&lt;&gt;"",F69="",SUM(F70:F$75)&gt;0),F68&amp;", ",IF(SUM(F69:F$75)&gt;0,", ","")))))</f>
        <v/>
      </c>
      <c r="G84" s="41" t="str">
        <f>IF(G67="",G68,IF(AND(G68&lt;&gt;"",G69&lt;&gt;""),"",IF(AND(G68&lt;&gt;"",G69=""),"-"&amp;G68,IF(AND(G68&lt;&gt;"",G69="",SUM(G70:G$75)&gt;0),G68&amp;", ",IF(SUM(G69:G$75)&gt;0,", ","")))))</f>
        <v/>
      </c>
      <c r="H84" s="41" t="str">
        <f>IF(H67="",H68,IF(AND(H68&lt;&gt;"",H69&lt;&gt;""),"",IF(AND(H68&lt;&gt;"",H69=""),"-"&amp;H68,IF(AND(H68&lt;&gt;"",H69="",SUM(H70:H$75)&gt;0),H68&amp;", ",IF(SUM(H69:H$75)&gt;0,", ","")))))</f>
        <v/>
      </c>
      <c r="I84" s="49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424"/>
      <c r="D85" s="48">
        <v>6</v>
      </c>
      <c r="E85" s="41" t="str">
        <f>IF(E68="",E69,IF(AND(E69&lt;&gt;"",E70&lt;&gt;""),"",IF(AND(E69&lt;&gt;"",E70=""),"-"&amp;E69,IF(AND(E69&lt;&gt;"",E70="",SUM(E71:E$75)&gt;0),E69&amp;", ",IF(SUM(E70:E$75)&gt;0,", ","")))))</f>
        <v/>
      </c>
      <c r="F85" s="41" t="str">
        <f>IF(F68="",F69,IF(AND(F69&lt;&gt;"",F70&lt;&gt;""),"",IF(AND(F69&lt;&gt;"",F70=""),"-"&amp;F69,IF(AND(F69&lt;&gt;"",F70="",SUM(F71:F$75)&gt;0),F69&amp;", ",IF(SUM(F70:F$75)&gt;0,", ","")))))</f>
        <v/>
      </c>
      <c r="G85" s="41" t="str">
        <f>IF(G68="",G69,IF(AND(G69&lt;&gt;"",G70&lt;&gt;""),"",IF(AND(G69&lt;&gt;"",G70=""),"-"&amp;G69,IF(AND(G69&lt;&gt;"",G70="",SUM(G71:G$75)&gt;0),G69&amp;", ",IF(SUM(G70:G$75)&gt;0,", ","")))))</f>
        <v/>
      </c>
      <c r="H85" s="41" t="str">
        <f>IF(H68="",H69,IF(AND(H69&lt;&gt;"",H70&lt;&gt;""),"",IF(AND(H69&lt;&gt;"",H70=""),"-"&amp;H69,IF(AND(H69&lt;&gt;"",H70="",SUM(H71:H$75)&gt;0),H69&amp;", ",IF(SUM(H70:H$75)&gt;0,", ","")))))</f>
        <v/>
      </c>
      <c r="I85" s="49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425"/>
      <c r="D86" s="48">
        <v>7</v>
      </c>
      <c r="E86" s="41" t="str">
        <f>IF(E69="",E70,IF(AND(E70&lt;&gt;"",E71&lt;&gt;""),"",IF(AND(E70&lt;&gt;"",E71=""),"-"&amp;E70,IF(AND(E70&lt;&gt;"",E71="",SUM(E72:E$75)&gt;0),E70&amp;", ",IF(SUM(E71:E$75)&gt;0,", ","")))))</f>
        <v/>
      </c>
      <c r="F86" s="41" t="str">
        <f>IF(F69="",F70,IF(AND(F70&lt;&gt;"",F71&lt;&gt;""),"",IF(AND(F70&lt;&gt;"",F71=""),"-"&amp;F70,IF(AND(F70&lt;&gt;"",F71="",SUM(F72:F$75)&gt;0),F70&amp;", ",IF(SUM(F71:F$75)&gt;0,", ","")))))</f>
        <v/>
      </c>
      <c r="G86" s="41" t="str">
        <f>IF(G69="",G70,IF(AND(G70&lt;&gt;"",G71&lt;&gt;""),"",IF(AND(G70&lt;&gt;"",G71=""),"-"&amp;G70,IF(AND(G70&lt;&gt;"",G71="",SUM(G72:G$75)&gt;0),G70&amp;", ",IF(SUM(G71:G$75)&gt;0,", ","")))))</f>
        <v/>
      </c>
      <c r="H86" s="41" t="str">
        <f>IF(H69="",H70,IF(AND(H70&lt;&gt;"",H71&lt;&gt;""),"",IF(AND(H70&lt;&gt;"",H71=""),"-"&amp;H70,IF(AND(H70&lt;&gt;"",H71="",SUM(H72:H$75)&gt;0),H70&amp;", ",IF(SUM(H71:H$75)&gt;0,", ","")))))</f>
        <v/>
      </c>
      <c r="I86" s="49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425"/>
      <c r="D87" s="48">
        <v>8</v>
      </c>
      <c r="E87" s="41" t="str">
        <f>IF(E70="",E71,IF(AND(E71&lt;&gt;"",E72&lt;&gt;""),"",IF(AND(E71&lt;&gt;"",E72=""),"-"&amp;E71,IF(AND(E71&lt;&gt;"",E72="",SUM(E73:E$75)&gt;0),E71&amp;", ",IF(SUM(E72:E$75)&gt;0,", ","")))))</f>
        <v/>
      </c>
      <c r="F87" s="41" t="str">
        <f>IF(F70="",F71,IF(AND(F71&lt;&gt;"",F72&lt;&gt;""),"",IF(AND(F71&lt;&gt;"",F72=""),"-"&amp;F71,IF(AND(F71&lt;&gt;"",F72="",SUM(F73:F$75)&gt;0),F71&amp;", ",IF(SUM(F72:F$75)&gt;0,", ","")))))</f>
        <v/>
      </c>
      <c r="G87" s="41" t="str">
        <f>IF(G70="",G71,IF(AND(G71&lt;&gt;"",G72&lt;&gt;""),"",IF(AND(G71&lt;&gt;"",G72=""),"-"&amp;G71,IF(AND(G71&lt;&gt;"",G72="",SUM(G73:G$75)&gt;0),G71&amp;", ",IF(SUM(G72:G$75)&gt;0,", ","")))))</f>
        <v/>
      </c>
      <c r="H87" s="41" t="str">
        <f>IF(H70="",H71,IF(AND(H71&lt;&gt;"",H72&lt;&gt;""),"",IF(AND(H71&lt;&gt;"",H72=""),"-"&amp;H71,IF(AND(H71&lt;&gt;"",H72="",SUM(H73:H$75)&gt;0),H71&amp;", ",IF(SUM(H72:H$75)&gt;0,", ","")))))</f>
        <v/>
      </c>
      <c r="I87" s="49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424"/>
      <c r="D88" s="48">
        <v>9</v>
      </c>
      <c r="E88" s="41" t="str">
        <f>IF(E71="",E72,IF(AND(E72&lt;&gt;"",E73&lt;&gt;""),"",IF(AND(E72&lt;&gt;"",E73=""),"-"&amp;E72,IF(AND(E72&lt;&gt;"",E73="",SUM(E74:E$75)&gt;0),E72&amp;", ",IF(SUM(E73:E$75)&gt;0,", ","")))))</f>
        <v/>
      </c>
      <c r="F88" s="41" t="str">
        <f>IF(F71="",F72,IF(AND(F72&lt;&gt;"",F73&lt;&gt;""),"",IF(AND(F72&lt;&gt;"",F73=""),"-"&amp;F72,IF(AND(F72&lt;&gt;"",F73="",SUM(F74:F$75)&gt;0),F72&amp;", ",IF(SUM(F73:F$75)&gt;0,", ","")))))</f>
        <v/>
      </c>
      <c r="G88" s="41" t="str">
        <f>IF(G71="",G72,IF(AND(G72&lt;&gt;"",G73&lt;&gt;""),"",IF(AND(G72&lt;&gt;"",G73=""),"-"&amp;G72,IF(AND(G72&lt;&gt;"",G73="",SUM(G74:G$75)&gt;0),G72&amp;", ",IF(SUM(G73:G$75)&gt;0,", ","")))))</f>
        <v/>
      </c>
      <c r="H88" s="41" t="str">
        <f>IF(H71="",H72,IF(AND(H72&lt;&gt;"",H73&lt;&gt;""),"",IF(AND(H72&lt;&gt;"",H73=""),"-"&amp;H72,IF(AND(H72&lt;&gt;"",H73="",SUM(H74:H$75)&gt;0),H72&amp;", ",IF(SUM(H73:H$75)&gt;0,", ","")))))</f>
        <v/>
      </c>
      <c r="I88" s="49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424"/>
      <c r="D89" s="48">
        <v>10</v>
      </c>
      <c r="E89" s="41" t="str">
        <f>IF(E72="",E73,IF(AND(E73&lt;&gt;"",E74&lt;&gt;""),"",IF(AND(E73&lt;&gt;"",E74=""),"-"&amp;E73,IF(AND(E73&lt;&gt;"",E74="",SUM(E75:E$75)&gt;0),E73&amp;", ",IF(SUM(E74:E$75)&gt;0,", ","")))))</f>
        <v/>
      </c>
      <c r="F89" s="41" t="str">
        <f>IF(F72="",F73,IF(AND(F73&lt;&gt;"",F74&lt;&gt;""),"",IF(AND(F73&lt;&gt;"",F74=""),"-"&amp;F73,IF(AND(F73&lt;&gt;"",F74="",SUM(F75:F$75)&gt;0),F73&amp;", ",IF(SUM(F74:F$75)&gt;0,", ","")))))</f>
        <v/>
      </c>
      <c r="G89" s="41" t="str">
        <f>IF(G72="",G73,IF(AND(G73&lt;&gt;"",G74&lt;&gt;""),"",IF(AND(G73&lt;&gt;"",G74=""),"-"&amp;G73,IF(AND(G73&lt;&gt;"",G74="",SUM(G75:G$75)&gt;0),G73&amp;", ",IF(SUM(G74:G$75)&gt;0,", ","")))))</f>
        <v/>
      </c>
      <c r="H89" s="41" t="str">
        <f>IF(H72="",H73,IF(AND(H73&lt;&gt;"",H74&lt;&gt;""),"",IF(AND(H73&lt;&gt;"",H74=""),"-"&amp;H73,IF(AND(H73&lt;&gt;"",H74="",SUM(H75:H$75)&gt;0),H73&amp;", ",IF(SUM(H74:H$75)&gt;0,", ","")))))</f>
        <v/>
      </c>
      <c r="I89" s="49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425"/>
      <c r="D90" s="48">
        <v>11</v>
      </c>
      <c r="E90" s="41" t="str">
        <f>IF(E73="",E74,IF(AND(E74&lt;&gt;"",E75&lt;&gt;""),"",IF(AND(E74&lt;&gt;"",E75=""),"-"&amp;E74,IF(AND(E74&lt;&gt;"",E75="",SUM(E$75:E77)&gt;0),E74&amp;", ",IF(SUM(E75:E$75)&gt;0,", ","")))))</f>
        <v/>
      </c>
      <c r="F90" s="41" t="str">
        <f>IF(F73="",F74,IF(AND(F74&lt;&gt;"",F75&lt;&gt;""),"",IF(AND(F74&lt;&gt;"",F75=""),"-"&amp;F74,IF(AND(F74&lt;&gt;"",F75="",SUM(F$75:F77)&gt;0),F74&amp;", ",IF(SUM(F75:F$75)&gt;0,", ","")))))</f>
        <v/>
      </c>
      <c r="G90" s="41" t="str">
        <f>IF(G73="",G74,IF(AND(G74&lt;&gt;"",G75&lt;&gt;""),"",IF(AND(G74&lt;&gt;"",G75=""),"-"&amp;G74,IF(AND(G74&lt;&gt;"",G75="",SUM(G$75:G77)&gt;0),G74&amp;", ",IF(SUM(G75:G$75)&gt;0,", ","")))))</f>
        <v/>
      </c>
      <c r="H90" s="41" t="str">
        <f>IF(H73="",H74,IF(AND(H74&lt;&gt;"",H75&lt;&gt;""),"",IF(AND(H74&lt;&gt;"",H75=""),"-"&amp;H74,IF(AND(H74&lt;&gt;"",H75="",SUM(H$75:H77)&gt;0),H74&amp;", ",IF(SUM(H75:H$75)&gt;0,", ","")))))</f>
        <v/>
      </c>
      <c r="I90" s="49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424"/>
      <c r="D91" s="48">
        <v>12</v>
      </c>
      <c r="E91" s="41" t="str">
        <f>IF(E74="",E75,IF(AND(E75&lt;&gt;"",E77&lt;&gt;""),"",IF(AND(E75&lt;&gt;"",E77=""),"-"&amp;E75,IF(AND(E75&lt;&gt;"",E77="",SUM(E$75:E78)&gt;0),E75&amp;", ",IF(SUM(E$75:E77)&gt;0,", ","")))))</f>
        <v/>
      </c>
      <c r="F91" s="41" t="str">
        <f>IF(F74="",F75,IF(AND(F75&lt;&gt;"",F77&lt;&gt;""),"",IF(AND(F75&lt;&gt;"",F77=""),"-"&amp;F75,IF(AND(F75&lt;&gt;"",F77="",SUM(F$75:F78)&gt;0),F75&amp;", ",IF(SUM(F$75:F77)&gt;0,", ","")))))</f>
        <v/>
      </c>
      <c r="G91" s="41" t="str">
        <f>IF(G74="",G75,IF(AND(G75&lt;&gt;"",G77&lt;&gt;""),"",IF(AND(G75&lt;&gt;"",G77=""),"-"&amp;G75,IF(AND(G75&lt;&gt;"",G77="",SUM(G$75:G78)&gt;0),G75&amp;", ",IF(SUM(G$75:G77)&gt;0,", ","")))))</f>
        <v/>
      </c>
      <c r="H91" s="41" t="str">
        <f>IF(H74="",H75,IF(AND(H75&lt;&gt;"",H77&lt;&gt;""),"",IF(AND(H75&lt;&gt;"",H77=""),"-"&amp;H75,IF(AND(H75&lt;&gt;"",H77="",SUM(H$75:H78)&gt;0),H75&amp;", ",IF(SUM(H$75:H77)&gt;0,", ","")))))</f>
        <v/>
      </c>
      <c r="I91" s="49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6" thickBot="1">
      <c r="D92" s="371" t="s">
        <v>202</v>
      </c>
      <c r="E92" s="481" t="str">
        <f>E79&amp;E80&amp;E81&amp;E82&amp;E83&amp;E84&amp;E85&amp;E86&amp;E87&amp;E88&amp;E89&amp;E90&amp;E91&amp;IF(AND(COUNTA(E63:E75)&gt;0,E76="UG"),", "&amp;E76,"")</f>
        <v/>
      </c>
      <c r="F92" s="481" t="str">
        <f t="shared" ref="F92:I92" si="6">F79&amp;F80&amp;F81&amp;F82&amp;F83&amp;F84&amp;F85&amp;F86&amp;F87&amp;F88&amp;F89&amp;F90&amp;F91&amp;IF(AND(COUNTA(F63:F75)&gt;0,F76="UG"),", "&amp;F76,"")</f>
        <v/>
      </c>
      <c r="G92" s="481" t="str">
        <f t="shared" si="6"/>
        <v/>
      </c>
      <c r="H92" s="481" t="str">
        <f t="shared" si="6"/>
        <v/>
      </c>
      <c r="I92" s="481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96" t="s">
        <v>262</v>
      </c>
    </row>
    <row r="95" spans="2:24" ht="15.75" customHeight="1" thickBot="1">
      <c r="Q95" s="596"/>
    </row>
    <row r="96" spans="2:24" ht="15" customHeight="1">
      <c r="B96" s="76" t="s">
        <v>209</v>
      </c>
      <c r="D96" s="67" t="s">
        <v>268</v>
      </c>
      <c r="E96" s="66"/>
      <c r="F96" s="66"/>
      <c r="G96" s="66"/>
      <c r="H96" s="66"/>
      <c r="I96" s="66"/>
      <c r="K96" s="67" t="s">
        <v>181</v>
      </c>
      <c r="L96" s="66"/>
      <c r="M96" s="66"/>
      <c r="N96" s="66"/>
      <c r="O96" s="66"/>
      <c r="P96" s="66"/>
      <c r="Q96" s="596"/>
      <c r="S96" s="67" t="s">
        <v>266</v>
      </c>
      <c r="T96" s="66"/>
      <c r="U96" s="66"/>
      <c r="V96" s="66"/>
      <c r="W96" s="66"/>
      <c r="X96" s="66"/>
    </row>
    <row r="97" spans="1:24" ht="15.6" thickBot="1">
      <c r="B97" s="371" t="s">
        <v>205</v>
      </c>
      <c r="C97" s="597" t="s">
        <v>267</v>
      </c>
      <c r="D97" s="39" t="s">
        <v>204</v>
      </c>
      <c r="E97" s="68">
        <f>'4) 5 YR Budget &amp; Cash Flow Adj'!I15</f>
        <v>0</v>
      </c>
      <c r="F97" s="68">
        <f>'4) 5 YR Budget &amp; Cash Flow Adj'!J15</f>
        <v>0</v>
      </c>
      <c r="G97" s="68">
        <f>'4) 5 YR Budget &amp; Cash Flow Adj'!K15</f>
        <v>0</v>
      </c>
      <c r="H97" s="68">
        <f>'4) 5 YR Budget &amp; Cash Flow Adj'!L15</f>
        <v>0</v>
      </c>
      <c r="I97" s="68">
        <f>'4) 5 YR Budget &amp; Cash Flow Adj'!M15</f>
        <v>0</v>
      </c>
      <c r="K97" s="18"/>
      <c r="L97" s="68"/>
      <c r="M97" s="68"/>
      <c r="N97" s="68"/>
      <c r="O97" s="68"/>
      <c r="P97" s="363"/>
      <c r="Q97" s="596"/>
      <c r="S97" s="18"/>
      <c r="T97" s="68"/>
      <c r="U97" s="68"/>
      <c r="V97" s="68"/>
      <c r="W97" s="68"/>
      <c r="X97" s="363"/>
    </row>
    <row r="98" spans="1:24">
      <c r="B98" s="44"/>
      <c r="C98" s="598"/>
      <c r="D98" s="39" t="s">
        <v>203</v>
      </c>
      <c r="E98" s="26" t="str">
        <f>CONTROL!$G$19</f>
        <v>-</v>
      </c>
      <c r="F98" s="26" t="str">
        <f>CONTROL!$G$20</f>
        <v>-</v>
      </c>
      <c r="G98" s="26" t="str">
        <f>CONTROL!$G$21</f>
        <v>-</v>
      </c>
      <c r="H98" s="26" t="str">
        <f>CONTROL!$G$22</f>
        <v>-</v>
      </c>
      <c r="I98" s="26" t="str">
        <f>CONTROL!$G$23</f>
        <v>-</v>
      </c>
      <c r="K98" s="441" t="s">
        <v>203</v>
      </c>
      <c r="L98" s="26" t="str">
        <f>CONTROL!$G$19</f>
        <v>-</v>
      </c>
      <c r="M98" s="26" t="str">
        <f>CONTROL!$G$20</f>
        <v>-</v>
      </c>
      <c r="N98" s="26" t="str">
        <f>CONTROL!$G$21</f>
        <v>-</v>
      </c>
      <c r="O98" s="26" t="str">
        <f>CONTROL!$G$22</f>
        <v>-</v>
      </c>
      <c r="P98" s="364" t="str">
        <f>CONTROL!$G$23</f>
        <v>-</v>
      </c>
      <c r="Q98" s="365" t="s">
        <v>251</v>
      </c>
      <c r="S98" s="18" t="s">
        <v>203</v>
      </c>
      <c r="T98" s="26" t="str">
        <f>CONTROL!$G$19</f>
        <v>-</v>
      </c>
      <c r="U98" s="26" t="str">
        <f>CONTROL!$G$20</f>
        <v>-</v>
      </c>
      <c r="V98" s="26" t="str">
        <f>CONTROL!$G$21</f>
        <v>-</v>
      </c>
      <c r="W98" s="26" t="str">
        <f>CONTROL!$G$22</f>
        <v>-</v>
      </c>
      <c r="X98" s="364" t="str">
        <f>CONTROL!$G$23</f>
        <v>-</v>
      </c>
    </row>
    <row r="99" spans="1:24">
      <c r="A99" s="7">
        <v>1</v>
      </c>
      <c r="B99" s="4" t="str">
        <f>'2) Enrollment Chart'!C77</f>
        <v>Select from drop-down list →</v>
      </c>
      <c r="C99" s="366">
        <f>IFERROR(INDEX('Funding by District'!$F$6:$F$684,MATCH($B99,'Funding by District'!$D$6:$D$684,0),0),0)</f>
        <v>0</v>
      </c>
      <c r="D99" s="4">
        <v>1</v>
      </c>
      <c r="E99" s="50">
        <f>C99*(1+E$97)</f>
        <v>0</v>
      </c>
      <c r="F99" s="50">
        <f t="shared" ref="F99:I99" si="7">E99*(1+F$97)</f>
        <v>0</v>
      </c>
      <c r="G99" s="50">
        <f t="shared" si="7"/>
        <v>0</v>
      </c>
      <c r="H99" s="50">
        <f t="shared" si="7"/>
        <v>0</v>
      </c>
      <c r="I99" s="50">
        <f t="shared" si="7"/>
        <v>0</v>
      </c>
      <c r="K99" s="5">
        <v>1</v>
      </c>
      <c r="L99" s="50">
        <f>'2) Enrollment Chart'!D79</f>
        <v>0</v>
      </c>
      <c r="M99" s="50">
        <f>'2) Enrollment Chart'!E79</f>
        <v>0</v>
      </c>
      <c r="N99" s="50">
        <f>'2) Enrollment Chart'!F79</f>
        <v>0</v>
      </c>
      <c r="O99" s="50">
        <f>'2) Enrollment Chart'!G79</f>
        <v>0</v>
      </c>
      <c r="P99" s="50">
        <f>'2) Enrollment Chart'!H79</f>
        <v>0</v>
      </c>
      <c r="Q99" s="50">
        <f>SUM(L99:P99)</f>
        <v>0</v>
      </c>
      <c r="S99" s="4">
        <v>1</v>
      </c>
      <c r="T99" s="50">
        <f t="shared" ref="T99:T130" si="8">E99*L99</f>
        <v>0</v>
      </c>
      <c r="U99" s="50">
        <f t="shared" ref="U99:U130" si="9">F99*M99</f>
        <v>0</v>
      </c>
      <c r="V99" s="50">
        <f t="shared" ref="V99:V130" si="10">G99*N99</f>
        <v>0</v>
      </c>
      <c r="W99" s="50">
        <f t="shared" ref="W99:W130" si="11">H99*O99</f>
        <v>0</v>
      </c>
      <c r="X99" s="50">
        <f t="shared" ref="X99:X130" si="12">I99*P99</f>
        <v>0</v>
      </c>
    </row>
    <row r="100" spans="1:24">
      <c r="A100" s="7">
        <v>2</v>
      </c>
      <c r="B100" s="4" t="str">
        <f>'2) Enrollment Chart'!C82</f>
        <v>Select from drop-down list →</v>
      </c>
      <c r="C100" s="366">
        <f>IFERROR(INDEX('Funding by District'!$F$6:$F$684,MATCH($B100,'Funding by District'!$D$6:$D$684,0),0),0)</f>
        <v>0</v>
      </c>
      <c r="D100" s="4">
        <v>2</v>
      </c>
      <c r="E100" s="50">
        <f t="shared" ref="E100:E148" si="13">C100*(1+E$97)</f>
        <v>0</v>
      </c>
      <c r="F100" s="50">
        <f t="shared" ref="F100:I100" si="14">E100*(1+F$97)</f>
        <v>0</v>
      </c>
      <c r="G100" s="50">
        <f t="shared" si="14"/>
        <v>0</v>
      </c>
      <c r="H100" s="50">
        <f t="shared" si="14"/>
        <v>0</v>
      </c>
      <c r="I100" s="50">
        <f t="shared" si="14"/>
        <v>0</v>
      </c>
      <c r="K100" s="5">
        <v>2</v>
      </c>
      <c r="L100" s="50">
        <f>'2) Enrollment Chart'!D84</f>
        <v>0</v>
      </c>
      <c r="M100" s="50">
        <f>'2) Enrollment Chart'!E84</f>
        <v>0</v>
      </c>
      <c r="N100" s="50">
        <f>'2) Enrollment Chart'!F84</f>
        <v>0</v>
      </c>
      <c r="O100" s="50">
        <f>'2) Enrollment Chart'!G84</f>
        <v>0</v>
      </c>
      <c r="P100" s="50">
        <f>'2) Enrollment Chart'!H84</f>
        <v>0</v>
      </c>
      <c r="Q100" s="50">
        <f t="shared" ref="Q100:Q148" si="15">SUM(L100:P100)</f>
        <v>0</v>
      </c>
      <c r="S100" s="4">
        <v>2</v>
      </c>
      <c r="T100" s="50">
        <f t="shared" si="8"/>
        <v>0</v>
      </c>
      <c r="U100" s="50">
        <f t="shared" si="9"/>
        <v>0</v>
      </c>
      <c r="V100" s="50">
        <f t="shared" si="10"/>
        <v>0</v>
      </c>
      <c r="W100" s="50">
        <f t="shared" si="11"/>
        <v>0</v>
      </c>
      <c r="X100" s="50">
        <f t="shared" si="12"/>
        <v>0</v>
      </c>
    </row>
    <row r="101" spans="1:24">
      <c r="A101" s="7">
        <v>3</v>
      </c>
      <c r="B101" s="4" t="str">
        <f>'2) Enrollment Chart'!C88</f>
        <v>Select from drop-down list →</v>
      </c>
      <c r="C101" s="366">
        <f>IFERROR(INDEX('Funding by District'!$F$6:$F$684,MATCH($B101,'Funding by District'!$D$6:$D$684,0),0),0)</f>
        <v>0</v>
      </c>
      <c r="D101" s="4">
        <v>3</v>
      </c>
      <c r="E101" s="50">
        <f t="shared" si="13"/>
        <v>0</v>
      </c>
      <c r="F101" s="50">
        <f t="shared" ref="F101:I101" si="16">E101*(1+F$97)</f>
        <v>0</v>
      </c>
      <c r="G101" s="50">
        <f t="shared" si="16"/>
        <v>0</v>
      </c>
      <c r="H101" s="50">
        <f t="shared" si="16"/>
        <v>0</v>
      </c>
      <c r="I101" s="50">
        <f t="shared" si="16"/>
        <v>0</v>
      </c>
      <c r="K101" s="5">
        <v>3</v>
      </c>
      <c r="L101" s="50">
        <f>'2) Enrollment Chart'!D88</f>
        <v>0</v>
      </c>
      <c r="M101" s="50">
        <f>'2) Enrollment Chart'!E88</f>
        <v>0</v>
      </c>
      <c r="N101" s="50">
        <f>'2) Enrollment Chart'!F88</f>
        <v>0</v>
      </c>
      <c r="O101" s="50">
        <f>'2) Enrollment Chart'!G88</f>
        <v>0</v>
      </c>
      <c r="P101" s="50">
        <f>'2) Enrollment Chart'!H88</f>
        <v>0</v>
      </c>
      <c r="Q101" s="50">
        <f t="shared" si="15"/>
        <v>0</v>
      </c>
      <c r="S101" s="4">
        <v>3</v>
      </c>
      <c r="T101" s="50">
        <f t="shared" si="8"/>
        <v>0</v>
      </c>
      <c r="U101" s="50">
        <f t="shared" si="9"/>
        <v>0</v>
      </c>
      <c r="V101" s="50">
        <f t="shared" si="10"/>
        <v>0</v>
      </c>
      <c r="W101" s="50">
        <f t="shared" si="11"/>
        <v>0</v>
      </c>
      <c r="X101" s="50">
        <f t="shared" si="12"/>
        <v>0</v>
      </c>
    </row>
    <row r="102" spans="1:24">
      <c r="A102" s="7">
        <v>4</v>
      </c>
      <c r="B102" s="4" t="str">
        <f>'2) Enrollment Chart'!C89</f>
        <v>Select from drop-down list →</v>
      </c>
      <c r="C102" s="366">
        <f>IFERROR(INDEX('Funding by District'!$F$6:$F$684,MATCH($B102,'Funding by District'!$D$6:$D$684,0),0),0)</f>
        <v>0</v>
      </c>
      <c r="D102" s="4">
        <v>4</v>
      </c>
      <c r="E102" s="50">
        <f t="shared" si="13"/>
        <v>0</v>
      </c>
      <c r="F102" s="50">
        <f t="shared" ref="F102:I102" si="17">E102*(1+F$97)</f>
        <v>0</v>
      </c>
      <c r="G102" s="50">
        <f t="shared" si="17"/>
        <v>0</v>
      </c>
      <c r="H102" s="50">
        <f t="shared" si="17"/>
        <v>0</v>
      </c>
      <c r="I102" s="50">
        <f t="shared" si="17"/>
        <v>0</v>
      </c>
      <c r="K102" s="5">
        <v>4</v>
      </c>
      <c r="L102" s="50">
        <f>'2) Enrollment Chart'!D89</f>
        <v>0</v>
      </c>
      <c r="M102" s="50">
        <f>'2) Enrollment Chart'!E89</f>
        <v>0</v>
      </c>
      <c r="N102" s="50">
        <f>'2) Enrollment Chart'!F89</f>
        <v>0</v>
      </c>
      <c r="O102" s="50">
        <f>'2) Enrollment Chart'!G89</f>
        <v>0</v>
      </c>
      <c r="P102" s="50">
        <f>'2) Enrollment Chart'!H89</f>
        <v>0</v>
      </c>
      <c r="Q102" s="50">
        <f t="shared" si="15"/>
        <v>0</v>
      </c>
      <c r="S102" s="4">
        <v>4</v>
      </c>
      <c r="T102" s="50">
        <f t="shared" si="8"/>
        <v>0</v>
      </c>
      <c r="U102" s="50">
        <f t="shared" si="9"/>
        <v>0</v>
      </c>
      <c r="V102" s="50">
        <f t="shared" si="10"/>
        <v>0</v>
      </c>
      <c r="W102" s="50">
        <f t="shared" si="11"/>
        <v>0</v>
      </c>
      <c r="X102" s="50">
        <f t="shared" si="12"/>
        <v>0</v>
      </c>
    </row>
    <row r="103" spans="1:24">
      <c r="A103" s="7">
        <v>5</v>
      </c>
      <c r="B103" s="4" t="str">
        <f>'2) Enrollment Chart'!C90</f>
        <v>Select from drop-down list →</v>
      </c>
      <c r="C103" s="366">
        <f>IFERROR(INDEX('Funding by District'!$F$6:$F$684,MATCH($B103,'Funding by District'!$D$6:$D$684,0),0),0)</f>
        <v>0</v>
      </c>
      <c r="D103" s="4">
        <v>5</v>
      </c>
      <c r="E103" s="50">
        <f t="shared" si="13"/>
        <v>0</v>
      </c>
      <c r="F103" s="50">
        <f t="shared" ref="F103:I103" si="18">E103*(1+F$97)</f>
        <v>0</v>
      </c>
      <c r="G103" s="50">
        <f t="shared" si="18"/>
        <v>0</v>
      </c>
      <c r="H103" s="50">
        <f t="shared" si="18"/>
        <v>0</v>
      </c>
      <c r="I103" s="50">
        <f t="shared" si="18"/>
        <v>0</v>
      </c>
      <c r="K103" s="5">
        <v>5</v>
      </c>
      <c r="L103" s="50">
        <f>'2) Enrollment Chart'!D90</f>
        <v>0</v>
      </c>
      <c r="M103" s="50">
        <f>'2) Enrollment Chart'!E90</f>
        <v>0</v>
      </c>
      <c r="N103" s="50">
        <f>'2) Enrollment Chart'!F90</f>
        <v>0</v>
      </c>
      <c r="O103" s="50">
        <f>'2) Enrollment Chart'!G90</f>
        <v>0</v>
      </c>
      <c r="P103" s="50">
        <f>'2) Enrollment Chart'!H90</f>
        <v>0</v>
      </c>
      <c r="Q103" s="50">
        <f t="shared" si="15"/>
        <v>0</v>
      </c>
      <c r="S103" s="4">
        <v>5</v>
      </c>
      <c r="T103" s="50">
        <f t="shared" si="8"/>
        <v>0</v>
      </c>
      <c r="U103" s="50">
        <f t="shared" si="9"/>
        <v>0</v>
      </c>
      <c r="V103" s="50">
        <f t="shared" si="10"/>
        <v>0</v>
      </c>
      <c r="W103" s="50">
        <f t="shared" si="11"/>
        <v>0</v>
      </c>
      <c r="X103" s="50">
        <f t="shared" si="12"/>
        <v>0</v>
      </c>
    </row>
    <row r="104" spans="1:24">
      <c r="A104" s="7">
        <v>6</v>
      </c>
      <c r="B104" s="4" t="str">
        <f>'2) Enrollment Chart'!C91</f>
        <v>Select from drop-down list →</v>
      </c>
      <c r="C104" s="366">
        <f>IFERROR(INDEX('Funding by District'!$F$6:$F$684,MATCH($B104,'Funding by District'!$D$6:$D$684,0),0),0)</f>
        <v>0</v>
      </c>
      <c r="D104" s="4">
        <v>6</v>
      </c>
      <c r="E104" s="50">
        <f t="shared" si="13"/>
        <v>0</v>
      </c>
      <c r="F104" s="50">
        <f t="shared" ref="F104:I104" si="19">E104*(1+F$97)</f>
        <v>0</v>
      </c>
      <c r="G104" s="50">
        <f t="shared" si="19"/>
        <v>0</v>
      </c>
      <c r="H104" s="50">
        <f t="shared" si="19"/>
        <v>0</v>
      </c>
      <c r="I104" s="50">
        <f t="shared" si="19"/>
        <v>0</v>
      </c>
      <c r="K104" s="5">
        <v>6</v>
      </c>
      <c r="L104" s="50">
        <f>'2) Enrollment Chart'!D91</f>
        <v>0</v>
      </c>
      <c r="M104" s="50">
        <f>'2) Enrollment Chart'!E91</f>
        <v>0</v>
      </c>
      <c r="N104" s="50">
        <f>'2) Enrollment Chart'!F91</f>
        <v>0</v>
      </c>
      <c r="O104" s="50">
        <f>'2) Enrollment Chart'!G91</f>
        <v>0</v>
      </c>
      <c r="P104" s="50">
        <f>'2) Enrollment Chart'!H91</f>
        <v>0</v>
      </c>
      <c r="Q104" s="50">
        <f t="shared" si="15"/>
        <v>0</v>
      </c>
      <c r="S104" s="4">
        <v>6</v>
      </c>
      <c r="T104" s="50">
        <f t="shared" si="8"/>
        <v>0</v>
      </c>
      <c r="U104" s="50">
        <f t="shared" si="9"/>
        <v>0</v>
      </c>
      <c r="V104" s="50">
        <f t="shared" si="10"/>
        <v>0</v>
      </c>
      <c r="W104" s="50">
        <f t="shared" si="11"/>
        <v>0</v>
      </c>
      <c r="X104" s="50">
        <f t="shared" si="12"/>
        <v>0</v>
      </c>
    </row>
    <row r="105" spans="1:24">
      <c r="A105" s="7">
        <v>7</v>
      </c>
      <c r="B105" s="4" t="str">
        <f>'2) Enrollment Chart'!C92</f>
        <v>Select from drop-down list →</v>
      </c>
      <c r="C105" s="366">
        <f>IFERROR(INDEX('Funding by District'!$F$6:$F$684,MATCH($B105,'Funding by District'!$D$6:$D$684,0),0),0)</f>
        <v>0</v>
      </c>
      <c r="D105" s="4">
        <v>7</v>
      </c>
      <c r="E105" s="50">
        <f t="shared" si="13"/>
        <v>0</v>
      </c>
      <c r="F105" s="50">
        <f t="shared" ref="F105:I105" si="20">E105*(1+F$97)</f>
        <v>0</v>
      </c>
      <c r="G105" s="50">
        <f t="shared" si="20"/>
        <v>0</v>
      </c>
      <c r="H105" s="50">
        <f t="shared" si="20"/>
        <v>0</v>
      </c>
      <c r="I105" s="50">
        <f t="shared" si="20"/>
        <v>0</v>
      </c>
      <c r="K105" s="5">
        <v>7</v>
      </c>
      <c r="L105" s="50">
        <f>'2) Enrollment Chart'!D92</f>
        <v>0</v>
      </c>
      <c r="M105" s="50">
        <f>'2) Enrollment Chart'!E92</f>
        <v>0</v>
      </c>
      <c r="N105" s="50">
        <f>'2) Enrollment Chart'!F92</f>
        <v>0</v>
      </c>
      <c r="O105" s="50">
        <f>'2) Enrollment Chart'!G92</f>
        <v>0</v>
      </c>
      <c r="P105" s="50">
        <f>'2) Enrollment Chart'!H92</f>
        <v>0</v>
      </c>
      <c r="Q105" s="50">
        <f t="shared" si="15"/>
        <v>0</v>
      </c>
      <c r="S105" s="4">
        <v>7</v>
      </c>
      <c r="T105" s="50">
        <f t="shared" si="8"/>
        <v>0</v>
      </c>
      <c r="U105" s="50">
        <f t="shared" si="9"/>
        <v>0</v>
      </c>
      <c r="V105" s="50">
        <f t="shared" si="10"/>
        <v>0</v>
      </c>
      <c r="W105" s="50">
        <f t="shared" si="11"/>
        <v>0</v>
      </c>
      <c r="X105" s="50">
        <f t="shared" si="12"/>
        <v>0</v>
      </c>
    </row>
    <row r="106" spans="1:24">
      <c r="A106" s="7">
        <v>8</v>
      </c>
      <c r="B106" s="4" t="str">
        <f>'2) Enrollment Chart'!C93</f>
        <v>Select from drop-down list →</v>
      </c>
      <c r="C106" s="366">
        <f>IFERROR(INDEX('Funding by District'!$F$6:$F$684,MATCH($B106,'Funding by District'!$D$6:$D$684,0),0),0)</f>
        <v>0</v>
      </c>
      <c r="D106" s="4">
        <v>8</v>
      </c>
      <c r="E106" s="50">
        <f t="shared" si="13"/>
        <v>0</v>
      </c>
      <c r="F106" s="50">
        <f t="shared" ref="F106:I106" si="21">E106*(1+F$97)</f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K106" s="5">
        <v>8</v>
      </c>
      <c r="L106" s="50">
        <f>'2) Enrollment Chart'!D93</f>
        <v>0</v>
      </c>
      <c r="M106" s="50">
        <f>'2) Enrollment Chart'!E93</f>
        <v>0</v>
      </c>
      <c r="N106" s="50">
        <f>'2) Enrollment Chart'!F93</f>
        <v>0</v>
      </c>
      <c r="O106" s="50">
        <f>'2) Enrollment Chart'!G93</f>
        <v>0</v>
      </c>
      <c r="P106" s="50">
        <f>'2) Enrollment Chart'!H93</f>
        <v>0</v>
      </c>
      <c r="Q106" s="50">
        <f t="shared" si="15"/>
        <v>0</v>
      </c>
      <c r="S106" s="4">
        <v>8</v>
      </c>
      <c r="T106" s="50">
        <f t="shared" si="8"/>
        <v>0</v>
      </c>
      <c r="U106" s="50">
        <f t="shared" si="9"/>
        <v>0</v>
      </c>
      <c r="V106" s="50">
        <f t="shared" si="10"/>
        <v>0</v>
      </c>
      <c r="W106" s="50">
        <f t="shared" si="11"/>
        <v>0</v>
      </c>
      <c r="X106" s="50">
        <f t="shared" si="12"/>
        <v>0</v>
      </c>
    </row>
    <row r="107" spans="1:24">
      <c r="A107" s="7">
        <v>9</v>
      </c>
      <c r="B107" s="4" t="str">
        <f>'2) Enrollment Chart'!C94</f>
        <v>Select from drop-down list →</v>
      </c>
      <c r="C107" s="366">
        <f>IFERROR(INDEX('Funding by District'!$F$6:$F$684,MATCH($B107,'Funding by District'!$D$6:$D$684,0),0),0)</f>
        <v>0</v>
      </c>
      <c r="D107" s="4">
        <v>9</v>
      </c>
      <c r="E107" s="50">
        <f t="shared" si="13"/>
        <v>0</v>
      </c>
      <c r="F107" s="50">
        <f t="shared" ref="F107:I107" si="22">E107*(1+F$97)</f>
        <v>0</v>
      </c>
      <c r="G107" s="50">
        <f t="shared" si="22"/>
        <v>0</v>
      </c>
      <c r="H107" s="50">
        <f t="shared" si="22"/>
        <v>0</v>
      </c>
      <c r="I107" s="50">
        <f t="shared" si="22"/>
        <v>0</v>
      </c>
      <c r="K107" s="5">
        <v>9</v>
      </c>
      <c r="L107" s="50">
        <f>'2) Enrollment Chart'!D94</f>
        <v>0</v>
      </c>
      <c r="M107" s="50">
        <f>'2) Enrollment Chart'!E94</f>
        <v>0</v>
      </c>
      <c r="N107" s="50">
        <f>'2) Enrollment Chart'!F94</f>
        <v>0</v>
      </c>
      <c r="O107" s="50">
        <f>'2) Enrollment Chart'!G94</f>
        <v>0</v>
      </c>
      <c r="P107" s="50">
        <f>'2) Enrollment Chart'!H94</f>
        <v>0</v>
      </c>
      <c r="Q107" s="50">
        <f t="shared" si="15"/>
        <v>0</v>
      </c>
      <c r="S107" s="4">
        <v>9</v>
      </c>
      <c r="T107" s="50">
        <f t="shared" si="8"/>
        <v>0</v>
      </c>
      <c r="U107" s="50">
        <f t="shared" si="9"/>
        <v>0</v>
      </c>
      <c r="V107" s="50">
        <f t="shared" si="10"/>
        <v>0</v>
      </c>
      <c r="W107" s="50">
        <f t="shared" si="11"/>
        <v>0</v>
      </c>
      <c r="X107" s="50">
        <f t="shared" si="12"/>
        <v>0</v>
      </c>
    </row>
    <row r="108" spans="1:24">
      <c r="A108" s="7">
        <v>10</v>
      </c>
      <c r="B108" s="4" t="str">
        <f>'2) Enrollment Chart'!C95</f>
        <v>Select from drop-down list →</v>
      </c>
      <c r="C108" s="366">
        <f>IFERROR(INDEX('Funding by District'!$F$6:$F$684,MATCH($B108,'Funding by District'!$D$6:$D$684,0),0),0)</f>
        <v>0</v>
      </c>
      <c r="D108" s="4">
        <v>10</v>
      </c>
      <c r="E108" s="50">
        <f t="shared" si="13"/>
        <v>0</v>
      </c>
      <c r="F108" s="50">
        <f t="shared" ref="F108:I108" si="23">E108*(1+F$97)</f>
        <v>0</v>
      </c>
      <c r="G108" s="50">
        <f t="shared" si="23"/>
        <v>0</v>
      </c>
      <c r="H108" s="50">
        <f t="shared" si="23"/>
        <v>0</v>
      </c>
      <c r="I108" s="50">
        <f t="shared" si="23"/>
        <v>0</v>
      </c>
      <c r="K108" s="5">
        <v>10</v>
      </c>
      <c r="L108" s="50">
        <f>'2) Enrollment Chart'!D95</f>
        <v>0</v>
      </c>
      <c r="M108" s="50">
        <f>'2) Enrollment Chart'!E95</f>
        <v>0</v>
      </c>
      <c r="N108" s="50">
        <f>'2) Enrollment Chart'!F95</f>
        <v>0</v>
      </c>
      <c r="O108" s="50">
        <f>'2) Enrollment Chart'!G95</f>
        <v>0</v>
      </c>
      <c r="P108" s="50">
        <f>'2) Enrollment Chart'!H95</f>
        <v>0</v>
      </c>
      <c r="Q108" s="50">
        <f t="shared" si="15"/>
        <v>0</v>
      </c>
      <c r="S108" s="4">
        <v>10</v>
      </c>
      <c r="T108" s="50">
        <f t="shared" si="8"/>
        <v>0</v>
      </c>
      <c r="U108" s="50">
        <f t="shared" si="9"/>
        <v>0</v>
      </c>
      <c r="V108" s="50">
        <f t="shared" si="10"/>
        <v>0</v>
      </c>
      <c r="W108" s="50">
        <f t="shared" si="11"/>
        <v>0</v>
      </c>
      <c r="X108" s="50">
        <f t="shared" si="12"/>
        <v>0</v>
      </c>
    </row>
    <row r="109" spans="1:24">
      <c r="A109" s="7">
        <v>11</v>
      </c>
      <c r="B109" s="4" t="str">
        <f>'2) Enrollment Chart'!C96</f>
        <v>Select from drop-down list →</v>
      </c>
      <c r="C109" s="366">
        <f>IFERROR(INDEX('Funding by District'!$F$6:$F$684,MATCH($B109,'Funding by District'!$D$6:$D$684,0),0),0)</f>
        <v>0</v>
      </c>
      <c r="D109" s="4">
        <v>11</v>
      </c>
      <c r="E109" s="50">
        <f t="shared" si="13"/>
        <v>0</v>
      </c>
      <c r="F109" s="50">
        <f t="shared" ref="F109:I109" si="24">E109*(1+F$97)</f>
        <v>0</v>
      </c>
      <c r="G109" s="50">
        <f t="shared" si="24"/>
        <v>0</v>
      </c>
      <c r="H109" s="50">
        <f t="shared" si="24"/>
        <v>0</v>
      </c>
      <c r="I109" s="50">
        <f t="shared" si="24"/>
        <v>0</v>
      </c>
      <c r="K109" s="5">
        <v>11</v>
      </c>
      <c r="L109" s="50">
        <f>'2) Enrollment Chart'!D96</f>
        <v>0</v>
      </c>
      <c r="M109" s="50">
        <f>'2) Enrollment Chart'!E96</f>
        <v>0</v>
      </c>
      <c r="N109" s="50">
        <f>'2) Enrollment Chart'!F96</f>
        <v>0</v>
      </c>
      <c r="O109" s="50">
        <f>'2) Enrollment Chart'!G96</f>
        <v>0</v>
      </c>
      <c r="P109" s="50">
        <f>'2) Enrollment Chart'!H96</f>
        <v>0</v>
      </c>
      <c r="Q109" s="50">
        <f t="shared" si="15"/>
        <v>0</v>
      </c>
      <c r="S109" s="4">
        <v>11</v>
      </c>
      <c r="T109" s="50">
        <f t="shared" si="8"/>
        <v>0</v>
      </c>
      <c r="U109" s="50">
        <f t="shared" si="9"/>
        <v>0</v>
      </c>
      <c r="V109" s="50">
        <f t="shared" si="10"/>
        <v>0</v>
      </c>
      <c r="W109" s="50">
        <f t="shared" si="11"/>
        <v>0</v>
      </c>
      <c r="X109" s="50">
        <f t="shared" si="12"/>
        <v>0</v>
      </c>
    </row>
    <row r="110" spans="1:24">
      <c r="A110" s="7">
        <v>12</v>
      </c>
      <c r="B110" s="4" t="str">
        <f>'2) Enrollment Chart'!C97</f>
        <v>Select from drop-down list →</v>
      </c>
      <c r="C110" s="366">
        <f>IFERROR(INDEX('Funding by District'!$F$6:$F$684,MATCH($B110,'Funding by District'!$D$6:$D$684,0),0),0)</f>
        <v>0</v>
      </c>
      <c r="D110" s="4">
        <v>12</v>
      </c>
      <c r="E110" s="50">
        <f t="shared" si="13"/>
        <v>0</v>
      </c>
      <c r="F110" s="50">
        <f t="shared" ref="F110:I110" si="25">E110*(1+F$97)</f>
        <v>0</v>
      </c>
      <c r="G110" s="50">
        <f t="shared" si="25"/>
        <v>0</v>
      </c>
      <c r="H110" s="50">
        <f t="shared" si="25"/>
        <v>0</v>
      </c>
      <c r="I110" s="50">
        <f t="shared" si="25"/>
        <v>0</v>
      </c>
      <c r="K110" s="5">
        <v>12</v>
      </c>
      <c r="L110" s="50">
        <f>'2) Enrollment Chart'!D97</f>
        <v>0</v>
      </c>
      <c r="M110" s="50">
        <f>'2) Enrollment Chart'!E97</f>
        <v>0</v>
      </c>
      <c r="N110" s="50">
        <f>'2) Enrollment Chart'!F97</f>
        <v>0</v>
      </c>
      <c r="O110" s="50">
        <f>'2) Enrollment Chart'!G97</f>
        <v>0</v>
      </c>
      <c r="P110" s="50">
        <f>'2) Enrollment Chart'!H97</f>
        <v>0</v>
      </c>
      <c r="Q110" s="50">
        <f t="shared" si="15"/>
        <v>0</v>
      </c>
      <c r="S110" s="4">
        <v>12</v>
      </c>
      <c r="T110" s="50">
        <f t="shared" si="8"/>
        <v>0</v>
      </c>
      <c r="U110" s="50">
        <f t="shared" si="9"/>
        <v>0</v>
      </c>
      <c r="V110" s="50">
        <f t="shared" si="10"/>
        <v>0</v>
      </c>
      <c r="W110" s="50">
        <f t="shared" si="11"/>
        <v>0</v>
      </c>
      <c r="X110" s="50">
        <f t="shared" si="12"/>
        <v>0</v>
      </c>
    </row>
    <row r="111" spans="1:24">
      <c r="A111" s="7">
        <v>13</v>
      </c>
      <c r="B111" s="4" t="str">
        <f>'2) Enrollment Chart'!C98</f>
        <v>Select from drop-down list →</v>
      </c>
      <c r="C111" s="366">
        <f>IFERROR(INDEX('Funding by District'!$F$6:$F$684,MATCH($B111,'Funding by District'!$D$6:$D$684,0),0),0)</f>
        <v>0</v>
      </c>
      <c r="D111" s="4">
        <v>13</v>
      </c>
      <c r="E111" s="50">
        <f t="shared" si="13"/>
        <v>0</v>
      </c>
      <c r="F111" s="50">
        <f t="shared" ref="F111:I111" si="26">E111*(1+F$97)</f>
        <v>0</v>
      </c>
      <c r="G111" s="50">
        <f t="shared" si="26"/>
        <v>0</v>
      </c>
      <c r="H111" s="50">
        <f t="shared" si="26"/>
        <v>0</v>
      </c>
      <c r="I111" s="50">
        <f t="shared" si="26"/>
        <v>0</v>
      </c>
      <c r="K111" s="5">
        <v>13</v>
      </c>
      <c r="L111" s="50">
        <f>'2) Enrollment Chart'!D98</f>
        <v>0</v>
      </c>
      <c r="M111" s="50">
        <f>'2) Enrollment Chart'!E98</f>
        <v>0</v>
      </c>
      <c r="N111" s="50">
        <f>'2) Enrollment Chart'!F98</f>
        <v>0</v>
      </c>
      <c r="O111" s="50">
        <f>'2) Enrollment Chart'!G98</f>
        <v>0</v>
      </c>
      <c r="P111" s="50">
        <f>'2) Enrollment Chart'!H98</f>
        <v>0</v>
      </c>
      <c r="Q111" s="50">
        <f t="shared" si="15"/>
        <v>0</v>
      </c>
      <c r="S111" s="4">
        <v>13</v>
      </c>
      <c r="T111" s="50">
        <f t="shared" si="8"/>
        <v>0</v>
      </c>
      <c r="U111" s="50">
        <f t="shared" si="9"/>
        <v>0</v>
      </c>
      <c r="V111" s="50">
        <f t="shared" si="10"/>
        <v>0</v>
      </c>
      <c r="W111" s="50">
        <f t="shared" si="11"/>
        <v>0</v>
      </c>
      <c r="X111" s="50">
        <f t="shared" si="12"/>
        <v>0</v>
      </c>
    </row>
    <row r="112" spans="1:24">
      <c r="A112" s="7">
        <v>14</v>
      </c>
      <c r="B112" s="4" t="str">
        <f>'2) Enrollment Chart'!C99</f>
        <v>Select from drop-down list →</v>
      </c>
      <c r="C112" s="366">
        <f>IFERROR(INDEX('Funding by District'!$F$6:$F$684,MATCH($B112,'Funding by District'!$D$6:$D$684,0),0),0)</f>
        <v>0</v>
      </c>
      <c r="D112" s="4">
        <v>14</v>
      </c>
      <c r="E112" s="50">
        <f t="shared" si="13"/>
        <v>0</v>
      </c>
      <c r="F112" s="50">
        <f t="shared" ref="F112:I112" si="27">E112*(1+F$97)</f>
        <v>0</v>
      </c>
      <c r="G112" s="50">
        <f t="shared" si="27"/>
        <v>0</v>
      </c>
      <c r="H112" s="50">
        <f t="shared" si="27"/>
        <v>0</v>
      </c>
      <c r="I112" s="50">
        <f t="shared" si="27"/>
        <v>0</v>
      </c>
      <c r="K112" s="5">
        <v>14</v>
      </c>
      <c r="L112" s="50">
        <f>'2) Enrollment Chart'!D99</f>
        <v>0</v>
      </c>
      <c r="M112" s="50">
        <f>'2) Enrollment Chart'!E99</f>
        <v>0</v>
      </c>
      <c r="N112" s="50">
        <f>'2) Enrollment Chart'!F99</f>
        <v>0</v>
      </c>
      <c r="O112" s="50">
        <f>'2) Enrollment Chart'!G99</f>
        <v>0</v>
      </c>
      <c r="P112" s="50">
        <f>'2) Enrollment Chart'!H99</f>
        <v>0</v>
      </c>
      <c r="Q112" s="50">
        <f t="shared" si="15"/>
        <v>0</v>
      </c>
      <c r="S112" s="4">
        <v>14</v>
      </c>
      <c r="T112" s="50">
        <f t="shared" si="8"/>
        <v>0</v>
      </c>
      <c r="U112" s="50">
        <f t="shared" si="9"/>
        <v>0</v>
      </c>
      <c r="V112" s="50">
        <f t="shared" si="10"/>
        <v>0</v>
      </c>
      <c r="W112" s="50">
        <f t="shared" si="11"/>
        <v>0</v>
      </c>
      <c r="X112" s="50">
        <f t="shared" si="12"/>
        <v>0</v>
      </c>
    </row>
    <row r="113" spans="1:24" ht="15.6" thickBot="1">
      <c r="A113" s="497">
        <v>15</v>
      </c>
      <c r="B113" s="344" t="str">
        <f>'2) Enrollment Chart'!C100</f>
        <v>Select from drop-down list →</v>
      </c>
      <c r="C113" s="494">
        <f>IFERROR(INDEX('Funding by District'!$F$6:$F$684,MATCH($B113,'Funding by District'!$D$6:$D$684,0),0),0)</f>
        <v>0</v>
      </c>
      <c r="D113" s="344">
        <v>15</v>
      </c>
      <c r="E113" s="495">
        <f t="shared" si="13"/>
        <v>0</v>
      </c>
      <c r="F113" s="495">
        <f t="shared" ref="F113:I113" si="28">E113*(1+F$97)</f>
        <v>0</v>
      </c>
      <c r="G113" s="495">
        <f t="shared" si="28"/>
        <v>0</v>
      </c>
      <c r="H113" s="495">
        <f t="shared" si="28"/>
        <v>0</v>
      </c>
      <c r="I113" s="495">
        <f t="shared" si="28"/>
        <v>0</v>
      </c>
      <c r="J113" s="493"/>
      <c r="K113" s="493">
        <v>15</v>
      </c>
      <c r="L113" s="495">
        <f>'2) Enrollment Chart'!D100</f>
        <v>0</v>
      </c>
      <c r="M113" s="495">
        <f>'2) Enrollment Chart'!E100</f>
        <v>0</v>
      </c>
      <c r="N113" s="495">
        <f>'2) Enrollment Chart'!F100</f>
        <v>0</v>
      </c>
      <c r="O113" s="495">
        <f>'2) Enrollment Chart'!G100</f>
        <v>0</v>
      </c>
      <c r="P113" s="495">
        <f>'2) Enrollment Chart'!H100</f>
        <v>0</v>
      </c>
      <c r="Q113" s="495">
        <f t="shared" si="15"/>
        <v>0</v>
      </c>
      <c r="R113" s="496"/>
      <c r="S113" s="344">
        <v>15</v>
      </c>
      <c r="T113" s="495">
        <f t="shared" si="8"/>
        <v>0</v>
      </c>
      <c r="U113" s="495">
        <f t="shared" si="9"/>
        <v>0</v>
      </c>
      <c r="V113" s="495">
        <f t="shared" si="10"/>
        <v>0</v>
      </c>
      <c r="W113" s="495">
        <f t="shared" si="11"/>
        <v>0</v>
      </c>
      <c r="X113" s="495">
        <f t="shared" si="12"/>
        <v>0</v>
      </c>
    </row>
    <row r="114" spans="1:24">
      <c r="A114" s="7">
        <v>16</v>
      </c>
      <c r="B114" s="4" t="str">
        <f>'2) Enrollment Chart'!C101</f>
        <v>Select from drop-down list →</v>
      </c>
      <c r="C114" s="366">
        <f>IFERROR(INDEX('Funding by District'!$F$6:$F$684,MATCH($B114,'Funding by District'!$D$6:$D$684,0),0),0)</f>
        <v>0</v>
      </c>
      <c r="D114" s="4">
        <v>16</v>
      </c>
      <c r="E114" s="50">
        <f t="shared" si="13"/>
        <v>0</v>
      </c>
      <c r="F114" s="50">
        <f t="shared" ref="F114:I114" si="29">E114*(1+F$97)</f>
        <v>0</v>
      </c>
      <c r="G114" s="50">
        <f t="shared" si="29"/>
        <v>0</v>
      </c>
      <c r="H114" s="50">
        <f t="shared" si="29"/>
        <v>0</v>
      </c>
      <c r="I114" s="50">
        <f t="shared" si="29"/>
        <v>0</v>
      </c>
      <c r="K114" s="5">
        <v>16</v>
      </c>
      <c r="L114" s="50">
        <f>'2) Enrollment Chart'!D101</f>
        <v>0</v>
      </c>
      <c r="M114" s="50">
        <f>'2) Enrollment Chart'!E101</f>
        <v>0</v>
      </c>
      <c r="N114" s="50">
        <f>'2) Enrollment Chart'!F101</f>
        <v>0</v>
      </c>
      <c r="O114" s="50">
        <f>'2) Enrollment Chart'!G101</f>
        <v>0</v>
      </c>
      <c r="P114" s="50">
        <f>'2) Enrollment Chart'!H101</f>
        <v>0</v>
      </c>
      <c r="Q114" s="50">
        <f t="shared" si="15"/>
        <v>0</v>
      </c>
      <c r="S114" s="4">
        <v>16</v>
      </c>
      <c r="T114" s="50">
        <f t="shared" si="8"/>
        <v>0</v>
      </c>
      <c r="U114" s="50">
        <f t="shared" si="9"/>
        <v>0</v>
      </c>
      <c r="V114" s="50">
        <f t="shared" si="10"/>
        <v>0</v>
      </c>
      <c r="W114" s="50">
        <f t="shared" si="11"/>
        <v>0</v>
      </c>
      <c r="X114" s="50">
        <f t="shared" si="12"/>
        <v>0</v>
      </c>
    </row>
    <row r="115" spans="1:24">
      <c r="A115" s="7">
        <v>17</v>
      </c>
      <c r="B115" s="4" t="str">
        <f>'2) Enrollment Chart'!C102</f>
        <v>Select from drop-down list →</v>
      </c>
      <c r="C115" s="366">
        <f>IFERROR(INDEX('Funding by District'!$F$6:$F$684,MATCH($B115,'Funding by District'!$D$6:$D$684,0),0),0)</f>
        <v>0</v>
      </c>
      <c r="D115" s="4">
        <v>17</v>
      </c>
      <c r="E115" s="50">
        <f t="shared" si="13"/>
        <v>0</v>
      </c>
      <c r="F115" s="50">
        <f t="shared" ref="F115:I115" si="30">E115*(1+F$97)</f>
        <v>0</v>
      </c>
      <c r="G115" s="50">
        <f t="shared" si="30"/>
        <v>0</v>
      </c>
      <c r="H115" s="50">
        <f t="shared" si="30"/>
        <v>0</v>
      </c>
      <c r="I115" s="50">
        <f t="shared" si="30"/>
        <v>0</v>
      </c>
      <c r="K115" s="5">
        <v>17</v>
      </c>
      <c r="L115" s="50">
        <f>'2) Enrollment Chart'!D102</f>
        <v>0</v>
      </c>
      <c r="M115" s="50">
        <f>'2) Enrollment Chart'!E102</f>
        <v>0</v>
      </c>
      <c r="N115" s="50">
        <f>'2) Enrollment Chart'!F102</f>
        <v>0</v>
      </c>
      <c r="O115" s="50">
        <f>'2) Enrollment Chart'!G102</f>
        <v>0</v>
      </c>
      <c r="P115" s="50">
        <f>'2) Enrollment Chart'!H102</f>
        <v>0</v>
      </c>
      <c r="Q115" s="50">
        <f t="shared" si="15"/>
        <v>0</v>
      </c>
      <c r="S115" s="4">
        <v>17</v>
      </c>
      <c r="T115" s="50">
        <f t="shared" si="8"/>
        <v>0</v>
      </c>
      <c r="U115" s="50">
        <f t="shared" si="9"/>
        <v>0</v>
      </c>
      <c r="V115" s="50">
        <f t="shared" si="10"/>
        <v>0</v>
      </c>
      <c r="W115" s="50">
        <f t="shared" si="11"/>
        <v>0</v>
      </c>
      <c r="X115" s="50">
        <f t="shared" si="12"/>
        <v>0</v>
      </c>
    </row>
    <row r="116" spans="1:24">
      <c r="A116" s="7">
        <v>18</v>
      </c>
      <c r="B116" s="4" t="str">
        <f>'2) Enrollment Chart'!C103</f>
        <v>Select from drop-down list →</v>
      </c>
      <c r="C116" s="366">
        <f>IFERROR(INDEX('Funding by District'!$F$6:$F$684,MATCH($B116,'Funding by District'!$D$6:$D$684,0),0),0)</f>
        <v>0</v>
      </c>
      <c r="D116" s="4">
        <v>18</v>
      </c>
      <c r="E116" s="50">
        <f t="shared" si="13"/>
        <v>0</v>
      </c>
      <c r="F116" s="50">
        <f t="shared" ref="F116:I116" si="31">E116*(1+F$97)</f>
        <v>0</v>
      </c>
      <c r="G116" s="50">
        <f t="shared" si="31"/>
        <v>0</v>
      </c>
      <c r="H116" s="50">
        <f t="shared" si="31"/>
        <v>0</v>
      </c>
      <c r="I116" s="50">
        <f t="shared" si="31"/>
        <v>0</v>
      </c>
      <c r="K116" s="5">
        <v>18</v>
      </c>
      <c r="L116" s="50">
        <f>'2) Enrollment Chart'!D103</f>
        <v>0</v>
      </c>
      <c r="M116" s="50">
        <f>'2) Enrollment Chart'!E103</f>
        <v>0</v>
      </c>
      <c r="N116" s="50">
        <f>'2) Enrollment Chart'!F103</f>
        <v>0</v>
      </c>
      <c r="O116" s="50">
        <f>'2) Enrollment Chart'!G103</f>
        <v>0</v>
      </c>
      <c r="P116" s="50">
        <f>'2) Enrollment Chart'!H103</f>
        <v>0</v>
      </c>
      <c r="Q116" s="50">
        <f t="shared" si="15"/>
        <v>0</v>
      </c>
      <c r="S116" s="4">
        <v>18</v>
      </c>
      <c r="T116" s="50">
        <f t="shared" si="8"/>
        <v>0</v>
      </c>
      <c r="U116" s="50">
        <f t="shared" si="9"/>
        <v>0</v>
      </c>
      <c r="V116" s="50">
        <f t="shared" si="10"/>
        <v>0</v>
      </c>
      <c r="W116" s="50">
        <f t="shared" si="11"/>
        <v>0</v>
      </c>
      <c r="X116" s="50">
        <f t="shared" si="12"/>
        <v>0</v>
      </c>
    </row>
    <row r="117" spans="1:24">
      <c r="A117" s="7">
        <v>19</v>
      </c>
      <c r="B117" s="4" t="str">
        <f>'2) Enrollment Chart'!C104</f>
        <v>Select from drop-down list →</v>
      </c>
      <c r="C117" s="366">
        <f>IFERROR(INDEX('Funding by District'!$F$6:$F$684,MATCH($B117,'Funding by District'!$D$6:$D$684,0),0),0)</f>
        <v>0</v>
      </c>
      <c r="D117" s="4">
        <v>19</v>
      </c>
      <c r="E117" s="50">
        <f t="shared" si="13"/>
        <v>0</v>
      </c>
      <c r="F117" s="50">
        <f t="shared" ref="F117:I117" si="32">E117*(1+F$97)</f>
        <v>0</v>
      </c>
      <c r="G117" s="50">
        <f t="shared" si="32"/>
        <v>0</v>
      </c>
      <c r="H117" s="50">
        <f t="shared" si="32"/>
        <v>0</v>
      </c>
      <c r="I117" s="50">
        <f t="shared" si="32"/>
        <v>0</v>
      </c>
      <c r="K117" s="5">
        <v>19</v>
      </c>
      <c r="L117" s="50">
        <f>'2) Enrollment Chart'!D104</f>
        <v>0</v>
      </c>
      <c r="M117" s="50">
        <f>'2) Enrollment Chart'!E104</f>
        <v>0</v>
      </c>
      <c r="N117" s="50">
        <f>'2) Enrollment Chart'!F104</f>
        <v>0</v>
      </c>
      <c r="O117" s="50">
        <f>'2) Enrollment Chart'!G104</f>
        <v>0</v>
      </c>
      <c r="P117" s="50">
        <f>'2) Enrollment Chart'!H104</f>
        <v>0</v>
      </c>
      <c r="Q117" s="50">
        <f t="shared" si="15"/>
        <v>0</v>
      </c>
      <c r="S117" s="4">
        <v>19</v>
      </c>
      <c r="T117" s="50">
        <f t="shared" si="8"/>
        <v>0</v>
      </c>
      <c r="U117" s="50">
        <f t="shared" si="9"/>
        <v>0</v>
      </c>
      <c r="V117" s="50">
        <f t="shared" si="10"/>
        <v>0</v>
      </c>
      <c r="W117" s="50">
        <f t="shared" si="11"/>
        <v>0</v>
      </c>
      <c r="X117" s="50">
        <f t="shared" si="12"/>
        <v>0</v>
      </c>
    </row>
    <row r="118" spans="1:24">
      <c r="A118" s="7">
        <v>20</v>
      </c>
      <c r="B118" s="4" t="str">
        <f>'2) Enrollment Chart'!C105</f>
        <v>Select from drop-down list →</v>
      </c>
      <c r="C118" s="366">
        <f>IFERROR(INDEX('Funding by District'!$F$6:$F$684,MATCH($B118,'Funding by District'!$D$6:$D$684,0),0),0)</f>
        <v>0</v>
      </c>
      <c r="D118" s="4">
        <v>20</v>
      </c>
      <c r="E118" s="50">
        <f t="shared" si="13"/>
        <v>0</v>
      </c>
      <c r="F118" s="50">
        <f t="shared" ref="F118:I118" si="33">E118*(1+F$97)</f>
        <v>0</v>
      </c>
      <c r="G118" s="50">
        <f t="shared" si="33"/>
        <v>0</v>
      </c>
      <c r="H118" s="50">
        <f t="shared" si="33"/>
        <v>0</v>
      </c>
      <c r="I118" s="50">
        <f t="shared" si="33"/>
        <v>0</v>
      </c>
      <c r="K118" s="5">
        <v>20</v>
      </c>
      <c r="L118" s="50">
        <f>'2) Enrollment Chart'!D105</f>
        <v>0</v>
      </c>
      <c r="M118" s="50">
        <f>'2) Enrollment Chart'!E105</f>
        <v>0</v>
      </c>
      <c r="N118" s="50">
        <f>'2) Enrollment Chart'!F105</f>
        <v>0</v>
      </c>
      <c r="O118" s="50">
        <f>'2) Enrollment Chart'!G105</f>
        <v>0</v>
      </c>
      <c r="P118" s="50">
        <f>'2) Enrollment Chart'!H105</f>
        <v>0</v>
      </c>
      <c r="Q118" s="50">
        <f t="shared" si="15"/>
        <v>0</v>
      </c>
      <c r="S118" s="4">
        <v>20</v>
      </c>
      <c r="T118" s="50">
        <f t="shared" si="8"/>
        <v>0</v>
      </c>
      <c r="U118" s="50">
        <f t="shared" si="9"/>
        <v>0</v>
      </c>
      <c r="V118" s="50">
        <f t="shared" si="10"/>
        <v>0</v>
      </c>
      <c r="W118" s="50">
        <f t="shared" si="11"/>
        <v>0</v>
      </c>
      <c r="X118" s="50">
        <f t="shared" si="12"/>
        <v>0</v>
      </c>
    </row>
    <row r="119" spans="1:24">
      <c r="A119" s="7">
        <v>21</v>
      </c>
      <c r="B119" s="4" t="str">
        <f>'2) Enrollment Chart'!C106</f>
        <v>Select from drop-down list →</v>
      </c>
      <c r="C119" s="366">
        <f>IFERROR(INDEX('Funding by District'!$F$6:$F$684,MATCH($B119,'Funding by District'!$D$6:$D$684,0),0),0)</f>
        <v>0</v>
      </c>
      <c r="D119" s="4">
        <v>21</v>
      </c>
      <c r="E119" s="50">
        <f t="shared" si="13"/>
        <v>0</v>
      </c>
      <c r="F119" s="50">
        <f t="shared" ref="F119:I119" si="34">E119*(1+F$97)</f>
        <v>0</v>
      </c>
      <c r="G119" s="50">
        <f t="shared" si="34"/>
        <v>0</v>
      </c>
      <c r="H119" s="50">
        <f t="shared" si="34"/>
        <v>0</v>
      </c>
      <c r="I119" s="50">
        <f t="shared" si="34"/>
        <v>0</v>
      </c>
      <c r="K119" s="5">
        <v>21</v>
      </c>
      <c r="L119" s="50">
        <f>'2) Enrollment Chart'!D106</f>
        <v>0</v>
      </c>
      <c r="M119" s="50">
        <f>'2) Enrollment Chart'!E106</f>
        <v>0</v>
      </c>
      <c r="N119" s="50">
        <f>'2) Enrollment Chart'!F106</f>
        <v>0</v>
      </c>
      <c r="O119" s="50">
        <f>'2) Enrollment Chart'!G106</f>
        <v>0</v>
      </c>
      <c r="P119" s="50">
        <f>'2) Enrollment Chart'!H106</f>
        <v>0</v>
      </c>
      <c r="Q119" s="50">
        <f t="shared" si="15"/>
        <v>0</v>
      </c>
      <c r="S119" s="4">
        <v>21</v>
      </c>
      <c r="T119" s="50">
        <f t="shared" si="8"/>
        <v>0</v>
      </c>
      <c r="U119" s="50">
        <f t="shared" si="9"/>
        <v>0</v>
      </c>
      <c r="V119" s="50">
        <f t="shared" si="10"/>
        <v>0</v>
      </c>
      <c r="W119" s="50">
        <f t="shared" si="11"/>
        <v>0</v>
      </c>
      <c r="X119" s="50">
        <f t="shared" si="12"/>
        <v>0</v>
      </c>
    </row>
    <row r="120" spans="1:24">
      <c r="A120" s="7">
        <v>22</v>
      </c>
      <c r="B120" s="4" t="str">
        <f>'2) Enrollment Chart'!C107</f>
        <v>Select from drop-down list →</v>
      </c>
      <c r="C120" s="366">
        <f>IFERROR(INDEX('Funding by District'!$F$6:$F$684,MATCH($B120,'Funding by District'!$D$6:$D$684,0),0),0)</f>
        <v>0</v>
      </c>
      <c r="D120" s="4">
        <v>22</v>
      </c>
      <c r="E120" s="50">
        <f t="shared" si="13"/>
        <v>0</v>
      </c>
      <c r="F120" s="50">
        <f t="shared" ref="F120:I120" si="35">E120*(1+F$97)</f>
        <v>0</v>
      </c>
      <c r="G120" s="50">
        <f t="shared" si="35"/>
        <v>0</v>
      </c>
      <c r="H120" s="50">
        <f t="shared" si="35"/>
        <v>0</v>
      </c>
      <c r="I120" s="50">
        <f t="shared" si="35"/>
        <v>0</v>
      </c>
      <c r="K120" s="5">
        <v>22</v>
      </c>
      <c r="L120" s="50">
        <f>'2) Enrollment Chart'!D107</f>
        <v>0</v>
      </c>
      <c r="M120" s="50">
        <f>'2) Enrollment Chart'!E107</f>
        <v>0</v>
      </c>
      <c r="N120" s="50">
        <f>'2) Enrollment Chart'!F107</f>
        <v>0</v>
      </c>
      <c r="O120" s="50">
        <f>'2) Enrollment Chart'!G107</f>
        <v>0</v>
      </c>
      <c r="P120" s="50">
        <f>'2) Enrollment Chart'!H107</f>
        <v>0</v>
      </c>
      <c r="Q120" s="50">
        <f t="shared" si="15"/>
        <v>0</v>
      </c>
      <c r="S120" s="4">
        <v>22</v>
      </c>
      <c r="T120" s="50">
        <f t="shared" si="8"/>
        <v>0</v>
      </c>
      <c r="U120" s="50">
        <f t="shared" si="9"/>
        <v>0</v>
      </c>
      <c r="V120" s="50">
        <f t="shared" si="10"/>
        <v>0</v>
      </c>
      <c r="W120" s="50">
        <f t="shared" si="11"/>
        <v>0</v>
      </c>
      <c r="X120" s="50">
        <f t="shared" si="12"/>
        <v>0</v>
      </c>
    </row>
    <row r="121" spans="1:24">
      <c r="A121" s="7">
        <v>23</v>
      </c>
      <c r="B121" s="4" t="str">
        <f>'2) Enrollment Chart'!C108</f>
        <v>Select from drop-down list →</v>
      </c>
      <c r="C121" s="366">
        <f>IFERROR(INDEX('Funding by District'!$F$6:$F$684,MATCH($B121,'Funding by District'!$D$6:$D$684,0),0),0)</f>
        <v>0</v>
      </c>
      <c r="D121" s="4">
        <v>23</v>
      </c>
      <c r="E121" s="50">
        <f t="shared" si="13"/>
        <v>0</v>
      </c>
      <c r="F121" s="50">
        <f t="shared" ref="F121:I121" si="36">E121*(1+F$97)</f>
        <v>0</v>
      </c>
      <c r="G121" s="50">
        <f t="shared" si="36"/>
        <v>0</v>
      </c>
      <c r="H121" s="50">
        <f t="shared" si="36"/>
        <v>0</v>
      </c>
      <c r="I121" s="50">
        <f t="shared" si="36"/>
        <v>0</v>
      </c>
      <c r="K121" s="5">
        <v>23</v>
      </c>
      <c r="L121" s="50">
        <f>'2) Enrollment Chart'!D108</f>
        <v>0</v>
      </c>
      <c r="M121" s="50">
        <f>'2) Enrollment Chart'!E108</f>
        <v>0</v>
      </c>
      <c r="N121" s="50">
        <f>'2) Enrollment Chart'!F108</f>
        <v>0</v>
      </c>
      <c r="O121" s="50">
        <f>'2) Enrollment Chart'!G108</f>
        <v>0</v>
      </c>
      <c r="P121" s="50">
        <f>'2) Enrollment Chart'!H108</f>
        <v>0</v>
      </c>
      <c r="Q121" s="50">
        <f t="shared" si="15"/>
        <v>0</v>
      </c>
      <c r="S121" s="4">
        <v>23</v>
      </c>
      <c r="T121" s="50">
        <f t="shared" si="8"/>
        <v>0</v>
      </c>
      <c r="U121" s="50">
        <f t="shared" si="9"/>
        <v>0</v>
      </c>
      <c r="V121" s="50">
        <f t="shared" si="10"/>
        <v>0</v>
      </c>
      <c r="W121" s="50">
        <f t="shared" si="11"/>
        <v>0</v>
      </c>
      <c r="X121" s="50">
        <f t="shared" si="12"/>
        <v>0</v>
      </c>
    </row>
    <row r="122" spans="1:24">
      <c r="A122" s="7">
        <v>24</v>
      </c>
      <c r="B122" s="4" t="str">
        <f>'2) Enrollment Chart'!C109</f>
        <v>Select from drop-down list →</v>
      </c>
      <c r="C122" s="366">
        <f>IFERROR(INDEX('Funding by District'!$F$6:$F$684,MATCH($B122,'Funding by District'!$D$6:$D$684,0),0),0)</f>
        <v>0</v>
      </c>
      <c r="D122" s="4">
        <v>24</v>
      </c>
      <c r="E122" s="50">
        <f t="shared" si="13"/>
        <v>0</v>
      </c>
      <c r="F122" s="50">
        <f t="shared" ref="F122:I122" si="37">E122*(1+F$97)</f>
        <v>0</v>
      </c>
      <c r="G122" s="50">
        <f t="shared" si="37"/>
        <v>0</v>
      </c>
      <c r="H122" s="50">
        <f t="shared" si="37"/>
        <v>0</v>
      </c>
      <c r="I122" s="50">
        <f t="shared" si="37"/>
        <v>0</v>
      </c>
      <c r="K122" s="5">
        <v>24</v>
      </c>
      <c r="L122" s="50">
        <f>'2) Enrollment Chart'!D109</f>
        <v>0</v>
      </c>
      <c r="M122" s="50">
        <f>'2) Enrollment Chart'!E109</f>
        <v>0</v>
      </c>
      <c r="N122" s="50">
        <f>'2) Enrollment Chart'!F109</f>
        <v>0</v>
      </c>
      <c r="O122" s="50">
        <f>'2) Enrollment Chart'!G109</f>
        <v>0</v>
      </c>
      <c r="P122" s="50">
        <f>'2) Enrollment Chart'!H109</f>
        <v>0</v>
      </c>
      <c r="Q122" s="50">
        <f t="shared" si="15"/>
        <v>0</v>
      </c>
      <c r="S122" s="4">
        <v>24</v>
      </c>
      <c r="T122" s="50">
        <f t="shared" si="8"/>
        <v>0</v>
      </c>
      <c r="U122" s="50">
        <f t="shared" si="9"/>
        <v>0</v>
      </c>
      <c r="V122" s="50">
        <f t="shared" si="10"/>
        <v>0</v>
      </c>
      <c r="W122" s="50">
        <f t="shared" si="11"/>
        <v>0</v>
      </c>
      <c r="X122" s="50">
        <f t="shared" si="12"/>
        <v>0</v>
      </c>
    </row>
    <row r="123" spans="1:24">
      <c r="A123" s="7">
        <v>25</v>
      </c>
      <c r="B123" s="4" t="str">
        <f>'2) Enrollment Chart'!C110</f>
        <v>Select from drop-down list →</v>
      </c>
      <c r="C123" s="366">
        <f>IFERROR(INDEX('Funding by District'!$F$6:$F$684,MATCH($B123,'Funding by District'!$D$6:$D$684,0),0),0)</f>
        <v>0</v>
      </c>
      <c r="D123" s="4">
        <v>25</v>
      </c>
      <c r="E123" s="50">
        <f t="shared" si="13"/>
        <v>0</v>
      </c>
      <c r="F123" s="50">
        <f t="shared" ref="F123:I123" si="38">E123*(1+F$97)</f>
        <v>0</v>
      </c>
      <c r="G123" s="50">
        <f t="shared" si="38"/>
        <v>0</v>
      </c>
      <c r="H123" s="50">
        <f t="shared" si="38"/>
        <v>0</v>
      </c>
      <c r="I123" s="50">
        <f t="shared" si="38"/>
        <v>0</v>
      </c>
      <c r="K123" s="5">
        <v>25</v>
      </c>
      <c r="L123" s="50">
        <f>'2) Enrollment Chart'!D110</f>
        <v>0</v>
      </c>
      <c r="M123" s="50">
        <f>'2) Enrollment Chart'!E110</f>
        <v>0</v>
      </c>
      <c r="N123" s="50">
        <f>'2) Enrollment Chart'!F110</f>
        <v>0</v>
      </c>
      <c r="O123" s="50">
        <f>'2) Enrollment Chart'!G110</f>
        <v>0</v>
      </c>
      <c r="P123" s="50">
        <f>'2) Enrollment Chart'!H110</f>
        <v>0</v>
      </c>
      <c r="Q123" s="50">
        <f t="shared" si="15"/>
        <v>0</v>
      </c>
      <c r="S123" s="4">
        <v>25</v>
      </c>
      <c r="T123" s="50">
        <f t="shared" si="8"/>
        <v>0</v>
      </c>
      <c r="U123" s="50">
        <f t="shared" si="9"/>
        <v>0</v>
      </c>
      <c r="V123" s="50">
        <f t="shared" si="10"/>
        <v>0</v>
      </c>
      <c r="W123" s="50">
        <f t="shared" si="11"/>
        <v>0</v>
      </c>
      <c r="X123" s="50">
        <f t="shared" si="12"/>
        <v>0</v>
      </c>
    </row>
    <row r="124" spans="1:24">
      <c r="A124" s="7">
        <v>26</v>
      </c>
      <c r="B124" s="4" t="str">
        <f>'2) Enrollment Chart'!C111</f>
        <v>Select from drop-down list →</v>
      </c>
      <c r="C124" s="366">
        <f>IFERROR(INDEX('Funding by District'!$F$6:$F$684,MATCH($B124,'Funding by District'!$D$6:$D$684,0),0),0)</f>
        <v>0</v>
      </c>
      <c r="D124" s="4">
        <v>26</v>
      </c>
      <c r="E124" s="50">
        <f t="shared" si="13"/>
        <v>0</v>
      </c>
      <c r="F124" s="50">
        <f t="shared" ref="F124:I124" si="39">E124*(1+F$97)</f>
        <v>0</v>
      </c>
      <c r="G124" s="50">
        <f t="shared" si="39"/>
        <v>0</v>
      </c>
      <c r="H124" s="50">
        <f t="shared" si="39"/>
        <v>0</v>
      </c>
      <c r="I124" s="50">
        <f t="shared" si="39"/>
        <v>0</v>
      </c>
      <c r="K124" s="5">
        <v>26</v>
      </c>
      <c r="L124" s="50">
        <f>'2) Enrollment Chart'!D111</f>
        <v>0</v>
      </c>
      <c r="M124" s="50">
        <f>'2) Enrollment Chart'!E111</f>
        <v>0</v>
      </c>
      <c r="N124" s="50">
        <f>'2) Enrollment Chart'!F111</f>
        <v>0</v>
      </c>
      <c r="O124" s="50">
        <f>'2) Enrollment Chart'!G111</f>
        <v>0</v>
      </c>
      <c r="P124" s="50">
        <f>'2) Enrollment Chart'!H111</f>
        <v>0</v>
      </c>
      <c r="Q124" s="50">
        <f t="shared" si="15"/>
        <v>0</v>
      </c>
      <c r="S124" s="4">
        <v>26</v>
      </c>
      <c r="T124" s="50">
        <f t="shared" si="8"/>
        <v>0</v>
      </c>
      <c r="U124" s="50">
        <f t="shared" si="9"/>
        <v>0</v>
      </c>
      <c r="V124" s="50">
        <f t="shared" si="10"/>
        <v>0</v>
      </c>
      <c r="W124" s="50">
        <f t="shared" si="11"/>
        <v>0</v>
      </c>
      <c r="X124" s="50">
        <f t="shared" si="12"/>
        <v>0</v>
      </c>
    </row>
    <row r="125" spans="1:24">
      <c r="A125" s="7">
        <v>27</v>
      </c>
      <c r="B125" s="4" t="str">
        <f>'2) Enrollment Chart'!C112</f>
        <v>Select from drop-down list →</v>
      </c>
      <c r="C125" s="366">
        <f>IFERROR(INDEX('Funding by District'!$F$6:$F$684,MATCH($B125,'Funding by District'!$D$6:$D$684,0),0),0)</f>
        <v>0</v>
      </c>
      <c r="D125" s="4">
        <v>27</v>
      </c>
      <c r="E125" s="50">
        <f t="shared" si="13"/>
        <v>0</v>
      </c>
      <c r="F125" s="50">
        <f t="shared" ref="F125:I125" si="40">E125*(1+F$97)</f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K125" s="5">
        <v>27</v>
      </c>
      <c r="L125" s="50">
        <f>'2) Enrollment Chart'!D112</f>
        <v>0</v>
      </c>
      <c r="M125" s="50">
        <f>'2) Enrollment Chart'!E112</f>
        <v>0</v>
      </c>
      <c r="N125" s="50">
        <f>'2) Enrollment Chart'!F112</f>
        <v>0</v>
      </c>
      <c r="O125" s="50">
        <f>'2) Enrollment Chart'!G112</f>
        <v>0</v>
      </c>
      <c r="P125" s="50">
        <f>'2) Enrollment Chart'!H112</f>
        <v>0</v>
      </c>
      <c r="Q125" s="50">
        <f t="shared" si="15"/>
        <v>0</v>
      </c>
      <c r="S125" s="4">
        <v>27</v>
      </c>
      <c r="T125" s="50">
        <f t="shared" si="8"/>
        <v>0</v>
      </c>
      <c r="U125" s="50">
        <f t="shared" si="9"/>
        <v>0</v>
      </c>
      <c r="V125" s="50">
        <f t="shared" si="10"/>
        <v>0</v>
      </c>
      <c r="W125" s="50">
        <f t="shared" si="11"/>
        <v>0</v>
      </c>
      <c r="X125" s="50">
        <f t="shared" si="12"/>
        <v>0</v>
      </c>
    </row>
    <row r="126" spans="1:24">
      <c r="A126" s="7">
        <v>28</v>
      </c>
      <c r="B126" s="4" t="str">
        <f>'2) Enrollment Chart'!C113</f>
        <v>Select from drop-down list →</v>
      </c>
      <c r="C126" s="366">
        <f>IFERROR(INDEX('Funding by District'!$F$6:$F$684,MATCH($B126,'Funding by District'!$D$6:$D$684,0),0),0)</f>
        <v>0</v>
      </c>
      <c r="D126" s="4">
        <v>28</v>
      </c>
      <c r="E126" s="50">
        <f t="shared" si="13"/>
        <v>0</v>
      </c>
      <c r="F126" s="50">
        <f t="shared" ref="F126:I126" si="41">E126*(1+F$97)</f>
        <v>0</v>
      </c>
      <c r="G126" s="50">
        <f t="shared" si="41"/>
        <v>0</v>
      </c>
      <c r="H126" s="50">
        <f t="shared" si="41"/>
        <v>0</v>
      </c>
      <c r="I126" s="50">
        <f t="shared" si="41"/>
        <v>0</v>
      </c>
      <c r="K126" s="5">
        <v>28</v>
      </c>
      <c r="L126" s="50">
        <f>'2) Enrollment Chart'!D113</f>
        <v>0</v>
      </c>
      <c r="M126" s="50">
        <f>'2) Enrollment Chart'!E113</f>
        <v>0</v>
      </c>
      <c r="N126" s="50">
        <f>'2) Enrollment Chart'!F113</f>
        <v>0</v>
      </c>
      <c r="O126" s="50">
        <f>'2) Enrollment Chart'!G113</f>
        <v>0</v>
      </c>
      <c r="P126" s="50">
        <f>'2) Enrollment Chart'!H113</f>
        <v>0</v>
      </c>
      <c r="Q126" s="50">
        <f t="shared" si="15"/>
        <v>0</v>
      </c>
      <c r="S126" s="4">
        <v>28</v>
      </c>
      <c r="T126" s="50">
        <f t="shared" si="8"/>
        <v>0</v>
      </c>
      <c r="U126" s="50">
        <f t="shared" si="9"/>
        <v>0</v>
      </c>
      <c r="V126" s="50">
        <f t="shared" si="10"/>
        <v>0</v>
      </c>
      <c r="W126" s="50">
        <f t="shared" si="11"/>
        <v>0</v>
      </c>
      <c r="X126" s="50">
        <f t="shared" si="12"/>
        <v>0</v>
      </c>
    </row>
    <row r="127" spans="1:24">
      <c r="A127" s="7">
        <v>29</v>
      </c>
      <c r="B127" s="4" t="str">
        <f>'2) Enrollment Chart'!C114</f>
        <v>Select from drop-down list →</v>
      </c>
      <c r="C127" s="366">
        <f>IFERROR(INDEX('Funding by District'!$F$6:$F$684,MATCH($B127,'Funding by District'!$D$6:$D$684,0),0),0)</f>
        <v>0</v>
      </c>
      <c r="D127" s="4">
        <v>29</v>
      </c>
      <c r="E127" s="50">
        <f t="shared" si="13"/>
        <v>0</v>
      </c>
      <c r="F127" s="50">
        <f t="shared" ref="F127:I127" si="42">E127*(1+F$97)</f>
        <v>0</v>
      </c>
      <c r="G127" s="50">
        <f t="shared" si="42"/>
        <v>0</v>
      </c>
      <c r="H127" s="50">
        <f t="shared" si="42"/>
        <v>0</v>
      </c>
      <c r="I127" s="50">
        <f t="shared" si="42"/>
        <v>0</v>
      </c>
      <c r="K127" s="5">
        <v>29</v>
      </c>
      <c r="L127" s="50">
        <f>'2) Enrollment Chart'!D114</f>
        <v>0</v>
      </c>
      <c r="M127" s="50">
        <f>'2) Enrollment Chart'!E114</f>
        <v>0</v>
      </c>
      <c r="N127" s="50">
        <f>'2) Enrollment Chart'!F114</f>
        <v>0</v>
      </c>
      <c r="O127" s="50">
        <f>'2) Enrollment Chart'!G114</f>
        <v>0</v>
      </c>
      <c r="P127" s="50">
        <f>'2) Enrollment Chart'!H114</f>
        <v>0</v>
      </c>
      <c r="Q127" s="50">
        <f t="shared" si="15"/>
        <v>0</v>
      </c>
      <c r="S127" s="4">
        <v>29</v>
      </c>
      <c r="T127" s="50">
        <f t="shared" si="8"/>
        <v>0</v>
      </c>
      <c r="U127" s="50">
        <f t="shared" si="9"/>
        <v>0</v>
      </c>
      <c r="V127" s="50">
        <f t="shared" si="10"/>
        <v>0</v>
      </c>
      <c r="W127" s="50">
        <f t="shared" si="11"/>
        <v>0</v>
      </c>
      <c r="X127" s="50">
        <f t="shared" si="12"/>
        <v>0</v>
      </c>
    </row>
    <row r="128" spans="1:24">
      <c r="A128" s="7">
        <v>30</v>
      </c>
      <c r="B128" s="4" t="str">
        <f>'2) Enrollment Chart'!C115</f>
        <v>Select from drop-down list →</v>
      </c>
      <c r="C128" s="366">
        <f>IFERROR(INDEX('Funding by District'!$F$6:$F$684,MATCH($B128,'Funding by District'!$D$6:$D$684,0),0),0)</f>
        <v>0</v>
      </c>
      <c r="D128" s="4">
        <v>30</v>
      </c>
      <c r="E128" s="50">
        <f t="shared" si="13"/>
        <v>0</v>
      </c>
      <c r="F128" s="50">
        <f t="shared" ref="F128:I128" si="43">E128*(1+F$97)</f>
        <v>0</v>
      </c>
      <c r="G128" s="50">
        <f t="shared" si="43"/>
        <v>0</v>
      </c>
      <c r="H128" s="50">
        <f t="shared" si="43"/>
        <v>0</v>
      </c>
      <c r="I128" s="50">
        <f t="shared" si="43"/>
        <v>0</v>
      </c>
      <c r="K128" s="5">
        <v>30</v>
      </c>
      <c r="L128" s="50">
        <f>'2) Enrollment Chart'!D115</f>
        <v>0</v>
      </c>
      <c r="M128" s="50">
        <f>'2) Enrollment Chart'!E115</f>
        <v>0</v>
      </c>
      <c r="N128" s="50">
        <f>'2) Enrollment Chart'!F115</f>
        <v>0</v>
      </c>
      <c r="O128" s="50">
        <f>'2) Enrollment Chart'!G115</f>
        <v>0</v>
      </c>
      <c r="P128" s="50">
        <f>'2) Enrollment Chart'!H115</f>
        <v>0</v>
      </c>
      <c r="Q128" s="50">
        <f t="shared" si="15"/>
        <v>0</v>
      </c>
      <c r="S128" s="4">
        <v>30</v>
      </c>
      <c r="T128" s="50">
        <f t="shared" si="8"/>
        <v>0</v>
      </c>
      <c r="U128" s="50">
        <f t="shared" si="9"/>
        <v>0</v>
      </c>
      <c r="V128" s="50">
        <f t="shared" si="10"/>
        <v>0</v>
      </c>
      <c r="W128" s="50">
        <f t="shared" si="11"/>
        <v>0</v>
      </c>
      <c r="X128" s="50">
        <f t="shared" si="12"/>
        <v>0</v>
      </c>
    </row>
    <row r="129" spans="1:24">
      <c r="A129" s="7">
        <v>31</v>
      </c>
      <c r="B129" s="4" t="str">
        <f>'2) Enrollment Chart'!C116</f>
        <v>Select from drop-down list →</v>
      </c>
      <c r="C129" s="366">
        <f>IFERROR(INDEX('Funding by District'!$F$6:$F$684,MATCH($B129,'Funding by District'!$D$6:$D$684,0),0),0)</f>
        <v>0</v>
      </c>
      <c r="D129" s="4">
        <v>31</v>
      </c>
      <c r="E129" s="50">
        <f t="shared" si="13"/>
        <v>0</v>
      </c>
      <c r="F129" s="50">
        <f t="shared" ref="F129:I129" si="44">E129*(1+F$97)</f>
        <v>0</v>
      </c>
      <c r="G129" s="50">
        <f t="shared" si="44"/>
        <v>0</v>
      </c>
      <c r="H129" s="50">
        <f t="shared" si="44"/>
        <v>0</v>
      </c>
      <c r="I129" s="50">
        <f t="shared" si="44"/>
        <v>0</v>
      </c>
      <c r="K129" s="5">
        <v>31</v>
      </c>
      <c r="L129" s="50">
        <f>'2) Enrollment Chart'!D116</f>
        <v>0</v>
      </c>
      <c r="M129" s="50">
        <f>'2) Enrollment Chart'!E116</f>
        <v>0</v>
      </c>
      <c r="N129" s="50">
        <f>'2) Enrollment Chart'!F116</f>
        <v>0</v>
      </c>
      <c r="O129" s="50">
        <f>'2) Enrollment Chart'!G116</f>
        <v>0</v>
      </c>
      <c r="P129" s="50">
        <f>'2) Enrollment Chart'!H116</f>
        <v>0</v>
      </c>
      <c r="Q129" s="50">
        <f t="shared" si="15"/>
        <v>0</v>
      </c>
      <c r="S129" s="4">
        <v>31</v>
      </c>
      <c r="T129" s="50">
        <f t="shared" si="8"/>
        <v>0</v>
      </c>
      <c r="U129" s="50">
        <f t="shared" si="9"/>
        <v>0</v>
      </c>
      <c r="V129" s="50">
        <f t="shared" si="10"/>
        <v>0</v>
      </c>
      <c r="W129" s="50">
        <f t="shared" si="11"/>
        <v>0</v>
      </c>
      <c r="X129" s="50">
        <f t="shared" si="12"/>
        <v>0</v>
      </c>
    </row>
    <row r="130" spans="1:24">
      <c r="A130" s="7">
        <v>32</v>
      </c>
      <c r="B130" s="4" t="str">
        <f>'2) Enrollment Chart'!C117</f>
        <v>Select from drop-down list →</v>
      </c>
      <c r="C130" s="366">
        <f>IFERROR(INDEX('Funding by District'!$F$6:$F$684,MATCH($B130,'Funding by District'!$D$6:$D$684,0),0),0)</f>
        <v>0</v>
      </c>
      <c r="D130" s="4">
        <v>32</v>
      </c>
      <c r="E130" s="50">
        <f t="shared" si="13"/>
        <v>0</v>
      </c>
      <c r="F130" s="50">
        <f t="shared" ref="F130:I130" si="45">E130*(1+F$97)</f>
        <v>0</v>
      </c>
      <c r="G130" s="50">
        <f t="shared" si="45"/>
        <v>0</v>
      </c>
      <c r="H130" s="50">
        <f t="shared" si="45"/>
        <v>0</v>
      </c>
      <c r="I130" s="50">
        <f t="shared" si="45"/>
        <v>0</v>
      </c>
      <c r="K130" s="5">
        <v>32</v>
      </c>
      <c r="L130" s="50">
        <f>'2) Enrollment Chart'!D117</f>
        <v>0</v>
      </c>
      <c r="M130" s="50">
        <f>'2) Enrollment Chart'!E117</f>
        <v>0</v>
      </c>
      <c r="N130" s="50">
        <f>'2) Enrollment Chart'!F117</f>
        <v>0</v>
      </c>
      <c r="O130" s="50">
        <f>'2) Enrollment Chart'!G117</f>
        <v>0</v>
      </c>
      <c r="P130" s="50">
        <f>'2) Enrollment Chart'!H117</f>
        <v>0</v>
      </c>
      <c r="Q130" s="50">
        <f t="shared" si="15"/>
        <v>0</v>
      </c>
      <c r="S130" s="4">
        <v>32</v>
      </c>
      <c r="T130" s="50">
        <f t="shared" si="8"/>
        <v>0</v>
      </c>
      <c r="U130" s="50">
        <f t="shared" si="9"/>
        <v>0</v>
      </c>
      <c r="V130" s="50">
        <f t="shared" si="10"/>
        <v>0</v>
      </c>
      <c r="W130" s="50">
        <f t="shared" si="11"/>
        <v>0</v>
      </c>
      <c r="X130" s="50">
        <f t="shared" si="12"/>
        <v>0</v>
      </c>
    </row>
    <row r="131" spans="1:24">
      <c r="A131" s="7">
        <v>33</v>
      </c>
      <c r="B131" s="4" t="str">
        <f>'2) Enrollment Chart'!C118</f>
        <v>Select from drop-down list →</v>
      </c>
      <c r="C131" s="366">
        <f>IFERROR(INDEX('Funding by District'!$F$6:$F$684,MATCH($B131,'Funding by District'!$D$6:$D$684,0),0),0)</f>
        <v>0</v>
      </c>
      <c r="D131" s="4">
        <v>33</v>
      </c>
      <c r="E131" s="50">
        <f t="shared" si="13"/>
        <v>0</v>
      </c>
      <c r="F131" s="50">
        <f t="shared" ref="F131:I131" si="46">E131*(1+F$97)</f>
        <v>0</v>
      </c>
      <c r="G131" s="50">
        <f t="shared" si="46"/>
        <v>0</v>
      </c>
      <c r="H131" s="50">
        <f t="shared" si="46"/>
        <v>0</v>
      </c>
      <c r="I131" s="50">
        <f t="shared" si="46"/>
        <v>0</v>
      </c>
      <c r="K131" s="5">
        <v>33</v>
      </c>
      <c r="L131" s="50">
        <f>'2) Enrollment Chart'!D118</f>
        <v>0</v>
      </c>
      <c r="M131" s="50">
        <f>'2) Enrollment Chart'!E118</f>
        <v>0</v>
      </c>
      <c r="N131" s="50">
        <f>'2) Enrollment Chart'!F118</f>
        <v>0</v>
      </c>
      <c r="O131" s="50">
        <f>'2) Enrollment Chart'!G118</f>
        <v>0</v>
      </c>
      <c r="P131" s="50">
        <f>'2) Enrollment Chart'!H118</f>
        <v>0</v>
      </c>
      <c r="Q131" s="50">
        <f t="shared" si="15"/>
        <v>0</v>
      </c>
      <c r="S131" s="4">
        <v>33</v>
      </c>
      <c r="T131" s="50">
        <f t="shared" ref="T131:T148" si="47">E131*L131</f>
        <v>0</v>
      </c>
      <c r="U131" s="50">
        <f t="shared" ref="U131:U148" si="48">F131*M131</f>
        <v>0</v>
      </c>
      <c r="V131" s="50">
        <f t="shared" ref="V131:V148" si="49">G131*N131</f>
        <v>0</v>
      </c>
      <c r="W131" s="50">
        <f t="shared" ref="W131:W148" si="50">H131*O131</f>
        <v>0</v>
      </c>
      <c r="X131" s="50">
        <f t="shared" ref="X131:X148" si="51">I131*P131</f>
        <v>0</v>
      </c>
    </row>
    <row r="132" spans="1:24">
      <c r="A132" s="7">
        <v>34</v>
      </c>
      <c r="B132" s="4" t="str">
        <f>'2) Enrollment Chart'!C119</f>
        <v>Select from drop-down list →</v>
      </c>
      <c r="C132" s="366">
        <f>IFERROR(INDEX('Funding by District'!$F$6:$F$684,MATCH($B132,'Funding by District'!$D$6:$D$684,0),0),0)</f>
        <v>0</v>
      </c>
      <c r="D132" s="4">
        <v>34</v>
      </c>
      <c r="E132" s="50">
        <f t="shared" si="13"/>
        <v>0</v>
      </c>
      <c r="F132" s="50">
        <f t="shared" ref="F132:I132" si="52">E132*(1+F$97)</f>
        <v>0</v>
      </c>
      <c r="G132" s="50">
        <f t="shared" si="52"/>
        <v>0</v>
      </c>
      <c r="H132" s="50">
        <f t="shared" si="52"/>
        <v>0</v>
      </c>
      <c r="I132" s="50">
        <f t="shared" si="52"/>
        <v>0</v>
      </c>
      <c r="K132" s="5">
        <v>34</v>
      </c>
      <c r="L132" s="50">
        <f>'2) Enrollment Chart'!D119</f>
        <v>0</v>
      </c>
      <c r="M132" s="50">
        <f>'2) Enrollment Chart'!E119</f>
        <v>0</v>
      </c>
      <c r="N132" s="50">
        <f>'2) Enrollment Chart'!F119</f>
        <v>0</v>
      </c>
      <c r="O132" s="50">
        <f>'2) Enrollment Chart'!G119</f>
        <v>0</v>
      </c>
      <c r="P132" s="50">
        <f>'2) Enrollment Chart'!H119</f>
        <v>0</v>
      </c>
      <c r="Q132" s="50">
        <f t="shared" si="15"/>
        <v>0</v>
      </c>
      <c r="S132" s="4">
        <v>34</v>
      </c>
      <c r="T132" s="50">
        <f t="shared" si="47"/>
        <v>0</v>
      </c>
      <c r="U132" s="50">
        <f t="shared" si="48"/>
        <v>0</v>
      </c>
      <c r="V132" s="50">
        <f t="shared" si="49"/>
        <v>0</v>
      </c>
      <c r="W132" s="50">
        <f t="shared" si="50"/>
        <v>0</v>
      </c>
      <c r="X132" s="50">
        <f t="shared" si="51"/>
        <v>0</v>
      </c>
    </row>
    <row r="133" spans="1:24">
      <c r="A133" s="7">
        <v>35</v>
      </c>
      <c r="B133" s="4" t="str">
        <f>'2) Enrollment Chart'!C120</f>
        <v>Select from drop-down list →</v>
      </c>
      <c r="C133" s="366">
        <f>IFERROR(INDEX('Funding by District'!$F$6:$F$684,MATCH($B133,'Funding by District'!$D$6:$D$684,0),0),0)</f>
        <v>0</v>
      </c>
      <c r="D133" s="4">
        <v>35</v>
      </c>
      <c r="E133" s="50">
        <f t="shared" si="13"/>
        <v>0</v>
      </c>
      <c r="F133" s="50">
        <f t="shared" ref="F133:I133" si="53">E133*(1+F$97)</f>
        <v>0</v>
      </c>
      <c r="G133" s="50">
        <f t="shared" si="53"/>
        <v>0</v>
      </c>
      <c r="H133" s="50">
        <f t="shared" si="53"/>
        <v>0</v>
      </c>
      <c r="I133" s="50">
        <f t="shared" si="53"/>
        <v>0</v>
      </c>
      <c r="K133" s="5">
        <v>35</v>
      </c>
      <c r="L133" s="50">
        <f>'2) Enrollment Chart'!D120</f>
        <v>0</v>
      </c>
      <c r="M133" s="50">
        <f>'2) Enrollment Chart'!E120</f>
        <v>0</v>
      </c>
      <c r="N133" s="50">
        <f>'2) Enrollment Chart'!F120</f>
        <v>0</v>
      </c>
      <c r="O133" s="50">
        <f>'2) Enrollment Chart'!G120</f>
        <v>0</v>
      </c>
      <c r="P133" s="50">
        <f>'2) Enrollment Chart'!H120</f>
        <v>0</v>
      </c>
      <c r="Q133" s="50">
        <f t="shared" si="15"/>
        <v>0</v>
      </c>
      <c r="S133" s="4">
        <v>35</v>
      </c>
      <c r="T133" s="50">
        <f t="shared" si="47"/>
        <v>0</v>
      </c>
      <c r="U133" s="50">
        <f t="shared" si="48"/>
        <v>0</v>
      </c>
      <c r="V133" s="50">
        <f t="shared" si="49"/>
        <v>0</v>
      </c>
      <c r="W133" s="50">
        <f t="shared" si="50"/>
        <v>0</v>
      </c>
      <c r="X133" s="50">
        <f t="shared" si="51"/>
        <v>0</v>
      </c>
    </row>
    <row r="134" spans="1:24">
      <c r="A134" s="7">
        <v>36</v>
      </c>
      <c r="B134" s="4" t="str">
        <f>'2) Enrollment Chart'!C121</f>
        <v>Select from drop-down list →</v>
      </c>
      <c r="C134" s="366">
        <f>IFERROR(INDEX('Funding by District'!$F$6:$F$684,MATCH($B134,'Funding by District'!$D$6:$D$684,0),0),0)</f>
        <v>0</v>
      </c>
      <c r="D134" s="4">
        <v>36</v>
      </c>
      <c r="E134" s="50">
        <f t="shared" si="13"/>
        <v>0</v>
      </c>
      <c r="F134" s="50">
        <f t="shared" ref="F134:I134" si="54">E134*(1+F$97)</f>
        <v>0</v>
      </c>
      <c r="G134" s="50">
        <f t="shared" si="54"/>
        <v>0</v>
      </c>
      <c r="H134" s="50">
        <f t="shared" si="54"/>
        <v>0</v>
      </c>
      <c r="I134" s="50">
        <f t="shared" si="54"/>
        <v>0</v>
      </c>
      <c r="K134" s="5">
        <v>36</v>
      </c>
      <c r="L134" s="50">
        <f>'2) Enrollment Chart'!D121</f>
        <v>0</v>
      </c>
      <c r="M134" s="50">
        <f>'2) Enrollment Chart'!E121</f>
        <v>0</v>
      </c>
      <c r="N134" s="50">
        <f>'2) Enrollment Chart'!F121</f>
        <v>0</v>
      </c>
      <c r="O134" s="50">
        <f>'2) Enrollment Chart'!G121</f>
        <v>0</v>
      </c>
      <c r="P134" s="50">
        <f>'2) Enrollment Chart'!H121</f>
        <v>0</v>
      </c>
      <c r="Q134" s="50">
        <f t="shared" si="15"/>
        <v>0</v>
      </c>
      <c r="S134" s="4">
        <v>36</v>
      </c>
      <c r="T134" s="50">
        <f t="shared" si="47"/>
        <v>0</v>
      </c>
      <c r="U134" s="50">
        <f t="shared" si="48"/>
        <v>0</v>
      </c>
      <c r="V134" s="50">
        <f t="shared" si="49"/>
        <v>0</v>
      </c>
      <c r="W134" s="50">
        <f t="shared" si="50"/>
        <v>0</v>
      </c>
      <c r="X134" s="50">
        <f t="shared" si="51"/>
        <v>0</v>
      </c>
    </row>
    <row r="135" spans="1:24">
      <c r="A135" s="7">
        <v>37</v>
      </c>
      <c r="B135" s="4" t="str">
        <f>'2) Enrollment Chart'!C122</f>
        <v>Select from drop-down list →</v>
      </c>
      <c r="C135" s="366">
        <f>IFERROR(INDEX('Funding by District'!$F$6:$F$684,MATCH($B135,'Funding by District'!$D$6:$D$684,0),0),0)</f>
        <v>0</v>
      </c>
      <c r="D135" s="4">
        <v>37</v>
      </c>
      <c r="E135" s="50">
        <f t="shared" si="13"/>
        <v>0</v>
      </c>
      <c r="F135" s="50">
        <f t="shared" ref="F135:I135" si="55">E135*(1+F$97)</f>
        <v>0</v>
      </c>
      <c r="G135" s="50">
        <f t="shared" si="55"/>
        <v>0</v>
      </c>
      <c r="H135" s="50">
        <f t="shared" si="55"/>
        <v>0</v>
      </c>
      <c r="I135" s="50">
        <f t="shared" si="55"/>
        <v>0</v>
      </c>
      <c r="K135" s="5">
        <v>37</v>
      </c>
      <c r="L135" s="50">
        <f>'2) Enrollment Chart'!D122</f>
        <v>0</v>
      </c>
      <c r="M135" s="50">
        <f>'2) Enrollment Chart'!E122</f>
        <v>0</v>
      </c>
      <c r="N135" s="50">
        <f>'2) Enrollment Chart'!F122</f>
        <v>0</v>
      </c>
      <c r="O135" s="50">
        <f>'2) Enrollment Chart'!G122</f>
        <v>0</v>
      </c>
      <c r="P135" s="50">
        <f>'2) Enrollment Chart'!H122</f>
        <v>0</v>
      </c>
      <c r="Q135" s="50">
        <f t="shared" si="15"/>
        <v>0</v>
      </c>
      <c r="S135" s="4">
        <v>37</v>
      </c>
      <c r="T135" s="50">
        <f t="shared" si="47"/>
        <v>0</v>
      </c>
      <c r="U135" s="50">
        <f t="shared" si="48"/>
        <v>0</v>
      </c>
      <c r="V135" s="50">
        <f t="shared" si="49"/>
        <v>0</v>
      </c>
      <c r="W135" s="50">
        <f t="shared" si="50"/>
        <v>0</v>
      </c>
      <c r="X135" s="50">
        <f t="shared" si="51"/>
        <v>0</v>
      </c>
    </row>
    <row r="136" spans="1:24">
      <c r="A136" s="7">
        <v>38</v>
      </c>
      <c r="B136" s="4" t="str">
        <f>'2) Enrollment Chart'!C123</f>
        <v>Select from drop-down list →</v>
      </c>
      <c r="C136" s="366">
        <f>IFERROR(INDEX('Funding by District'!$F$6:$F$684,MATCH($B136,'Funding by District'!$D$6:$D$684,0),0),0)</f>
        <v>0</v>
      </c>
      <c r="D136" s="4">
        <v>38</v>
      </c>
      <c r="E136" s="50">
        <f t="shared" si="13"/>
        <v>0</v>
      </c>
      <c r="F136" s="50">
        <f t="shared" ref="F136:I136" si="56">E136*(1+F$97)</f>
        <v>0</v>
      </c>
      <c r="G136" s="50">
        <f t="shared" si="56"/>
        <v>0</v>
      </c>
      <c r="H136" s="50">
        <f t="shared" si="56"/>
        <v>0</v>
      </c>
      <c r="I136" s="50">
        <f t="shared" si="56"/>
        <v>0</v>
      </c>
      <c r="K136" s="5">
        <v>38</v>
      </c>
      <c r="L136" s="50">
        <f>'2) Enrollment Chart'!D123</f>
        <v>0</v>
      </c>
      <c r="M136" s="50">
        <f>'2) Enrollment Chart'!E123</f>
        <v>0</v>
      </c>
      <c r="N136" s="50">
        <f>'2) Enrollment Chart'!F123</f>
        <v>0</v>
      </c>
      <c r="O136" s="50">
        <f>'2) Enrollment Chart'!G123</f>
        <v>0</v>
      </c>
      <c r="P136" s="50">
        <f>'2) Enrollment Chart'!H123</f>
        <v>0</v>
      </c>
      <c r="Q136" s="50">
        <f t="shared" si="15"/>
        <v>0</v>
      </c>
      <c r="S136" s="4">
        <v>38</v>
      </c>
      <c r="T136" s="50">
        <f t="shared" si="47"/>
        <v>0</v>
      </c>
      <c r="U136" s="50">
        <f t="shared" si="48"/>
        <v>0</v>
      </c>
      <c r="V136" s="50">
        <f t="shared" si="49"/>
        <v>0</v>
      </c>
      <c r="W136" s="50">
        <f t="shared" si="50"/>
        <v>0</v>
      </c>
      <c r="X136" s="50">
        <f t="shared" si="51"/>
        <v>0</v>
      </c>
    </row>
    <row r="137" spans="1:24">
      <c r="A137" s="7">
        <v>39</v>
      </c>
      <c r="B137" s="4" t="str">
        <f>'2) Enrollment Chart'!C124</f>
        <v>Select from drop-down list →</v>
      </c>
      <c r="C137" s="366">
        <f>IFERROR(INDEX('Funding by District'!$F$6:$F$684,MATCH($B137,'Funding by District'!$D$6:$D$684,0),0),0)</f>
        <v>0</v>
      </c>
      <c r="D137" s="4">
        <v>39</v>
      </c>
      <c r="E137" s="50">
        <f t="shared" si="13"/>
        <v>0</v>
      </c>
      <c r="F137" s="50">
        <f t="shared" ref="F137:I137" si="57">E137*(1+F$97)</f>
        <v>0</v>
      </c>
      <c r="G137" s="50">
        <f t="shared" si="57"/>
        <v>0</v>
      </c>
      <c r="H137" s="50">
        <f t="shared" si="57"/>
        <v>0</v>
      </c>
      <c r="I137" s="50">
        <f t="shared" si="57"/>
        <v>0</v>
      </c>
      <c r="K137" s="5">
        <v>39</v>
      </c>
      <c r="L137" s="50">
        <f>'2) Enrollment Chart'!D124</f>
        <v>0</v>
      </c>
      <c r="M137" s="50">
        <f>'2) Enrollment Chart'!E124</f>
        <v>0</v>
      </c>
      <c r="N137" s="50">
        <f>'2) Enrollment Chart'!F124</f>
        <v>0</v>
      </c>
      <c r="O137" s="50">
        <f>'2) Enrollment Chart'!G124</f>
        <v>0</v>
      </c>
      <c r="P137" s="50">
        <f>'2) Enrollment Chart'!H124</f>
        <v>0</v>
      </c>
      <c r="Q137" s="50">
        <f t="shared" si="15"/>
        <v>0</v>
      </c>
      <c r="S137" s="4">
        <v>39</v>
      </c>
      <c r="T137" s="50">
        <f t="shared" si="47"/>
        <v>0</v>
      </c>
      <c r="U137" s="50">
        <f t="shared" si="48"/>
        <v>0</v>
      </c>
      <c r="V137" s="50">
        <f t="shared" si="49"/>
        <v>0</v>
      </c>
      <c r="W137" s="50">
        <f t="shared" si="50"/>
        <v>0</v>
      </c>
      <c r="X137" s="50">
        <f t="shared" si="51"/>
        <v>0</v>
      </c>
    </row>
    <row r="138" spans="1:24">
      <c r="A138" s="7">
        <v>40</v>
      </c>
      <c r="B138" s="4" t="str">
        <f>'2) Enrollment Chart'!C125</f>
        <v>Select from drop-down list →</v>
      </c>
      <c r="C138" s="366">
        <f>IFERROR(INDEX('Funding by District'!$F$6:$F$684,MATCH($B138,'Funding by District'!$D$6:$D$684,0),0),0)</f>
        <v>0</v>
      </c>
      <c r="D138" s="4">
        <v>40</v>
      </c>
      <c r="E138" s="50">
        <f t="shared" si="13"/>
        <v>0</v>
      </c>
      <c r="F138" s="50">
        <f t="shared" ref="F138:I138" si="58">E138*(1+F$97)</f>
        <v>0</v>
      </c>
      <c r="G138" s="50">
        <f t="shared" si="58"/>
        <v>0</v>
      </c>
      <c r="H138" s="50">
        <f t="shared" si="58"/>
        <v>0</v>
      </c>
      <c r="I138" s="50">
        <f t="shared" si="58"/>
        <v>0</v>
      </c>
      <c r="K138" s="5">
        <v>40</v>
      </c>
      <c r="L138" s="50">
        <f>'2) Enrollment Chart'!D125</f>
        <v>0</v>
      </c>
      <c r="M138" s="50">
        <f>'2) Enrollment Chart'!E125</f>
        <v>0</v>
      </c>
      <c r="N138" s="50">
        <f>'2) Enrollment Chart'!F125</f>
        <v>0</v>
      </c>
      <c r="O138" s="50">
        <f>'2) Enrollment Chart'!G125</f>
        <v>0</v>
      </c>
      <c r="P138" s="50">
        <f>'2) Enrollment Chart'!H125</f>
        <v>0</v>
      </c>
      <c r="Q138" s="50">
        <f t="shared" si="15"/>
        <v>0</v>
      </c>
      <c r="S138" s="4">
        <v>40</v>
      </c>
      <c r="T138" s="50">
        <f t="shared" si="47"/>
        <v>0</v>
      </c>
      <c r="U138" s="50">
        <f t="shared" si="48"/>
        <v>0</v>
      </c>
      <c r="V138" s="50">
        <f t="shared" si="49"/>
        <v>0</v>
      </c>
      <c r="W138" s="50">
        <f t="shared" si="50"/>
        <v>0</v>
      </c>
      <c r="X138" s="50">
        <f t="shared" si="51"/>
        <v>0</v>
      </c>
    </row>
    <row r="139" spans="1:24">
      <c r="A139" s="7">
        <v>41</v>
      </c>
      <c r="B139" s="4" t="str">
        <f>'2) Enrollment Chart'!C126</f>
        <v>Select from drop-down list →</v>
      </c>
      <c r="C139" s="366">
        <f>IFERROR(INDEX('Funding by District'!$F$6:$F$684,MATCH($B139,'Funding by District'!$D$6:$D$684,0),0),0)</f>
        <v>0</v>
      </c>
      <c r="D139" s="4">
        <v>41</v>
      </c>
      <c r="E139" s="50">
        <f t="shared" si="13"/>
        <v>0</v>
      </c>
      <c r="F139" s="50">
        <f t="shared" ref="F139:I139" si="59">E139*(1+F$97)</f>
        <v>0</v>
      </c>
      <c r="G139" s="50">
        <f t="shared" si="59"/>
        <v>0</v>
      </c>
      <c r="H139" s="50">
        <f t="shared" si="59"/>
        <v>0</v>
      </c>
      <c r="I139" s="50">
        <f t="shared" si="59"/>
        <v>0</v>
      </c>
      <c r="K139" s="5">
        <v>41</v>
      </c>
      <c r="L139" s="50">
        <f>'2) Enrollment Chart'!D126</f>
        <v>0</v>
      </c>
      <c r="M139" s="50">
        <f>'2) Enrollment Chart'!E126</f>
        <v>0</v>
      </c>
      <c r="N139" s="50">
        <f>'2) Enrollment Chart'!F126</f>
        <v>0</v>
      </c>
      <c r="O139" s="50">
        <f>'2) Enrollment Chart'!G126</f>
        <v>0</v>
      </c>
      <c r="P139" s="50">
        <f>'2) Enrollment Chart'!H126</f>
        <v>0</v>
      </c>
      <c r="Q139" s="50">
        <f t="shared" si="15"/>
        <v>0</v>
      </c>
      <c r="S139" s="4">
        <v>41</v>
      </c>
      <c r="T139" s="50">
        <f t="shared" si="47"/>
        <v>0</v>
      </c>
      <c r="U139" s="50">
        <f t="shared" si="48"/>
        <v>0</v>
      </c>
      <c r="V139" s="50">
        <f t="shared" si="49"/>
        <v>0</v>
      </c>
      <c r="W139" s="50">
        <f t="shared" si="50"/>
        <v>0</v>
      </c>
      <c r="X139" s="50">
        <f t="shared" si="51"/>
        <v>0</v>
      </c>
    </row>
    <row r="140" spans="1:24">
      <c r="A140" s="7">
        <v>42</v>
      </c>
      <c r="B140" s="4" t="str">
        <f>'2) Enrollment Chart'!C127</f>
        <v>Select from drop-down list →</v>
      </c>
      <c r="C140" s="366">
        <f>IFERROR(INDEX('Funding by District'!$F$6:$F$684,MATCH($B140,'Funding by District'!$D$6:$D$684,0),0),0)</f>
        <v>0</v>
      </c>
      <c r="D140" s="4">
        <v>42</v>
      </c>
      <c r="E140" s="50">
        <f t="shared" si="13"/>
        <v>0</v>
      </c>
      <c r="F140" s="50">
        <f t="shared" ref="F140:I140" si="60">E140*(1+F$97)</f>
        <v>0</v>
      </c>
      <c r="G140" s="50">
        <f t="shared" si="60"/>
        <v>0</v>
      </c>
      <c r="H140" s="50">
        <f t="shared" si="60"/>
        <v>0</v>
      </c>
      <c r="I140" s="50">
        <f t="shared" si="60"/>
        <v>0</v>
      </c>
      <c r="K140" s="5">
        <v>42</v>
      </c>
      <c r="L140" s="50">
        <f>'2) Enrollment Chart'!D127</f>
        <v>0</v>
      </c>
      <c r="M140" s="50">
        <f>'2) Enrollment Chart'!E127</f>
        <v>0</v>
      </c>
      <c r="N140" s="50">
        <f>'2) Enrollment Chart'!F127</f>
        <v>0</v>
      </c>
      <c r="O140" s="50">
        <f>'2) Enrollment Chart'!G127</f>
        <v>0</v>
      </c>
      <c r="P140" s="50">
        <f>'2) Enrollment Chart'!H127</f>
        <v>0</v>
      </c>
      <c r="Q140" s="50">
        <f t="shared" si="15"/>
        <v>0</v>
      </c>
      <c r="S140" s="4">
        <v>42</v>
      </c>
      <c r="T140" s="50">
        <f t="shared" si="47"/>
        <v>0</v>
      </c>
      <c r="U140" s="50">
        <f t="shared" si="48"/>
        <v>0</v>
      </c>
      <c r="V140" s="50">
        <f t="shared" si="49"/>
        <v>0</v>
      </c>
      <c r="W140" s="50">
        <f t="shared" si="50"/>
        <v>0</v>
      </c>
      <c r="X140" s="50">
        <f t="shared" si="51"/>
        <v>0</v>
      </c>
    </row>
    <row r="141" spans="1:24">
      <c r="A141" s="7">
        <v>43</v>
      </c>
      <c r="B141" s="4" t="str">
        <f>'2) Enrollment Chart'!C128</f>
        <v>Select from drop-down list →</v>
      </c>
      <c r="C141" s="366">
        <f>IFERROR(INDEX('Funding by District'!$F$6:$F$684,MATCH($B141,'Funding by District'!$D$6:$D$684,0),0),0)</f>
        <v>0</v>
      </c>
      <c r="D141" s="4">
        <v>43</v>
      </c>
      <c r="E141" s="50">
        <f t="shared" si="13"/>
        <v>0</v>
      </c>
      <c r="F141" s="50">
        <f t="shared" ref="F141:I141" si="61">E141*(1+F$97)</f>
        <v>0</v>
      </c>
      <c r="G141" s="50">
        <f t="shared" si="61"/>
        <v>0</v>
      </c>
      <c r="H141" s="50">
        <f t="shared" si="61"/>
        <v>0</v>
      </c>
      <c r="I141" s="50">
        <f t="shared" si="61"/>
        <v>0</v>
      </c>
      <c r="K141" s="5">
        <v>43</v>
      </c>
      <c r="L141" s="50">
        <f>'2) Enrollment Chart'!D128</f>
        <v>0</v>
      </c>
      <c r="M141" s="50">
        <f>'2) Enrollment Chart'!E128</f>
        <v>0</v>
      </c>
      <c r="N141" s="50">
        <f>'2) Enrollment Chart'!F128</f>
        <v>0</v>
      </c>
      <c r="O141" s="50">
        <f>'2) Enrollment Chart'!G128</f>
        <v>0</v>
      </c>
      <c r="P141" s="50">
        <f>'2) Enrollment Chart'!H128</f>
        <v>0</v>
      </c>
      <c r="Q141" s="50">
        <f t="shared" si="15"/>
        <v>0</v>
      </c>
      <c r="S141" s="4">
        <v>43</v>
      </c>
      <c r="T141" s="50">
        <f t="shared" si="47"/>
        <v>0</v>
      </c>
      <c r="U141" s="50">
        <f t="shared" si="48"/>
        <v>0</v>
      </c>
      <c r="V141" s="50">
        <f t="shared" si="49"/>
        <v>0</v>
      </c>
      <c r="W141" s="50">
        <f t="shared" si="50"/>
        <v>0</v>
      </c>
      <c r="X141" s="50">
        <f t="shared" si="51"/>
        <v>0</v>
      </c>
    </row>
    <row r="142" spans="1:24">
      <c r="A142" s="7">
        <v>44</v>
      </c>
      <c r="B142" s="4" t="str">
        <f>'2) Enrollment Chart'!C129</f>
        <v>Select from drop-down list →</v>
      </c>
      <c r="C142" s="366">
        <f>IFERROR(INDEX('Funding by District'!$F$6:$F$684,MATCH($B142,'Funding by District'!$D$6:$D$684,0),0),0)</f>
        <v>0</v>
      </c>
      <c r="D142" s="4">
        <v>44</v>
      </c>
      <c r="E142" s="50">
        <f t="shared" si="13"/>
        <v>0</v>
      </c>
      <c r="F142" s="50">
        <f t="shared" ref="F142:I142" si="62">E142*(1+F$97)</f>
        <v>0</v>
      </c>
      <c r="G142" s="50">
        <f t="shared" si="62"/>
        <v>0</v>
      </c>
      <c r="H142" s="50">
        <f t="shared" si="62"/>
        <v>0</v>
      </c>
      <c r="I142" s="50">
        <f t="shared" si="62"/>
        <v>0</v>
      </c>
      <c r="K142" s="5">
        <v>44</v>
      </c>
      <c r="L142" s="50">
        <f>'2) Enrollment Chart'!D129</f>
        <v>0</v>
      </c>
      <c r="M142" s="50">
        <f>'2) Enrollment Chart'!E129</f>
        <v>0</v>
      </c>
      <c r="N142" s="50">
        <f>'2) Enrollment Chart'!F129</f>
        <v>0</v>
      </c>
      <c r="O142" s="50">
        <f>'2) Enrollment Chart'!G129</f>
        <v>0</v>
      </c>
      <c r="P142" s="50">
        <f>'2) Enrollment Chart'!H129</f>
        <v>0</v>
      </c>
      <c r="Q142" s="50">
        <f t="shared" si="15"/>
        <v>0</v>
      </c>
      <c r="S142" s="4">
        <v>44</v>
      </c>
      <c r="T142" s="50">
        <f t="shared" si="47"/>
        <v>0</v>
      </c>
      <c r="U142" s="50">
        <f t="shared" si="48"/>
        <v>0</v>
      </c>
      <c r="V142" s="50">
        <f t="shared" si="49"/>
        <v>0</v>
      </c>
      <c r="W142" s="50">
        <f t="shared" si="50"/>
        <v>0</v>
      </c>
      <c r="X142" s="50">
        <f t="shared" si="51"/>
        <v>0</v>
      </c>
    </row>
    <row r="143" spans="1:24">
      <c r="A143" s="7">
        <v>45</v>
      </c>
      <c r="B143" s="4" t="str">
        <f>'2) Enrollment Chart'!C130</f>
        <v>Select from drop-down list →</v>
      </c>
      <c r="C143" s="366">
        <f>IFERROR(INDEX('Funding by District'!$F$6:$F$684,MATCH($B143,'Funding by District'!$D$6:$D$684,0),0),0)</f>
        <v>0</v>
      </c>
      <c r="D143" s="4">
        <v>45</v>
      </c>
      <c r="E143" s="50">
        <f t="shared" si="13"/>
        <v>0</v>
      </c>
      <c r="F143" s="50">
        <f t="shared" ref="F143:I143" si="63">E143*(1+F$97)</f>
        <v>0</v>
      </c>
      <c r="G143" s="50">
        <f t="shared" si="63"/>
        <v>0</v>
      </c>
      <c r="H143" s="50">
        <f t="shared" si="63"/>
        <v>0</v>
      </c>
      <c r="I143" s="50">
        <f t="shared" si="63"/>
        <v>0</v>
      </c>
      <c r="K143" s="5">
        <v>45</v>
      </c>
      <c r="L143" s="50">
        <f>'2) Enrollment Chart'!D130</f>
        <v>0</v>
      </c>
      <c r="M143" s="50">
        <f>'2) Enrollment Chart'!E130</f>
        <v>0</v>
      </c>
      <c r="N143" s="50">
        <f>'2) Enrollment Chart'!F130</f>
        <v>0</v>
      </c>
      <c r="O143" s="50">
        <f>'2) Enrollment Chart'!G130</f>
        <v>0</v>
      </c>
      <c r="P143" s="50">
        <f>'2) Enrollment Chart'!H130</f>
        <v>0</v>
      </c>
      <c r="Q143" s="50">
        <f t="shared" si="15"/>
        <v>0</v>
      </c>
      <c r="S143" s="4">
        <v>45</v>
      </c>
      <c r="T143" s="50">
        <f t="shared" si="47"/>
        <v>0</v>
      </c>
      <c r="U143" s="50">
        <f t="shared" si="48"/>
        <v>0</v>
      </c>
      <c r="V143" s="50">
        <f t="shared" si="49"/>
        <v>0</v>
      </c>
      <c r="W143" s="50">
        <f t="shared" si="50"/>
        <v>0</v>
      </c>
      <c r="X143" s="50">
        <f t="shared" si="51"/>
        <v>0</v>
      </c>
    </row>
    <row r="144" spans="1:24">
      <c r="A144" s="7">
        <v>46</v>
      </c>
      <c r="B144" s="4" t="str">
        <f>'2) Enrollment Chart'!C131</f>
        <v>Select from drop-down list →</v>
      </c>
      <c r="C144" s="366">
        <f>IFERROR(INDEX('Funding by District'!$F$6:$F$684,MATCH($B144,'Funding by District'!$D$6:$D$684,0),0),0)</f>
        <v>0</v>
      </c>
      <c r="D144" s="4">
        <v>46</v>
      </c>
      <c r="E144" s="50">
        <f t="shared" si="13"/>
        <v>0</v>
      </c>
      <c r="F144" s="50">
        <f t="shared" ref="F144:I144" si="64">E144*(1+F$97)</f>
        <v>0</v>
      </c>
      <c r="G144" s="50">
        <f t="shared" si="64"/>
        <v>0</v>
      </c>
      <c r="H144" s="50">
        <f t="shared" si="64"/>
        <v>0</v>
      </c>
      <c r="I144" s="50">
        <f t="shared" si="64"/>
        <v>0</v>
      </c>
      <c r="K144" s="5">
        <v>46</v>
      </c>
      <c r="L144" s="50">
        <f>'2) Enrollment Chart'!D131</f>
        <v>0</v>
      </c>
      <c r="M144" s="50">
        <f>'2) Enrollment Chart'!E131</f>
        <v>0</v>
      </c>
      <c r="N144" s="50">
        <f>'2) Enrollment Chart'!F131</f>
        <v>0</v>
      </c>
      <c r="O144" s="50">
        <f>'2) Enrollment Chart'!G131</f>
        <v>0</v>
      </c>
      <c r="P144" s="50">
        <f>'2) Enrollment Chart'!H131</f>
        <v>0</v>
      </c>
      <c r="Q144" s="50">
        <f t="shared" si="15"/>
        <v>0</v>
      </c>
      <c r="S144" s="4">
        <v>46</v>
      </c>
      <c r="T144" s="50">
        <f t="shared" si="47"/>
        <v>0</v>
      </c>
      <c r="U144" s="50">
        <f t="shared" si="48"/>
        <v>0</v>
      </c>
      <c r="V144" s="50">
        <f t="shared" si="49"/>
        <v>0</v>
      </c>
      <c r="W144" s="50">
        <f t="shared" si="50"/>
        <v>0</v>
      </c>
      <c r="X144" s="50">
        <f t="shared" si="51"/>
        <v>0</v>
      </c>
    </row>
    <row r="145" spans="1:34">
      <c r="A145" s="7">
        <v>47</v>
      </c>
      <c r="B145" s="4" t="str">
        <f>'2) Enrollment Chart'!C132</f>
        <v>Select from drop-down list →</v>
      </c>
      <c r="C145" s="366">
        <f>IFERROR(INDEX('Funding by District'!$F$6:$F$684,MATCH($B145,'Funding by District'!$D$6:$D$684,0),0),0)</f>
        <v>0</v>
      </c>
      <c r="D145" s="4">
        <v>47</v>
      </c>
      <c r="E145" s="50">
        <f t="shared" si="13"/>
        <v>0</v>
      </c>
      <c r="F145" s="50">
        <f t="shared" ref="F145:I145" si="65">E145*(1+F$97)</f>
        <v>0</v>
      </c>
      <c r="G145" s="50">
        <f t="shared" si="65"/>
        <v>0</v>
      </c>
      <c r="H145" s="50">
        <f t="shared" si="65"/>
        <v>0</v>
      </c>
      <c r="I145" s="50">
        <f t="shared" si="65"/>
        <v>0</v>
      </c>
      <c r="K145" s="5">
        <v>47</v>
      </c>
      <c r="L145" s="50">
        <f>'2) Enrollment Chart'!D132</f>
        <v>0</v>
      </c>
      <c r="M145" s="50">
        <f>'2) Enrollment Chart'!E132</f>
        <v>0</v>
      </c>
      <c r="N145" s="50">
        <f>'2) Enrollment Chart'!F132</f>
        <v>0</v>
      </c>
      <c r="O145" s="50">
        <f>'2) Enrollment Chart'!G132</f>
        <v>0</v>
      </c>
      <c r="P145" s="50">
        <f>'2) Enrollment Chart'!H132</f>
        <v>0</v>
      </c>
      <c r="Q145" s="50">
        <f t="shared" si="15"/>
        <v>0</v>
      </c>
      <c r="S145" s="4">
        <v>47</v>
      </c>
      <c r="T145" s="50">
        <f t="shared" si="47"/>
        <v>0</v>
      </c>
      <c r="U145" s="50">
        <f t="shared" si="48"/>
        <v>0</v>
      </c>
      <c r="V145" s="50">
        <f t="shared" si="49"/>
        <v>0</v>
      </c>
      <c r="W145" s="50">
        <f t="shared" si="50"/>
        <v>0</v>
      </c>
      <c r="X145" s="50">
        <f t="shared" si="51"/>
        <v>0</v>
      </c>
    </row>
    <row r="146" spans="1:34">
      <c r="A146" s="7">
        <v>48</v>
      </c>
      <c r="B146" s="4" t="str">
        <f>'2) Enrollment Chart'!C133</f>
        <v>Select from drop-down list →</v>
      </c>
      <c r="C146" s="366">
        <f>IFERROR(INDEX('Funding by District'!$F$6:$F$684,MATCH($B146,'Funding by District'!$D$6:$D$684,0),0),0)</f>
        <v>0</v>
      </c>
      <c r="D146" s="4">
        <v>48</v>
      </c>
      <c r="E146" s="50">
        <f t="shared" si="13"/>
        <v>0</v>
      </c>
      <c r="F146" s="50">
        <f t="shared" ref="F146:I146" si="66">E146*(1+F$97)</f>
        <v>0</v>
      </c>
      <c r="G146" s="50">
        <f t="shared" si="66"/>
        <v>0</v>
      </c>
      <c r="H146" s="50">
        <f t="shared" si="66"/>
        <v>0</v>
      </c>
      <c r="I146" s="50">
        <f t="shared" si="66"/>
        <v>0</v>
      </c>
      <c r="K146" s="5">
        <v>48</v>
      </c>
      <c r="L146" s="50">
        <f>'2) Enrollment Chart'!D133</f>
        <v>0</v>
      </c>
      <c r="M146" s="50">
        <f>'2) Enrollment Chart'!E133</f>
        <v>0</v>
      </c>
      <c r="N146" s="50">
        <f>'2) Enrollment Chart'!F133</f>
        <v>0</v>
      </c>
      <c r="O146" s="50">
        <f>'2) Enrollment Chart'!G133</f>
        <v>0</v>
      </c>
      <c r="P146" s="50">
        <f>'2) Enrollment Chart'!H133</f>
        <v>0</v>
      </c>
      <c r="Q146" s="50">
        <f t="shared" si="15"/>
        <v>0</v>
      </c>
      <c r="S146" s="4">
        <v>48</v>
      </c>
      <c r="T146" s="50">
        <f t="shared" si="47"/>
        <v>0</v>
      </c>
      <c r="U146" s="50">
        <f t="shared" si="48"/>
        <v>0</v>
      </c>
      <c r="V146" s="50">
        <f t="shared" si="49"/>
        <v>0</v>
      </c>
      <c r="W146" s="50">
        <f t="shared" si="50"/>
        <v>0</v>
      </c>
      <c r="X146" s="50">
        <f t="shared" si="51"/>
        <v>0</v>
      </c>
    </row>
    <row r="147" spans="1:34">
      <c r="A147" s="7">
        <v>49</v>
      </c>
      <c r="B147" s="4" t="str">
        <f>'2) Enrollment Chart'!C134</f>
        <v>Select from drop-down list →</v>
      </c>
      <c r="C147" s="366">
        <f>IFERROR(INDEX('Funding by District'!$F$6:$F$684,MATCH($B147,'Funding by District'!$D$6:$D$684,0),0),0)</f>
        <v>0</v>
      </c>
      <c r="D147" s="4">
        <v>49</v>
      </c>
      <c r="E147" s="50">
        <f t="shared" si="13"/>
        <v>0</v>
      </c>
      <c r="F147" s="50">
        <f t="shared" ref="F147:I148" si="67">E147*(1+F$97)</f>
        <v>0</v>
      </c>
      <c r="G147" s="50">
        <f t="shared" si="67"/>
        <v>0</v>
      </c>
      <c r="H147" s="50">
        <f t="shared" si="67"/>
        <v>0</v>
      </c>
      <c r="I147" s="50">
        <f t="shared" si="67"/>
        <v>0</v>
      </c>
      <c r="K147" s="5">
        <v>49</v>
      </c>
      <c r="L147" s="50">
        <f>'2) Enrollment Chart'!D134</f>
        <v>0</v>
      </c>
      <c r="M147" s="50">
        <f>'2) Enrollment Chart'!E134</f>
        <v>0</v>
      </c>
      <c r="N147" s="50">
        <f>'2) Enrollment Chart'!F134</f>
        <v>0</v>
      </c>
      <c r="O147" s="50">
        <f>'2) Enrollment Chart'!G134</f>
        <v>0</v>
      </c>
      <c r="P147" s="50">
        <f>'2) Enrollment Chart'!H134</f>
        <v>0</v>
      </c>
      <c r="Q147" s="50">
        <f t="shared" si="15"/>
        <v>0</v>
      </c>
      <c r="S147" s="4">
        <v>49</v>
      </c>
      <c r="T147" s="50">
        <f t="shared" si="47"/>
        <v>0</v>
      </c>
      <c r="U147" s="50">
        <f t="shared" si="48"/>
        <v>0</v>
      </c>
      <c r="V147" s="50">
        <f t="shared" si="49"/>
        <v>0</v>
      </c>
      <c r="W147" s="50">
        <f t="shared" si="50"/>
        <v>0</v>
      </c>
      <c r="X147" s="50">
        <f t="shared" si="51"/>
        <v>0</v>
      </c>
    </row>
    <row r="148" spans="1:34">
      <c r="A148" s="7">
        <v>50</v>
      </c>
      <c r="B148" s="4" t="str">
        <f>'2) Enrollment Chart'!C135</f>
        <v>Select from drop-down list →</v>
      </c>
      <c r="C148" s="366">
        <f>IFERROR(INDEX('Funding by District'!$F$6:$F$684,MATCH($B148,'Funding by District'!$D$6:$D$684,0),0),0)</f>
        <v>0</v>
      </c>
      <c r="D148" s="4">
        <v>50</v>
      </c>
      <c r="E148" s="50">
        <f t="shared" si="13"/>
        <v>0</v>
      </c>
      <c r="F148" s="50">
        <f t="shared" si="67"/>
        <v>0</v>
      </c>
      <c r="G148" s="50">
        <f t="shared" si="67"/>
        <v>0</v>
      </c>
      <c r="H148" s="50">
        <f t="shared" si="67"/>
        <v>0</v>
      </c>
      <c r="I148" s="50">
        <f t="shared" si="67"/>
        <v>0</v>
      </c>
      <c r="K148" s="5">
        <v>50</v>
      </c>
      <c r="L148" s="50">
        <f>'2) Enrollment Chart'!D135</f>
        <v>0</v>
      </c>
      <c r="M148" s="50">
        <f>'2) Enrollment Chart'!E135</f>
        <v>0</v>
      </c>
      <c r="N148" s="50">
        <f>'2) Enrollment Chart'!F135</f>
        <v>0</v>
      </c>
      <c r="O148" s="50">
        <f>'2) Enrollment Chart'!G135</f>
        <v>0</v>
      </c>
      <c r="P148" s="50">
        <f>'2) Enrollment Chart'!H135</f>
        <v>0</v>
      </c>
      <c r="Q148" s="50">
        <f t="shared" si="15"/>
        <v>0</v>
      </c>
      <c r="S148" s="4">
        <v>50</v>
      </c>
      <c r="T148" s="50">
        <f t="shared" si="47"/>
        <v>0</v>
      </c>
      <c r="U148" s="50">
        <f t="shared" si="48"/>
        <v>0</v>
      </c>
      <c r="V148" s="50">
        <f t="shared" si="49"/>
        <v>0</v>
      </c>
      <c r="W148" s="50">
        <f t="shared" si="50"/>
        <v>0</v>
      </c>
      <c r="X148" s="50">
        <f t="shared" si="51"/>
        <v>0</v>
      </c>
    </row>
    <row r="149" spans="1:34" s="70" customFormat="1" ht="20.100000000000001" customHeight="1">
      <c r="A149" s="69"/>
      <c r="B149" s="73" t="s">
        <v>206</v>
      </c>
      <c r="C149" s="72">
        <f>IFERROR(SUMPRODUCT(C114:C148,L114:L148)/SUM(L114:L148),0)</f>
        <v>0</v>
      </c>
      <c r="D149" s="74"/>
      <c r="E149" s="72">
        <f>IFERROR(SUMPRODUCT(E114:E148,L114:L148)/SUM(L114:L148),0)</f>
        <v>0</v>
      </c>
      <c r="F149" s="72">
        <f t="shared" ref="F149:I149" si="68">IFERROR(SUMPRODUCT(F114:F148,M114:M148)/SUM(M114:M148),0)</f>
        <v>0</v>
      </c>
      <c r="G149" s="72">
        <f t="shared" si="68"/>
        <v>0</v>
      </c>
      <c r="H149" s="72">
        <f t="shared" si="68"/>
        <v>0</v>
      </c>
      <c r="I149" s="72">
        <f t="shared" si="68"/>
        <v>0</v>
      </c>
      <c r="J149" s="71"/>
      <c r="K149" s="369" t="s">
        <v>265</v>
      </c>
      <c r="L149" s="368">
        <f>SUM(L114:L148)</f>
        <v>0</v>
      </c>
      <c r="M149" s="368">
        <f t="shared" ref="M149:Q149" si="69">SUM(M114:M148)</f>
        <v>0</v>
      </c>
      <c r="N149" s="368">
        <f t="shared" si="69"/>
        <v>0</v>
      </c>
      <c r="O149" s="368">
        <f t="shared" si="69"/>
        <v>0</v>
      </c>
      <c r="P149" s="368">
        <f t="shared" si="69"/>
        <v>0</v>
      </c>
      <c r="Q149" s="370">
        <f t="shared" si="69"/>
        <v>0</v>
      </c>
      <c r="R149"/>
      <c r="S149" s="367" t="s">
        <v>265</v>
      </c>
      <c r="T149" s="368">
        <f>SUM(T114:T148)</f>
        <v>0</v>
      </c>
      <c r="U149" s="368">
        <f t="shared" ref="U149:X149" si="70">SUM(U114:U148)</f>
        <v>0</v>
      </c>
      <c r="V149" s="368">
        <f t="shared" si="70"/>
        <v>0</v>
      </c>
      <c r="W149" s="368">
        <f t="shared" si="70"/>
        <v>0</v>
      </c>
      <c r="X149" s="368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70" customFormat="1" ht="20.100000000000001" customHeight="1">
      <c r="A150" s="69"/>
      <c r="B150" s="73" t="s">
        <v>207</v>
      </c>
      <c r="C150" s="372">
        <f>IFERROR(SUMPRODUCT(C99:C148,L99:L148)/SUM(L99:L148),0)</f>
        <v>0</v>
      </c>
      <c r="D150" s="74"/>
      <c r="E150" s="72">
        <f>IFERROR(SUMPRODUCT(E99:E148,L99:L148)/SUM(L99:L148),0)</f>
        <v>0</v>
      </c>
      <c r="F150" s="72">
        <f t="shared" ref="F150:I150" si="71">IFERROR(SUMPRODUCT(F99:F148,M99:M148)/SUM(M99:M148),0)</f>
        <v>0</v>
      </c>
      <c r="G150" s="72">
        <f t="shared" si="71"/>
        <v>0</v>
      </c>
      <c r="H150" s="72">
        <f t="shared" si="71"/>
        <v>0</v>
      </c>
      <c r="I150" s="72">
        <f t="shared" si="71"/>
        <v>0</v>
      </c>
      <c r="J150" s="71"/>
      <c r="K150" s="367" t="s">
        <v>96</v>
      </c>
      <c r="L150" s="368">
        <f t="shared" ref="L150:Q150" si="72">SUM(L99:L148)</f>
        <v>0</v>
      </c>
      <c r="M150" s="368">
        <f t="shared" si="72"/>
        <v>0</v>
      </c>
      <c r="N150" s="368">
        <f t="shared" si="72"/>
        <v>0</v>
      </c>
      <c r="O150" s="368">
        <f t="shared" si="72"/>
        <v>0</v>
      </c>
      <c r="P150" s="368">
        <f t="shared" si="72"/>
        <v>0</v>
      </c>
      <c r="Q150" s="370">
        <f t="shared" si="72"/>
        <v>0</v>
      </c>
      <c r="R150"/>
      <c r="S150" s="367" t="s">
        <v>96</v>
      </c>
      <c r="T150" s="368">
        <f>SUM(T99:T148)</f>
        <v>0</v>
      </c>
      <c r="U150" s="368">
        <f t="shared" ref="U150:X150" si="73">SUM(U99:U148)</f>
        <v>0</v>
      </c>
      <c r="V150" s="368">
        <f t="shared" si="73"/>
        <v>0</v>
      </c>
      <c r="W150" s="368">
        <f t="shared" si="73"/>
        <v>0</v>
      </c>
      <c r="X150" s="368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6" thickBot="1">
      <c r="B151" s="14" t="s">
        <v>221</v>
      </c>
      <c r="C151" s="77"/>
      <c r="D151" s="241"/>
      <c r="E151" s="240" t="str">
        <f>IF(COUNTIF(B114:B148,"&lt;&gt;"&amp;B168)=0,"",COUNTIF(B114:B148,"&lt;&gt;"&amp;B168))</f>
        <v/>
      </c>
    </row>
    <row r="152" spans="1:34">
      <c r="K152" s="460" t="s">
        <v>1022</v>
      </c>
      <c r="L152" s="461"/>
      <c r="M152" s="461"/>
      <c r="N152" s="461"/>
      <c r="O152" s="461"/>
      <c r="P152" s="461"/>
      <c r="Q152" s="462"/>
    </row>
    <row r="153" spans="1:34">
      <c r="K153" s="463" t="s">
        <v>143</v>
      </c>
      <c r="L153" s="468" t="s">
        <v>1020</v>
      </c>
      <c r="M153" s="469"/>
      <c r="N153" s="454" t="s">
        <v>1021</v>
      </c>
      <c r="O153" s="470"/>
      <c r="P153" s="470"/>
      <c r="Q153" s="471"/>
    </row>
    <row r="154" spans="1:34">
      <c r="A154" s="61" t="s">
        <v>210</v>
      </c>
      <c r="D154"/>
      <c r="E154"/>
      <c r="F154"/>
      <c r="G154"/>
      <c r="H154"/>
      <c r="I154"/>
      <c r="J154"/>
      <c r="K154" s="464">
        <f>LARGE($Q$99:$Q$148,1)</f>
        <v>0</v>
      </c>
      <c r="L154" s="459" t="s">
        <v>252</v>
      </c>
      <c r="M154" s="240"/>
      <c r="N154" s="472" t="str">
        <f>INDEX($B$99:$B$148,MATCH(K154,$Q$99:$Q$148,0))</f>
        <v>Select from drop-down list →</v>
      </c>
      <c r="O154" s="470"/>
      <c r="P154" s="470"/>
      <c r="Q154" s="471"/>
    </row>
    <row r="155" spans="1:34" ht="15.6" thickBot="1">
      <c r="A155" s="61"/>
      <c r="B155" s="458" t="s">
        <v>1019</v>
      </c>
      <c r="D155"/>
      <c r="E155"/>
      <c r="F155"/>
      <c r="G155"/>
      <c r="H155"/>
      <c r="I155"/>
      <c r="J155"/>
      <c r="K155" s="465">
        <f>LARGE($Q$99:$Q$148,2)</f>
        <v>0</v>
      </c>
      <c r="L155" s="466" t="s">
        <v>253</v>
      </c>
      <c r="M155" s="467"/>
      <c r="N155" s="473" t="str">
        <f>INDEX($B$99:$B$148,MATCH(K155,$Q$99:$Q$148,0))</f>
        <v>Select from drop-down list →</v>
      </c>
      <c r="O155" s="474"/>
      <c r="P155" s="474"/>
      <c r="Q155" s="475"/>
    </row>
    <row r="156" spans="1:34">
      <c r="A156" s="456"/>
      <c r="B156" s="457" t="str">
        <f>MID('Funding by District'!$F$5,FIND(" 2",'Funding by District'!$F$5)+1,7)</f>
        <v>2020-21</v>
      </c>
      <c r="D156"/>
      <c r="E156"/>
      <c r="F156"/>
      <c r="G156"/>
      <c r="H156"/>
      <c r="I156"/>
      <c r="J156"/>
    </row>
    <row r="157" spans="1:34" ht="15.6" thickBot="1">
      <c r="A157" s="456"/>
      <c r="B157"/>
      <c r="D157"/>
      <c r="E157"/>
      <c r="F157"/>
      <c r="G157"/>
      <c r="J157" s="4"/>
      <c r="K157" s="4"/>
    </row>
    <row r="158" spans="1:34" ht="18.600000000000001" thickBot="1">
      <c r="A158" s="456"/>
      <c r="B158" s="483" t="s">
        <v>1027</v>
      </c>
      <c r="C158" s="348"/>
      <c r="D158" s="348"/>
      <c r="E158" s="348"/>
      <c r="F158" s="348"/>
      <c r="G158" s="508"/>
      <c r="H158" s="509" t="s">
        <v>1035</v>
      </c>
      <c r="I158" s="510"/>
      <c r="J158" s="511"/>
      <c r="K158" s="4"/>
    </row>
    <row r="159" spans="1:34" ht="15.6" thickBot="1">
      <c r="A159" s="456"/>
      <c r="B159" s="482" t="s">
        <v>1029</v>
      </c>
      <c r="C159" s="340"/>
      <c r="D159" s="340"/>
      <c r="E159" s="19"/>
      <c r="F159" s="19"/>
      <c r="G159" s="341"/>
      <c r="H159" s="514" t="s">
        <v>1034</v>
      </c>
      <c r="I159" s="512"/>
      <c r="J159" s="513"/>
      <c r="K159" s="4"/>
    </row>
    <row r="160" spans="1:34" ht="15.6" thickBot="1">
      <c r="A160" s="456"/>
      <c r="B160" s="342" t="s">
        <v>1030</v>
      </c>
      <c r="C160" s="343"/>
      <c r="D160" s="343"/>
      <c r="E160" s="344"/>
      <c r="F160" s="344"/>
      <c r="G160" s="345"/>
      <c r="H160" s="31"/>
      <c r="I160"/>
      <c r="J160"/>
    </row>
    <row r="161" spans="1:11" ht="16.8">
      <c r="A161" s="456"/>
      <c r="B161" s="507" t="s">
        <v>1031</v>
      </c>
      <c r="C161" s="498"/>
      <c r="D161" s="498"/>
      <c r="E161" s="498"/>
      <c r="F161" s="499"/>
      <c r="G161" s="500"/>
      <c r="H161"/>
      <c r="I161"/>
      <c r="J161"/>
    </row>
    <row r="162" spans="1:11">
      <c r="A162" s="456"/>
      <c r="B162" s="507" t="s">
        <v>1032</v>
      </c>
      <c r="C162" s="501"/>
      <c r="D162" s="501"/>
      <c r="E162" s="501"/>
      <c r="F162" s="502"/>
      <c r="G162" s="503"/>
      <c r="H162"/>
      <c r="I162"/>
      <c r="J162"/>
    </row>
    <row r="163" spans="1:11" ht="16.8">
      <c r="A163" s="456"/>
      <c r="B163" s="507" t="s">
        <v>258</v>
      </c>
      <c r="C163" s="501"/>
      <c r="D163" s="501"/>
      <c r="E163" s="501"/>
      <c r="F163" s="502"/>
      <c r="G163" s="503"/>
      <c r="H163"/>
      <c r="I163"/>
      <c r="J163"/>
    </row>
    <row r="164" spans="1:11">
      <c r="A164" s="456"/>
      <c r="B164" s="507" t="s">
        <v>257</v>
      </c>
      <c r="C164" s="501"/>
      <c r="D164" s="501"/>
      <c r="E164" s="501"/>
      <c r="F164" s="502"/>
      <c r="G164" s="503"/>
      <c r="H164"/>
      <c r="I164"/>
      <c r="J164"/>
    </row>
    <row r="165" spans="1:11" ht="15.6" thickBot="1">
      <c r="B165" s="506" t="s">
        <v>1033</v>
      </c>
      <c r="C165" s="497"/>
      <c r="D165" s="497"/>
      <c r="E165" s="497"/>
      <c r="F165" s="504"/>
      <c r="G165" s="505"/>
      <c r="K165" s="4"/>
    </row>
    <row r="166" spans="1:11">
      <c r="A166" s="61" t="s">
        <v>256</v>
      </c>
      <c r="I166" s="44"/>
      <c r="K166" s="4"/>
    </row>
    <row r="167" spans="1:11">
      <c r="A167" s="61"/>
      <c r="B167" s="336" t="s">
        <v>254</v>
      </c>
      <c r="C167" s="338" t="s">
        <v>255</v>
      </c>
      <c r="J167" s="4"/>
      <c r="K167" s="4"/>
    </row>
    <row r="168" spans="1:11">
      <c r="B168" s="346" t="s">
        <v>1025</v>
      </c>
      <c r="C168" s="347"/>
      <c r="D168" s="444" t="s">
        <v>1010</v>
      </c>
      <c r="E168" s="443"/>
      <c r="J168" s="4"/>
      <c r="K168" s="4"/>
    </row>
    <row r="169" spans="1:11">
      <c r="B169" s="337" t="str">
        <f t="array" ref="B169:B848" ca="1">IF(ROW('Funding by District'!$D$6:$D$685)-ROW($D$6)+1&gt;COUNT(C169:C848),"",
    INDEX('Funding by District'!$D:$D,SMALL(C169:C8478,ROW(INDIRECT("1:"&amp;ROWS('Funding by District'!$D$6:$D$685))))))</f>
        <v>ADDISON CSD</v>
      </c>
      <c r="C169" s="339">
        <f>IF(COUNTIF(CONTROL!$B$99:$B$148,'Funding by District'!D6)&gt;=1,"",ROW()-163)</f>
        <v>6</v>
      </c>
      <c r="D169" s="44" t="s">
        <v>1028</v>
      </c>
      <c r="J169" s="4"/>
      <c r="K169" s="4"/>
    </row>
    <row r="170" spans="1:11">
      <c r="B170" s="337" t="str">
        <f ca="1"/>
        <v>ADIRONDACK CSD</v>
      </c>
      <c r="C170" s="339">
        <f>IF(COUNTIF(CONTROL!$B$99:$B$148,'Funding by District'!D7)&gt;=1,"",ROW()-163)</f>
        <v>7</v>
      </c>
      <c r="J170" s="4"/>
      <c r="K170" s="4"/>
    </row>
    <row r="171" spans="1:11">
      <c r="B171" s="337" t="str">
        <f ca="1"/>
        <v>AFTON CSD</v>
      </c>
      <c r="C171" s="339">
        <f>IF(COUNTIF(CONTROL!$B$99:$B$148,'Funding by District'!D8)&gt;=1,"",ROW()-163)</f>
        <v>8</v>
      </c>
      <c r="J171" s="4"/>
      <c r="K171" s="4"/>
    </row>
    <row r="172" spans="1:11">
      <c r="B172" s="337" t="str">
        <f ca="1"/>
        <v>AKRON CSD</v>
      </c>
      <c r="C172" s="339">
        <f>IF(COUNTIF(CONTROL!$B$99:$B$148,'Funding by District'!D9)&gt;=1,"",ROW()-163)</f>
        <v>9</v>
      </c>
      <c r="J172" s="4"/>
      <c r="K172" s="4"/>
    </row>
    <row r="173" spans="1:11">
      <c r="B173" s="337" t="str">
        <f ca="1"/>
        <v>ALBANY CITY SD</v>
      </c>
      <c r="C173" s="339">
        <f>IF(COUNTIF(CONTROL!$B$99:$B$148,'Funding by District'!D10)&gt;=1,"",ROW()-163)</f>
        <v>10</v>
      </c>
      <c r="J173" s="4"/>
      <c r="K173" s="4"/>
    </row>
    <row r="174" spans="1:11">
      <c r="B174" s="337" t="str">
        <f ca="1"/>
        <v>ALBION CSD</v>
      </c>
      <c r="C174" s="339">
        <f>IF(COUNTIF(CONTROL!$B$99:$B$148,'Funding by District'!D11)&gt;=1,"",ROW()-163)</f>
        <v>11</v>
      </c>
      <c r="J174" s="4"/>
      <c r="K174" s="4"/>
    </row>
    <row r="175" spans="1:11">
      <c r="B175" s="337" t="str">
        <f ca="1"/>
        <v>ALDEN CSD</v>
      </c>
      <c r="C175" s="339">
        <f>IF(COUNTIF(CONTROL!$B$99:$B$148,'Funding by District'!D12)&gt;=1,"",ROW()-163)</f>
        <v>12</v>
      </c>
      <c r="J175" s="4"/>
      <c r="K175" s="4"/>
    </row>
    <row r="176" spans="1:11">
      <c r="B176" s="337" t="str">
        <f ca="1"/>
        <v>ALEXANDER CSD</v>
      </c>
      <c r="C176" s="339">
        <f>IF(COUNTIF(CONTROL!$B$99:$B$148,'Funding by District'!D13)&gt;=1,"",ROW()-163)</f>
        <v>13</v>
      </c>
      <c r="F176" s="78"/>
      <c r="G176" s="78"/>
    </row>
    <row r="177" spans="2:7">
      <c r="B177" s="337" t="str">
        <f ca="1"/>
        <v>ALEXANDRIA CSD</v>
      </c>
      <c r="C177" s="339">
        <f>IF(COUNTIF(CONTROL!$B$99:$B$148,'Funding by District'!D14)&gt;=1,"",ROW()-163)</f>
        <v>14</v>
      </c>
      <c r="F177" s="78"/>
      <c r="G177" s="78"/>
    </row>
    <row r="178" spans="2:7">
      <c r="B178" s="337" t="str">
        <f ca="1"/>
        <v>ALFRED-ALMOND CSD</v>
      </c>
      <c r="C178" s="339">
        <f>IF(COUNTIF(CONTROL!$B$99:$B$148,'Funding by District'!D15)&gt;=1,"",ROW()-163)</f>
        <v>15</v>
      </c>
      <c r="F178" s="78"/>
      <c r="G178" s="78"/>
    </row>
    <row r="179" spans="2:7">
      <c r="B179" s="337" t="str">
        <f ca="1"/>
        <v>ALLEGANY-LIMESTONE CSD</v>
      </c>
      <c r="C179" s="339">
        <f>IF(COUNTIF(CONTROL!$B$99:$B$148,'Funding by District'!D16)&gt;=1,"",ROW()-163)</f>
        <v>16</v>
      </c>
      <c r="F179" s="78"/>
      <c r="G179" s="78"/>
    </row>
    <row r="180" spans="2:7">
      <c r="B180" s="337" t="str">
        <f ca="1"/>
        <v>ALTMAR-PARISH-WILLIAMSTOWN CSD</v>
      </c>
      <c r="C180" s="339">
        <f>IF(COUNTIF(CONTROL!$B$99:$B$148,'Funding by District'!D17)&gt;=1,"",ROW()-163)</f>
        <v>17</v>
      </c>
      <c r="F180" s="78"/>
      <c r="G180" s="78"/>
    </row>
    <row r="181" spans="2:7">
      <c r="B181" s="337" t="str">
        <f ca="1"/>
        <v>AMAGANSETT UFSD</v>
      </c>
      <c r="C181" s="339">
        <f>IF(COUNTIF(CONTROL!$B$99:$B$148,'Funding by District'!D18)&gt;=1,"",ROW()-163)</f>
        <v>18</v>
      </c>
      <c r="F181" s="78"/>
      <c r="G181" s="78"/>
    </row>
    <row r="182" spans="2:7">
      <c r="B182" s="337" t="str">
        <f ca="1"/>
        <v>AMHERST CSD</v>
      </c>
      <c r="C182" s="339">
        <f>IF(COUNTIF(CONTROL!$B$99:$B$148,'Funding by District'!D19)&gt;=1,"",ROW()-163)</f>
        <v>19</v>
      </c>
      <c r="F182" s="78"/>
      <c r="G182" s="78"/>
    </row>
    <row r="183" spans="2:7">
      <c r="B183" s="337" t="str">
        <f ca="1"/>
        <v>AMITYVILLE UFSD</v>
      </c>
      <c r="C183" s="339">
        <f>IF(COUNTIF(CONTROL!$B$99:$B$148,'Funding by District'!D20)&gt;=1,"",ROW()-163)</f>
        <v>20</v>
      </c>
      <c r="F183" s="78"/>
      <c r="G183" s="78"/>
    </row>
    <row r="184" spans="2:7">
      <c r="B184" s="337" t="str">
        <f ca="1"/>
        <v>AMSTERDAM CITY SD</v>
      </c>
      <c r="C184" s="339">
        <f>IF(COUNTIF(CONTROL!$B$99:$B$148,'Funding by District'!D21)&gt;=1,"",ROW()-163)</f>
        <v>21</v>
      </c>
      <c r="F184" s="78"/>
      <c r="G184" s="78"/>
    </row>
    <row r="185" spans="2:7">
      <c r="B185" s="337" t="str">
        <f ca="1"/>
        <v>ANDES CSD</v>
      </c>
      <c r="C185" s="339">
        <f>IF(COUNTIF(CONTROL!$B$99:$B$148,'Funding by District'!D22)&gt;=1,"",ROW()-163)</f>
        <v>22</v>
      </c>
      <c r="F185" s="78"/>
      <c r="G185" s="78"/>
    </row>
    <row r="186" spans="2:7">
      <c r="B186" s="337" t="str">
        <f ca="1"/>
        <v>ANDOVER CSD</v>
      </c>
      <c r="C186" s="339">
        <f>IF(COUNTIF(CONTROL!$B$99:$B$148,'Funding by District'!D23)&gt;=1,"",ROW()-163)</f>
        <v>23</v>
      </c>
      <c r="F186" s="78"/>
      <c r="G186" s="78"/>
    </row>
    <row r="187" spans="2:7">
      <c r="B187" s="337" t="str">
        <f ca="1"/>
        <v>ARDSLEY UFSD</v>
      </c>
      <c r="C187" s="339">
        <f>IF(COUNTIF(CONTROL!$B$99:$B$148,'Funding by District'!D24)&gt;=1,"",ROW()-163)</f>
        <v>24</v>
      </c>
      <c r="F187" s="78"/>
      <c r="G187" s="78"/>
    </row>
    <row r="188" spans="2:7">
      <c r="B188" s="337" t="str">
        <f ca="1"/>
        <v>ARGYLE CSD</v>
      </c>
      <c r="C188" s="339">
        <f>IF(COUNTIF(CONTROL!$B$99:$B$148,'Funding by District'!D25)&gt;=1,"",ROW()-163)</f>
        <v>25</v>
      </c>
      <c r="F188" s="78"/>
      <c r="G188" s="78"/>
    </row>
    <row r="189" spans="2:7">
      <c r="B189" s="337" t="str">
        <f ca="1"/>
        <v>ARKPORT CSD</v>
      </c>
      <c r="C189" s="339">
        <f>IF(COUNTIF(CONTROL!$B$99:$B$148,'Funding by District'!D26)&gt;=1,"",ROW()-163)</f>
        <v>26</v>
      </c>
      <c r="F189" s="78"/>
      <c r="G189" s="78"/>
    </row>
    <row r="190" spans="2:7">
      <c r="B190" s="337" t="str">
        <f ca="1"/>
        <v>ARLINGTON CSD</v>
      </c>
      <c r="C190" s="339">
        <f>IF(COUNTIF(CONTROL!$B$99:$B$148,'Funding by District'!D27)&gt;=1,"",ROW()-163)</f>
        <v>27</v>
      </c>
      <c r="F190" s="78"/>
      <c r="G190" s="78"/>
    </row>
    <row r="191" spans="2:7">
      <c r="B191" s="337" t="str">
        <f ca="1"/>
        <v>ATTICA CSD</v>
      </c>
      <c r="C191" s="339">
        <f>IF(COUNTIF(CONTROL!$B$99:$B$148,'Funding by District'!D28)&gt;=1,"",ROW()-163)</f>
        <v>28</v>
      </c>
      <c r="F191" s="78"/>
      <c r="G191" s="78"/>
    </row>
    <row r="192" spans="2:7">
      <c r="B192" s="337" t="str">
        <f ca="1"/>
        <v>AUBURN CITY SD</v>
      </c>
      <c r="C192" s="339">
        <f>IF(COUNTIF(CONTROL!$B$99:$B$148,'Funding by District'!D29)&gt;=1,"",ROW()-163)</f>
        <v>29</v>
      </c>
      <c r="F192" s="78"/>
      <c r="G192" s="78"/>
    </row>
    <row r="193" spans="2:7">
      <c r="B193" s="337" t="str">
        <f ca="1"/>
        <v>AUSABLE VALLEY CSD</v>
      </c>
      <c r="C193" s="339">
        <f>IF(COUNTIF(CONTROL!$B$99:$B$148,'Funding by District'!D30)&gt;=1,"",ROW()-163)</f>
        <v>30</v>
      </c>
      <c r="F193" s="78"/>
      <c r="G193" s="78"/>
    </row>
    <row r="194" spans="2:7">
      <c r="B194" s="337" t="str">
        <f ca="1"/>
        <v>AVERILL PARK CSD</v>
      </c>
      <c r="C194" s="339">
        <f>IF(COUNTIF(CONTROL!$B$99:$B$148,'Funding by District'!D31)&gt;=1,"",ROW()-163)</f>
        <v>31</v>
      </c>
      <c r="F194" s="78"/>
      <c r="G194" s="78"/>
    </row>
    <row r="195" spans="2:7">
      <c r="B195" s="337" t="str">
        <f ca="1"/>
        <v>AVOCA CSD</v>
      </c>
      <c r="C195" s="339">
        <f>IF(COUNTIF(CONTROL!$B$99:$B$148,'Funding by District'!D32)&gt;=1,"",ROW()-163)</f>
        <v>32</v>
      </c>
      <c r="F195" s="78"/>
      <c r="G195" s="78"/>
    </row>
    <row r="196" spans="2:7">
      <c r="B196" s="337" t="str">
        <f ca="1"/>
        <v>AVON CSD</v>
      </c>
      <c r="C196" s="339">
        <f>IF(COUNTIF(CONTROL!$B$99:$B$148,'Funding by District'!D33)&gt;=1,"",ROW()-163)</f>
        <v>33</v>
      </c>
      <c r="F196" s="78"/>
      <c r="G196" s="78"/>
    </row>
    <row r="197" spans="2:7">
      <c r="B197" s="337" t="str">
        <f ca="1"/>
        <v>BABYLON UFSD</v>
      </c>
      <c r="C197" s="339">
        <f>IF(COUNTIF(CONTROL!$B$99:$B$148,'Funding by District'!D34)&gt;=1,"",ROW()-163)</f>
        <v>34</v>
      </c>
      <c r="F197" s="78"/>
      <c r="G197" s="78"/>
    </row>
    <row r="198" spans="2:7">
      <c r="B198" s="337" t="str">
        <f ca="1"/>
        <v>BAINBRIDGE-GUILFORD CSD</v>
      </c>
      <c r="C198" s="339">
        <f>IF(COUNTIF(CONTROL!$B$99:$B$148,'Funding by District'!D35)&gt;=1,"",ROW()-163)</f>
        <v>35</v>
      </c>
      <c r="F198" s="78"/>
      <c r="G198" s="78"/>
    </row>
    <row r="199" spans="2:7">
      <c r="B199" s="337" t="str">
        <f ca="1"/>
        <v>BALDWIN UFSD</v>
      </c>
      <c r="C199" s="339">
        <f>IF(COUNTIF(CONTROL!$B$99:$B$148,'Funding by District'!D36)&gt;=1,"",ROW()-163)</f>
        <v>36</v>
      </c>
      <c r="F199" s="78"/>
      <c r="G199" s="78"/>
    </row>
    <row r="200" spans="2:7">
      <c r="B200" s="337" t="str">
        <f ca="1"/>
        <v>BALDWINSVILLE CSD</v>
      </c>
      <c r="C200" s="339">
        <f>IF(COUNTIF(CONTROL!$B$99:$B$148,'Funding by District'!D37)&gt;=1,"",ROW()-163)</f>
        <v>37</v>
      </c>
      <c r="F200" s="78"/>
      <c r="G200" s="78"/>
    </row>
    <row r="201" spans="2:7">
      <c r="B201" s="337" t="str">
        <f ca="1"/>
        <v>BALLSTON SPA CSD</v>
      </c>
      <c r="C201" s="339">
        <f>IF(COUNTIF(CONTROL!$B$99:$B$148,'Funding by District'!D38)&gt;=1,"",ROW()-163)</f>
        <v>38</v>
      </c>
      <c r="F201" s="78"/>
      <c r="G201" s="78"/>
    </row>
    <row r="202" spans="2:7">
      <c r="B202" s="337" t="str">
        <f ca="1"/>
        <v>BARKER CSD</v>
      </c>
      <c r="C202" s="339">
        <f>IF(COUNTIF(CONTROL!$B$99:$B$148,'Funding by District'!D39)&gt;=1,"",ROW()-163)</f>
        <v>39</v>
      </c>
      <c r="F202" s="78"/>
      <c r="G202" s="78"/>
    </row>
    <row r="203" spans="2:7">
      <c r="B203" s="337" t="str">
        <f ca="1"/>
        <v>BATAVIA CITY SD</v>
      </c>
      <c r="C203" s="339">
        <f>IF(COUNTIF(CONTROL!$B$99:$B$148,'Funding by District'!D40)&gt;=1,"",ROW()-163)</f>
        <v>40</v>
      </c>
      <c r="F203" s="78"/>
      <c r="G203" s="78"/>
    </row>
    <row r="204" spans="2:7">
      <c r="B204" s="337" t="str">
        <f ca="1"/>
        <v>BATH CSD</v>
      </c>
      <c r="C204" s="339">
        <f>IF(COUNTIF(CONTROL!$B$99:$B$148,'Funding by District'!D41)&gt;=1,"",ROW()-163)</f>
        <v>41</v>
      </c>
      <c r="F204" s="78"/>
      <c r="G204" s="78"/>
    </row>
    <row r="205" spans="2:7">
      <c r="B205" s="337" t="str">
        <f ca="1"/>
        <v>BAY SHORE UFSD</v>
      </c>
      <c r="C205" s="339">
        <f>IF(COUNTIF(CONTROL!$B$99:$B$148,'Funding by District'!D42)&gt;=1,"",ROW()-163)</f>
        <v>42</v>
      </c>
      <c r="F205" s="78"/>
      <c r="G205" s="78"/>
    </row>
    <row r="206" spans="2:7">
      <c r="B206" s="337" t="str">
        <f ca="1"/>
        <v>BAYPORT-BLUE POINT UFSD</v>
      </c>
      <c r="C206" s="339">
        <f>IF(COUNTIF(CONTROL!$B$99:$B$148,'Funding by District'!D43)&gt;=1,"",ROW()-163)</f>
        <v>43</v>
      </c>
      <c r="F206" s="78"/>
      <c r="G206" s="78"/>
    </row>
    <row r="207" spans="2:7">
      <c r="B207" s="337" t="str">
        <f ca="1"/>
        <v>BEACON CITY SD</v>
      </c>
      <c r="C207" s="339">
        <f>IF(COUNTIF(CONTROL!$B$99:$B$148,'Funding by District'!D44)&gt;=1,"",ROW()-163)</f>
        <v>44</v>
      </c>
      <c r="F207" s="78"/>
      <c r="G207" s="78"/>
    </row>
    <row r="208" spans="2:7">
      <c r="B208" s="337" t="str">
        <f ca="1"/>
        <v>BEAVER RIVER CSD</v>
      </c>
      <c r="C208" s="339">
        <f>IF(COUNTIF(CONTROL!$B$99:$B$148,'Funding by District'!D45)&gt;=1,"",ROW()-163)</f>
        <v>45</v>
      </c>
      <c r="F208" s="78"/>
      <c r="G208" s="78"/>
    </row>
    <row r="209" spans="2:7">
      <c r="B209" s="337" t="str">
        <f ca="1"/>
        <v>BEDFORD CSD</v>
      </c>
      <c r="C209" s="339">
        <f>IF(COUNTIF(CONTROL!$B$99:$B$148,'Funding by District'!D46)&gt;=1,"",ROW()-163)</f>
        <v>46</v>
      </c>
      <c r="F209" s="78"/>
      <c r="G209" s="78"/>
    </row>
    <row r="210" spans="2:7">
      <c r="B210" s="337" t="str">
        <f ca="1"/>
        <v>BEEKMANTOWN CSD</v>
      </c>
      <c r="C210" s="339">
        <f>IF(COUNTIF(CONTROL!$B$99:$B$148,'Funding by District'!D47)&gt;=1,"",ROW()-163)</f>
        <v>47</v>
      </c>
      <c r="F210" s="78"/>
      <c r="G210" s="78"/>
    </row>
    <row r="211" spans="2:7">
      <c r="B211" s="337" t="str">
        <f ca="1"/>
        <v>BELFAST CSD</v>
      </c>
      <c r="C211" s="339">
        <f>IF(COUNTIF(CONTROL!$B$99:$B$148,'Funding by District'!D48)&gt;=1,"",ROW()-163)</f>
        <v>48</v>
      </c>
      <c r="F211" s="78"/>
      <c r="G211" s="78"/>
    </row>
    <row r="212" spans="2:7">
      <c r="B212" s="337" t="str">
        <f ca="1"/>
        <v>BELLEVILLE HENDERSON CSD</v>
      </c>
      <c r="C212" s="339">
        <f>IF(COUNTIF(CONTROL!$B$99:$B$148,'Funding by District'!D49)&gt;=1,"",ROW()-163)</f>
        <v>49</v>
      </c>
      <c r="F212" s="78"/>
      <c r="G212" s="78"/>
    </row>
    <row r="213" spans="2:7">
      <c r="B213" s="337" t="str">
        <f ca="1"/>
        <v>BELLMORE UFSD</v>
      </c>
      <c r="C213" s="339">
        <f>IF(COUNTIF(CONTROL!$B$99:$B$148,'Funding by District'!D50)&gt;=1,"",ROW()-163)</f>
        <v>50</v>
      </c>
      <c r="F213" s="78"/>
      <c r="G213" s="78"/>
    </row>
    <row r="214" spans="2:7">
      <c r="B214" s="337" t="str">
        <f ca="1"/>
        <v>BELLMORE-MERRICK CENTRAL HS DISTRICT</v>
      </c>
      <c r="C214" s="339">
        <f>IF(COUNTIF(CONTROL!$B$99:$B$148,'Funding by District'!D51)&gt;=1,"",ROW()-163)</f>
        <v>51</v>
      </c>
      <c r="F214" s="78"/>
      <c r="G214" s="78"/>
    </row>
    <row r="215" spans="2:7">
      <c r="B215" s="337" t="str">
        <f ca="1"/>
        <v>BEMUS POINT CSD</v>
      </c>
      <c r="C215" s="339">
        <f>IF(COUNTIF(CONTROL!$B$99:$B$148,'Funding by District'!D52)&gt;=1,"",ROW()-163)</f>
        <v>52</v>
      </c>
      <c r="F215" s="78"/>
      <c r="G215" s="78"/>
    </row>
    <row r="216" spans="2:7">
      <c r="B216" s="337" t="str">
        <f ca="1"/>
        <v>BERLIN CSD</v>
      </c>
      <c r="C216" s="339">
        <f>IF(COUNTIF(CONTROL!$B$99:$B$148,'Funding by District'!D53)&gt;=1,"",ROW()-163)</f>
        <v>53</v>
      </c>
      <c r="F216" s="78"/>
      <c r="G216" s="78"/>
    </row>
    <row r="217" spans="2:7">
      <c r="B217" s="337" t="str">
        <f ca="1"/>
        <v>BERNE-KNOX-WESTERLO CSD</v>
      </c>
      <c r="C217" s="339">
        <f>IF(COUNTIF(CONTROL!$B$99:$B$148,'Funding by District'!D54)&gt;=1,"",ROW()-163)</f>
        <v>54</v>
      </c>
      <c r="F217" s="78"/>
      <c r="G217" s="78"/>
    </row>
    <row r="218" spans="2:7">
      <c r="B218" s="337" t="str">
        <f ca="1"/>
        <v>BETHLEHEM CSD</v>
      </c>
      <c r="C218" s="339">
        <f>IF(COUNTIF(CONTROL!$B$99:$B$148,'Funding by District'!D55)&gt;=1,"",ROW()-163)</f>
        <v>55</v>
      </c>
      <c r="F218" s="78"/>
      <c r="G218" s="78"/>
    </row>
    <row r="219" spans="2:7">
      <c r="B219" s="337" t="str">
        <f ca="1"/>
        <v>BETHPAGE UFSD</v>
      </c>
      <c r="C219" s="339">
        <f>IF(COUNTIF(CONTROL!$B$99:$B$148,'Funding by District'!D56)&gt;=1,"",ROW()-163)</f>
        <v>56</v>
      </c>
      <c r="F219" s="78"/>
      <c r="G219" s="78"/>
    </row>
    <row r="220" spans="2:7">
      <c r="B220" s="337" t="str">
        <f ca="1"/>
        <v>BINGHAMTON CITY SD</v>
      </c>
      <c r="C220" s="339">
        <f>IF(COUNTIF(CONTROL!$B$99:$B$148,'Funding by District'!D57)&gt;=1,"",ROW()-163)</f>
        <v>57</v>
      </c>
      <c r="F220" s="78"/>
      <c r="G220" s="78"/>
    </row>
    <row r="221" spans="2:7">
      <c r="B221" s="337" t="str">
        <f ca="1"/>
        <v>BLIND BROOK-RYE UFSD</v>
      </c>
      <c r="C221" s="339">
        <f>IF(COUNTIF(CONTROL!$B$99:$B$148,'Funding by District'!D58)&gt;=1,"",ROW()-163)</f>
        <v>58</v>
      </c>
      <c r="F221" s="78"/>
      <c r="G221" s="78"/>
    </row>
    <row r="222" spans="2:7">
      <c r="B222" s="337" t="str">
        <f ca="1"/>
        <v>BOLIVAR-RICHBURG CSD</v>
      </c>
      <c r="C222" s="339">
        <f>IF(COUNTIF(CONTROL!$B$99:$B$148,'Funding by District'!D59)&gt;=1,"",ROW()-163)</f>
        <v>59</v>
      </c>
      <c r="F222" s="78"/>
      <c r="G222" s="78"/>
    </row>
    <row r="223" spans="2:7">
      <c r="B223" s="337" t="str">
        <f ca="1"/>
        <v>BOLTON CSD</v>
      </c>
      <c r="C223" s="339">
        <f>IF(COUNTIF(CONTROL!$B$99:$B$148,'Funding by District'!D60)&gt;=1,"",ROW()-163)</f>
        <v>60</v>
      </c>
      <c r="F223" s="78"/>
      <c r="G223" s="78"/>
    </row>
    <row r="224" spans="2:7">
      <c r="B224" s="337" t="str">
        <f ca="1"/>
        <v xml:space="preserve">BOQUET VALLEY </v>
      </c>
      <c r="C224" s="339">
        <f>IF(COUNTIF(CONTROL!$B$99:$B$148,'Funding by District'!D61)&gt;=1,"",ROW()-163)</f>
        <v>61</v>
      </c>
      <c r="F224" s="78"/>
      <c r="G224" s="78"/>
    </row>
    <row r="225" spans="2:7">
      <c r="B225" s="337" t="str">
        <f ca="1"/>
        <v>BRADFORD CSD</v>
      </c>
      <c r="C225" s="339">
        <f>IF(COUNTIF(CONTROL!$B$99:$B$148,'Funding by District'!D62)&gt;=1,"",ROW()-163)</f>
        <v>62</v>
      </c>
      <c r="F225" s="78"/>
      <c r="G225" s="78"/>
    </row>
    <row r="226" spans="2:7">
      <c r="B226" s="337" t="str">
        <f ca="1"/>
        <v>BRASHER FALLS CSD</v>
      </c>
      <c r="C226" s="339">
        <f>IF(COUNTIF(CONTROL!$B$99:$B$148,'Funding by District'!D63)&gt;=1,"",ROW()-163)</f>
        <v>63</v>
      </c>
      <c r="F226" s="78"/>
      <c r="G226" s="78"/>
    </row>
    <row r="227" spans="2:7">
      <c r="B227" s="337" t="str">
        <f ca="1"/>
        <v>BRENTWOOD UFSD</v>
      </c>
      <c r="C227" s="339">
        <f>IF(COUNTIF(CONTROL!$B$99:$B$148,'Funding by District'!D64)&gt;=1,"",ROW()-163)</f>
        <v>64</v>
      </c>
      <c r="F227" s="78"/>
      <c r="G227" s="78"/>
    </row>
    <row r="228" spans="2:7">
      <c r="B228" s="337" t="str">
        <f ca="1"/>
        <v>BREWSTER CSD</v>
      </c>
      <c r="C228" s="339">
        <f>IF(COUNTIF(CONTROL!$B$99:$B$148,'Funding by District'!D65)&gt;=1,"",ROW()-163)</f>
        <v>65</v>
      </c>
      <c r="F228" s="78"/>
      <c r="G228" s="78"/>
    </row>
    <row r="229" spans="2:7">
      <c r="B229" s="337" t="str">
        <f ca="1"/>
        <v>BRIARCLIFF MANOR UFSD</v>
      </c>
      <c r="C229" s="339">
        <f>IF(COUNTIF(CONTROL!$B$99:$B$148,'Funding by District'!D66)&gt;=1,"",ROW()-163)</f>
        <v>66</v>
      </c>
      <c r="F229" s="78"/>
      <c r="G229" s="78"/>
    </row>
    <row r="230" spans="2:7">
      <c r="B230" s="337" t="str">
        <f ca="1"/>
        <v>BRIDGEHAMPTON UFSD</v>
      </c>
      <c r="C230" s="339">
        <f>IF(COUNTIF(CONTROL!$B$99:$B$148,'Funding by District'!D67)&gt;=1,"",ROW()-163)</f>
        <v>67</v>
      </c>
      <c r="F230" s="78"/>
      <c r="G230" s="78"/>
    </row>
    <row r="231" spans="2:7">
      <c r="B231" s="337" t="str">
        <f ca="1"/>
        <v>BRIGHTON CSD</v>
      </c>
      <c r="C231" s="339">
        <f>IF(COUNTIF(CONTROL!$B$99:$B$148,'Funding by District'!D68)&gt;=1,"",ROW()-163)</f>
        <v>68</v>
      </c>
      <c r="F231" s="78"/>
      <c r="G231" s="78"/>
    </row>
    <row r="232" spans="2:7">
      <c r="B232" s="337" t="str">
        <f ca="1"/>
        <v>BROADALBIN-PERTH CSD</v>
      </c>
      <c r="C232" s="339">
        <f>IF(COUNTIF(CONTROL!$B$99:$B$148,'Funding by District'!D69)&gt;=1,"",ROW()-163)</f>
        <v>69</v>
      </c>
      <c r="F232" s="78"/>
      <c r="G232" s="78"/>
    </row>
    <row r="233" spans="2:7">
      <c r="B233" s="337" t="str">
        <f ca="1"/>
        <v>BROCKPORT CSD</v>
      </c>
      <c r="C233" s="339">
        <f>IF(COUNTIF(CONTROL!$B$99:$B$148,'Funding by District'!D70)&gt;=1,"",ROW()-163)</f>
        <v>70</v>
      </c>
      <c r="F233" s="78"/>
      <c r="G233" s="78"/>
    </row>
    <row r="234" spans="2:7">
      <c r="B234" s="337" t="str">
        <f ca="1"/>
        <v>BROCTON CSD</v>
      </c>
      <c r="C234" s="339">
        <f>IF(COUNTIF(CONTROL!$B$99:$B$148,'Funding by District'!D71)&gt;=1,"",ROW()-163)</f>
        <v>71</v>
      </c>
      <c r="F234" s="78"/>
      <c r="G234" s="78"/>
    </row>
    <row r="235" spans="2:7">
      <c r="B235" s="337" t="str">
        <f ca="1"/>
        <v>BRONXVILLE UFSD</v>
      </c>
      <c r="C235" s="339">
        <f>IF(COUNTIF(CONTROL!$B$99:$B$148,'Funding by District'!D72)&gt;=1,"",ROW()-163)</f>
        <v>72</v>
      </c>
      <c r="F235" s="78"/>
      <c r="G235" s="78"/>
    </row>
    <row r="236" spans="2:7">
      <c r="B236" s="337" t="str">
        <f ca="1"/>
        <v>BROOKFIELD CSD</v>
      </c>
      <c r="C236" s="339">
        <f>IF(COUNTIF(CONTROL!$B$99:$B$148,'Funding by District'!D73)&gt;=1,"",ROW()-163)</f>
        <v>73</v>
      </c>
      <c r="F236" s="78"/>
      <c r="G236" s="78"/>
    </row>
    <row r="237" spans="2:7">
      <c r="B237" s="337" t="str">
        <f ca="1"/>
        <v>BROOKHAVEN-COMSEWOGUE UFSD</v>
      </c>
      <c r="C237" s="339">
        <f>IF(COUNTIF(CONTROL!$B$99:$B$148,'Funding by District'!D74)&gt;=1,"",ROW()-163)</f>
        <v>74</v>
      </c>
      <c r="F237" s="78"/>
      <c r="G237" s="78"/>
    </row>
    <row r="238" spans="2:7">
      <c r="B238" s="337" t="str">
        <f ca="1"/>
        <v>BRUNSWICK CSD (BRITTONKILL)</v>
      </c>
      <c r="C238" s="339">
        <f>IF(COUNTIF(CONTROL!$B$99:$B$148,'Funding by District'!D75)&gt;=1,"",ROW()-163)</f>
        <v>75</v>
      </c>
      <c r="F238" s="78"/>
      <c r="G238" s="78"/>
    </row>
    <row r="239" spans="2:7">
      <c r="B239" s="337" t="str">
        <f ca="1"/>
        <v>BRUSHTON-MOIRA CSD</v>
      </c>
      <c r="C239" s="339">
        <f>IF(COUNTIF(CONTROL!$B$99:$B$148,'Funding by District'!D76)&gt;=1,"",ROW()-163)</f>
        <v>76</v>
      </c>
      <c r="F239" s="78"/>
      <c r="G239" s="78"/>
    </row>
    <row r="240" spans="2:7">
      <c r="B240" s="337" t="str">
        <f ca="1"/>
        <v>BUFFALO CITY SD</v>
      </c>
      <c r="C240" s="339">
        <f>IF(COUNTIF(CONTROL!$B$99:$B$148,'Funding by District'!D77)&gt;=1,"",ROW()-163)</f>
        <v>77</v>
      </c>
      <c r="F240" s="78"/>
      <c r="G240" s="78"/>
    </row>
    <row r="241" spans="2:7">
      <c r="B241" s="337" t="str">
        <f ca="1"/>
        <v>BURNT HILLS-BALLSTON LAKE CSD</v>
      </c>
      <c r="C241" s="339">
        <f>IF(COUNTIF(CONTROL!$B$99:$B$148,'Funding by District'!D78)&gt;=1,"",ROW()-163)</f>
        <v>78</v>
      </c>
      <c r="F241" s="78"/>
      <c r="G241" s="78"/>
    </row>
    <row r="242" spans="2:7">
      <c r="B242" s="337" t="str">
        <f ca="1"/>
        <v>BYRAM HILLS CSD</v>
      </c>
      <c r="C242" s="339">
        <f>IF(COUNTIF(CONTROL!$B$99:$B$148,'Funding by District'!D79)&gt;=1,"",ROW()-163)</f>
        <v>79</v>
      </c>
      <c r="F242" s="78"/>
      <c r="G242" s="78"/>
    </row>
    <row r="243" spans="2:7">
      <c r="B243" s="337" t="str">
        <f ca="1"/>
        <v>BYRON-BERGEN CSD</v>
      </c>
      <c r="C243" s="339">
        <f>IF(COUNTIF(CONTROL!$B$99:$B$148,'Funding by District'!D80)&gt;=1,"",ROW()-163)</f>
        <v>80</v>
      </c>
      <c r="F243" s="78"/>
      <c r="G243" s="78"/>
    </row>
    <row r="244" spans="2:7">
      <c r="B244" s="337" t="str">
        <f ca="1"/>
        <v>CAIRO-DURHAM CSD</v>
      </c>
      <c r="C244" s="339">
        <f>IF(COUNTIF(CONTROL!$B$99:$B$148,'Funding by District'!D81)&gt;=1,"",ROW()-163)</f>
        <v>81</v>
      </c>
      <c r="F244" s="78"/>
      <c r="G244" s="78"/>
    </row>
    <row r="245" spans="2:7">
      <c r="B245" s="337" t="str">
        <f ca="1"/>
        <v>CALEDONIA-MUMFORD CSD</v>
      </c>
      <c r="C245" s="339">
        <f>IF(COUNTIF(CONTROL!$B$99:$B$148,'Funding by District'!D82)&gt;=1,"",ROW()-163)</f>
        <v>82</v>
      </c>
      <c r="F245" s="78"/>
      <c r="G245" s="78"/>
    </row>
    <row r="246" spans="2:7">
      <c r="B246" s="337" t="str">
        <f ca="1"/>
        <v>CAMBRIDGE CSD</v>
      </c>
      <c r="C246" s="339">
        <f>IF(COUNTIF(CONTROL!$B$99:$B$148,'Funding by District'!D83)&gt;=1,"",ROW()-163)</f>
        <v>83</v>
      </c>
      <c r="F246" s="78"/>
      <c r="G246" s="78"/>
    </row>
    <row r="247" spans="2:7">
      <c r="B247" s="337" t="str">
        <f ca="1"/>
        <v>CAMDEN CSD</v>
      </c>
      <c r="C247" s="339">
        <f>IF(COUNTIF(CONTROL!$B$99:$B$148,'Funding by District'!D84)&gt;=1,"",ROW()-163)</f>
        <v>84</v>
      </c>
      <c r="F247" s="78"/>
      <c r="G247" s="78"/>
    </row>
    <row r="248" spans="2:7">
      <c r="B248" s="337" t="str">
        <f ca="1"/>
        <v>CAMPBELL-SAVONA CSD</v>
      </c>
      <c r="C248" s="339">
        <f>IF(COUNTIF(CONTROL!$B$99:$B$148,'Funding by District'!D85)&gt;=1,"",ROW()-163)</f>
        <v>85</v>
      </c>
      <c r="F248" s="78"/>
      <c r="G248" s="78"/>
    </row>
    <row r="249" spans="2:7">
      <c r="B249" s="337" t="str">
        <f ca="1"/>
        <v>CANAJOHARIE CSD</v>
      </c>
      <c r="C249" s="339">
        <f>IF(COUNTIF(CONTROL!$B$99:$B$148,'Funding by District'!D86)&gt;=1,"",ROW()-163)</f>
        <v>86</v>
      </c>
      <c r="F249" s="78"/>
      <c r="G249" s="78"/>
    </row>
    <row r="250" spans="2:7">
      <c r="B250" s="337" t="str">
        <f ca="1"/>
        <v>CANANDAIGUA CITY SD</v>
      </c>
      <c r="C250" s="339">
        <f>IF(COUNTIF(CONTROL!$B$99:$B$148,'Funding by District'!D87)&gt;=1,"",ROW()-163)</f>
        <v>87</v>
      </c>
      <c r="F250" s="78"/>
      <c r="G250" s="78"/>
    </row>
    <row r="251" spans="2:7">
      <c r="B251" s="337" t="str">
        <f ca="1"/>
        <v>CANASERAGA CSD</v>
      </c>
      <c r="C251" s="339">
        <f>IF(COUNTIF(CONTROL!$B$99:$B$148,'Funding by District'!D88)&gt;=1,"",ROW()-163)</f>
        <v>88</v>
      </c>
      <c r="F251" s="78"/>
      <c r="G251" s="78"/>
    </row>
    <row r="252" spans="2:7">
      <c r="B252" s="337" t="str">
        <f ca="1"/>
        <v>CANASTOTA CSD</v>
      </c>
      <c r="C252" s="339">
        <f>IF(COUNTIF(CONTROL!$B$99:$B$148,'Funding by District'!D89)&gt;=1,"",ROW()-163)</f>
        <v>89</v>
      </c>
      <c r="F252" s="78"/>
      <c r="G252" s="78"/>
    </row>
    <row r="253" spans="2:7">
      <c r="B253" s="337" t="str">
        <f ca="1"/>
        <v>CANDOR CSD</v>
      </c>
      <c r="C253" s="339">
        <f>IF(COUNTIF(CONTROL!$B$99:$B$148,'Funding by District'!D90)&gt;=1,"",ROW()-163)</f>
        <v>90</v>
      </c>
      <c r="F253" s="78"/>
      <c r="G253" s="78"/>
    </row>
    <row r="254" spans="2:7">
      <c r="B254" s="337" t="str">
        <f ca="1"/>
        <v>CANISTEO-GREENWOOD CSD</v>
      </c>
      <c r="C254" s="339">
        <f>IF(COUNTIF(CONTROL!$B$99:$B$148,'Funding by District'!D91)&gt;=1,"",ROW()-163)</f>
        <v>91</v>
      </c>
      <c r="F254" s="78"/>
      <c r="G254" s="78"/>
    </row>
    <row r="255" spans="2:7">
      <c r="B255" s="337" t="str">
        <f ca="1"/>
        <v>CANTON CSD</v>
      </c>
      <c r="C255" s="339">
        <f>IF(COUNTIF(CONTROL!$B$99:$B$148,'Funding by District'!D92)&gt;=1,"",ROW()-163)</f>
        <v>92</v>
      </c>
      <c r="F255" s="78"/>
      <c r="G255" s="78"/>
    </row>
    <row r="256" spans="2:7">
      <c r="B256" s="337" t="str">
        <f ca="1"/>
        <v>CARLE PLACE UFSD</v>
      </c>
      <c r="C256" s="339">
        <f>IF(COUNTIF(CONTROL!$B$99:$B$148,'Funding by District'!D93)&gt;=1,"",ROW()-163)</f>
        <v>93</v>
      </c>
      <c r="F256" s="78"/>
      <c r="G256" s="78"/>
    </row>
    <row r="257" spans="2:7">
      <c r="B257" s="337" t="str">
        <f ca="1"/>
        <v>CARMEL CSD</v>
      </c>
      <c r="C257" s="339">
        <f>IF(COUNTIF(CONTROL!$B$99:$B$148,'Funding by District'!D94)&gt;=1,"",ROW()-163)</f>
        <v>94</v>
      </c>
      <c r="F257" s="78"/>
      <c r="G257" s="78"/>
    </row>
    <row r="258" spans="2:7">
      <c r="B258" s="337" t="str">
        <f ca="1"/>
        <v>CARTHAGE CSD</v>
      </c>
      <c r="C258" s="339">
        <f>IF(COUNTIF(CONTROL!$B$99:$B$148,'Funding by District'!D95)&gt;=1,"",ROW()-163)</f>
        <v>95</v>
      </c>
      <c r="F258" s="78"/>
      <c r="G258" s="78"/>
    </row>
    <row r="259" spans="2:7">
      <c r="B259" s="337" t="str">
        <f ca="1"/>
        <v>CASSADAGA VALLEY CSD</v>
      </c>
      <c r="C259" s="339">
        <f>IF(COUNTIF(CONTROL!$B$99:$B$148,'Funding by District'!D96)&gt;=1,"",ROW()-163)</f>
        <v>96</v>
      </c>
      <c r="F259" s="78"/>
      <c r="G259" s="78"/>
    </row>
    <row r="260" spans="2:7">
      <c r="B260" s="337" t="str">
        <f ca="1"/>
        <v>CATO-MERIDIAN CSD</v>
      </c>
      <c r="C260" s="339">
        <f>IF(COUNTIF(CONTROL!$B$99:$B$148,'Funding by District'!D97)&gt;=1,"",ROW()-163)</f>
        <v>97</v>
      </c>
      <c r="F260" s="78"/>
      <c r="G260" s="78"/>
    </row>
    <row r="261" spans="2:7">
      <c r="B261" s="337" t="str">
        <f ca="1"/>
        <v>CATSKILL CSD</v>
      </c>
      <c r="C261" s="339">
        <f>IF(COUNTIF(CONTROL!$B$99:$B$148,'Funding by District'!D98)&gt;=1,"",ROW()-163)</f>
        <v>98</v>
      </c>
      <c r="F261" s="78"/>
      <c r="G261" s="78"/>
    </row>
    <row r="262" spans="2:7">
      <c r="B262" s="337" t="str">
        <f ca="1"/>
        <v>CATTARAUGUS-LITTLE VALLEY CSD</v>
      </c>
      <c r="C262" s="339">
        <f>IF(COUNTIF(CONTROL!$B$99:$B$148,'Funding by District'!D99)&gt;=1,"",ROW()-163)</f>
        <v>99</v>
      </c>
      <c r="F262" s="78"/>
      <c r="G262" s="78"/>
    </row>
    <row r="263" spans="2:7">
      <c r="B263" s="337" t="str">
        <f ca="1"/>
        <v>CAZENOVIA CSD</v>
      </c>
      <c r="C263" s="339">
        <f>IF(COUNTIF(CONTROL!$B$99:$B$148,'Funding by District'!D100)&gt;=1,"",ROW()-163)</f>
        <v>100</v>
      </c>
      <c r="F263" s="78"/>
      <c r="G263" s="78"/>
    </row>
    <row r="264" spans="2:7">
      <c r="B264" s="337" t="str">
        <f ca="1"/>
        <v>CENTER MORICHES UFSD</v>
      </c>
      <c r="C264" s="339">
        <f>IF(COUNTIF(CONTROL!$B$99:$B$148,'Funding by District'!D101)&gt;=1,"",ROW()-163)</f>
        <v>101</v>
      </c>
      <c r="F264" s="78"/>
      <c r="G264" s="78"/>
    </row>
    <row r="265" spans="2:7">
      <c r="B265" s="337" t="str">
        <f ca="1"/>
        <v>CENTRAL ISLIP UFSD</v>
      </c>
      <c r="C265" s="339">
        <f>IF(COUNTIF(CONTROL!$B$99:$B$148,'Funding by District'!D102)&gt;=1,"",ROW()-163)</f>
        <v>102</v>
      </c>
      <c r="F265" s="78"/>
      <c r="G265" s="78"/>
    </row>
    <row r="266" spans="2:7">
      <c r="B266" s="337" t="str">
        <f ca="1"/>
        <v>CENTRAL SQUARE CSD</v>
      </c>
      <c r="C266" s="339">
        <f>IF(COUNTIF(CONTROL!$B$99:$B$148,'Funding by District'!D103)&gt;=1,"",ROW()-163)</f>
        <v>103</v>
      </c>
      <c r="F266" s="78"/>
      <c r="G266" s="78"/>
    </row>
    <row r="267" spans="2:7">
      <c r="B267" s="337" t="str">
        <f ca="1"/>
        <v>CENTRAL VALLEY CSD AT ILION-MOHAWK</v>
      </c>
      <c r="C267" s="339">
        <f>IF(COUNTIF(CONTROL!$B$99:$B$148,'Funding by District'!D104)&gt;=1,"",ROW()-163)</f>
        <v>104</v>
      </c>
      <c r="F267" s="78"/>
      <c r="G267" s="78"/>
    </row>
    <row r="268" spans="2:7">
      <c r="B268" s="337" t="str">
        <f ca="1"/>
        <v>CHAPPAQUA CSD</v>
      </c>
      <c r="C268" s="339">
        <f>IF(COUNTIF(CONTROL!$B$99:$B$148,'Funding by District'!D105)&gt;=1,"",ROW()-163)</f>
        <v>105</v>
      </c>
      <c r="F268" s="78"/>
      <c r="G268" s="78"/>
    </row>
    <row r="269" spans="2:7">
      <c r="B269" s="337" t="str">
        <f ca="1"/>
        <v>CHARLOTTE VALLEY CSD</v>
      </c>
      <c r="C269" s="339">
        <f>IF(COUNTIF(CONTROL!$B$99:$B$148,'Funding by District'!D106)&gt;=1,"",ROW()-163)</f>
        <v>106</v>
      </c>
      <c r="F269" s="78"/>
      <c r="G269" s="78"/>
    </row>
    <row r="270" spans="2:7">
      <c r="B270" s="337" t="str">
        <f ca="1"/>
        <v>CHATEAUGAY CSD</v>
      </c>
      <c r="C270" s="339">
        <f>IF(COUNTIF(CONTROL!$B$99:$B$148,'Funding by District'!D107)&gt;=1,"",ROW()-163)</f>
        <v>107</v>
      </c>
      <c r="F270" s="78"/>
      <c r="G270" s="78"/>
    </row>
    <row r="271" spans="2:7">
      <c r="B271" s="337" t="str">
        <f ca="1"/>
        <v>CHATHAM CSD</v>
      </c>
      <c r="C271" s="339">
        <f>IF(COUNTIF(CONTROL!$B$99:$B$148,'Funding by District'!D108)&gt;=1,"",ROW()-163)</f>
        <v>108</v>
      </c>
      <c r="F271" s="78"/>
      <c r="G271" s="78"/>
    </row>
    <row r="272" spans="2:7">
      <c r="B272" s="337" t="str">
        <f ca="1"/>
        <v>CHAUTAUQUA LAKE CSD</v>
      </c>
      <c r="C272" s="339">
        <f>IF(COUNTIF(CONTROL!$B$99:$B$148,'Funding by District'!D109)&gt;=1,"",ROW()-163)</f>
        <v>109</v>
      </c>
      <c r="F272" s="78"/>
      <c r="G272" s="78"/>
    </row>
    <row r="273" spans="2:7">
      <c r="B273" s="337" t="str">
        <f ca="1"/>
        <v>CHAZY UFSD</v>
      </c>
      <c r="C273" s="339">
        <f>IF(COUNTIF(CONTROL!$B$99:$B$148,'Funding by District'!D110)&gt;=1,"",ROW()-163)</f>
        <v>110</v>
      </c>
      <c r="F273" s="78"/>
      <c r="G273" s="78"/>
    </row>
    <row r="274" spans="2:7">
      <c r="B274" s="337" t="str">
        <f ca="1"/>
        <v>CHEEKTOWAGA CSD</v>
      </c>
      <c r="C274" s="339">
        <f>IF(COUNTIF(CONTROL!$B$99:$B$148,'Funding by District'!D111)&gt;=1,"",ROW()-163)</f>
        <v>111</v>
      </c>
      <c r="F274" s="78"/>
      <c r="G274" s="78"/>
    </row>
    <row r="275" spans="2:7">
      <c r="B275" s="337" t="str">
        <f ca="1"/>
        <v>CHEEKTOWAGA-MARYVALE UFSD</v>
      </c>
      <c r="C275" s="339">
        <f>IF(COUNTIF(CONTROL!$B$99:$B$148,'Funding by District'!D112)&gt;=1,"",ROW()-163)</f>
        <v>112</v>
      </c>
      <c r="F275" s="78"/>
      <c r="G275" s="78"/>
    </row>
    <row r="276" spans="2:7">
      <c r="B276" s="337" t="str">
        <f ca="1"/>
        <v>CHEEKTOWAGA-SLOAN UFSD</v>
      </c>
      <c r="C276" s="339">
        <f>IF(COUNTIF(CONTROL!$B$99:$B$148,'Funding by District'!D113)&gt;=1,"",ROW()-163)</f>
        <v>113</v>
      </c>
      <c r="F276" s="78"/>
      <c r="G276" s="78"/>
    </row>
    <row r="277" spans="2:7">
      <c r="B277" s="337" t="str">
        <f ca="1"/>
        <v>CHENANGO FORKS CSD</v>
      </c>
      <c r="C277" s="339">
        <f>IF(COUNTIF(CONTROL!$B$99:$B$148,'Funding by District'!D114)&gt;=1,"",ROW()-163)</f>
        <v>114</v>
      </c>
      <c r="F277" s="78"/>
      <c r="G277" s="78"/>
    </row>
    <row r="278" spans="2:7">
      <c r="B278" s="337" t="str">
        <f ca="1"/>
        <v>CHENANGO VALLEY CSD</v>
      </c>
      <c r="C278" s="339">
        <f>IF(COUNTIF(CONTROL!$B$99:$B$148,'Funding by District'!D115)&gt;=1,"",ROW()-163)</f>
        <v>115</v>
      </c>
      <c r="F278" s="78"/>
      <c r="G278" s="78"/>
    </row>
    <row r="279" spans="2:7">
      <c r="B279" s="337" t="str">
        <f ca="1"/>
        <v>CHERRY VALLEY-SPRINGFIELD CSD</v>
      </c>
      <c r="C279" s="339">
        <f>IF(COUNTIF(CONTROL!$B$99:$B$148,'Funding by District'!D116)&gt;=1,"",ROW()-163)</f>
        <v>116</v>
      </c>
      <c r="F279" s="78"/>
      <c r="G279" s="78"/>
    </row>
    <row r="280" spans="2:7">
      <c r="B280" s="337" t="str">
        <f ca="1"/>
        <v>CHESTER UFSD</v>
      </c>
      <c r="C280" s="339">
        <f>IF(COUNTIF(CONTROL!$B$99:$B$148,'Funding by District'!D117)&gt;=1,"",ROW()-163)</f>
        <v>117</v>
      </c>
      <c r="F280" s="78"/>
      <c r="G280" s="78"/>
    </row>
    <row r="281" spans="2:7">
      <c r="B281" s="337" t="str">
        <f ca="1"/>
        <v>CHITTENANGO CSD</v>
      </c>
      <c r="C281" s="339">
        <f>IF(COUNTIF(CONTROL!$B$99:$B$148,'Funding by District'!D118)&gt;=1,"",ROW()-163)</f>
        <v>118</v>
      </c>
      <c r="F281" s="78"/>
      <c r="G281" s="78"/>
    </row>
    <row r="282" spans="2:7">
      <c r="B282" s="337" t="str">
        <f ca="1"/>
        <v>CHURCHVILLE-CHILI CSD</v>
      </c>
      <c r="C282" s="339">
        <f>IF(COUNTIF(CONTROL!$B$99:$B$148,'Funding by District'!D119)&gt;=1,"",ROW()-163)</f>
        <v>119</v>
      </c>
      <c r="F282" s="78"/>
      <c r="G282" s="78"/>
    </row>
    <row r="283" spans="2:7">
      <c r="B283" s="337" t="str">
        <f ca="1"/>
        <v>CINCINNATUS CSD</v>
      </c>
      <c r="C283" s="339">
        <f>IF(COUNTIF(CONTROL!$B$99:$B$148,'Funding by District'!D120)&gt;=1,"",ROW()-163)</f>
        <v>120</v>
      </c>
      <c r="F283" s="78"/>
      <c r="G283" s="78"/>
    </row>
    <row r="284" spans="2:7">
      <c r="B284" s="337" t="str">
        <f ca="1"/>
        <v>CLARENCE CSD</v>
      </c>
      <c r="C284" s="339">
        <f>IF(COUNTIF(CONTROL!$B$99:$B$148,'Funding by District'!D121)&gt;=1,"",ROW()-163)</f>
        <v>121</v>
      </c>
      <c r="F284" s="78"/>
      <c r="G284" s="78"/>
    </row>
    <row r="285" spans="2:7">
      <c r="B285" s="337" t="str">
        <f ca="1"/>
        <v>CLARKSTOWN CSD</v>
      </c>
      <c r="C285" s="339">
        <f>IF(COUNTIF(CONTROL!$B$99:$B$148,'Funding by District'!D122)&gt;=1,"",ROW()-163)</f>
        <v>122</v>
      </c>
      <c r="F285" s="78"/>
      <c r="G285" s="78"/>
    </row>
    <row r="286" spans="2:7">
      <c r="B286" s="337" t="str">
        <f ca="1"/>
        <v>CLEVELAND HILL UFSD</v>
      </c>
      <c r="C286" s="339">
        <f>IF(COUNTIF(CONTROL!$B$99:$B$148,'Funding by District'!D123)&gt;=1,"",ROW()-163)</f>
        <v>123</v>
      </c>
      <c r="F286" s="78"/>
      <c r="G286" s="78"/>
    </row>
    <row r="287" spans="2:7">
      <c r="B287" s="337" t="str">
        <f ca="1"/>
        <v>CLIFTON-FINE CSD</v>
      </c>
      <c r="C287" s="339">
        <f>IF(COUNTIF(CONTROL!$B$99:$B$148,'Funding by District'!D124)&gt;=1,"",ROW()-163)</f>
        <v>124</v>
      </c>
      <c r="F287" s="78"/>
      <c r="G287" s="78"/>
    </row>
    <row r="288" spans="2:7">
      <c r="B288" s="337" t="str">
        <f ca="1"/>
        <v>CLINTON CSD</v>
      </c>
      <c r="C288" s="339">
        <f>IF(COUNTIF(CONTROL!$B$99:$B$148,'Funding by District'!D125)&gt;=1,"",ROW()-163)</f>
        <v>125</v>
      </c>
      <c r="F288" s="78"/>
      <c r="G288" s="78"/>
    </row>
    <row r="289" spans="2:7">
      <c r="B289" s="337" t="str">
        <f ca="1"/>
        <v>CLYDE-SAVANNAH CSD</v>
      </c>
      <c r="C289" s="339">
        <f>IF(COUNTIF(CONTROL!$B$99:$B$148,'Funding by District'!D126)&gt;=1,"",ROW()-163)</f>
        <v>126</v>
      </c>
      <c r="F289" s="78"/>
      <c r="G289" s="78"/>
    </row>
    <row r="290" spans="2:7">
      <c r="B290" s="337" t="str">
        <f ca="1"/>
        <v>CLYMER CSD</v>
      </c>
      <c r="C290" s="339">
        <f>IF(COUNTIF(CONTROL!$B$99:$B$148,'Funding by District'!D127)&gt;=1,"",ROW()-163)</f>
        <v>127</v>
      </c>
      <c r="F290" s="78"/>
      <c r="G290" s="78"/>
    </row>
    <row r="291" spans="2:7">
      <c r="B291" s="337" t="str">
        <f ca="1"/>
        <v>COBLESKILL-RICHMONDVILLE CSD</v>
      </c>
      <c r="C291" s="339">
        <f>IF(COUNTIF(CONTROL!$B$99:$B$148,'Funding by District'!D128)&gt;=1,"",ROW()-163)</f>
        <v>128</v>
      </c>
      <c r="F291" s="78"/>
      <c r="G291" s="78"/>
    </row>
    <row r="292" spans="2:7">
      <c r="B292" s="337" t="str">
        <f ca="1"/>
        <v>COHOES CITY SD</v>
      </c>
      <c r="C292" s="339">
        <f>IF(COUNTIF(CONTROL!$B$99:$B$148,'Funding by District'!D129)&gt;=1,"",ROW()-163)</f>
        <v>129</v>
      </c>
      <c r="F292" s="78"/>
      <c r="G292" s="78"/>
    </row>
    <row r="293" spans="2:7">
      <c r="B293" s="337" t="str">
        <f ca="1"/>
        <v>COLD SPRING HARBOR CSD</v>
      </c>
      <c r="C293" s="339">
        <f>IF(COUNTIF(CONTROL!$B$99:$B$148,'Funding by District'!D130)&gt;=1,"",ROW()-163)</f>
        <v>130</v>
      </c>
      <c r="F293" s="78"/>
      <c r="G293" s="78"/>
    </row>
    <row r="294" spans="2:7">
      <c r="B294" s="337" t="str">
        <f ca="1"/>
        <v>COLTON-PIERREPONT CSD</v>
      </c>
      <c r="C294" s="339">
        <f>IF(COUNTIF(CONTROL!$B$99:$B$148,'Funding by District'!D131)&gt;=1,"",ROW()-163)</f>
        <v>131</v>
      </c>
      <c r="F294" s="78"/>
      <c r="G294" s="78"/>
    </row>
    <row r="295" spans="2:7">
      <c r="B295" s="337" t="str">
        <f ca="1"/>
        <v>COMMACK UFSD</v>
      </c>
      <c r="C295" s="339">
        <f>IF(COUNTIF(CONTROL!$B$99:$B$148,'Funding by District'!D132)&gt;=1,"",ROW()-163)</f>
        <v>132</v>
      </c>
      <c r="F295" s="78"/>
      <c r="G295" s="78"/>
    </row>
    <row r="296" spans="2:7">
      <c r="B296" s="337" t="str">
        <f ca="1"/>
        <v>CONNETQUOT CSD</v>
      </c>
      <c r="C296" s="339">
        <f>IF(COUNTIF(CONTROL!$B$99:$B$148,'Funding by District'!D133)&gt;=1,"",ROW()-163)</f>
        <v>133</v>
      </c>
      <c r="F296" s="78"/>
      <c r="G296" s="78"/>
    </row>
    <row r="297" spans="2:7">
      <c r="B297" s="337" t="str">
        <f ca="1"/>
        <v>COOPERSTOWN CSD</v>
      </c>
      <c r="C297" s="339">
        <f>IF(COUNTIF(CONTROL!$B$99:$B$148,'Funding by District'!D134)&gt;=1,"",ROW()-163)</f>
        <v>134</v>
      </c>
      <c r="F297" s="78"/>
      <c r="G297" s="78"/>
    </row>
    <row r="298" spans="2:7">
      <c r="B298" s="337" t="str">
        <f ca="1"/>
        <v>COPENHAGEN CSD</v>
      </c>
      <c r="C298" s="339">
        <f>IF(COUNTIF(CONTROL!$B$99:$B$148,'Funding by District'!D135)&gt;=1,"",ROW()-163)</f>
        <v>135</v>
      </c>
      <c r="F298" s="78"/>
      <c r="G298" s="78"/>
    </row>
    <row r="299" spans="2:7">
      <c r="B299" s="337" t="str">
        <f ca="1"/>
        <v>COPIAGUE UFSD</v>
      </c>
      <c r="C299" s="339">
        <f>IF(COUNTIF(CONTROL!$B$99:$B$148,'Funding by District'!D136)&gt;=1,"",ROW()-163)</f>
        <v>136</v>
      </c>
      <c r="F299" s="78"/>
      <c r="G299" s="78"/>
    </row>
    <row r="300" spans="2:7">
      <c r="B300" s="337" t="str">
        <f ca="1"/>
        <v>CORINTH CSD</v>
      </c>
      <c r="C300" s="339">
        <f>IF(COUNTIF(CONTROL!$B$99:$B$148,'Funding by District'!D137)&gt;=1,"",ROW()-163)</f>
        <v>137</v>
      </c>
      <c r="F300" s="78"/>
      <c r="G300" s="78"/>
    </row>
    <row r="301" spans="2:7">
      <c r="B301" s="337" t="str">
        <f ca="1"/>
        <v>CORNING CITY SD</v>
      </c>
      <c r="C301" s="339">
        <f>IF(COUNTIF(CONTROL!$B$99:$B$148,'Funding by District'!D138)&gt;=1,"",ROW()-163)</f>
        <v>138</v>
      </c>
      <c r="F301" s="78"/>
      <c r="G301" s="78"/>
    </row>
    <row r="302" spans="2:7">
      <c r="B302" s="337" t="str">
        <f ca="1"/>
        <v>CORNWALL CSD</v>
      </c>
      <c r="C302" s="339">
        <f>IF(COUNTIF(CONTROL!$B$99:$B$148,'Funding by District'!D139)&gt;=1,"",ROW()-163)</f>
        <v>139</v>
      </c>
      <c r="F302" s="78"/>
      <c r="G302" s="78"/>
    </row>
    <row r="303" spans="2:7">
      <c r="B303" s="337" t="str">
        <f ca="1"/>
        <v>CORTLAND CITY SD</v>
      </c>
      <c r="C303" s="339">
        <f>IF(COUNTIF(CONTROL!$B$99:$B$148,'Funding by District'!D140)&gt;=1,"",ROW()-163)</f>
        <v>140</v>
      </c>
      <c r="F303" s="78"/>
      <c r="G303" s="78"/>
    </row>
    <row r="304" spans="2:7">
      <c r="B304" s="337" t="str">
        <f ca="1"/>
        <v>COXSACKIE-ATHENS CSD</v>
      </c>
      <c r="C304" s="339">
        <f>IF(COUNTIF(CONTROL!$B$99:$B$148,'Funding by District'!D141)&gt;=1,"",ROW()-163)</f>
        <v>141</v>
      </c>
      <c r="F304" s="78"/>
      <c r="G304" s="78"/>
    </row>
    <row r="305" spans="2:7">
      <c r="B305" s="337" t="str">
        <f ca="1"/>
        <v>CROTON-HARMON UFSD</v>
      </c>
      <c r="C305" s="339">
        <f>IF(COUNTIF(CONTROL!$B$99:$B$148,'Funding by District'!D142)&gt;=1,"",ROW()-163)</f>
        <v>142</v>
      </c>
      <c r="F305" s="78"/>
      <c r="G305" s="78"/>
    </row>
    <row r="306" spans="2:7">
      <c r="B306" s="337" t="str">
        <f ca="1"/>
        <v>CROWN POINT CSD</v>
      </c>
      <c r="C306" s="339">
        <f>IF(COUNTIF(CONTROL!$B$99:$B$148,'Funding by District'!D143)&gt;=1,"",ROW()-163)</f>
        <v>143</v>
      </c>
      <c r="F306" s="78"/>
      <c r="G306" s="78"/>
    </row>
    <row r="307" spans="2:7">
      <c r="B307" s="337" t="str">
        <f ca="1"/>
        <v>CUBA-RUSHFORD CSD</v>
      </c>
      <c r="C307" s="339">
        <f>IF(COUNTIF(CONTROL!$B$99:$B$148,'Funding by District'!D144)&gt;=1,"",ROW()-163)</f>
        <v>144</v>
      </c>
      <c r="F307" s="78"/>
      <c r="G307" s="78"/>
    </row>
    <row r="308" spans="2:7">
      <c r="B308" s="337" t="str">
        <f ca="1"/>
        <v>DALTON-NUNDA CSD (KESHEQUA)</v>
      </c>
      <c r="C308" s="339">
        <f>IF(COUNTIF(CONTROL!$B$99:$B$148,'Funding by District'!D145)&gt;=1,"",ROW()-163)</f>
        <v>145</v>
      </c>
      <c r="F308" s="78"/>
      <c r="G308" s="78"/>
    </row>
    <row r="309" spans="2:7">
      <c r="B309" s="337" t="str">
        <f ca="1"/>
        <v>DANSVILLE CSD</v>
      </c>
      <c r="C309" s="339">
        <f>IF(COUNTIF(CONTROL!$B$99:$B$148,'Funding by District'!D146)&gt;=1,"",ROW()-163)</f>
        <v>146</v>
      </c>
      <c r="F309" s="78"/>
      <c r="G309" s="78"/>
    </row>
    <row r="310" spans="2:7">
      <c r="B310" s="337" t="str">
        <f ca="1"/>
        <v>DEER PARK UFSD</v>
      </c>
      <c r="C310" s="339">
        <f>IF(COUNTIF(CONTROL!$B$99:$B$148,'Funding by District'!D147)&gt;=1,"",ROW()-163)</f>
        <v>147</v>
      </c>
      <c r="F310" s="78"/>
      <c r="G310" s="78"/>
    </row>
    <row r="311" spans="2:7">
      <c r="B311" s="337" t="str">
        <f ca="1"/>
        <v>DELAWARE ACADEMY CSD AT DELHI</v>
      </c>
      <c r="C311" s="339">
        <f>IF(COUNTIF(CONTROL!$B$99:$B$148,'Funding by District'!D148)&gt;=1,"",ROW()-163)</f>
        <v>148</v>
      </c>
      <c r="F311" s="78"/>
      <c r="G311" s="78"/>
    </row>
    <row r="312" spans="2:7">
      <c r="B312" s="337" t="str">
        <f ca="1"/>
        <v>DEPEW UFSD</v>
      </c>
      <c r="C312" s="339">
        <f>IF(COUNTIF(CONTROL!$B$99:$B$148,'Funding by District'!D149)&gt;=1,"",ROW()-163)</f>
        <v>149</v>
      </c>
      <c r="F312" s="78"/>
      <c r="G312" s="78"/>
    </row>
    <row r="313" spans="2:7">
      <c r="B313" s="337" t="str">
        <f ca="1"/>
        <v>DEPOSIT CSD</v>
      </c>
      <c r="C313" s="339">
        <f>IF(COUNTIF(CONTROL!$B$99:$B$148,'Funding by District'!D150)&gt;=1,"",ROW()-163)</f>
        <v>150</v>
      </c>
      <c r="F313" s="78"/>
      <c r="G313" s="78"/>
    </row>
    <row r="314" spans="2:7">
      <c r="B314" s="337" t="str">
        <f ca="1"/>
        <v>DERUYTER CSD</v>
      </c>
      <c r="C314" s="339">
        <f>IF(COUNTIF(CONTROL!$B$99:$B$148,'Funding by District'!D151)&gt;=1,"",ROW()-163)</f>
        <v>151</v>
      </c>
      <c r="F314" s="78"/>
      <c r="G314" s="78"/>
    </row>
    <row r="315" spans="2:7">
      <c r="B315" s="337" t="str">
        <f ca="1"/>
        <v>DOBBS FERRY UFSD</v>
      </c>
      <c r="C315" s="339">
        <f>IF(COUNTIF(CONTROL!$B$99:$B$148,'Funding by District'!D152)&gt;=1,"",ROW()-163)</f>
        <v>152</v>
      </c>
      <c r="F315" s="78"/>
      <c r="G315" s="78"/>
    </row>
    <row r="316" spans="2:7">
      <c r="B316" s="337" t="str">
        <f ca="1"/>
        <v>DOLGEVILLE CSD</v>
      </c>
      <c r="C316" s="339">
        <f>IF(COUNTIF(CONTROL!$B$99:$B$148,'Funding by District'!D153)&gt;=1,"",ROW()-163)</f>
        <v>153</v>
      </c>
      <c r="F316" s="78"/>
      <c r="G316" s="78"/>
    </row>
    <row r="317" spans="2:7">
      <c r="B317" s="337" t="str">
        <f ca="1"/>
        <v>DOVER UFSD</v>
      </c>
      <c r="C317" s="339">
        <f>IF(COUNTIF(CONTROL!$B$99:$B$148,'Funding by District'!D154)&gt;=1,"",ROW()-163)</f>
        <v>154</v>
      </c>
      <c r="F317" s="78"/>
      <c r="G317" s="78"/>
    </row>
    <row r="318" spans="2:7">
      <c r="B318" s="337" t="str">
        <f ca="1"/>
        <v>DOWNSVILLE CSD</v>
      </c>
      <c r="C318" s="339">
        <f>IF(COUNTIF(CONTROL!$B$99:$B$148,'Funding by District'!D155)&gt;=1,"",ROW()-163)</f>
        <v>155</v>
      </c>
      <c r="F318" s="78"/>
      <c r="G318" s="78"/>
    </row>
    <row r="319" spans="2:7">
      <c r="B319" s="337" t="str">
        <f ca="1"/>
        <v>DRYDEN CSD</v>
      </c>
      <c r="C319" s="339">
        <f>IF(COUNTIF(CONTROL!$B$99:$B$148,'Funding by District'!D156)&gt;=1,"",ROW()-163)</f>
        <v>156</v>
      </c>
      <c r="F319" s="78"/>
      <c r="G319" s="78"/>
    </row>
    <row r="320" spans="2:7">
      <c r="B320" s="337" t="str">
        <f ca="1"/>
        <v>DUANESBURG CSD</v>
      </c>
      <c r="C320" s="339">
        <f>IF(COUNTIF(CONTROL!$B$99:$B$148,'Funding by District'!D157)&gt;=1,"",ROW()-163)</f>
        <v>157</v>
      </c>
      <c r="F320" s="78"/>
      <c r="G320" s="78"/>
    </row>
    <row r="321" spans="2:7">
      <c r="B321" s="337" t="str">
        <f ca="1"/>
        <v>DUNDEE CSD</v>
      </c>
      <c r="C321" s="339">
        <f>IF(COUNTIF(CONTROL!$B$99:$B$148,'Funding by District'!D158)&gt;=1,"",ROW()-163)</f>
        <v>158</v>
      </c>
      <c r="F321" s="78"/>
      <c r="G321" s="78"/>
    </row>
    <row r="322" spans="2:7">
      <c r="B322" s="337" t="str">
        <f ca="1"/>
        <v>DUNKIRK CITY SD</v>
      </c>
      <c r="C322" s="339">
        <f>IF(COUNTIF(CONTROL!$B$99:$B$148,'Funding by District'!D159)&gt;=1,"",ROW()-163)</f>
        <v>159</v>
      </c>
      <c r="F322" s="78"/>
      <c r="G322" s="78"/>
    </row>
    <row r="323" spans="2:7">
      <c r="B323" s="337" t="str">
        <f ca="1"/>
        <v>EAST AURORA UFSD</v>
      </c>
      <c r="C323" s="339">
        <f>IF(COUNTIF(CONTROL!$B$99:$B$148,'Funding by District'!D160)&gt;=1,"",ROW()-163)</f>
        <v>160</v>
      </c>
      <c r="F323" s="78"/>
      <c r="G323" s="78"/>
    </row>
    <row r="324" spans="2:7">
      <c r="B324" s="337" t="str">
        <f ca="1"/>
        <v>EAST BLOOMFIELD CSD</v>
      </c>
      <c r="C324" s="339">
        <f>IF(COUNTIF(CONTROL!$B$99:$B$148,'Funding by District'!D161)&gt;=1,"",ROW()-163)</f>
        <v>161</v>
      </c>
      <c r="F324" s="78"/>
      <c r="G324" s="78"/>
    </row>
    <row r="325" spans="2:7">
      <c r="B325" s="337" t="str">
        <f ca="1"/>
        <v>EAST GREENBUSH CSD</v>
      </c>
      <c r="C325" s="339">
        <f>IF(COUNTIF(CONTROL!$B$99:$B$148,'Funding by District'!D162)&gt;=1,"",ROW()-163)</f>
        <v>162</v>
      </c>
      <c r="F325" s="78"/>
      <c r="G325" s="78"/>
    </row>
    <row r="326" spans="2:7">
      <c r="B326" s="337" t="str">
        <f ca="1"/>
        <v>EAST HAMPTON UFSD</v>
      </c>
      <c r="C326" s="339">
        <f>IF(COUNTIF(CONTROL!$B$99:$B$148,'Funding by District'!D163)&gt;=1,"",ROW()-163)</f>
        <v>163</v>
      </c>
      <c r="F326" s="78"/>
      <c r="G326" s="78"/>
    </row>
    <row r="327" spans="2:7">
      <c r="B327" s="337" t="str">
        <f ca="1"/>
        <v>EAST IRONDEQUOIT CSD</v>
      </c>
      <c r="C327" s="339">
        <f>IF(COUNTIF(CONTROL!$B$99:$B$148,'Funding by District'!D164)&gt;=1,"",ROW()-163)</f>
        <v>164</v>
      </c>
      <c r="F327" s="78"/>
      <c r="G327" s="78"/>
    </row>
    <row r="328" spans="2:7">
      <c r="B328" s="337" t="str">
        <f ca="1"/>
        <v>EAST ISLIP UFSD</v>
      </c>
      <c r="C328" s="339">
        <f>IF(COUNTIF(CONTROL!$B$99:$B$148,'Funding by District'!D165)&gt;=1,"",ROW()-163)</f>
        <v>165</v>
      </c>
      <c r="F328" s="78"/>
      <c r="G328" s="78"/>
    </row>
    <row r="329" spans="2:7">
      <c r="B329" s="337" t="str">
        <f ca="1"/>
        <v>EAST MEADOW UFSD</v>
      </c>
      <c r="C329" s="339">
        <f>IF(COUNTIF(CONTROL!$B$99:$B$148,'Funding by District'!D166)&gt;=1,"",ROW()-163)</f>
        <v>166</v>
      </c>
      <c r="F329" s="78"/>
      <c r="G329" s="78"/>
    </row>
    <row r="330" spans="2:7">
      <c r="B330" s="337" t="str">
        <f ca="1"/>
        <v>EAST MORICHES UFSD</v>
      </c>
      <c r="C330" s="339">
        <f>IF(COUNTIF(CONTROL!$B$99:$B$148,'Funding by District'!D167)&gt;=1,"",ROW()-163)</f>
        <v>167</v>
      </c>
      <c r="F330" s="78"/>
      <c r="G330" s="78"/>
    </row>
    <row r="331" spans="2:7">
      <c r="B331" s="337" t="str">
        <f ca="1"/>
        <v>EAST QUOGUE UFSD</v>
      </c>
      <c r="C331" s="339">
        <f>IF(COUNTIF(CONTROL!$B$99:$B$148,'Funding by District'!D168)&gt;=1,"",ROW()-163)</f>
        <v>168</v>
      </c>
      <c r="F331" s="78"/>
      <c r="G331" s="78"/>
    </row>
    <row r="332" spans="2:7">
      <c r="B332" s="337" t="str">
        <f ca="1"/>
        <v>EAST RAMAPO CSD (SPRING VALLEY)</v>
      </c>
      <c r="C332" s="339">
        <f>IF(COUNTIF(CONTROL!$B$99:$B$148,'Funding by District'!D169)&gt;=1,"",ROW()-163)</f>
        <v>169</v>
      </c>
      <c r="F332" s="78"/>
      <c r="G332" s="78"/>
    </row>
    <row r="333" spans="2:7">
      <c r="B333" s="337" t="str">
        <f ca="1"/>
        <v>EAST ROCHESTER UFSD</v>
      </c>
      <c r="C333" s="339">
        <f>IF(COUNTIF(CONTROL!$B$99:$B$148,'Funding by District'!D170)&gt;=1,"",ROW()-163)</f>
        <v>170</v>
      </c>
      <c r="F333" s="78"/>
      <c r="G333" s="78"/>
    </row>
    <row r="334" spans="2:7">
      <c r="B334" s="337" t="str">
        <f ca="1"/>
        <v>EAST ROCKAWAY UFSD</v>
      </c>
      <c r="C334" s="339">
        <f>IF(COUNTIF(CONTROL!$B$99:$B$148,'Funding by District'!D171)&gt;=1,"",ROW()-163)</f>
        <v>171</v>
      </c>
      <c r="F334" s="78"/>
      <c r="G334" s="78"/>
    </row>
    <row r="335" spans="2:7">
      <c r="B335" s="337" t="str">
        <f ca="1"/>
        <v>EAST SYRACUSE-MINOA CSD</v>
      </c>
      <c r="C335" s="339">
        <f>IF(COUNTIF(CONTROL!$B$99:$B$148,'Funding by District'!D172)&gt;=1,"",ROW()-163)</f>
        <v>172</v>
      </c>
      <c r="F335" s="78"/>
      <c r="G335" s="78"/>
    </row>
    <row r="336" spans="2:7">
      <c r="B336" s="337" t="str">
        <f ca="1"/>
        <v>EAST WILLISTON UFSD</v>
      </c>
      <c r="C336" s="339">
        <f>IF(COUNTIF(CONTROL!$B$99:$B$148,'Funding by District'!D173)&gt;=1,"",ROW()-163)</f>
        <v>173</v>
      </c>
      <c r="F336" s="78"/>
      <c r="G336" s="78"/>
    </row>
    <row r="337" spans="2:7">
      <c r="B337" s="337" t="str">
        <f ca="1"/>
        <v>EASTCHESTER UFSD</v>
      </c>
      <c r="C337" s="339">
        <f>IF(COUNTIF(CONTROL!$B$99:$B$148,'Funding by District'!D174)&gt;=1,"",ROW()-163)</f>
        <v>174</v>
      </c>
      <c r="F337" s="78"/>
      <c r="G337" s="78"/>
    </row>
    <row r="338" spans="2:7">
      <c r="B338" s="337" t="str">
        <f ca="1"/>
        <v>EASTPORT-SOUTH MANOR CSD</v>
      </c>
      <c r="C338" s="339">
        <f>IF(COUNTIF(CONTROL!$B$99:$B$148,'Funding by District'!D175)&gt;=1,"",ROW()-163)</f>
        <v>175</v>
      </c>
      <c r="F338" s="78"/>
      <c r="G338" s="78"/>
    </row>
    <row r="339" spans="2:7">
      <c r="B339" s="337" t="str">
        <f ca="1"/>
        <v>EDEN CSD</v>
      </c>
      <c r="C339" s="339">
        <f>IF(COUNTIF(CONTROL!$B$99:$B$148,'Funding by District'!D176)&gt;=1,"",ROW()-163)</f>
        <v>176</v>
      </c>
      <c r="F339" s="78"/>
      <c r="G339" s="78"/>
    </row>
    <row r="340" spans="2:7">
      <c r="B340" s="337" t="str">
        <f ca="1"/>
        <v>EDGEMONT UFSD</v>
      </c>
      <c r="C340" s="339">
        <f>IF(COUNTIF(CONTROL!$B$99:$B$148,'Funding by District'!D177)&gt;=1,"",ROW()-163)</f>
        <v>177</v>
      </c>
      <c r="F340" s="78"/>
      <c r="G340" s="78"/>
    </row>
    <row r="341" spans="2:7">
      <c r="B341" s="337" t="str">
        <f ca="1"/>
        <v>EDINBURG COMMON SD</v>
      </c>
      <c r="C341" s="339">
        <f>IF(COUNTIF(CONTROL!$B$99:$B$148,'Funding by District'!D178)&gt;=1,"",ROW()-163)</f>
        <v>178</v>
      </c>
      <c r="F341" s="78"/>
      <c r="G341" s="78"/>
    </row>
    <row r="342" spans="2:7">
      <c r="B342" s="337" t="str">
        <f ca="1"/>
        <v>EDMESTON CSD</v>
      </c>
      <c r="C342" s="339">
        <f>IF(COUNTIF(CONTROL!$B$99:$B$148,'Funding by District'!D179)&gt;=1,"",ROW()-163)</f>
        <v>179</v>
      </c>
      <c r="F342" s="78"/>
      <c r="G342" s="78"/>
    </row>
    <row r="343" spans="2:7">
      <c r="B343" s="337" t="str">
        <f ca="1"/>
        <v>EDWARDS-KNOX CSD</v>
      </c>
      <c r="C343" s="339">
        <f>IF(COUNTIF(CONTROL!$B$99:$B$148,'Funding by District'!D180)&gt;=1,"",ROW()-163)</f>
        <v>180</v>
      </c>
      <c r="F343" s="78"/>
      <c r="G343" s="78"/>
    </row>
    <row r="344" spans="2:7">
      <c r="B344" s="337" t="str">
        <f ca="1"/>
        <v>ELBA CSD</v>
      </c>
      <c r="C344" s="339">
        <f>IF(COUNTIF(CONTROL!$B$99:$B$148,'Funding by District'!D181)&gt;=1,"",ROW()-163)</f>
        <v>181</v>
      </c>
      <c r="F344" s="78"/>
      <c r="G344" s="78"/>
    </row>
    <row r="345" spans="2:7">
      <c r="B345" s="337" t="str">
        <f ca="1"/>
        <v>ELDRED CSD</v>
      </c>
      <c r="C345" s="339">
        <f>IF(COUNTIF(CONTROL!$B$99:$B$148,'Funding by District'!D182)&gt;=1,"",ROW()-163)</f>
        <v>182</v>
      </c>
      <c r="F345" s="78"/>
      <c r="G345" s="78"/>
    </row>
    <row r="346" spans="2:7">
      <c r="B346" s="337" t="str">
        <f ca="1"/>
        <v>ELIZABETHTOWN-LEWIS CSD</v>
      </c>
      <c r="C346" s="339">
        <f>IF(COUNTIF(CONTROL!$B$99:$B$148,'Funding by District'!D183)&gt;=1,"",ROW()-163)</f>
        <v>183</v>
      </c>
      <c r="F346" s="78"/>
      <c r="G346" s="78"/>
    </row>
    <row r="347" spans="2:7">
      <c r="B347" s="337" t="str">
        <f ca="1"/>
        <v>ELLENVILLE CSD</v>
      </c>
      <c r="C347" s="339">
        <f>IF(COUNTIF(CONTROL!$B$99:$B$148,'Funding by District'!D184)&gt;=1,"",ROW()-163)</f>
        <v>184</v>
      </c>
      <c r="F347" s="78"/>
      <c r="G347" s="78"/>
    </row>
    <row r="348" spans="2:7">
      <c r="B348" s="337" t="str">
        <f ca="1"/>
        <v>ELLICOTTVILLE CSD</v>
      </c>
      <c r="C348" s="339">
        <f>IF(COUNTIF(CONTROL!$B$99:$B$148,'Funding by District'!D185)&gt;=1,"",ROW()-163)</f>
        <v>185</v>
      </c>
      <c r="F348" s="78"/>
      <c r="G348" s="78"/>
    </row>
    <row r="349" spans="2:7">
      <c r="B349" s="337" t="str">
        <f ca="1"/>
        <v>ELMIRA CITY SD</v>
      </c>
      <c r="C349" s="339">
        <f>IF(COUNTIF(CONTROL!$B$99:$B$148,'Funding by District'!D186)&gt;=1,"",ROW()-163)</f>
        <v>186</v>
      </c>
      <c r="F349" s="78"/>
      <c r="G349" s="78"/>
    </row>
    <row r="350" spans="2:7">
      <c r="B350" s="337" t="str">
        <f ca="1"/>
        <v>ELMIRA HEIGHTS CSD</v>
      </c>
      <c r="C350" s="339">
        <f>IF(COUNTIF(CONTROL!$B$99:$B$148,'Funding by District'!D187)&gt;=1,"",ROW()-163)</f>
        <v>187</v>
      </c>
      <c r="F350" s="78"/>
      <c r="G350" s="78"/>
    </row>
    <row r="351" spans="2:7">
      <c r="B351" s="337" t="str">
        <f ca="1"/>
        <v>ELMONT UFSD</v>
      </c>
      <c r="C351" s="339">
        <f>IF(COUNTIF(CONTROL!$B$99:$B$148,'Funding by District'!D188)&gt;=1,"",ROW()-163)</f>
        <v>188</v>
      </c>
      <c r="F351" s="78"/>
      <c r="G351" s="78"/>
    </row>
    <row r="352" spans="2:7">
      <c r="B352" s="337" t="str">
        <f ca="1"/>
        <v>ELMSFORD UFSD</v>
      </c>
      <c r="C352" s="339">
        <f>IF(COUNTIF(CONTROL!$B$99:$B$148,'Funding by District'!D189)&gt;=1,"",ROW()-163)</f>
        <v>189</v>
      </c>
      <c r="F352" s="78"/>
      <c r="G352" s="78"/>
    </row>
    <row r="353" spans="2:7">
      <c r="B353" s="337" t="str">
        <f ca="1"/>
        <v>ELWOOD UFSD</v>
      </c>
      <c r="C353" s="339">
        <f>IF(COUNTIF(CONTROL!$B$99:$B$148,'Funding by District'!D190)&gt;=1,"",ROW()-163)</f>
        <v>190</v>
      </c>
      <c r="F353" s="78"/>
      <c r="G353" s="78"/>
    </row>
    <row r="354" spans="2:7">
      <c r="B354" s="337" t="str">
        <f ca="1"/>
        <v>EVANS-BRANT CSD (LAKE SHORE)</v>
      </c>
      <c r="C354" s="339">
        <f>IF(COUNTIF(CONTROL!$B$99:$B$148,'Funding by District'!D191)&gt;=1,"",ROW()-163)</f>
        <v>191</v>
      </c>
      <c r="F354" s="78"/>
      <c r="G354" s="78"/>
    </row>
    <row r="355" spans="2:7">
      <c r="B355" s="337" t="str">
        <f ca="1"/>
        <v>FABIUS-POMPEY CSD</v>
      </c>
      <c r="C355" s="339">
        <f>IF(COUNTIF(CONTROL!$B$99:$B$148,'Funding by District'!D192)&gt;=1,"",ROW()-163)</f>
        <v>192</v>
      </c>
      <c r="F355" s="78"/>
      <c r="G355" s="78"/>
    </row>
    <row r="356" spans="2:7">
      <c r="B356" s="337" t="str">
        <f ca="1"/>
        <v>FAIRPORT CSD</v>
      </c>
      <c r="C356" s="339">
        <f>IF(COUNTIF(CONTROL!$B$99:$B$148,'Funding by District'!D193)&gt;=1,"",ROW()-163)</f>
        <v>193</v>
      </c>
      <c r="F356" s="78"/>
      <c r="G356" s="78"/>
    </row>
    <row r="357" spans="2:7">
      <c r="B357" s="337" t="str">
        <f ca="1"/>
        <v>FALCONER CSD</v>
      </c>
      <c r="C357" s="339">
        <f>IF(COUNTIF(CONTROL!$B$99:$B$148,'Funding by District'!D194)&gt;=1,"",ROW()-163)</f>
        <v>194</v>
      </c>
      <c r="F357" s="78"/>
      <c r="G357" s="78"/>
    </row>
    <row r="358" spans="2:7">
      <c r="B358" s="337" t="str">
        <f ca="1"/>
        <v>FALLSBURG CSD</v>
      </c>
      <c r="C358" s="339">
        <f>IF(COUNTIF(CONTROL!$B$99:$B$148,'Funding by District'!D195)&gt;=1,"",ROW()-163)</f>
        <v>195</v>
      </c>
      <c r="F358" s="78"/>
      <c r="G358" s="78"/>
    </row>
    <row r="359" spans="2:7">
      <c r="B359" s="337" t="str">
        <f ca="1"/>
        <v>FARMINGDALE UFSD</v>
      </c>
      <c r="C359" s="339">
        <f>IF(COUNTIF(CONTROL!$B$99:$B$148,'Funding by District'!D196)&gt;=1,"",ROW()-163)</f>
        <v>196</v>
      </c>
      <c r="F359" s="78"/>
      <c r="G359" s="78"/>
    </row>
    <row r="360" spans="2:7">
      <c r="B360" s="337" t="str">
        <f ca="1"/>
        <v>FAYETTEVILLE-MANLIUS CSD</v>
      </c>
      <c r="C360" s="339">
        <f>IF(COUNTIF(CONTROL!$B$99:$B$148,'Funding by District'!D197)&gt;=1,"",ROW()-163)</f>
        <v>197</v>
      </c>
      <c r="F360" s="78"/>
      <c r="G360" s="78"/>
    </row>
    <row r="361" spans="2:7">
      <c r="B361" s="337" t="str">
        <f ca="1"/>
        <v>FILLMORE CSD</v>
      </c>
      <c r="C361" s="339">
        <f>IF(COUNTIF(CONTROL!$B$99:$B$148,'Funding by District'!D198)&gt;=1,"",ROW()-163)</f>
        <v>198</v>
      </c>
      <c r="F361" s="78"/>
      <c r="G361" s="78"/>
    </row>
    <row r="362" spans="2:7">
      <c r="B362" s="337" t="str">
        <f ca="1"/>
        <v>FIRE ISLAND UFSD</v>
      </c>
      <c r="C362" s="339">
        <f>IF(COUNTIF(CONTROL!$B$99:$B$148,'Funding by District'!D199)&gt;=1,"",ROW()-163)</f>
        <v>199</v>
      </c>
      <c r="G362" s="78"/>
    </row>
    <row r="363" spans="2:7">
      <c r="B363" s="337" t="str">
        <f ca="1"/>
        <v>FISHERS ISLAND UFSD</v>
      </c>
      <c r="C363" s="339">
        <f>IF(COUNTIF(CONTROL!$B$99:$B$148,'Funding by District'!D200)&gt;=1,"",ROW()-163)</f>
        <v>200</v>
      </c>
      <c r="G363" s="78"/>
    </row>
    <row r="364" spans="2:7">
      <c r="B364" s="337" t="str">
        <f ca="1"/>
        <v>FLORAL PARK-BELLEROSE UFSD</v>
      </c>
      <c r="C364" s="339">
        <f>IF(COUNTIF(CONTROL!$B$99:$B$148,'Funding by District'!D201)&gt;=1,"",ROW()-163)</f>
        <v>201</v>
      </c>
      <c r="G364" s="78"/>
    </row>
    <row r="365" spans="2:7">
      <c r="B365" s="337" t="str">
        <f ca="1"/>
        <v>FLORIDA UFSD</v>
      </c>
      <c r="C365" s="339">
        <f>IF(COUNTIF(CONTROL!$B$99:$B$148,'Funding by District'!D202)&gt;=1,"",ROW()-163)</f>
        <v>202</v>
      </c>
      <c r="G365" s="78"/>
    </row>
    <row r="366" spans="2:7">
      <c r="B366" s="337" t="str">
        <f ca="1"/>
        <v>FONDA-FULTONVILLE CSD</v>
      </c>
      <c r="C366" s="339">
        <f>IF(COUNTIF(CONTROL!$B$99:$B$148,'Funding by District'!D203)&gt;=1,"",ROW()-163)</f>
        <v>203</v>
      </c>
      <c r="G366" s="78"/>
    </row>
    <row r="367" spans="2:7">
      <c r="B367" s="337" t="str">
        <f ca="1"/>
        <v>FORESTVILLE CSD</v>
      </c>
      <c r="C367" s="339">
        <f>IF(COUNTIF(CONTROL!$B$99:$B$148,'Funding by District'!D204)&gt;=1,"",ROW()-163)</f>
        <v>204</v>
      </c>
      <c r="G367" s="78"/>
    </row>
    <row r="368" spans="2:7">
      <c r="B368" s="337" t="str">
        <f ca="1"/>
        <v>FORT ANN CSD</v>
      </c>
      <c r="C368" s="339">
        <f>IF(COUNTIF(CONTROL!$B$99:$B$148,'Funding by District'!D205)&gt;=1,"",ROW()-163)</f>
        <v>205</v>
      </c>
      <c r="G368" s="78"/>
    </row>
    <row r="369" spans="2:7">
      <c r="B369" s="337" t="str">
        <f ca="1"/>
        <v>FORT EDWARD UFSD</v>
      </c>
      <c r="C369" s="339">
        <f>IF(COUNTIF(CONTROL!$B$99:$B$148,'Funding by District'!D206)&gt;=1,"",ROW()-163)</f>
        <v>206</v>
      </c>
      <c r="G369" s="78"/>
    </row>
    <row r="370" spans="2:7">
      <c r="B370" s="337" t="str">
        <f ca="1"/>
        <v>FORT PLAIN CSD</v>
      </c>
      <c r="C370" s="339">
        <f>IF(COUNTIF(CONTROL!$B$99:$B$148,'Funding by District'!D207)&gt;=1,"",ROW()-163)</f>
        <v>207</v>
      </c>
      <c r="G370" s="78"/>
    </row>
    <row r="371" spans="2:7">
      <c r="B371" s="337" t="str">
        <f ca="1"/>
        <v>FRANKFORT-SCHUYLER CSD</v>
      </c>
      <c r="C371" s="339">
        <f>IF(COUNTIF(CONTROL!$B$99:$B$148,'Funding by District'!D208)&gt;=1,"",ROW()-163)</f>
        <v>208</v>
      </c>
      <c r="G371" s="78"/>
    </row>
    <row r="372" spans="2:7">
      <c r="B372" s="337" t="str">
        <f ca="1"/>
        <v>FRANKLIN CSD</v>
      </c>
      <c r="C372" s="339">
        <f>IF(COUNTIF(CONTROL!$B$99:$B$148,'Funding by District'!D209)&gt;=1,"",ROW()-163)</f>
        <v>209</v>
      </c>
      <c r="G372" s="78"/>
    </row>
    <row r="373" spans="2:7">
      <c r="B373" s="337" t="str">
        <f ca="1"/>
        <v>FRANKLIN SQUARE UFSD</v>
      </c>
      <c r="C373" s="339">
        <f>IF(COUNTIF(CONTROL!$B$99:$B$148,'Funding by District'!D210)&gt;=1,"",ROW()-163)</f>
        <v>210</v>
      </c>
      <c r="G373" s="78"/>
    </row>
    <row r="374" spans="2:7">
      <c r="B374" s="337" t="str">
        <f ca="1"/>
        <v>FRANKLINVILLE CSD</v>
      </c>
      <c r="C374" s="339">
        <f>IF(COUNTIF(CONTROL!$B$99:$B$148,'Funding by District'!D211)&gt;=1,"",ROW()-163)</f>
        <v>211</v>
      </c>
      <c r="G374" s="78"/>
    </row>
    <row r="375" spans="2:7">
      <c r="B375" s="337" t="str">
        <f ca="1"/>
        <v>FREDONIA CSD</v>
      </c>
      <c r="C375" s="339">
        <f>IF(COUNTIF(CONTROL!$B$99:$B$148,'Funding by District'!D212)&gt;=1,"",ROW()-163)</f>
        <v>212</v>
      </c>
      <c r="G375" s="78"/>
    </row>
    <row r="376" spans="2:7">
      <c r="B376" s="337" t="str">
        <f ca="1"/>
        <v>FREEPORT UFSD</v>
      </c>
      <c r="C376" s="339">
        <f>IF(COUNTIF(CONTROL!$B$99:$B$148,'Funding by District'!D213)&gt;=1,"",ROW()-163)</f>
        <v>213</v>
      </c>
      <c r="G376" s="78"/>
    </row>
    <row r="377" spans="2:7">
      <c r="B377" s="337" t="str">
        <f ca="1"/>
        <v>FREWSBURG CSD</v>
      </c>
      <c r="C377" s="339">
        <f>IF(COUNTIF(CONTROL!$B$99:$B$148,'Funding by District'!D214)&gt;=1,"",ROW()-163)</f>
        <v>214</v>
      </c>
      <c r="G377" s="78"/>
    </row>
    <row r="378" spans="2:7">
      <c r="B378" s="337" t="str">
        <f ca="1"/>
        <v>FRIENDSHIP CSD</v>
      </c>
      <c r="C378" s="339">
        <f>IF(COUNTIF(CONTROL!$B$99:$B$148,'Funding by District'!D215)&gt;=1,"",ROW()-163)</f>
        <v>215</v>
      </c>
      <c r="G378" s="78"/>
    </row>
    <row r="379" spans="2:7">
      <c r="B379" s="337" t="str">
        <f ca="1"/>
        <v>FRONTIER CSD</v>
      </c>
      <c r="C379" s="339">
        <f>IF(COUNTIF(CONTROL!$B$99:$B$148,'Funding by District'!D216)&gt;=1,"",ROW()-163)</f>
        <v>216</v>
      </c>
      <c r="G379" s="78"/>
    </row>
    <row r="380" spans="2:7">
      <c r="B380" s="337" t="str">
        <f ca="1"/>
        <v>FULTON CITY SD</v>
      </c>
      <c r="C380" s="339">
        <f>IF(COUNTIF(CONTROL!$B$99:$B$148,'Funding by District'!D217)&gt;=1,"",ROW()-163)</f>
        <v>217</v>
      </c>
      <c r="G380" s="78"/>
    </row>
    <row r="381" spans="2:7">
      <c r="B381" s="337" t="str">
        <f ca="1"/>
        <v>GALWAY CSD</v>
      </c>
      <c r="C381" s="339">
        <f>IF(COUNTIF(CONTROL!$B$99:$B$148,'Funding by District'!D218)&gt;=1,"",ROW()-163)</f>
        <v>218</v>
      </c>
      <c r="G381" s="78"/>
    </row>
    <row r="382" spans="2:7">
      <c r="B382" s="337" t="str">
        <f ca="1"/>
        <v>GANANDA CSD</v>
      </c>
      <c r="C382" s="339">
        <f>IF(COUNTIF(CONTROL!$B$99:$B$148,'Funding by District'!D219)&gt;=1,"",ROW()-163)</f>
        <v>219</v>
      </c>
      <c r="G382" s="78"/>
    </row>
    <row r="383" spans="2:7">
      <c r="B383" s="337" t="str">
        <f ca="1"/>
        <v>GARDEN CITY UFSD</v>
      </c>
      <c r="C383" s="339">
        <f>IF(COUNTIF(CONTROL!$B$99:$B$148,'Funding by District'!D220)&gt;=1,"",ROW()-163)</f>
        <v>220</v>
      </c>
      <c r="G383" s="78"/>
    </row>
    <row r="384" spans="2:7">
      <c r="B384" s="337" t="str">
        <f ca="1"/>
        <v>GARRISON UFSD</v>
      </c>
      <c r="C384" s="339">
        <f>IF(COUNTIF(CONTROL!$B$99:$B$148,'Funding by District'!D221)&gt;=1,"",ROW()-163)</f>
        <v>221</v>
      </c>
      <c r="G384" s="78"/>
    </row>
    <row r="385" spans="2:7">
      <c r="B385" s="337" t="str">
        <f ca="1"/>
        <v>GATES-CHILI CSD</v>
      </c>
      <c r="C385" s="339">
        <f>IF(COUNTIF(CONTROL!$B$99:$B$148,'Funding by District'!D222)&gt;=1,"",ROW()-163)</f>
        <v>222</v>
      </c>
      <c r="G385" s="78"/>
    </row>
    <row r="386" spans="2:7">
      <c r="B386" s="337" t="str">
        <f ca="1"/>
        <v>GENERAL BROWN CSD</v>
      </c>
      <c r="C386" s="339">
        <f>IF(COUNTIF(CONTROL!$B$99:$B$148,'Funding by District'!D223)&gt;=1,"",ROW()-163)</f>
        <v>223</v>
      </c>
      <c r="G386" s="78"/>
    </row>
    <row r="387" spans="2:7">
      <c r="B387" s="337" t="str">
        <f ca="1"/>
        <v>GENESEE VALLEY CSD</v>
      </c>
      <c r="C387" s="339">
        <f>IF(COUNTIF(CONTROL!$B$99:$B$148,'Funding by District'!D224)&gt;=1,"",ROW()-163)</f>
        <v>224</v>
      </c>
      <c r="G387" s="78"/>
    </row>
    <row r="388" spans="2:7">
      <c r="B388" s="337" t="str">
        <f ca="1"/>
        <v>GENESEO CSD</v>
      </c>
      <c r="C388" s="339">
        <f>IF(COUNTIF(CONTROL!$B$99:$B$148,'Funding by District'!D225)&gt;=1,"",ROW()-163)</f>
        <v>225</v>
      </c>
      <c r="G388" s="78"/>
    </row>
    <row r="389" spans="2:7">
      <c r="B389" s="337" t="str">
        <f ca="1"/>
        <v>GENEVA CITY SD</v>
      </c>
      <c r="C389" s="339">
        <f>IF(COUNTIF(CONTROL!$B$99:$B$148,'Funding by District'!D226)&gt;=1,"",ROW()-163)</f>
        <v>226</v>
      </c>
      <c r="G389" s="78"/>
    </row>
    <row r="390" spans="2:7">
      <c r="B390" s="337" t="str">
        <f ca="1"/>
        <v>GEORGETOWN-SOUTH OTSELIC CSD</v>
      </c>
      <c r="C390" s="339">
        <f>IF(COUNTIF(CONTROL!$B$99:$B$148,'Funding by District'!D227)&gt;=1,"",ROW()-163)</f>
        <v>227</v>
      </c>
      <c r="G390" s="78"/>
    </row>
    <row r="391" spans="2:7">
      <c r="B391" s="337" t="str">
        <f ca="1"/>
        <v>GERMANTOWN CSD</v>
      </c>
      <c r="C391" s="339">
        <f>IF(COUNTIF(CONTROL!$B$99:$B$148,'Funding by District'!D228)&gt;=1,"",ROW()-163)</f>
        <v>228</v>
      </c>
      <c r="G391" s="78"/>
    </row>
    <row r="392" spans="2:7">
      <c r="B392" s="337" t="str">
        <f ca="1"/>
        <v>GILBERTSVILLE-MOUNT UPTON CSD</v>
      </c>
      <c r="C392" s="339">
        <f>IF(COUNTIF(CONTROL!$B$99:$B$148,'Funding by District'!D229)&gt;=1,"",ROW()-163)</f>
        <v>229</v>
      </c>
      <c r="G392" s="78"/>
    </row>
    <row r="393" spans="2:7">
      <c r="B393" s="337" t="str">
        <f ca="1"/>
        <v>GILBOA-CONESVILLE CSD</v>
      </c>
      <c r="C393" s="339">
        <f>IF(COUNTIF(CONTROL!$B$99:$B$148,'Funding by District'!D230)&gt;=1,"",ROW()-163)</f>
        <v>230</v>
      </c>
      <c r="G393" s="78"/>
    </row>
    <row r="394" spans="2:7">
      <c r="B394" s="337" t="str">
        <f ca="1"/>
        <v>GLEN COVE CITY SD</v>
      </c>
      <c r="C394" s="339">
        <f>IF(COUNTIF(CONTROL!$B$99:$B$148,'Funding by District'!D231)&gt;=1,"",ROW()-163)</f>
        <v>231</v>
      </c>
      <c r="G394" s="78"/>
    </row>
    <row r="395" spans="2:7">
      <c r="B395" s="337" t="str">
        <f ca="1"/>
        <v>GLENS FALLS CITY SD</v>
      </c>
      <c r="C395" s="339">
        <f>IF(COUNTIF(CONTROL!$B$99:$B$148,'Funding by District'!D232)&gt;=1,"",ROW()-163)</f>
        <v>232</v>
      </c>
      <c r="G395" s="78"/>
    </row>
    <row r="396" spans="2:7">
      <c r="B396" s="337" t="str">
        <f ca="1"/>
        <v>GLENS FALLS COMN SD</v>
      </c>
      <c r="C396" s="339">
        <f>IF(COUNTIF(CONTROL!$B$99:$B$148,'Funding by District'!D233)&gt;=1,"",ROW()-163)</f>
        <v>233</v>
      </c>
      <c r="G396" s="78"/>
    </row>
    <row r="397" spans="2:7">
      <c r="B397" s="337" t="str">
        <f ca="1"/>
        <v>GLOVERSVILLE CITY SD</v>
      </c>
      <c r="C397" s="339">
        <f>IF(COUNTIF(CONTROL!$B$99:$B$148,'Funding by District'!D234)&gt;=1,"",ROW()-163)</f>
        <v>234</v>
      </c>
      <c r="G397" s="78"/>
    </row>
    <row r="398" spans="2:7">
      <c r="B398" s="337" t="str">
        <f ca="1"/>
        <v>GORHAM-MIDDLESEX CSD (MARCUS WHITMAN</v>
      </c>
      <c r="C398" s="339">
        <f>IF(COUNTIF(CONTROL!$B$99:$B$148,'Funding by District'!D235)&gt;=1,"",ROW()-163)</f>
        <v>235</v>
      </c>
      <c r="G398" s="78"/>
    </row>
    <row r="399" spans="2:7">
      <c r="B399" s="337" t="str">
        <f ca="1"/>
        <v>GOSHEN CSD</v>
      </c>
      <c r="C399" s="339">
        <f>IF(COUNTIF(CONTROL!$B$99:$B$148,'Funding by District'!D236)&gt;=1,"",ROW()-163)</f>
        <v>236</v>
      </c>
      <c r="G399" s="78"/>
    </row>
    <row r="400" spans="2:7">
      <c r="B400" s="337" t="str">
        <f ca="1"/>
        <v>GOUVERNEUR CSD</v>
      </c>
      <c r="C400" s="339">
        <f>IF(COUNTIF(CONTROL!$B$99:$B$148,'Funding by District'!D237)&gt;=1,"",ROW()-163)</f>
        <v>237</v>
      </c>
      <c r="G400" s="78"/>
    </row>
    <row r="401" spans="2:7">
      <c r="B401" s="337" t="str">
        <f ca="1"/>
        <v>GOWANDA CSD</v>
      </c>
      <c r="C401" s="339">
        <f>IF(COUNTIF(CONTROL!$B$99:$B$148,'Funding by District'!D238)&gt;=1,"",ROW()-163)</f>
        <v>238</v>
      </c>
      <c r="G401" s="78"/>
    </row>
    <row r="402" spans="2:7">
      <c r="B402" s="337" t="str">
        <f ca="1"/>
        <v>GRAND ISLAND CSD</v>
      </c>
      <c r="C402" s="339">
        <f>IF(COUNTIF(CONTROL!$B$99:$B$148,'Funding by District'!D239)&gt;=1,"",ROW()-163)</f>
        <v>239</v>
      </c>
      <c r="G402" s="78"/>
    </row>
    <row r="403" spans="2:7">
      <c r="B403" s="337" t="str">
        <f ca="1"/>
        <v>GRANVILLE CSD</v>
      </c>
      <c r="C403" s="339">
        <f>IF(COUNTIF(CONTROL!$B$99:$B$148,'Funding by District'!D240)&gt;=1,"",ROW()-163)</f>
        <v>240</v>
      </c>
      <c r="G403" s="78"/>
    </row>
    <row r="404" spans="2:7">
      <c r="B404" s="337" t="str">
        <f ca="1"/>
        <v>GREAT NECK UFSD</v>
      </c>
      <c r="C404" s="339">
        <f>IF(COUNTIF(CONTROL!$B$99:$B$148,'Funding by District'!D241)&gt;=1,"",ROW()-163)</f>
        <v>241</v>
      </c>
      <c r="G404" s="78"/>
    </row>
    <row r="405" spans="2:7">
      <c r="B405" s="337" t="str">
        <f ca="1"/>
        <v>GREECE CSD</v>
      </c>
      <c r="C405" s="339">
        <f>IF(COUNTIF(CONTROL!$B$99:$B$148,'Funding by District'!D242)&gt;=1,"",ROW()-163)</f>
        <v>242</v>
      </c>
      <c r="G405" s="78"/>
    </row>
    <row r="406" spans="2:7">
      <c r="B406" s="337" t="str">
        <f ca="1"/>
        <v>GREEN ISLAND UFSD</v>
      </c>
      <c r="C406" s="339">
        <f>IF(COUNTIF(CONTROL!$B$99:$B$148,'Funding by District'!D243)&gt;=1,"",ROW()-163)</f>
        <v>243</v>
      </c>
      <c r="G406" s="78"/>
    </row>
    <row r="407" spans="2:7">
      <c r="B407" s="337" t="str">
        <f ca="1"/>
        <v>GREENBURGH CSD</v>
      </c>
      <c r="C407" s="339">
        <f>IF(COUNTIF(CONTROL!$B$99:$B$148,'Funding by District'!D244)&gt;=1,"",ROW()-163)</f>
        <v>244</v>
      </c>
      <c r="G407" s="78"/>
    </row>
    <row r="408" spans="2:7">
      <c r="B408" s="337" t="str">
        <f ca="1"/>
        <v>GREENE CSD</v>
      </c>
      <c r="C408" s="339">
        <f>IF(COUNTIF(CONTROL!$B$99:$B$148,'Funding by District'!D245)&gt;=1,"",ROW()-163)</f>
        <v>245</v>
      </c>
      <c r="G408" s="78"/>
    </row>
    <row r="409" spans="2:7">
      <c r="B409" s="337" t="str">
        <f ca="1"/>
        <v>GREENPORT UFSD</v>
      </c>
      <c r="C409" s="339">
        <f>IF(COUNTIF(CONTROL!$B$99:$B$148,'Funding by District'!D246)&gt;=1,"",ROW()-163)</f>
        <v>246</v>
      </c>
      <c r="G409" s="78"/>
    </row>
    <row r="410" spans="2:7">
      <c r="B410" s="337" t="str">
        <f ca="1"/>
        <v>GREENVILLE CSD</v>
      </c>
      <c r="C410" s="339">
        <f>IF(COUNTIF(CONTROL!$B$99:$B$148,'Funding by District'!D247)&gt;=1,"",ROW()-163)</f>
        <v>247</v>
      </c>
      <c r="G410" s="78"/>
    </row>
    <row r="411" spans="2:7">
      <c r="B411" s="337" t="str">
        <f ca="1"/>
        <v>GREENWICH CSD</v>
      </c>
      <c r="C411" s="339">
        <f>IF(COUNTIF(CONTROL!$B$99:$B$148,'Funding by District'!D248)&gt;=1,"",ROW()-163)</f>
        <v>248</v>
      </c>
      <c r="G411" s="78"/>
    </row>
    <row r="412" spans="2:7">
      <c r="B412" s="337" t="str">
        <f ca="1"/>
        <v>GREENWOOD LAKE UFSD</v>
      </c>
      <c r="C412" s="339">
        <f>IF(COUNTIF(CONTROL!$B$99:$B$148,'Funding by District'!D249)&gt;=1,"",ROW()-163)</f>
        <v>249</v>
      </c>
      <c r="G412" s="78"/>
    </row>
    <row r="413" spans="2:7">
      <c r="B413" s="337" t="str">
        <f ca="1"/>
        <v>GROTON CSD</v>
      </c>
      <c r="C413" s="339">
        <f>IF(COUNTIF(CONTROL!$B$99:$B$148,'Funding by District'!D250)&gt;=1,"",ROW()-163)</f>
        <v>250</v>
      </c>
      <c r="G413" s="78"/>
    </row>
    <row r="414" spans="2:7">
      <c r="B414" s="337" t="str">
        <f ca="1"/>
        <v>GUILDERLAND CSD</v>
      </c>
      <c r="C414" s="339">
        <f>IF(COUNTIF(CONTROL!$B$99:$B$148,'Funding by District'!D251)&gt;=1,"",ROW()-163)</f>
        <v>251</v>
      </c>
      <c r="G414" s="78"/>
    </row>
    <row r="415" spans="2:7">
      <c r="B415" s="337" t="str">
        <f ca="1"/>
        <v>HADLEY-LUZERNE CSD</v>
      </c>
      <c r="C415" s="339">
        <f>IF(COUNTIF(CONTROL!$B$99:$B$148,'Funding by District'!D252)&gt;=1,"",ROW()-163)</f>
        <v>252</v>
      </c>
      <c r="G415" s="78"/>
    </row>
    <row r="416" spans="2:7">
      <c r="B416" s="337" t="str">
        <f ca="1"/>
        <v>HALDANE CSD</v>
      </c>
      <c r="C416" s="339">
        <f>IF(COUNTIF(CONTROL!$B$99:$B$148,'Funding by District'!D253)&gt;=1,"",ROW()-163)</f>
        <v>253</v>
      </c>
      <c r="G416" s="78"/>
    </row>
    <row r="417" spans="2:7">
      <c r="B417" s="337" t="str">
        <f ca="1"/>
        <v>HALF HOLLOW HILLS CSD</v>
      </c>
      <c r="C417" s="339">
        <f>IF(COUNTIF(CONTROL!$B$99:$B$148,'Funding by District'!D254)&gt;=1,"",ROW()-163)</f>
        <v>254</v>
      </c>
      <c r="G417" s="78"/>
    </row>
    <row r="418" spans="2:7">
      <c r="B418" s="337" t="str">
        <f ca="1"/>
        <v>HAMBURG CSD</v>
      </c>
      <c r="C418" s="339">
        <f>IF(COUNTIF(CONTROL!$B$99:$B$148,'Funding by District'!D255)&gt;=1,"",ROW()-163)</f>
        <v>255</v>
      </c>
      <c r="G418" s="78"/>
    </row>
    <row r="419" spans="2:7">
      <c r="B419" s="337" t="str">
        <f ca="1"/>
        <v>HAMILTON CSD</v>
      </c>
      <c r="C419" s="339">
        <f>IF(COUNTIF(CONTROL!$B$99:$B$148,'Funding by District'!D256)&gt;=1,"",ROW()-163)</f>
        <v>256</v>
      </c>
      <c r="G419" s="78"/>
    </row>
    <row r="420" spans="2:7">
      <c r="B420" s="337" t="str">
        <f ca="1"/>
        <v>HAMMOND CSD</v>
      </c>
      <c r="C420" s="339">
        <f>IF(COUNTIF(CONTROL!$B$99:$B$148,'Funding by District'!D257)&gt;=1,"",ROW()-163)</f>
        <v>257</v>
      </c>
      <c r="G420" s="78"/>
    </row>
    <row r="421" spans="2:7">
      <c r="B421" s="337" t="str">
        <f ca="1"/>
        <v>HAMMONDSPORT CSD</v>
      </c>
      <c r="C421" s="339">
        <f>IF(COUNTIF(CONTROL!$B$99:$B$148,'Funding by District'!D258)&gt;=1,"",ROW()-163)</f>
        <v>258</v>
      </c>
      <c r="G421" s="78"/>
    </row>
    <row r="422" spans="2:7">
      <c r="B422" s="337" t="str">
        <f ca="1"/>
        <v>HAMPTON BAYS UFSD</v>
      </c>
      <c r="C422" s="339">
        <f>IF(COUNTIF(CONTROL!$B$99:$B$148,'Funding by District'!D259)&gt;=1,"",ROW()-163)</f>
        <v>259</v>
      </c>
      <c r="G422" s="78"/>
    </row>
    <row r="423" spans="2:7">
      <c r="B423" s="337" t="str">
        <f ca="1"/>
        <v>HANCOCK CSD</v>
      </c>
      <c r="C423" s="339">
        <f>IF(COUNTIF(CONTROL!$B$99:$B$148,'Funding by District'!D260)&gt;=1,"",ROW()-163)</f>
        <v>260</v>
      </c>
      <c r="G423" s="78"/>
    </row>
    <row r="424" spans="2:7">
      <c r="B424" s="337" t="str">
        <f ca="1"/>
        <v>HANNIBAL CSD</v>
      </c>
      <c r="C424" s="339">
        <f>IF(COUNTIF(CONTROL!$B$99:$B$148,'Funding by District'!D261)&gt;=1,"",ROW()-163)</f>
        <v>261</v>
      </c>
      <c r="G424" s="78"/>
    </row>
    <row r="425" spans="2:7">
      <c r="B425" s="337" t="str">
        <f ca="1"/>
        <v>HARBORFIELDS CSD</v>
      </c>
      <c r="C425" s="339">
        <f>IF(COUNTIF(CONTROL!$B$99:$B$148,'Funding by District'!D262)&gt;=1,"",ROW()-163)</f>
        <v>262</v>
      </c>
      <c r="G425" s="78"/>
    </row>
    <row r="426" spans="2:7">
      <c r="B426" s="337" t="str">
        <f ca="1"/>
        <v>HARPURSVILLE CSD</v>
      </c>
      <c r="C426" s="339">
        <f>IF(COUNTIF(CONTROL!$B$99:$B$148,'Funding by District'!D263)&gt;=1,"",ROW()-163)</f>
        <v>263</v>
      </c>
      <c r="G426" s="78"/>
    </row>
    <row r="427" spans="2:7">
      <c r="B427" s="337" t="str">
        <f ca="1"/>
        <v>HARRISON CSD</v>
      </c>
      <c r="C427" s="339">
        <f>IF(COUNTIF(CONTROL!$B$99:$B$148,'Funding by District'!D264)&gt;=1,"",ROW()-163)</f>
        <v>264</v>
      </c>
      <c r="G427" s="78"/>
    </row>
    <row r="428" spans="2:7">
      <c r="B428" s="337" t="str">
        <f ca="1"/>
        <v>HARRISVILLE CSD</v>
      </c>
      <c r="C428" s="339">
        <f>IF(COUNTIF(CONTROL!$B$99:$B$148,'Funding by District'!D265)&gt;=1,"",ROW()-163)</f>
        <v>265</v>
      </c>
      <c r="G428" s="78"/>
    </row>
    <row r="429" spans="2:7">
      <c r="B429" s="337" t="str">
        <f ca="1"/>
        <v>HARTFORD CSD</v>
      </c>
      <c r="C429" s="339">
        <f>IF(COUNTIF(CONTROL!$B$99:$B$148,'Funding by District'!D266)&gt;=1,"",ROW()-163)</f>
        <v>266</v>
      </c>
      <c r="G429" s="78"/>
    </row>
    <row r="430" spans="2:7">
      <c r="B430" s="337" t="str">
        <f ca="1"/>
        <v>HASTINGS-ON-HUDSON UFSD</v>
      </c>
      <c r="C430" s="339">
        <f>IF(COUNTIF(CONTROL!$B$99:$B$148,'Funding by District'!D267)&gt;=1,"",ROW()-163)</f>
        <v>267</v>
      </c>
      <c r="G430" s="78"/>
    </row>
    <row r="431" spans="2:7">
      <c r="B431" s="337" t="str">
        <f ca="1"/>
        <v>HAUPPAUGE UFSD</v>
      </c>
      <c r="C431" s="339">
        <f>IF(COUNTIF(CONTROL!$B$99:$B$148,'Funding by District'!D268)&gt;=1,"",ROW()-163)</f>
        <v>268</v>
      </c>
      <c r="G431" s="78"/>
    </row>
    <row r="432" spans="2:7">
      <c r="B432" s="337" t="str">
        <f ca="1"/>
        <v>HAVERSTRAW-STONY POINT CSD (NORTH RO</v>
      </c>
      <c r="C432" s="339">
        <f>IF(COUNTIF(CONTROL!$B$99:$B$148,'Funding by District'!D269)&gt;=1,"",ROW()-163)</f>
        <v>269</v>
      </c>
      <c r="G432" s="78"/>
    </row>
    <row r="433" spans="2:7">
      <c r="B433" s="337" t="str">
        <f ca="1"/>
        <v>HEMPSTEAD UFSD</v>
      </c>
      <c r="C433" s="339">
        <f>IF(COUNTIF(CONTROL!$B$99:$B$148,'Funding by District'!D270)&gt;=1,"",ROW()-163)</f>
        <v>270</v>
      </c>
      <c r="G433" s="78"/>
    </row>
    <row r="434" spans="2:7">
      <c r="B434" s="337" t="str">
        <f ca="1"/>
        <v>HENDRICK HUDSON CSD</v>
      </c>
      <c r="C434" s="339">
        <f>IF(COUNTIF(CONTROL!$B$99:$B$148,'Funding by District'!D271)&gt;=1,"",ROW()-163)</f>
        <v>271</v>
      </c>
      <c r="G434" s="78"/>
    </row>
    <row r="435" spans="2:7">
      <c r="B435" s="337" t="str">
        <f ca="1"/>
        <v>HERKIMER CSD</v>
      </c>
      <c r="C435" s="339">
        <f>IF(COUNTIF(CONTROL!$B$99:$B$148,'Funding by District'!D272)&gt;=1,"",ROW()-163)</f>
        <v>272</v>
      </c>
      <c r="G435" s="78"/>
    </row>
    <row r="436" spans="2:7">
      <c r="B436" s="337" t="str">
        <f ca="1"/>
        <v>HERMON-DEKALB CSD</v>
      </c>
      <c r="C436" s="339">
        <f>IF(COUNTIF(CONTROL!$B$99:$B$148,'Funding by District'!D273)&gt;=1,"",ROW()-163)</f>
        <v>273</v>
      </c>
      <c r="G436" s="78"/>
    </row>
    <row r="437" spans="2:7">
      <c r="B437" s="337" t="str">
        <f ca="1"/>
        <v>HERRICKS UFSD</v>
      </c>
      <c r="C437" s="339">
        <f>IF(COUNTIF(CONTROL!$B$99:$B$148,'Funding by District'!D274)&gt;=1,"",ROW()-163)</f>
        <v>274</v>
      </c>
      <c r="G437" s="78"/>
    </row>
    <row r="438" spans="2:7">
      <c r="B438" s="337" t="str">
        <f ca="1"/>
        <v>HEUVELTON CSD</v>
      </c>
      <c r="C438" s="339">
        <f>IF(COUNTIF(CONTROL!$B$99:$B$148,'Funding by District'!D275)&gt;=1,"",ROW()-163)</f>
        <v>275</v>
      </c>
      <c r="G438" s="78"/>
    </row>
    <row r="439" spans="2:7">
      <c r="B439" s="337" t="str">
        <f ca="1"/>
        <v>HEWLETT-WOODMERE UFSD</v>
      </c>
      <c r="C439" s="339">
        <f>IF(COUNTIF(CONTROL!$B$99:$B$148,'Funding by District'!D276)&gt;=1,"",ROW()-163)</f>
        <v>276</v>
      </c>
    </row>
    <row r="440" spans="2:7">
      <c r="B440" s="337" t="str">
        <f ca="1"/>
        <v>HICKSVILLE UFSD</v>
      </c>
      <c r="C440" s="339">
        <f>IF(COUNTIF(CONTROL!$B$99:$B$148,'Funding by District'!D277)&gt;=1,"",ROW()-163)</f>
        <v>277</v>
      </c>
    </row>
    <row r="441" spans="2:7">
      <c r="B441" s="337" t="str">
        <f ca="1"/>
        <v>HIGHLAND CSD</v>
      </c>
      <c r="C441" s="339">
        <f>IF(COUNTIF(CONTROL!$B$99:$B$148,'Funding by District'!D278)&gt;=1,"",ROW()-163)</f>
        <v>278</v>
      </c>
    </row>
    <row r="442" spans="2:7">
      <c r="B442" s="337" t="str">
        <f ca="1"/>
        <v>HIGHLAND FALLS CSD</v>
      </c>
      <c r="C442" s="339">
        <f>IF(COUNTIF(CONTROL!$B$99:$B$148,'Funding by District'!D279)&gt;=1,"",ROW()-163)</f>
        <v>279</v>
      </c>
    </row>
    <row r="443" spans="2:7">
      <c r="B443" s="337" t="str">
        <f ca="1"/>
        <v>HILTON CSD</v>
      </c>
      <c r="C443" s="339">
        <f>IF(COUNTIF(CONTROL!$B$99:$B$148,'Funding by District'!D280)&gt;=1,"",ROW()-163)</f>
        <v>280</v>
      </c>
    </row>
    <row r="444" spans="2:7">
      <c r="B444" s="337" t="str">
        <f ca="1"/>
        <v>HINSDALE CSD</v>
      </c>
      <c r="C444" s="339">
        <f>IF(COUNTIF(CONTROL!$B$99:$B$148,'Funding by District'!D281)&gt;=1,"",ROW()-163)</f>
        <v>281</v>
      </c>
    </row>
    <row r="445" spans="2:7">
      <c r="B445" s="337" t="str">
        <f ca="1"/>
        <v>HOLLAND CSD</v>
      </c>
      <c r="C445" s="339">
        <f>IF(COUNTIF(CONTROL!$B$99:$B$148,'Funding by District'!D282)&gt;=1,"",ROW()-163)</f>
        <v>282</v>
      </c>
    </row>
    <row r="446" spans="2:7">
      <c r="B446" s="337" t="str">
        <f ca="1"/>
        <v>HOLLAND PATENT CSD</v>
      </c>
      <c r="C446" s="339">
        <f>IF(COUNTIF(CONTROL!$B$99:$B$148,'Funding by District'!D283)&gt;=1,"",ROW()-163)</f>
        <v>283</v>
      </c>
    </row>
    <row r="447" spans="2:7">
      <c r="B447" s="337" t="str">
        <f ca="1"/>
        <v>HOLLEY CSD</v>
      </c>
      <c r="C447" s="339">
        <f>IF(COUNTIF(CONTROL!$B$99:$B$148,'Funding by District'!D284)&gt;=1,"",ROW()-163)</f>
        <v>284</v>
      </c>
    </row>
    <row r="448" spans="2:7">
      <c r="B448" s="337" t="str">
        <f ca="1"/>
        <v>HOMER CSD</v>
      </c>
      <c r="C448" s="339">
        <f>IF(COUNTIF(CONTROL!$B$99:$B$148,'Funding by District'!D285)&gt;=1,"",ROW()-163)</f>
        <v>285</v>
      </c>
    </row>
    <row r="449" spans="2:3">
      <c r="B449" s="337" t="str">
        <f ca="1"/>
        <v>HONEOYE CSD</v>
      </c>
      <c r="C449" s="339">
        <f>IF(COUNTIF(CONTROL!$B$99:$B$148,'Funding by District'!D286)&gt;=1,"",ROW()-163)</f>
        <v>286</v>
      </c>
    </row>
    <row r="450" spans="2:3">
      <c r="B450" s="337" t="str">
        <f ca="1"/>
        <v>HONEOYE FALLS-LIMA CSD</v>
      </c>
      <c r="C450" s="339">
        <f>IF(COUNTIF(CONTROL!$B$99:$B$148,'Funding by District'!D287)&gt;=1,"",ROW()-163)</f>
        <v>287</v>
      </c>
    </row>
    <row r="451" spans="2:3">
      <c r="B451" s="337" t="str">
        <f ca="1"/>
        <v>HOOSIC VALLEY CSD</v>
      </c>
      <c r="C451" s="339">
        <f>IF(COUNTIF(CONTROL!$B$99:$B$148,'Funding by District'!D288)&gt;=1,"",ROW()-163)</f>
        <v>288</v>
      </c>
    </row>
    <row r="452" spans="2:3">
      <c r="B452" s="337" t="str">
        <f ca="1"/>
        <v>HOOSICK FALLS CSD</v>
      </c>
      <c r="C452" s="339">
        <f>IF(COUNTIF(CONTROL!$B$99:$B$148,'Funding by District'!D289)&gt;=1,"",ROW()-163)</f>
        <v>289</v>
      </c>
    </row>
    <row r="453" spans="2:3">
      <c r="B453" s="337" t="str">
        <f ca="1"/>
        <v>HORNELL CITY SD</v>
      </c>
      <c r="C453" s="339">
        <f>IF(COUNTIF(CONTROL!$B$99:$B$148,'Funding by District'!D290)&gt;=1,"",ROW()-163)</f>
        <v>290</v>
      </c>
    </row>
    <row r="454" spans="2:3">
      <c r="B454" s="337" t="str">
        <f ca="1"/>
        <v>HORSEHEADS CSD</v>
      </c>
      <c r="C454" s="339">
        <f>IF(COUNTIF(CONTROL!$B$99:$B$148,'Funding by District'!D291)&gt;=1,"",ROW()-163)</f>
        <v>291</v>
      </c>
    </row>
    <row r="455" spans="2:3">
      <c r="B455" s="337" t="str">
        <f ca="1"/>
        <v>HUDSON CITY SD</v>
      </c>
      <c r="C455" s="339">
        <f>IF(COUNTIF(CONTROL!$B$99:$B$148,'Funding by District'!D292)&gt;=1,"",ROW()-163)</f>
        <v>292</v>
      </c>
    </row>
    <row r="456" spans="2:3">
      <c r="B456" s="337" t="str">
        <f ca="1"/>
        <v>HUDSON FALLS CSD</v>
      </c>
      <c r="C456" s="339">
        <f>IF(COUNTIF(CONTROL!$B$99:$B$148,'Funding by District'!D293)&gt;=1,"",ROW()-163)</f>
        <v>293</v>
      </c>
    </row>
    <row r="457" spans="2:3">
      <c r="B457" s="337" t="str">
        <f ca="1"/>
        <v>HUNTER-TANNERSVILLE CSD</v>
      </c>
      <c r="C457" s="339">
        <f>IF(COUNTIF(CONTROL!$B$99:$B$148,'Funding by District'!D294)&gt;=1,"",ROW()-163)</f>
        <v>294</v>
      </c>
    </row>
    <row r="458" spans="2:3">
      <c r="B458" s="337" t="str">
        <f ca="1"/>
        <v>HUNTINGTON UFSD</v>
      </c>
      <c r="C458" s="339">
        <f>IF(COUNTIF(CONTROL!$B$99:$B$148,'Funding by District'!D295)&gt;=1,"",ROW()-163)</f>
        <v>295</v>
      </c>
    </row>
    <row r="459" spans="2:3">
      <c r="B459" s="337" t="str">
        <f ca="1"/>
        <v>HYDE PARK CSD</v>
      </c>
      <c r="C459" s="339">
        <f>IF(COUNTIF(CONTROL!$B$99:$B$148,'Funding by District'!D296)&gt;=1,"",ROW()-163)</f>
        <v>296</v>
      </c>
    </row>
    <row r="460" spans="2:3">
      <c r="B460" s="337" t="str">
        <f ca="1"/>
        <v>INDIAN LAKE CSD</v>
      </c>
      <c r="C460" s="339">
        <f>IF(COUNTIF(CONTROL!$B$99:$B$148,'Funding by District'!D297)&gt;=1,"",ROW()-163)</f>
        <v>297</v>
      </c>
    </row>
    <row r="461" spans="2:3">
      <c r="B461" s="337" t="str">
        <f ca="1"/>
        <v>INDIAN RIVER CSD</v>
      </c>
      <c r="C461" s="339">
        <f>IF(COUNTIF(CONTROL!$B$99:$B$148,'Funding by District'!D298)&gt;=1,"",ROW()-163)</f>
        <v>298</v>
      </c>
    </row>
    <row r="462" spans="2:3">
      <c r="B462" s="337" t="str">
        <f ca="1"/>
        <v>INLET COMN SD</v>
      </c>
      <c r="C462" s="339">
        <f>IF(COUNTIF(CONTROL!$B$99:$B$148,'Funding by District'!D299)&gt;=1,"",ROW()-163)</f>
        <v>299</v>
      </c>
    </row>
    <row r="463" spans="2:3">
      <c r="B463" s="337" t="str">
        <f ca="1"/>
        <v>IROQUOIS CSD</v>
      </c>
      <c r="C463" s="339">
        <f>IF(COUNTIF(CONTROL!$B$99:$B$148,'Funding by District'!D300)&gt;=1,"",ROW()-163)</f>
        <v>300</v>
      </c>
    </row>
    <row r="464" spans="2:3">
      <c r="B464" s="337" t="str">
        <f ca="1"/>
        <v>IRVINGTON UFSD</v>
      </c>
      <c r="C464" s="339">
        <f>IF(COUNTIF(CONTROL!$B$99:$B$148,'Funding by District'!D301)&gt;=1,"",ROW()-163)</f>
        <v>301</v>
      </c>
    </row>
    <row r="465" spans="2:3">
      <c r="B465" s="337" t="str">
        <f ca="1"/>
        <v>ISLAND PARK UFSD</v>
      </c>
      <c r="C465" s="339">
        <f>IF(COUNTIF(CONTROL!$B$99:$B$148,'Funding by District'!D302)&gt;=1,"",ROW()-163)</f>
        <v>302</v>
      </c>
    </row>
    <row r="466" spans="2:3">
      <c r="B466" s="337" t="str">
        <f ca="1"/>
        <v>ISLAND TREES UFSD</v>
      </c>
      <c r="C466" s="339">
        <f>IF(COUNTIF(CONTROL!$B$99:$B$148,'Funding by District'!D303)&gt;=1,"",ROW()-163)</f>
        <v>303</v>
      </c>
    </row>
    <row r="467" spans="2:3">
      <c r="B467" s="337" t="str">
        <f ca="1"/>
        <v>ISLIP UFSD</v>
      </c>
      <c r="C467" s="339">
        <f>IF(COUNTIF(CONTROL!$B$99:$B$148,'Funding by District'!D304)&gt;=1,"",ROW()-163)</f>
        <v>304</v>
      </c>
    </row>
    <row r="468" spans="2:3">
      <c r="B468" s="337" t="str">
        <f ca="1"/>
        <v>ITHACA CITY SD</v>
      </c>
      <c r="C468" s="339">
        <f>IF(COUNTIF(CONTROL!$B$99:$B$148,'Funding by District'!D305)&gt;=1,"",ROW()-163)</f>
        <v>305</v>
      </c>
    </row>
    <row r="469" spans="2:3">
      <c r="B469" s="337" t="str">
        <f ca="1"/>
        <v>JAMESTOWN CITY SD</v>
      </c>
      <c r="C469" s="339">
        <f>IF(COUNTIF(CONTROL!$B$99:$B$148,'Funding by District'!D306)&gt;=1,"",ROW()-163)</f>
        <v>306</v>
      </c>
    </row>
    <row r="470" spans="2:3">
      <c r="B470" s="337" t="str">
        <f ca="1"/>
        <v>JAMESVILLE-DEWITT CSD</v>
      </c>
      <c r="C470" s="339">
        <f>IF(COUNTIF(CONTROL!$B$99:$B$148,'Funding by District'!D307)&gt;=1,"",ROW()-163)</f>
        <v>307</v>
      </c>
    </row>
    <row r="471" spans="2:3">
      <c r="B471" s="337" t="str">
        <f ca="1"/>
        <v>JASPER-TROUPSBURG CSD</v>
      </c>
      <c r="C471" s="339">
        <f>IF(COUNTIF(CONTROL!$B$99:$B$148,'Funding by District'!D308)&gt;=1,"",ROW()-163)</f>
        <v>308</v>
      </c>
    </row>
    <row r="472" spans="2:3">
      <c r="B472" s="337" t="str">
        <f ca="1"/>
        <v>JEFFERSON CSD</v>
      </c>
      <c r="C472" s="339">
        <f>IF(COUNTIF(CONTROL!$B$99:$B$148,'Funding by District'!D309)&gt;=1,"",ROW()-163)</f>
        <v>309</v>
      </c>
    </row>
    <row r="473" spans="2:3">
      <c r="B473" s="337" t="str">
        <f ca="1"/>
        <v>JERICHO UFSD</v>
      </c>
      <c r="C473" s="339">
        <f>IF(COUNTIF(CONTROL!$B$99:$B$148,'Funding by District'!D310)&gt;=1,"",ROW()-163)</f>
        <v>310</v>
      </c>
    </row>
    <row r="474" spans="2:3">
      <c r="B474" s="337" t="str">
        <f ca="1"/>
        <v>JOHNSBURG CSD</v>
      </c>
      <c r="C474" s="339">
        <f>IF(COUNTIF(CONTROL!$B$99:$B$148,'Funding by District'!D311)&gt;=1,"",ROW()-163)</f>
        <v>311</v>
      </c>
    </row>
    <row r="475" spans="2:3">
      <c r="B475" s="337" t="str">
        <f ca="1"/>
        <v>JOHNSON CITY CSD</v>
      </c>
      <c r="C475" s="339">
        <f>IF(COUNTIF(CONTROL!$B$99:$B$148,'Funding by District'!D312)&gt;=1,"",ROW()-163)</f>
        <v>312</v>
      </c>
    </row>
    <row r="476" spans="2:3">
      <c r="B476" s="337" t="str">
        <f ca="1"/>
        <v>JOHNSTOWN CITY SD</v>
      </c>
      <c r="C476" s="339">
        <f>IF(COUNTIF(CONTROL!$B$99:$B$148,'Funding by District'!D313)&gt;=1,"",ROW()-163)</f>
        <v>313</v>
      </c>
    </row>
    <row r="477" spans="2:3">
      <c r="B477" s="337" t="str">
        <f ca="1"/>
        <v>JORDAN-ELBRIDGE CSD</v>
      </c>
      <c r="C477" s="339">
        <f>IF(COUNTIF(CONTROL!$B$99:$B$148,'Funding by District'!D314)&gt;=1,"",ROW()-163)</f>
        <v>314</v>
      </c>
    </row>
    <row r="478" spans="2:3">
      <c r="B478" s="337" t="str">
        <f ca="1"/>
        <v>KATONAH-LEWISBORO UFSD</v>
      </c>
      <c r="C478" s="339">
        <f>IF(COUNTIF(CONTROL!$B$99:$B$148,'Funding by District'!D315)&gt;=1,"",ROW()-163)</f>
        <v>315</v>
      </c>
    </row>
    <row r="479" spans="2:3">
      <c r="B479" s="337" t="str">
        <f ca="1"/>
        <v>KEENE CSD</v>
      </c>
      <c r="C479" s="339">
        <f>IF(COUNTIF(CONTROL!$B$99:$B$148,'Funding by District'!D316)&gt;=1,"",ROW()-163)</f>
        <v>316</v>
      </c>
    </row>
    <row r="480" spans="2:3">
      <c r="B480" s="337" t="str">
        <f ca="1"/>
        <v>KENDALL CSD</v>
      </c>
      <c r="C480" s="339">
        <f>IF(COUNTIF(CONTROL!$B$99:$B$148,'Funding by District'!D317)&gt;=1,"",ROW()-163)</f>
        <v>317</v>
      </c>
    </row>
    <row r="481" spans="2:3">
      <c r="B481" s="337" t="str">
        <f ca="1"/>
        <v>KENMORE-TONAWANDA UFSD</v>
      </c>
      <c r="C481" s="339">
        <f>IF(COUNTIF(CONTROL!$B$99:$B$148,'Funding by District'!D318)&gt;=1,"",ROW()-163)</f>
        <v>318</v>
      </c>
    </row>
    <row r="482" spans="2:3">
      <c r="B482" s="337" t="str">
        <f ca="1"/>
        <v>KINDERHOOK CSD</v>
      </c>
      <c r="C482" s="339">
        <f>IF(COUNTIF(CONTROL!$B$99:$B$148,'Funding by District'!D319)&gt;=1,"",ROW()-163)</f>
        <v>319</v>
      </c>
    </row>
    <row r="483" spans="2:3">
      <c r="B483" s="337" t="str">
        <f ca="1"/>
        <v>KINGS PARK CSD</v>
      </c>
      <c r="C483" s="339">
        <f>IF(COUNTIF(CONTROL!$B$99:$B$148,'Funding by District'!D320)&gt;=1,"",ROW()-163)</f>
        <v>320</v>
      </c>
    </row>
    <row r="484" spans="2:3">
      <c r="B484" s="337" t="str">
        <f ca="1"/>
        <v>KINGSTON CITY SD</v>
      </c>
      <c r="C484" s="339">
        <f>IF(COUNTIF(CONTROL!$B$99:$B$148,'Funding by District'!D321)&gt;=1,"",ROW()-163)</f>
        <v>321</v>
      </c>
    </row>
    <row r="485" spans="2:3">
      <c r="B485" s="337" t="str">
        <f ca="1"/>
        <v>KIRYAS JOEL VILLAGE UFSD</v>
      </c>
      <c r="C485" s="339">
        <f>IF(COUNTIF(CONTROL!$B$99:$B$148,'Funding by District'!D322)&gt;=1,"",ROW()-163)</f>
        <v>322</v>
      </c>
    </row>
    <row r="486" spans="2:3">
      <c r="B486" s="337" t="str">
        <f ca="1"/>
        <v>LA FARGEVILLE CSD</v>
      </c>
      <c r="C486" s="339">
        <f>IF(COUNTIF(CONTROL!$B$99:$B$148,'Funding by District'!D323)&gt;=1,"",ROW()-163)</f>
        <v>323</v>
      </c>
    </row>
    <row r="487" spans="2:3">
      <c r="B487" s="337" t="str">
        <f ca="1"/>
        <v>LACKAWANNA CITY SD</v>
      </c>
      <c r="C487" s="339">
        <f>IF(COUNTIF(CONTROL!$B$99:$B$148,'Funding by District'!D324)&gt;=1,"",ROW()-163)</f>
        <v>324</v>
      </c>
    </row>
    <row r="488" spans="2:3">
      <c r="B488" s="337" t="str">
        <f ca="1"/>
        <v>LAFAYETTE CSD</v>
      </c>
      <c r="C488" s="339">
        <f>IF(COUNTIF(CONTROL!$B$99:$B$148,'Funding by District'!D325)&gt;=1,"",ROW()-163)</f>
        <v>325</v>
      </c>
    </row>
    <row r="489" spans="2:3">
      <c r="B489" s="337" t="str">
        <f ca="1"/>
        <v>LAKE GEORGE CSD</v>
      </c>
      <c r="C489" s="339">
        <f>IF(COUNTIF(CONTROL!$B$99:$B$148,'Funding by District'!D326)&gt;=1,"",ROW()-163)</f>
        <v>326</v>
      </c>
    </row>
    <row r="490" spans="2:3">
      <c r="B490" s="337" t="str">
        <f ca="1"/>
        <v>LAKE PLACID CSD</v>
      </c>
      <c r="C490" s="339">
        <f>IF(COUNTIF(CONTROL!$B$99:$B$148,'Funding by District'!D327)&gt;=1,"",ROW()-163)</f>
        <v>327</v>
      </c>
    </row>
    <row r="491" spans="2:3">
      <c r="B491" s="337" t="str">
        <f ca="1"/>
        <v>LAKE PLEASANT CSD</v>
      </c>
      <c r="C491" s="339">
        <f>IF(COUNTIF(CONTROL!$B$99:$B$148,'Funding by District'!D328)&gt;=1,"",ROW()-163)</f>
        <v>328</v>
      </c>
    </row>
    <row r="492" spans="2:3">
      <c r="B492" s="337" t="str">
        <f ca="1"/>
        <v>LAKELAND CSD</v>
      </c>
      <c r="C492" s="339">
        <f>IF(COUNTIF(CONTROL!$B$99:$B$148,'Funding by District'!D329)&gt;=1,"",ROW()-163)</f>
        <v>329</v>
      </c>
    </row>
    <row r="493" spans="2:3">
      <c r="B493" s="337" t="str">
        <f ca="1"/>
        <v>LANCASTER CSD</v>
      </c>
      <c r="C493" s="339">
        <f>IF(COUNTIF(CONTROL!$B$99:$B$148,'Funding by District'!D330)&gt;=1,"",ROW()-163)</f>
        <v>330</v>
      </c>
    </row>
    <row r="494" spans="2:3">
      <c r="B494" s="337" t="str">
        <f ca="1"/>
        <v>LANSING CSD</v>
      </c>
      <c r="C494" s="339">
        <f>IF(COUNTIF(CONTROL!$B$99:$B$148,'Funding by District'!D331)&gt;=1,"",ROW()-163)</f>
        <v>331</v>
      </c>
    </row>
    <row r="495" spans="2:3">
      <c r="B495" s="337" t="str">
        <f ca="1"/>
        <v>LANSINGBURGH CSD</v>
      </c>
      <c r="C495" s="339">
        <f>IF(COUNTIF(CONTROL!$B$99:$B$148,'Funding by District'!D332)&gt;=1,"",ROW()-163)</f>
        <v>332</v>
      </c>
    </row>
    <row r="496" spans="2:3">
      <c r="B496" s="337" t="str">
        <f ca="1"/>
        <v>LAURENS CSD</v>
      </c>
      <c r="C496" s="339">
        <f>IF(COUNTIF(CONTROL!$B$99:$B$148,'Funding by District'!D333)&gt;=1,"",ROW()-163)</f>
        <v>333</v>
      </c>
    </row>
    <row r="497" spans="2:3">
      <c r="B497" s="337" t="str">
        <f ca="1"/>
        <v>LAWRENCE UFSD</v>
      </c>
      <c r="C497" s="339">
        <f>IF(COUNTIF(CONTROL!$B$99:$B$148,'Funding by District'!D334)&gt;=1,"",ROW()-163)</f>
        <v>334</v>
      </c>
    </row>
    <row r="498" spans="2:3">
      <c r="B498" s="337" t="str">
        <f ca="1"/>
        <v>LE ROY CSD</v>
      </c>
      <c r="C498" s="339">
        <f>IF(COUNTIF(CONTROL!$B$99:$B$148,'Funding by District'!D335)&gt;=1,"",ROW()-163)</f>
        <v>335</v>
      </c>
    </row>
    <row r="499" spans="2:3">
      <c r="B499" s="337" t="str">
        <f ca="1"/>
        <v>LETCHWORTH CSD</v>
      </c>
      <c r="C499" s="339">
        <f>IF(COUNTIF(CONTROL!$B$99:$B$148,'Funding by District'!D336)&gt;=1,"",ROW()-163)</f>
        <v>336</v>
      </c>
    </row>
    <row r="500" spans="2:3">
      <c r="B500" s="337" t="str">
        <f ca="1"/>
        <v>LEVITTOWN UFSD</v>
      </c>
      <c r="C500" s="339">
        <f>IF(COUNTIF(CONTROL!$B$99:$B$148,'Funding by District'!D337)&gt;=1,"",ROW()-163)</f>
        <v>337</v>
      </c>
    </row>
    <row r="501" spans="2:3">
      <c r="B501" s="337" t="str">
        <f ca="1"/>
        <v>LEWISTON-PORTER CSD</v>
      </c>
      <c r="C501" s="339">
        <f>IF(COUNTIF(CONTROL!$B$99:$B$148,'Funding by District'!D338)&gt;=1,"",ROW()-163)</f>
        <v>338</v>
      </c>
    </row>
    <row r="502" spans="2:3">
      <c r="B502" s="337" t="str">
        <f ca="1"/>
        <v>LIBERTY CSD</v>
      </c>
      <c r="C502" s="339">
        <f>IF(COUNTIF(CONTROL!$B$99:$B$148,'Funding by District'!D339)&gt;=1,"",ROW()-163)</f>
        <v>339</v>
      </c>
    </row>
    <row r="503" spans="2:3">
      <c r="B503" s="337" t="str">
        <f ca="1"/>
        <v>LINDENHURST UFSD</v>
      </c>
      <c r="C503" s="339">
        <f>IF(COUNTIF(CONTROL!$B$99:$B$148,'Funding by District'!D340)&gt;=1,"",ROW()-163)</f>
        <v>340</v>
      </c>
    </row>
    <row r="504" spans="2:3">
      <c r="B504" s="337" t="str">
        <f ca="1"/>
        <v>LISBON CSD</v>
      </c>
      <c r="C504" s="339">
        <f>IF(COUNTIF(CONTROL!$B$99:$B$148,'Funding by District'!D341)&gt;=1,"",ROW()-163)</f>
        <v>341</v>
      </c>
    </row>
    <row r="505" spans="2:3">
      <c r="B505" s="337" t="str">
        <f ca="1"/>
        <v>LITTLE FALLS CITY SD</v>
      </c>
      <c r="C505" s="339">
        <f>IF(COUNTIF(CONTROL!$B$99:$B$148,'Funding by District'!D342)&gt;=1,"",ROW()-163)</f>
        <v>342</v>
      </c>
    </row>
    <row r="506" spans="2:3">
      <c r="B506" s="337" t="str">
        <f ca="1"/>
        <v>LIVERPOOL CSD</v>
      </c>
      <c r="C506" s="339">
        <f>IF(COUNTIF(CONTROL!$B$99:$B$148,'Funding by District'!D343)&gt;=1,"",ROW()-163)</f>
        <v>343</v>
      </c>
    </row>
    <row r="507" spans="2:3">
      <c r="B507" s="337" t="str">
        <f ca="1"/>
        <v>LIVINGSTON MANOR CSD</v>
      </c>
      <c r="C507" s="339">
        <f>IF(COUNTIF(CONTROL!$B$99:$B$148,'Funding by District'!D344)&gt;=1,"",ROW()-163)</f>
        <v>344</v>
      </c>
    </row>
    <row r="508" spans="2:3">
      <c r="B508" s="337" t="str">
        <f ca="1"/>
        <v>LIVONIA CSD</v>
      </c>
      <c r="C508" s="339">
        <f>IF(COUNTIF(CONTROL!$B$99:$B$148,'Funding by District'!D345)&gt;=1,"",ROW()-163)</f>
        <v>345</v>
      </c>
    </row>
    <row r="509" spans="2:3">
      <c r="B509" s="337" t="str">
        <f ca="1"/>
        <v>LOCKPORT CITY SD</v>
      </c>
      <c r="C509" s="339">
        <f>IF(COUNTIF(CONTROL!$B$99:$B$148,'Funding by District'!D346)&gt;=1,"",ROW()-163)</f>
        <v>346</v>
      </c>
    </row>
    <row r="510" spans="2:3">
      <c r="B510" s="337" t="str">
        <f ca="1"/>
        <v>LOCUST VALLEY CSD</v>
      </c>
      <c r="C510" s="339">
        <f>IF(COUNTIF(CONTROL!$B$99:$B$148,'Funding by District'!D347)&gt;=1,"",ROW()-163)</f>
        <v>347</v>
      </c>
    </row>
    <row r="511" spans="2:3">
      <c r="B511" s="337" t="str">
        <f ca="1"/>
        <v>LONG BEACH CITY SD</v>
      </c>
      <c r="C511" s="339">
        <f>IF(COUNTIF(CONTROL!$B$99:$B$148,'Funding by District'!D348)&gt;=1,"",ROW()-163)</f>
        <v>348</v>
      </c>
    </row>
    <row r="512" spans="2:3">
      <c r="B512" s="337" t="str">
        <f ca="1"/>
        <v>LONG LAKE CSD</v>
      </c>
      <c r="C512" s="339">
        <f>IF(COUNTIF(CONTROL!$B$99:$B$148,'Funding by District'!D349)&gt;=1,"",ROW()-163)</f>
        <v>349</v>
      </c>
    </row>
    <row r="513" spans="2:3">
      <c r="B513" s="337" t="str">
        <f ca="1"/>
        <v>LONGWOOD CSD</v>
      </c>
      <c r="C513" s="339">
        <f>IF(COUNTIF(CONTROL!$B$99:$B$148,'Funding by District'!D350)&gt;=1,"",ROW()-163)</f>
        <v>350</v>
      </c>
    </row>
    <row r="514" spans="2:3">
      <c r="B514" s="337" t="str">
        <f ca="1"/>
        <v>LOWVILLE ACADEMY &amp; CSD</v>
      </c>
      <c r="C514" s="339">
        <f>IF(COUNTIF(CONTROL!$B$99:$B$148,'Funding by District'!D351)&gt;=1,"",ROW()-163)</f>
        <v>351</v>
      </c>
    </row>
    <row r="515" spans="2:3">
      <c r="B515" s="337" t="str">
        <f ca="1"/>
        <v>LYME CSD</v>
      </c>
      <c r="C515" s="339">
        <f>IF(COUNTIF(CONTROL!$B$99:$B$148,'Funding by District'!D352)&gt;=1,"",ROW()-163)</f>
        <v>352</v>
      </c>
    </row>
    <row r="516" spans="2:3">
      <c r="B516" s="337" t="str">
        <f ca="1"/>
        <v>LYNBROOK UFSD</v>
      </c>
      <c r="C516" s="339">
        <f>IF(COUNTIF(CONTROL!$B$99:$B$148,'Funding by District'!D353)&gt;=1,"",ROW()-163)</f>
        <v>353</v>
      </c>
    </row>
    <row r="517" spans="2:3">
      <c r="B517" s="337" t="str">
        <f ca="1"/>
        <v>LYNCOURT UFSD</v>
      </c>
      <c r="C517" s="339">
        <f>IF(COUNTIF(CONTROL!$B$99:$B$148,'Funding by District'!D354)&gt;=1,"",ROW()-163)</f>
        <v>354</v>
      </c>
    </row>
    <row r="518" spans="2:3">
      <c r="B518" s="337" t="str">
        <f ca="1"/>
        <v>LYNDONVILLE CSD</v>
      </c>
      <c r="C518" s="339">
        <f>IF(COUNTIF(CONTROL!$B$99:$B$148,'Funding by District'!D355)&gt;=1,"",ROW()-163)</f>
        <v>355</v>
      </c>
    </row>
    <row r="519" spans="2:3">
      <c r="B519" s="337" t="str">
        <f ca="1"/>
        <v>LYONS CSD</v>
      </c>
      <c r="C519" s="339">
        <f>IF(COUNTIF(CONTROL!$B$99:$B$148,'Funding by District'!D356)&gt;=1,"",ROW()-163)</f>
        <v>356</v>
      </c>
    </row>
    <row r="520" spans="2:3">
      <c r="B520" s="337" t="str">
        <f ca="1"/>
        <v>MADISON CSD</v>
      </c>
      <c r="C520" s="339">
        <f>IF(COUNTIF(CONTROL!$B$99:$B$148,'Funding by District'!D357)&gt;=1,"",ROW()-163)</f>
        <v>357</v>
      </c>
    </row>
    <row r="521" spans="2:3">
      <c r="B521" s="337" t="str">
        <f ca="1"/>
        <v>MADRID-WADDINGTON CSD</v>
      </c>
      <c r="C521" s="339">
        <f>IF(COUNTIF(CONTROL!$B$99:$B$148,'Funding by District'!D358)&gt;=1,"",ROW()-163)</f>
        <v>358</v>
      </c>
    </row>
    <row r="522" spans="2:3">
      <c r="B522" s="337" t="str">
        <f ca="1"/>
        <v>MAHOPAC CSD</v>
      </c>
      <c r="C522" s="339">
        <f>IF(COUNTIF(CONTROL!$B$99:$B$148,'Funding by District'!D359)&gt;=1,"",ROW()-163)</f>
        <v>359</v>
      </c>
    </row>
    <row r="523" spans="2:3">
      <c r="B523" s="337" t="str">
        <f ca="1"/>
        <v>MAINE-ENDWELL CSD</v>
      </c>
      <c r="C523" s="339">
        <f>IF(COUNTIF(CONTROL!$B$99:$B$148,'Funding by District'!D360)&gt;=1,"",ROW()-163)</f>
        <v>360</v>
      </c>
    </row>
    <row r="524" spans="2:3">
      <c r="B524" s="337" t="str">
        <f ca="1"/>
        <v>MALONE CSD</v>
      </c>
      <c r="C524" s="339">
        <f>IF(COUNTIF(CONTROL!$B$99:$B$148,'Funding by District'!D361)&gt;=1,"",ROW()-163)</f>
        <v>361</v>
      </c>
    </row>
    <row r="525" spans="2:3">
      <c r="B525" s="337" t="str">
        <f ca="1"/>
        <v>MALVERNE UFSD</v>
      </c>
      <c r="C525" s="339">
        <f>IF(COUNTIF(CONTROL!$B$99:$B$148,'Funding by District'!D362)&gt;=1,"",ROW()-163)</f>
        <v>362</v>
      </c>
    </row>
    <row r="526" spans="2:3">
      <c r="B526" s="337" t="str">
        <f ca="1"/>
        <v>MAMARONECK UFSD</v>
      </c>
      <c r="C526" s="339">
        <f>IF(COUNTIF(CONTROL!$B$99:$B$148,'Funding by District'!D363)&gt;=1,"",ROW()-163)</f>
        <v>363</v>
      </c>
    </row>
    <row r="527" spans="2:3">
      <c r="B527" s="337" t="str">
        <f ca="1"/>
        <v>MANCHESTER-SHORTSVILLE CSD (RED JACK</v>
      </c>
      <c r="C527" s="339">
        <f>IF(COUNTIF(CONTROL!$B$99:$B$148,'Funding by District'!D364)&gt;=1,"",ROW()-163)</f>
        <v>364</v>
      </c>
    </row>
    <row r="528" spans="2:3">
      <c r="B528" s="337" t="str">
        <f ca="1"/>
        <v>MANHASSET UFSD</v>
      </c>
      <c r="C528" s="339">
        <f>IF(COUNTIF(CONTROL!$B$99:$B$148,'Funding by District'!D365)&gt;=1,"",ROW()-163)</f>
        <v>365</v>
      </c>
    </row>
    <row r="529" spans="2:3">
      <c r="B529" s="337" t="str">
        <f ca="1"/>
        <v>MARATHON CSD</v>
      </c>
      <c r="C529" s="339">
        <f>IF(COUNTIF(CONTROL!$B$99:$B$148,'Funding by District'!D366)&gt;=1,"",ROW()-163)</f>
        <v>366</v>
      </c>
    </row>
    <row r="530" spans="2:3">
      <c r="B530" s="337" t="str">
        <f ca="1"/>
        <v>MARCELLUS CSD</v>
      </c>
      <c r="C530" s="339">
        <f>IF(COUNTIF(CONTROL!$B$99:$B$148,'Funding by District'!D367)&gt;=1,"",ROW()-163)</f>
        <v>367</v>
      </c>
    </row>
    <row r="531" spans="2:3">
      <c r="B531" s="337" t="str">
        <f ca="1"/>
        <v>MARGARETVILLE CSD</v>
      </c>
      <c r="C531" s="339">
        <f>IF(COUNTIF(CONTROL!$B$99:$B$148,'Funding by District'!D368)&gt;=1,"",ROW()-163)</f>
        <v>368</v>
      </c>
    </row>
    <row r="532" spans="2:3">
      <c r="B532" s="337" t="str">
        <f ca="1"/>
        <v>MARION CSD</v>
      </c>
      <c r="C532" s="339">
        <f>IF(COUNTIF(CONTROL!$B$99:$B$148,'Funding by District'!D369)&gt;=1,"",ROW()-163)</f>
        <v>369</v>
      </c>
    </row>
    <row r="533" spans="2:3">
      <c r="B533" s="337" t="str">
        <f ca="1"/>
        <v>MARLBORO CSD</v>
      </c>
      <c r="C533" s="339">
        <f>IF(COUNTIF(CONTROL!$B$99:$B$148,'Funding by District'!D370)&gt;=1,"",ROW()-163)</f>
        <v>370</v>
      </c>
    </row>
    <row r="534" spans="2:3">
      <c r="B534" s="337" t="str">
        <f ca="1"/>
        <v>MASSAPEQUA UFSD</v>
      </c>
      <c r="C534" s="339">
        <f>IF(COUNTIF(CONTROL!$B$99:$B$148,'Funding by District'!D371)&gt;=1,"",ROW()-163)</f>
        <v>371</v>
      </c>
    </row>
    <row r="535" spans="2:3">
      <c r="B535" s="337" t="str">
        <f ca="1"/>
        <v>MASSENA CSD</v>
      </c>
      <c r="C535" s="339">
        <f>IF(COUNTIF(CONTROL!$B$99:$B$148,'Funding by District'!D372)&gt;=1,"",ROW()-163)</f>
        <v>372</v>
      </c>
    </row>
    <row r="536" spans="2:3">
      <c r="B536" s="337" t="str">
        <f ca="1"/>
        <v>MATTITUCK-CUTCHOGUE UFSD</v>
      </c>
      <c r="C536" s="339">
        <f>IF(COUNTIF(CONTROL!$B$99:$B$148,'Funding by District'!D373)&gt;=1,"",ROW()-163)</f>
        <v>373</v>
      </c>
    </row>
    <row r="537" spans="2:3">
      <c r="B537" s="337" t="str">
        <f ca="1"/>
        <v>MAYFIELD CSD</v>
      </c>
      <c r="C537" s="339">
        <f>IF(COUNTIF(CONTROL!$B$99:$B$148,'Funding by District'!D374)&gt;=1,"",ROW()-163)</f>
        <v>374</v>
      </c>
    </row>
    <row r="538" spans="2:3">
      <c r="B538" s="337" t="str">
        <f ca="1"/>
        <v>MCGRAW CSD</v>
      </c>
      <c r="C538" s="339">
        <f>IF(COUNTIF(CONTROL!$B$99:$B$148,'Funding by District'!D375)&gt;=1,"",ROW()-163)</f>
        <v>375</v>
      </c>
    </row>
    <row r="539" spans="2:3">
      <c r="B539" s="337" t="str">
        <f ca="1"/>
        <v>MECHANICVILLE CITY SD</v>
      </c>
      <c r="C539" s="339">
        <f>IF(COUNTIF(CONTROL!$B$99:$B$148,'Funding by District'!D376)&gt;=1,"",ROW()-163)</f>
        <v>376</v>
      </c>
    </row>
    <row r="540" spans="2:3">
      <c r="B540" s="337" t="str">
        <f ca="1"/>
        <v>MEDINA CSD</v>
      </c>
      <c r="C540" s="339">
        <f>IF(COUNTIF(CONTROL!$B$99:$B$148,'Funding by District'!D377)&gt;=1,"",ROW()-163)</f>
        <v>377</v>
      </c>
    </row>
    <row r="541" spans="2:3">
      <c r="B541" s="337" t="str">
        <f ca="1"/>
        <v>MENANDS UFSD</v>
      </c>
      <c r="C541" s="339">
        <f>IF(COUNTIF(CONTROL!$B$99:$B$148,'Funding by District'!D378)&gt;=1,"",ROW()-163)</f>
        <v>378</v>
      </c>
    </row>
    <row r="542" spans="2:3">
      <c r="B542" s="337" t="str">
        <f ca="1"/>
        <v>MERRICK UFSD</v>
      </c>
      <c r="C542" s="339">
        <f>IF(COUNTIF(CONTROL!$B$99:$B$148,'Funding by District'!D379)&gt;=1,"",ROW()-163)</f>
        <v>379</v>
      </c>
    </row>
    <row r="543" spans="2:3">
      <c r="B543" s="337" t="str">
        <f ca="1"/>
        <v>MEXICO CSD</v>
      </c>
      <c r="C543" s="339">
        <f>IF(COUNTIF(CONTROL!$B$99:$B$148,'Funding by District'!D380)&gt;=1,"",ROW()-163)</f>
        <v>380</v>
      </c>
    </row>
    <row r="544" spans="2:3">
      <c r="B544" s="337" t="str">
        <f ca="1"/>
        <v>MIDDLE COUNTRY CSD</v>
      </c>
      <c r="C544" s="339">
        <f>IF(COUNTIF(CONTROL!$B$99:$B$148,'Funding by District'!D381)&gt;=1,"",ROW()-163)</f>
        <v>381</v>
      </c>
    </row>
    <row r="545" spans="2:3">
      <c r="B545" s="337" t="str">
        <f ca="1"/>
        <v>MIDDLEBURGH CSD</v>
      </c>
      <c r="C545" s="339">
        <f>IF(COUNTIF(CONTROL!$B$99:$B$148,'Funding by District'!D382)&gt;=1,"",ROW()-163)</f>
        <v>382</v>
      </c>
    </row>
    <row r="546" spans="2:3">
      <c r="B546" s="337" t="str">
        <f ca="1"/>
        <v>MIDDLETOWN CITY SD</v>
      </c>
      <c r="C546" s="339">
        <f>IF(COUNTIF(CONTROL!$B$99:$B$148,'Funding by District'!D383)&gt;=1,"",ROW()-163)</f>
        <v>383</v>
      </c>
    </row>
    <row r="547" spans="2:3">
      <c r="B547" s="337" t="str">
        <f ca="1"/>
        <v>MILFORD CSD</v>
      </c>
      <c r="C547" s="339">
        <f>IF(COUNTIF(CONTROL!$B$99:$B$148,'Funding by District'!D384)&gt;=1,"",ROW()-163)</f>
        <v>384</v>
      </c>
    </row>
    <row r="548" spans="2:3">
      <c r="B548" s="337" t="str">
        <f ca="1"/>
        <v>MILLBROOK CSD</v>
      </c>
      <c r="C548" s="339">
        <f>IF(COUNTIF(CONTROL!$B$99:$B$148,'Funding by District'!D385)&gt;=1,"",ROW()-163)</f>
        <v>385</v>
      </c>
    </row>
    <row r="549" spans="2:3">
      <c r="B549" s="337" t="str">
        <f ca="1"/>
        <v>MILLER PLACE UFSD</v>
      </c>
      <c r="C549" s="339">
        <f>IF(COUNTIF(CONTROL!$B$99:$B$148,'Funding by District'!D386)&gt;=1,"",ROW()-163)</f>
        <v>386</v>
      </c>
    </row>
    <row r="550" spans="2:3">
      <c r="B550" s="337" t="str">
        <f ca="1"/>
        <v>MINEOLA UFSD</v>
      </c>
      <c r="C550" s="339">
        <f>IF(COUNTIF(CONTROL!$B$99:$B$148,'Funding by District'!D387)&gt;=1,"",ROW()-163)</f>
        <v>387</v>
      </c>
    </row>
    <row r="551" spans="2:3">
      <c r="B551" s="337" t="str">
        <f ca="1"/>
        <v>MINERVA CSD</v>
      </c>
      <c r="C551" s="339">
        <f>IF(COUNTIF(CONTROL!$B$99:$B$148,'Funding by District'!D388)&gt;=1,"",ROW()-163)</f>
        <v>388</v>
      </c>
    </row>
    <row r="552" spans="2:3">
      <c r="B552" s="337" t="str">
        <f ca="1"/>
        <v>MINISINK VALLEY CSD</v>
      </c>
      <c r="C552" s="339">
        <f>IF(COUNTIF(CONTROL!$B$99:$B$148,'Funding by District'!D389)&gt;=1,"",ROW()-163)</f>
        <v>389</v>
      </c>
    </row>
    <row r="553" spans="2:3">
      <c r="B553" s="337" t="str">
        <f ca="1"/>
        <v>MONROE-WOODBURY CSD</v>
      </c>
      <c r="C553" s="339">
        <f>IF(COUNTIF(CONTROL!$B$99:$B$148,'Funding by District'!D390)&gt;=1,"",ROW()-163)</f>
        <v>390</v>
      </c>
    </row>
    <row r="554" spans="2:3">
      <c r="B554" s="337" t="str">
        <f ca="1"/>
        <v>MONTAUK UFSD</v>
      </c>
      <c r="C554" s="339">
        <f>IF(COUNTIF(CONTROL!$B$99:$B$148,'Funding by District'!D391)&gt;=1,"",ROW()-163)</f>
        <v>391</v>
      </c>
    </row>
    <row r="555" spans="2:3">
      <c r="B555" s="337" t="str">
        <f ca="1"/>
        <v>MONTICELLO CSD</v>
      </c>
      <c r="C555" s="339">
        <f>IF(COUNTIF(CONTROL!$B$99:$B$148,'Funding by District'!D392)&gt;=1,"",ROW()-163)</f>
        <v>392</v>
      </c>
    </row>
    <row r="556" spans="2:3">
      <c r="B556" s="337" t="str">
        <f ca="1"/>
        <v>MORAVIA CSD</v>
      </c>
      <c r="C556" s="339">
        <f>IF(COUNTIF(CONTROL!$B$99:$B$148,'Funding by District'!D393)&gt;=1,"",ROW()-163)</f>
        <v>393</v>
      </c>
    </row>
    <row r="557" spans="2:3">
      <c r="B557" s="337" t="str">
        <f ca="1"/>
        <v>MORIAH CSD</v>
      </c>
      <c r="C557" s="339">
        <f>IF(COUNTIF(CONTROL!$B$99:$B$148,'Funding by District'!D394)&gt;=1,"",ROW()-163)</f>
        <v>394</v>
      </c>
    </row>
    <row r="558" spans="2:3">
      <c r="B558" s="337" t="str">
        <f ca="1"/>
        <v>MORRIS CSD</v>
      </c>
      <c r="C558" s="339">
        <f>IF(COUNTIF(CONTROL!$B$99:$B$148,'Funding by District'!D395)&gt;=1,"",ROW()-163)</f>
        <v>395</v>
      </c>
    </row>
    <row r="559" spans="2:3">
      <c r="B559" s="337" t="str">
        <f ca="1"/>
        <v>MORRISTOWN CSD</v>
      </c>
      <c r="C559" s="339">
        <f>IF(COUNTIF(CONTROL!$B$99:$B$148,'Funding by District'!D396)&gt;=1,"",ROW()-163)</f>
        <v>396</v>
      </c>
    </row>
    <row r="560" spans="2:3">
      <c r="B560" s="337" t="str">
        <f ca="1"/>
        <v>MORRISVILLE-EATON CSD</v>
      </c>
      <c r="C560" s="339">
        <f>IF(COUNTIF(CONTROL!$B$99:$B$148,'Funding by District'!D397)&gt;=1,"",ROW()-163)</f>
        <v>397</v>
      </c>
    </row>
    <row r="561" spans="2:3">
      <c r="B561" s="337" t="str">
        <f ca="1"/>
        <v>MOUNT MARKHAM CSD</v>
      </c>
      <c r="C561" s="339">
        <f>IF(COUNTIF(CONTROL!$B$99:$B$148,'Funding by District'!D398)&gt;=1,"",ROW()-163)</f>
        <v>398</v>
      </c>
    </row>
    <row r="562" spans="2:3">
      <c r="B562" s="337" t="str">
        <f ca="1"/>
        <v>MT MORRIS CSD</v>
      </c>
      <c r="C562" s="339">
        <f>IF(COUNTIF(CONTROL!$B$99:$B$148,'Funding by District'!D399)&gt;=1,"",ROW()-163)</f>
        <v>399</v>
      </c>
    </row>
    <row r="563" spans="2:3">
      <c r="B563" s="337" t="str">
        <f ca="1"/>
        <v>MT PLEASANT CSD</v>
      </c>
      <c r="C563" s="339">
        <f>IF(COUNTIF(CONTROL!$B$99:$B$148,'Funding by District'!D400)&gt;=1,"",ROW()-163)</f>
        <v>400</v>
      </c>
    </row>
    <row r="564" spans="2:3">
      <c r="B564" s="337" t="str">
        <f ca="1"/>
        <v>MT SINAI UFSD</v>
      </c>
      <c r="C564" s="339">
        <f>IF(COUNTIF(CONTROL!$B$99:$B$148,'Funding by District'!D401)&gt;=1,"",ROW()-163)</f>
        <v>401</v>
      </c>
    </row>
    <row r="565" spans="2:3">
      <c r="B565" s="337" t="str">
        <f ca="1"/>
        <v>MT VERNON SCHOOL DISTRICT</v>
      </c>
      <c r="C565" s="339">
        <f>IF(COUNTIF(CONTROL!$B$99:$B$148,'Funding by District'!D402)&gt;=1,"",ROW()-163)</f>
        <v>402</v>
      </c>
    </row>
    <row r="566" spans="2:3">
      <c r="B566" s="337" t="str">
        <f ca="1"/>
        <v>NANUET UFSD</v>
      </c>
      <c r="C566" s="339">
        <f>IF(COUNTIF(CONTROL!$B$99:$B$148,'Funding by District'!D403)&gt;=1,"",ROW()-163)</f>
        <v>403</v>
      </c>
    </row>
    <row r="567" spans="2:3">
      <c r="B567" s="337" t="str">
        <f ca="1"/>
        <v>NAPLES CSD</v>
      </c>
      <c r="C567" s="339">
        <f>IF(COUNTIF(CONTROL!$B$99:$B$148,'Funding by District'!D404)&gt;=1,"",ROW()-163)</f>
        <v>404</v>
      </c>
    </row>
    <row r="568" spans="2:3">
      <c r="B568" s="337" t="str">
        <f ca="1"/>
        <v>NEW HARTFORD CSD</v>
      </c>
      <c r="C568" s="339">
        <f>IF(COUNTIF(CONTROL!$B$99:$B$148,'Funding by District'!D405)&gt;=1,"",ROW()-163)</f>
        <v>405</v>
      </c>
    </row>
    <row r="569" spans="2:3">
      <c r="B569" s="337" t="str">
        <f ca="1"/>
        <v>NEW HYDE PARK-GARDEN CITY PARK UFSD</v>
      </c>
      <c r="C569" s="339">
        <f>IF(COUNTIF(CONTROL!$B$99:$B$148,'Funding by District'!D406)&gt;=1,"",ROW()-163)</f>
        <v>406</v>
      </c>
    </row>
    <row r="570" spans="2:3">
      <c r="B570" s="337" t="str">
        <f ca="1"/>
        <v>NEW LEBANON CSD</v>
      </c>
      <c r="C570" s="339">
        <f>IF(COUNTIF(CONTROL!$B$99:$B$148,'Funding by District'!D407)&gt;=1,"",ROW()-163)</f>
        <v>407</v>
      </c>
    </row>
    <row r="571" spans="2:3">
      <c r="B571" s="337" t="str">
        <f ca="1"/>
        <v>NEW PALTZ CSD</v>
      </c>
      <c r="C571" s="339">
        <f>IF(COUNTIF(CONTROL!$B$99:$B$148,'Funding by District'!D408)&gt;=1,"",ROW()-163)</f>
        <v>408</v>
      </c>
    </row>
    <row r="572" spans="2:3">
      <c r="B572" s="337" t="str">
        <f ca="1"/>
        <v>NEW ROCHELLE CITY SD</v>
      </c>
      <c r="C572" s="339">
        <f>IF(COUNTIF(CONTROL!$B$99:$B$148,'Funding by District'!D409)&gt;=1,"",ROW()-163)</f>
        <v>409</v>
      </c>
    </row>
    <row r="573" spans="2:3">
      <c r="B573" s="337" t="str">
        <f ca="1"/>
        <v>NEW SUFFOLK COMN SD</v>
      </c>
      <c r="C573" s="339">
        <f>IF(COUNTIF(CONTROL!$B$99:$B$148,'Funding by District'!D410)&gt;=1,"",ROW()-163)</f>
        <v>410</v>
      </c>
    </row>
    <row r="574" spans="2:3">
      <c r="B574" s="337" t="str">
        <f ca="1"/>
        <v>NEWARK CSD</v>
      </c>
      <c r="C574" s="339">
        <f>IF(COUNTIF(CONTROL!$B$99:$B$148,'Funding by District'!D411)&gt;=1,"",ROW()-163)</f>
        <v>411</v>
      </c>
    </row>
    <row r="575" spans="2:3">
      <c r="B575" s="337" t="str">
        <f ca="1"/>
        <v>NEWARK VALLEY CSD</v>
      </c>
      <c r="C575" s="339">
        <f>IF(COUNTIF(CONTROL!$B$99:$B$148,'Funding by District'!D412)&gt;=1,"",ROW()-163)</f>
        <v>412</v>
      </c>
    </row>
    <row r="576" spans="2:3">
      <c r="B576" s="337" t="str">
        <f ca="1"/>
        <v>NEWBURGH CITY SD</v>
      </c>
      <c r="C576" s="339">
        <f>IF(COUNTIF(CONTROL!$B$99:$B$148,'Funding by District'!D413)&gt;=1,"",ROW()-163)</f>
        <v>413</v>
      </c>
    </row>
    <row r="577" spans="2:3">
      <c r="B577" s="337" t="str">
        <f ca="1"/>
        <v>NEWCOMB CSD</v>
      </c>
      <c r="C577" s="339">
        <f>IF(COUNTIF(CONTROL!$B$99:$B$148,'Funding by District'!D414)&gt;=1,"",ROW()-163)</f>
        <v>414</v>
      </c>
    </row>
    <row r="578" spans="2:3">
      <c r="B578" s="337" t="str">
        <f ca="1"/>
        <v>NEWFANE CSD</v>
      </c>
      <c r="C578" s="339">
        <f>IF(COUNTIF(CONTROL!$B$99:$B$148,'Funding by District'!D415)&gt;=1,"",ROW()-163)</f>
        <v>415</v>
      </c>
    </row>
    <row r="579" spans="2:3">
      <c r="B579" s="337" t="str">
        <f ca="1"/>
        <v>NEWFIELD CSD</v>
      </c>
      <c r="C579" s="339">
        <f>IF(COUNTIF(CONTROL!$B$99:$B$148,'Funding by District'!D416)&gt;=1,"",ROW()-163)</f>
        <v>416</v>
      </c>
    </row>
    <row r="580" spans="2:3">
      <c r="B580" s="337" t="str">
        <f ca="1"/>
        <v>NIAGARA FALLS CITY SD</v>
      </c>
      <c r="C580" s="339">
        <f>IF(COUNTIF(CONTROL!$B$99:$B$148,'Funding by District'!D417)&gt;=1,"",ROW()-163)</f>
        <v>417</v>
      </c>
    </row>
    <row r="581" spans="2:3">
      <c r="B581" s="337" t="str">
        <f ca="1"/>
        <v>NIAGARA-WHEATFIELD CSD</v>
      </c>
      <c r="C581" s="339">
        <f>IF(COUNTIF(CONTROL!$B$99:$B$148,'Funding by District'!D418)&gt;=1,"",ROW()-163)</f>
        <v>418</v>
      </c>
    </row>
    <row r="582" spans="2:3">
      <c r="B582" s="337" t="str">
        <f ca="1"/>
        <v>NISKAYUNA CSD</v>
      </c>
      <c r="C582" s="339">
        <f>IF(COUNTIF(CONTROL!$B$99:$B$148,'Funding by District'!D419)&gt;=1,"",ROW()-163)</f>
        <v>419</v>
      </c>
    </row>
    <row r="583" spans="2:3">
      <c r="B583" s="337" t="str">
        <f ca="1"/>
        <v>NORTH BABYLON UFSD</v>
      </c>
      <c r="C583" s="339">
        <f>IF(COUNTIF(CONTROL!$B$99:$B$148,'Funding by District'!D420)&gt;=1,"",ROW()-163)</f>
        <v>420</v>
      </c>
    </row>
    <row r="584" spans="2:3">
      <c r="B584" s="337" t="str">
        <f ca="1"/>
        <v>NORTH BELLMORE UFSD</v>
      </c>
      <c r="C584" s="339">
        <f>IF(COUNTIF(CONTROL!$B$99:$B$148,'Funding by District'!D421)&gt;=1,"",ROW()-163)</f>
        <v>421</v>
      </c>
    </row>
    <row r="585" spans="2:3">
      <c r="B585" s="337" t="str">
        <f ca="1"/>
        <v>NORTH COLLINS CSD</v>
      </c>
      <c r="C585" s="339">
        <f>IF(COUNTIF(CONTROL!$B$99:$B$148,'Funding by District'!D422)&gt;=1,"",ROW()-163)</f>
        <v>422</v>
      </c>
    </row>
    <row r="586" spans="2:3">
      <c r="B586" s="337" t="str">
        <f ca="1"/>
        <v>NORTH COLONIE CSD</v>
      </c>
      <c r="C586" s="339">
        <f>IF(COUNTIF(CONTROL!$B$99:$B$148,'Funding by District'!D423)&gt;=1,"",ROW()-163)</f>
        <v>423</v>
      </c>
    </row>
    <row r="587" spans="2:3">
      <c r="B587" s="337" t="str">
        <f ca="1"/>
        <v>NORTH GREENBUSH COMN SD (WILLIAMS)</v>
      </c>
      <c r="C587" s="339">
        <f>IF(COUNTIF(CONTROL!$B$99:$B$148,'Funding by District'!D424)&gt;=1,"",ROW()-163)</f>
        <v>424</v>
      </c>
    </row>
    <row r="588" spans="2:3">
      <c r="B588" s="337" t="str">
        <f ca="1"/>
        <v>NORTH MERRICK UFSD</v>
      </c>
      <c r="C588" s="339">
        <f>IF(COUNTIF(CONTROL!$B$99:$B$148,'Funding by District'!D425)&gt;=1,"",ROW()-163)</f>
        <v>425</v>
      </c>
    </row>
    <row r="589" spans="2:3">
      <c r="B589" s="337" t="str">
        <f ca="1"/>
        <v>NORTH ROSE-WOLCOTT CSD</v>
      </c>
      <c r="C589" s="339">
        <f>IF(COUNTIF(CONTROL!$B$99:$B$148,'Funding by District'!D426)&gt;=1,"",ROW()-163)</f>
        <v>426</v>
      </c>
    </row>
    <row r="590" spans="2:3">
      <c r="B590" s="337" t="str">
        <f ca="1"/>
        <v>NORTH SALEM CSD</v>
      </c>
      <c r="C590" s="339">
        <f>IF(COUNTIF(CONTROL!$B$99:$B$148,'Funding by District'!D427)&gt;=1,"",ROW()-163)</f>
        <v>427</v>
      </c>
    </row>
    <row r="591" spans="2:3">
      <c r="B591" s="337" t="str">
        <f ca="1"/>
        <v>NORTH SHORE CSD</v>
      </c>
      <c r="C591" s="339">
        <f>IF(COUNTIF(CONTROL!$B$99:$B$148,'Funding by District'!D428)&gt;=1,"",ROW()-163)</f>
        <v>428</v>
      </c>
    </row>
    <row r="592" spans="2:3">
      <c r="B592" s="337" t="str">
        <f ca="1"/>
        <v>NORTH SYRACUSE CSD</v>
      </c>
      <c r="C592" s="339">
        <f>IF(COUNTIF(CONTROL!$B$99:$B$148,'Funding by District'!D429)&gt;=1,"",ROW()-163)</f>
        <v>429</v>
      </c>
    </row>
    <row r="593" spans="2:3">
      <c r="B593" s="337" t="str">
        <f ca="1"/>
        <v>NORTH TONAWANDA CITY SD</v>
      </c>
      <c r="C593" s="339">
        <f>IF(COUNTIF(CONTROL!$B$99:$B$148,'Funding by District'!D430)&gt;=1,"",ROW()-163)</f>
        <v>430</v>
      </c>
    </row>
    <row r="594" spans="2:3">
      <c r="B594" s="337" t="str">
        <f ca="1"/>
        <v>NORTH WARREN CSD</v>
      </c>
      <c r="C594" s="339">
        <f>IF(COUNTIF(CONTROL!$B$99:$B$148,'Funding by District'!D431)&gt;=1,"",ROW()-163)</f>
        <v>431</v>
      </c>
    </row>
    <row r="595" spans="2:3">
      <c r="B595" s="337" t="str">
        <f ca="1"/>
        <v>NORTHEAST CSD</v>
      </c>
      <c r="C595" s="339">
        <f>IF(COUNTIF(CONTROL!$B$99:$B$148,'Funding by District'!D432)&gt;=1,"",ROW()-163)</f>
        <v>432</v>
      </c>
    </row>
    <row r="596" spans="2:3">
      <c r="B596" s="337" t="str">
        <f ca="1"/>
        <v>NORTHEASTERN CLINTON CSD</v>
      </c>
      <c r="C596" s="339">
        <f>IF(COUNTIF(CONTROL!$B$99:$B$148,'Funding by District'!D433)&gt;=1,"",ROW()-163)</f>
        <v>433</v>
      </c>
    </row>
    <row r="597" spans="2:3">
      <c r="B597" s="337" t="str">
        <f ca="1"/>
        <v>NORTHERN ADIRONDACK CSD</v>
      </c>
      <c r="C597" s="339">
        <f>IF(COUNTIF(CONTROL!$B$99:$B$148,'Funding by District'!D434)&gt;=1,"",ROW()-163)</f>
        <v>434</v>
      </c>
    </row>
    <row r="598" spans="2:3">
      <c r="B598" s="337" t="str">
        <f ca="1"/>
        <v>NORTHPORT-EAST NORTHPORT UFSD</v>
      </c>
      <c r="C598" s="339">
        <f>IF(COUNTIF(CONTROL!$B$99:$B$148,'Funding by District'!D435)&gt;=1,"",ROW()-163)</f>
        <v>435</v>
      </c>
    </row>
    <row r="599" spans="2:3">
      <c r="B599" s="337" t="str">
        <f ca="1"/>
        <v>NORTHVILLE CSD</v>
      </c>
      <c r="C599" s="339">
        <f>IF(COUNTIF(CONTROL!$B$99:$B$148,'Funding by District'!D436)&gt;=1,"",ROW()-163)</f>
        <v>436</v>
      </c>
    </row>
    <row r="600" spans="2:3">
      <c r="B600" s="337" t="str">
        <f ca="1"/>
        <v>NORWICH CITY SD</v>
      </c>
      <c r="C600" s="339">
        <f>IF(COUNTIF(CONTROL!$B$99:$B$148,'Funding by District'!D437)&gt;=1,"",ROW()-163)</f>
        <v>437</v>
      </c>
    </row>
    <row r="601" spans="2:3">
      <c r="B601" s="337" t="str">
        <f ca="1"/>
        <v>NORWOOD-NORFOLK CSD</v>
      </c>
      <c r="C601" s="339">
        <f>IF(COUNTIF(CONTROL!$B$99:$B$148,'Funding by District'!D438)&gt;=1,"",ROW()-163)</f>
        <v>438</v>
      </c>
    </row>
    <row r="602" spans="2:3">
      <c r="B602" s="337" t="str">
        <f ca="1"/>
        <v>NY MILLS UFSD</v>
      </c>
      <c r="C602" s="339">
        <f>IF(COUNTIF(CONTROL!$B$99:$B$148,'Funding by District'!D439)&gt;=1,"",ROW()-163)</f>
        <v>439</v>
      </c>
    </row>
    <row r="603" spans="2:3">
      <c r="B603" s="337" t="str">
        <f ca="1"/>
        <v>NYACK UFSD</v>
      </c>
      <c r="C603" s="339">
        <f>IF(COUNTIF(CONTROL!$B$99:$B$148,'Funding by District'!D440)&gt;=1,"",ROW()-163)</f>
        <v>440</v>
      </c>
    </row>
    <row r="604" spans="2:3">
      <c r="B604" s="337" t="str">
        <f ca="1"/>
        <v>NYC CHANCELLOR'S OFFICE</v>
      </c>
      <c r="C604" s="339">
        <f>IF(COUNTIF(CONTROL!$B$99:$B$148,'Funding by District'!D441)&gt;=1,"",ROW()-163)</f>
        <v>441</v>
      </c>
    </row>
    <row r="605" spans="2:3">
      <c r="B605" s="337" t="str">
        <f ca="1"/>
        <v>OAKFIELD-ALABAMA CSD</v>
      </c>
      <c r="C605" s="339">
        <f>IF(COUNTIF(CONTROL!$B$99:$B$148,'Funding by District'!D442)&gt;=1,"",ROW()-163)</f>
        <v>442</v>
      </c>
    </row>
    <row r="606" spans="2:3">
      <c r="B606" s="337" t="str">
        <f ca="1"/>
        <v>OCEANSIDE UFSD</v>
      </c>
      <c r="C606" s="339">
        <f>IF(COUNTIF(CONTROL!$B$99:$B$148,'Funding by District'!D443)&gt;=1,"",ROW()-163)</f>
        <v>443</v>
      </c>
    </row>
    <row r="607" spans="2:3">
      <c r="B607" s="337" t="str">
        <f ca="1"/>
        <v>ODESSA-MONTOUR CSD</v>
      </c>
      <c r="C607" s="339">
        <f>IF(COUNTIF(CONTROL!$B$99:$B$148,'Funding by District'!D444)&gt;=1,"",ROW()-163)</f>
        <v>444</v>
      </c>
    </row>
    <row r="608" spans="2:3">
      <c r="B608" s="337" t="str">
        <f ca="1"/>
        <v>OGDENSBURG CITY SD</v>
      </c>
      <c r="C608" s="339">
        <f>IF(COUNTIF(CONTROL!$B$99:$B$148,'Funding by District'!D445)&gt;=1,"",ROW()-163)</f>
        <v>445</v>
      </c>
    </row>
    <row r="609" spans="2:3">
      <c r="B609" s="337" t="str">
        <f ca="1"/>
        <v>OLEAN CITY SD</v>
      </c>
      <c r="C609" s="339">
        <f>IF(COUNTIF(CONTROL!$B$99:$B$148,'Funding by District'!D446)&gt;=1,"",ROW()-163)</f>
        <v>446</v>
      </c>
    </row>
    <row r="610" spans="2:3">
      <c r="B610" s="337" t="str">
        <f ca="1"/>
        <v>ONEIDA CITY SD</v>
      </c>
      <c r="C610" s="339">
        <f>IF(COUNTIF(CONTROL!$B$99:$B$148,'Funding by District'!D447)&gt;=1,"",ROW()-163)</f>
        <v>447</v>
      </c>
    </row>
    <row r="611" spans="2:3">
      <c r="B611" s="337" t="str">
        <f ca="1"/>
        <v>ONEONTA CITY SD</v>
      </c>
      <c r="C611" s="339">
        <f>IF(COUNTIF(CONTROL!$B$99:$B$148,'Funding by District'!D448)&gt;=1,"",ROW()-163)</f>
        <v>448</v>
      </c>
    </row>
    <row r="612" spans="2:3">
      <c r="B612" s="337" t="str">
        <f ca="1"/>
        <v>ONONDAGA CSD</v>
      </c>
      <c r="C612" s="339">
        <f>IF(COUNTIF(CONTROL!$B$99:$B$148,'Funding by District'!D449)&gt;=1,"",ROW()-163)</f>
        <v>449</v>
      </c>
    </row>
    <row r="613" spans="2:3">
      <c r="B613" s="337" t="str">
        <f ca="1"/>
        <v>ONTEORA CSD</v>
      </c>
      <c r="C613" s="339">
        <f>IF(COUNTIF(CONTROL!$B$99:$B$148,'Funding by District'!D450)&gt;=1,"",ROW()-163)</f>
        <v>450</v>
      </c>
    </row>
    <row r="614" spans="2:3">
      <c r="B614" s="337" t="str">
        <f ca="1"/>
        <v>OPPENHEIM-EPHRATAH-ST. JOHNSVILLE CSD</v>
      </c>
      <c r="C614" s="339">
        <f>IF(COUNTIF(CONTROL!$B$99:$B$148,'Funding by District'!D451)&gt;=1,"",ROW()-163)</f>
        <v>451</v>
      </c>
    </row>
    <row r="615" spans="2:3">
      <c r="B615" s="337" t="str">
        <f ca="1"/>
        <v>ORCHARD PARK CSD</v>
      </c>
      <c r="C615" s="339">
        <f>IF(COUNTIF(CONTROL!$B$99:$B$148,'Funding by District'!D452)&gt;=1,"",ROW()-163)</f>
        <v>452</v>
      </c>
    </row>
    <row r="616" spans="2:3">
      <c r="B616" s="337" t="str">
        <f ca="1"/>
        <v>ORISKANY CSD</v>
      </c>
      <c r="C616" s="339">
        <f>IF(COUNTIF(CONTROL!$B$99:$B$148,'Funding by District'!D453)&gt;=1,"",ROW()-163)</f>
        <v>453</v>
      </c>
    </row>
    <row r="617" spans="2:3">
      <c r="B617" s="337" t="str">
        <f ca="1"/>
        <v>OSSINING UFSD</v>
      </c>
      <c r="C617" s="339">
        <f>IF(COUNTIF(CONTROL!$B$99:$B$148,'Funding by District'!D454)&gt;=1,"",ROW()-163)</f>
        <v>454</v>
      </c>
    </row>
    <row r="618" spans="2:3">
      <c r="B618" s="337" t="str">
        <f ca="1"/>
        <v>OSWEGO CITY SD</v>
      </c>
      <c r="C618" s="339">
        <f>IF(COUNTIF(CONTROL!$B$99:$B$148,'Funding by District'!D455)&gt;=1,"",ROW()-163)</f>
        <v>455</v>
      </c>
    </row>
    <row r="619" spans="2:3">
      <c r="B619" s="337" t="str">
        <f ca="1"/>
        <v>OTEGO-UNADILLA CSD</v>
      </c>
      <c r="C619" s="339">
        <f>IF(COUNTIF(CONTROL!$B$99:$B$148,'Funding by District'!D456)&gt;=1,"",ROW()-163)</f>
        <v>456</v>
      </c>
    </row>
    <row r="620" spans="2:3">
      <c r="B620" s="337" t="str">
        <f ca="1"/>
        <v>OWEGO-APALACHIN CSD</v>
      </c>
      <c r="C620" s="339">
        <f>IF(COUNTIF(CONTROL!$B$99:$B$148,'Funding by District'!D457)&gt;=1,"",ROW()-163)</f>
        <v>457</v>
      </c>
    </row>
    <row r="621" spans="2:3">
      <c r="B621" s="337" t="str">
        <f ca="1"/>
        <v>OXFORD ACADEMY &amp; CSD</v>
      </c>
      <c r="C621" s="339">
        <f>IF(COUNTIF(CONTROL!$B$99:$B$148,'Funding by District'!D458)&gt;=1,"",ROW()-163)</f>
        <v>458</v>
      </c>
    </row>
    <row r="622" spans="2:3">
      <c r="B622" s="337" t="str">
        <f ca="1"/>
        <v>OYSTER BAY-EAST NORWICH CSD</v>
      </c>
      <c r="C622" s="339">
        <f>IF(COUNTIF(CONTROL!$B$99:$B$148,'Funding by District'!D459)&gt;=1,"",ROW()-163)</f>
        <v>459</v>
      </c>
    </row>
    <row r="623" spans="2:3">
      <c r="B623" s="337" t="str">
        <f ca="1"/>
        <v>OYSTERPONDS UFSD</v>
      </c>
      <c r="C623" s="339">
        <f>IF(COUNTIF(CONTROL!$B$99:$B$148,'Funding by District'!D460)&gt;=1,"",ROW()-163)</f>
        <v>460</v>
      </c>
    </row>
    <row r="624" spans="2:3">
      <c r="B624" s="337" t="str">
        <f ca="1"/>
        <v>PALMYRA-MACEDON CSD</v>
      </c>
      <c r="C624" s="339">
        <f>IF(COUNTIF(CONTROL!$B$99:$B$148,'Funding by District'!D461)&gt;=1,"",ROW()-163)</f>
        <v>461</v>
      </c>
    </row>
    <row r="625" spans="2:3">
      <c r="B625" s="337" t="str">
        <f ca="1"/>
        <v>PANAMA CSD</v>
      </c>
      <c r="C625" s="339">
        <f>IF(COUNTIF(CONTROL!$B$99:$B$148,'Funding by District'!D462)&gt;=1,"",ROW()-163)</f>
        <v>462</v>
      </c>
    </row>
    <row r="626" spans="2:3">
      <c r="B626" s="337" t="str">
        <f ca="1"/>
        <v>PARISHVILLE-HOPKINTON CSD</v>
      </c>
      <c r="C626" s="339">
        <f>IF(COUNTIF(CONTROL!$B$99:$B$148,'Funding by District'!D463)&gt;=1,"",ROW()-163)</f>
        <v>463</v>
      </c>
    </row>
    <row r="627" spans="2:3">
      <c r="B627" s="337" t="str">
        <f ca="1"/>
        <v>PATCHOGUE-MEDFORD UFSD</v>
      </c>
      <c r="C627" s="339">
        <f>IF(COUNTIF(CONTROL!$B$99:$B$148,'Funding by District'!D464)&gt;=1,"",ROW()-163)</f>
        <v>464</v>
      </c>
    </row>
    <row r="628" spans="2:3">
      <c r="B628" s="337" t="str">
        <f ca="1"/>
        <v>PAVILION CSD</v>
      </c>
      <c r="C628" s="339">
        <f>IF(COUNTIF(CONTROL!$B$99:$B$148,'Funding by District'!D465)&gt;=1,"",ROW()-163)</f>
        <v>465</v>
      </c>
    </row>
    <row r="629" spans="2:3">
      <c r="B629" s="337" t="str">
        <f ca="1"/>
        <v>PAWLING CSD</v>
      </c>
      <c r="C629" s="339">
        <f>IF(COUNTIF(CONTROL!$B$99:$B$148,'Funding by District'!D466)&gt;=1,"",ROW()-163)</f>
        <v>466</v>
      </c>
    </row>
    <row r="630" spans="2:3">
      <c r="B630" s="337" t="str">
        <f ca="1"/>
        <v>PEARL RIVER UFSD</v>
      </c>
      <c r="C630" s="339">
        <f>IF(COUNTIF(CONTROL!$B$99:$B$148,'Funding by District'!D467)&gt;=1,"",ROW()-163)</f>
        <v>467</v>
      </c>
    </row>
    <row r="631" spans="2:3">
      <c r="B631" s="337" t="str">
        <f ca="1"/>
        <v>PEEKSKILL CITY SD</v>
      </c>
      <c r="C631" s="339">
        <f>IF(COUNTIF(CONTROL!$B$99:$B$148,'Funding by District'!D468)&gt;=1,"",ROW()-163)</f>
        <v>468</v>
      </c>
    </row>
    <row r="632" spans="2:3">
      <c r="B632" s="337" t="str">
        <f ca="1"/>
        <v>PELHAM UFSD</v>
      </c>
      <c r="C632" s="339">
        <f>IF(COUNTIF(CONTROL!$B$99:$B$148,'Funding by District'!D469)&gt;=1,"",ROW()-163)</f>
        <v>469</v>
      </c>
    </row>
    <row r="633" spans="2:3">
      <c r="B633" s="337" t="str">
        <f ca="1"/>
        <v>PEMBROKE CSD</v>
      </c>
      <c r="C633" s="339">
        <f>IF(COUNTIF(CONTROL!$B$99:$B$148,'Funding by District'!D470)&gt;=1,"",ROW()-163)</f>
        <v>470</v>
      </c>
    </row>
    <row r="634" spans="2:3">
      <c r="B634" s="337" t="str">
        <f ca="1"/>
        <v>PENFIELD CSD</v>
      </c>
      <c r="C634" s="339">
        <f>IF(COUNTIF(CONTROL!$B$99:$B$148,'Funding by District'!D471)&gt;=1,"",ROW()-163)</f>
        <v>471</v>
      </c>
    </row>
    <row r="635" spans="2:3">
      <c r="B635" s="337" t="str">
        <f ca="1"/>
        <v>PENN YAN CSD</v>
      </c>
      <c r="C635" s="339">
        <f>IF(COUNTIF(CONTROL!$B$99:$B$148,'Funding by District'!D472)&gt;=1,"",ROW()-163)</f>
        <v>472</v>
      </c>
    </row>
    <row r="636" spans="2:3">
      <c r="B636" s="337" t="str">
        <f ca="1"/>
        <v>PERRY CSD</v>
      </c>
      <c r="C636" s="339">
        <f>IF(COUNTIF(CONTROL!$B$99:$B$148,'Funding by District'!D473)&gt;=1,"",ROW()-163)</f>
        <v>473</v>
      </c>
    </row>
    <row r="637" spans="2:3">
      <c r="B637" s="337" t="str">
        <f ca="1"/>
        <v>PERU CSD</v>
      </c>
      <c r="C637" s="339">
        <f>IF(COUNTIF(CONTROL!$B$99:$B$148,'Funding by District'!D474)&gt;=1,"",ROW()-163)</f>
        <v>474</v>
      </c>
    </row>
    <row r="638" spans="2:3">
      <c r="B638" s="337" t="str">
        <f ca="1"/>
        <v>PHELPS-CLIFTON SPRINGS CSD</v>
      </c>
      <c r="C638" s="339">
        <f>IF(COUNTIF(CONTROL!$B$99:$B$148,'Funding by District'!D475)&gt;=1,"",ROW()-163)</f>
        <v>475</v>
      </c>
    </row>
    <row r="639" spans="2:3">
      <c r="B639" s="337" t="str">
        <f ca="1"/>
        <v>PHOENIX CSD</v>
      </c>
      <c r="C639" s="339">
        <f>IF(COUNTIF(CONTROL!$B$99:$B$148,'Funding by District'!D476)&gt;=1,"",ROW()-163)</f>
        <v>476</v>
      </c>
    </row>
    <row r="640" spans="2:3">
      <c r="B640" s="337" t="str">
        <f ca="1"/>
        <v>PINE BUSH CSD</v>
      </c>
      <c r="C640" s="339">
        <f>IF(COUNTIF(CONTROL!$B$99:$B$148,'Funding by District'!D477)&gt;=1,"",ROW()-163)</f>
        <v>477</v>
      </c>
    </row>
    <row r="641" spans="2:3">
      <c r="B641" s="337" t="str">
        <f ca="1"/>
        <v>PINE PLAINS CSD</v>
      </c>
      <c r="C641" s="339">
        <f>IF(COUNTIF(CONTROL!$B$99:$B$148,'Funding by District'!D478)&gt;=1,"",ROW()-163)</f>
        <v>478</v>
      </c>
    </row>
    <row r="642" spans="2:3">
      <c r="B642" s="337" t="str">
        <f ca="1"/>
        <v>PINE VALLEY CSD (SOUTH DAYTON)</v>
      </c>
      <c r="C642" s="339">
        <f>IF(COUNTIF(CONTROL!$B$99:$B$148,'Funding by District'!D479)&gt;=1,"",ROW()-163)</f>
        <v>479</v>
      </c>
    </row>
    <row r="643" spans="2:3">
      <c r="B643" s="337" t="str">
        <f ca="1"/>
        <v>PITTSFORD CSD</v>
      </c>
      <c r="C643" s="339">
        <f>IF(COUNTIF(CONTROL!$B$99:$B$148,'Funding by District'!D480)&gt;=1,"",ROW()-163)</f>
        <v>480</v>
      </c>
    </row>
    <row r="644" spans="2:3">
      <c r="B644" s="337" t="str">
        <f ca="1"/>
        <v>PLAINEDGE UFSD</v>
      </c>
      <c r="C644" s="339">
        <f>IF(COUNTIF(CONTROL!$B$99:$B$148,'Funding by District'!D481)&gt;=1,"",ROW()-163)</f>
        <v>481</v>
      </c>
    </row>
    <row r="645" spans="2:3">
      <c r="B645" s="337" t="str">
        <f ca="1"/>
        <v>PLAINVIEW-OLD BETHPAGE CSD</v>
      </c>
      <c r="C645" s="339">
        <f>IF(COUNTIF(CONTROL!$B$99:$B$148,'Funding by District'!D482)&gt;=1,"",ROW()-163)</f>
        <v>482</v>
      </c>
    </row>
    <row r="646" spans="2:3">
      <c r="B646" s="337" t="str">
        <f ca="1"/>
        <v>PLATTSBURGH CITY SD</v>
      </c>
      <c r="C646" s="339">
        <f>IF(COUNTIF(CONTROL!$B$99:$B$148,'Funding by District'!D483)&gt;=1,"",ROW()-163)</f>
        <v>483</v>
      </c>
    </row>
    <row r="647" spans="2:3">
      <c r="B647" s="337" t="str">
        <f ca="1"/>
        <v>PLEASANTVILLE UFSD</v>
      </c>
      <c r="C647" s="339">
        <f>IF(COUNTIF(CONTROL!$B$99:$B$148,'Funding by District'!D484)&gt;=1,"",ROW()-163)</f>
        <v>484</v>
      </c>
    </row>
    <row r="648" spans="2:3">
      <c r="B648" s="337" t="str">
        <f ca="1"/>
        <v>POCANTICO HILLS CSD</v>
      </c>
      <c r="C648" s="339">
        <f>IF(COUNTIF(CONTROL!$B$99:$B$148,'Funding by District'!D485)&gt;=1,"",ROW()-163)</f>
        <v>485</v>
      </c>
    </row>
    <row r="649" spans="2:3">
      <c r="B649" s="337" t="str">
        <f ca="1"/>
        <v>POLAND CSD</v>
      </c>
      <c r="C649" s="339">
        <f>IF(COUNTIF(CONTROL!$B$99:$B$148,'Funding by District'!D486)&gt;=1,"",ROW()-163)</f>
        <v>486</v>
      </c>
    </row>
    <row r="650" spans="2:3">
      <c r="B650" s="337" t="str">
        <f ca="1"/>
        <v>PORT BYRON CSD</v>
      </c>
      <c r="C650" s="339">
        <f>IF(COUNTIF(CONTROL!$B$99:$B$148,'Funding by District'!D487)&gt;=1,"",ROW()-163)</f>
        <v>487</v>
      </c>
    </row>
    <row r="651" spans="2:3">
      <c r="B651" s="337" t="str">
        <f ca="1"/>
        <v>PORT CHESTER-RYE UFSD</v>
      </c>
      <c r="C651" s="339">
        <f>IF(COUNTIF(CONTROL!$B$99:$B$148,'Funding by District'!D488)&gt;=1,"",ROW()-163)</f>
        <v>488</v>
      </c>
    </row>
    <row r="652" spans="2:3">
      <c r="B652" s="337" t="str">
        <f ca="1"/>
        <v>PORT JEFFERSON UFSD</v>
      </c>
      <c r="C652" s="339">
        <f>IF(COUNTIF(CONTROL!$B$99:$B$148,'Funding by District'!D489)&gt;=1,"",ROW()-163)</f>
        <v>489</v>
      </c>
    </row>
    <row r="653" spans="2:3">
      <c r="B653" s="337" t="str">
        <f ca="1"/>
        <v>PORT JERVIS CITY SD</v>
      </c>
      <c r="C653" s="339">
        <f>IF(COUNTIF(CONTROL!$B$99:$B$148,'Funding by District'!D490)&gt;=1,"",ROW()-163)</f>
        <v>490</v>
      </c>
    </row>
    <row r="654" spans="2:3">
      <c r="B654" s="337" t="str">
        <f ca="1"/>
        <v>PORT WASHINGTON UFSD</v>
      </c>
      <c r="C654" s="339">
        <f>IF(COUNTIF(CONTROL!$B$99:$B$148,'Funding by District'!D491)&gt;=1,"",ROW()-163)</f>
        <v>491</v>
      </c>
    </row>
    <row r="655" spans="2:3">
      <c r="B655" s="337" t="str">
        <f ca="1"/>
        <v>PORTVILLE CSD</v>
      </c>
      <c r="C655" s="339">
        <f>IF(COUNTIF(CONTROL!$B$99:$B$148,'Funding by District'!D492)&gt;=1,"",ROW()-163)</f>
        <v>492</v>
      </c>
    </row>
    <row r="656" spans="2:3">
      <c r="B656" s="337" t="str">
        <f ca="1"/>
        <v>POTSDAM CSD</v>
      </c>
      <c r="C656" s="339">
        <f>IF(COUNTIF(CONTROL!$B$99:$B$148,'Funding by District'!D493)&gt;=1,"",ROW()-163)</f>
        <v>493</v>
      </c>
    </row>
    <row r="657" spans="2:3">
      <c r="B657" s="337" t="str">
        <f ca="1"/>
        <v>POUGHKEEPSIE CITY SD</v>
      </c>
      <c r="C657" s="339">
        <f>IF(COUNTIF(CONTROL!$B$99:$B$148,'Funding by District'!D494)&gt;=1,"",ROW()-163)</f>
        <v>494</v>
      </c>
    </row>
    <row r="658" spans="2:3">
      <c r="B658" s="337" t="str">
        <f ca="1"/>
        <v>PRATTSBURGH CSD</v>
      </c>
      <c r="C658" s="339">
        <f>IF(COUNTIF(CONTROL!$B$99:$B$148,'Funding by District'!D495)&gt;=1,"",ROW()-163)</f>
        <v>495</v>
      </c>
    </row>
    <row r="659" spans="2:3">
      <c r="B659" s="337" t="str">
        <f ca="1"/>
        <v>PULASKI CSD</v>
      </c>
      <c r="C659" s="339">
        <f>IF(COUNTIF(CONTROL!$B$99:$B$148,'Funding by District'!D496)&gt;=1,"",ROW()-163)</f>
        <v>496</v>
      </c>
    </row>
    <row r="660" spans="2:3">
      <c r="B660" s="337" t="str">
        <f ca="1"/>
        <v>PUTNAM CSD</v>
      </c>
      <c r="C660" s="339">
        <f>IF(COUNTIF(CONTROL!$B$99:$B$148,'Funding by District'!D497)&gt;=1,"",ROW()-163)</f>
        <v>497</v>
      </c>
    </row>
    <row r="661" spans="2:3">
      <c r="B661" s="337" t="str">
        <f ca="1"/>
        <v>PUTNAM VALLEY CSD</v>
      </c>
      <c r="C661" s="339">
        <f>IF(COUNTIF(CONTROL!$B$99:$B$148,'Funding by District'!D498)&gt;=1,"",ROW()-163)</f>
        <v>498</v>
      </c>
    </row>
    <row r="662" spans="2:3">
      <c r="B662" s="337" t="str">
        <f ca="1"/>
        <v>QUEENSBURY UFSD</v>
      </c>
      <c r="C662" s="339">
        <f>IF(COUNTIF(CONTROL!$B$99:$B$148,'Funding by District'!D499)&gt;=1,"",ROW()-163)</f>
        <v>499</v>
      </c>
    </row>
    <row r="663" spans="2:3">
      <c r="B663" s="337" t="str">
        <f ca="1"/>
        <v>QUOGUE UFSD</v>
      </c>
      <c r="C663" s="339">
        <f>IF(COUNTIF(CONTROL!$B$99:$B$148,'Funding by District'!D500)&gt;=1,"",ROW()-163)</f>
        <v>500</v>
      </c>
    </row>
    <row r="664" spans="2:3">
      <c r="B664" s="337" t="str">
        <f ca="1"/>
        <v>RAMAPO CSD (SUFFERN)</v>
      </c>
      <c r="C664" s="339">
        <f>IF(COUNTIF(CONTROL!$B$99:$B$148,'Funding by District'!D501)&gt;=1,"",ROW()-163)</f>
        <v>501</v>
      </c>
    </row>
    <row r="665" spans="2:3">
      <c r="B665" s="337" t="str">
        <f ca="1"/>
        <v>RANDOLPH CSD</v>
      </c>
      <c r="C665" s="339">
        <f>IF(COUNTIF(CONTROL!$B$99:$B$148,'Funding by District'!D502)&gt;=1,"",ROW()-163)</f>
        <v>502</v>
      </c>
    </row>
    <row r="666" spans="2:3">
      <c r="B666" s="337" t="str">
        <f ca="1"/>
        <v>RAVENA-COEYMANS-SELKIRK CSD</v>
      </c>
      <c r="C666" s="339">
        <f>IF(COUNTIF(CONTROL!$B$99:$B$148,'Funding by District'!D503)&gt;=1,"",ROW()-163)</f>
        <v>503</v>
      </c>
    </row>
    <row r="667" spans="2:3">
      <c r="B667" s="337" t="str">
        <f ca="1"/>
        <v>RED CREEK CSD</v>
      </c>
      <c r="C667" s="339">
        <f>IF(COUNTIF(CONTROL!$B$99:$B$148,'Funding by District'!D504)&gt;=1,"",ROW()-163)</f>
        <v>504</v>
      </c>
    </row>
    <row r="668" spans="2:3">
      <c r="B668" s="337" t="str">
        <f ca="1"/>
        <v>RED HOOK CSD</v>
      </c>
      <c r="C668" s="339">
        <f>IF(COUNTIF(CONTROL!$B$99:$B$148,'Funding by District'!D505)&gt;=1,"",ROW()-163)</f>
        <v>505</v>
      </c>
    </row>
    <row r="669" spans="2:3">
      <c r="B669" s="337" t="str">
        <f ca="1"/>
        <v>REMSEN CSD</v>
      </c>
      <c r="C669" s="339">
        <f>IF(COUNTIF(CONTROL!$B$99:$B$148,'Funding by District'!D506)&gt;=1,"",ROW()-163)</f>
        <v>506</v>
      </c>
    </row>
    <row r="670" spans="2:3">
      <c r="B670" s="337" t="str">
        <f ca="1"/>
        <v>REMSENBURG-SPEONK UFSD</v>
      </c>
      <c r="C670" s="339">
        <f>IF(COUNTIF(CONTROL!$B$99:$B$148,'Funding by District'!D507)&gt;=1,"",ROW()-163)</f>
        <v>507</v>
      </c>
    </row>
    <row r="671" spans="2:3">
      <c r="B671" s="337" t="str">
        <f ca="1"/>
        <v>RENSSELAER CITY SD</v>
      </c>
      <c r="C671" s="339">
        <f>IF(COUNTIF(CONTROL!$B$99:$B$148,'Funding by District'!D508)&gt;=1,"",ROW()-163)</f>
        <v>508</v>
      </c>
    </row>
    <row r="672" spans="2:3">
      <c r="B672" s="337" t="str">
        <f ca="1"/>
        <v>RHINEBECK CSD</v>
      </c>
      <c r="C672" s="339">
        <f>IF(COUNTIF(CONTROL!$B$99:$B$148,'Funding by District'!D509)&gt;=1,"",ROW()-163)</f>
        <v>509</v>
      </c>
    </row>
    <row r="673" spans="2:3">
      <c r="B673" s="337" t="str">
        <f ca="1"/>
        <v>RICHFIELD SPRINGS CSD</v>
      </c>
      <c r="C673" s="339">
        <f>IF(COUNTIF(CONTROL!$B$99:$B$148,'Funding by District'!D510)&gt;=1,"",ROW()-163)</f>
        <v>510</v>
      </c>
    </row>
    <row r="674" spans="2:3">
      <c r="B674" s="337" t="str">
        <f ca="1"/>
        <v>RIPLEY CSD</v>
      </c>
      <c r="C674" s="339">
        <f>IF(COUNTIF(CONTROL!$B$99:$B$148,'Funding by District'!D511)&gt;=1,"",ROW()-163)</f>
        <v>511</v>
      </c>
    </row>
    <row r="675" spans="2:3">
      <c r="B675" s="337" t="str">
        <f ca="1"/>
        <v>RIVERHEAD CSD</v>
      </c>
      <c r="C675" s="339">
        <f>IF(COUNTIF(CONTROL!$B$99:$B$148,'Funding by District'!D512)&gt;=1,"",ROW()-163)</f>
        <v>512</v>
      </c>
    </row>
    <row r="676" spans="2:3">
      <c r="B676" s="337" t="str">
        <f ca="1"/>
        <v>ROCHESTER CITY SD</v>
      </c>
      <c r="C676" s="339">
        <f>IF(COUNTIF(CONTROL!$B$99:$B$148,'Funding by District'!D513)&gt;=1,"",ROW()-163)</f>
        <v>513</v>
      </c>
    </row>
    <row r="677" spans="2:3">
      <c r="B677" s="337" t="str">
        <f ca="1"/>
        <v>ROCKVILLE CENTRE UFSD</v>
      </c>
      <c r="C677" s="339">
        <f>IF(COUNTIF(CONTROL!$B$99:$B$148,'Funding by District'!D514)&gt;=1,"",ROW()-163)</f>
        <v>514</v>
      </c>
    </row>
    <row r="678" spans="2:3">
      <c r="B678" s="337" t="str">
        <f ca="1"/>
        <v>ROCKY POINT UFSD</v>
      </c>
      <c r="C678" s="339">
        <f>IF(COUNTIF(CONTROL!$B$99:$B$148,'Funding by District'!D515)&gt;=1,"",ROW()-163)</f>
        <v>515</v>
      </c>
    </row>
    <row r="679" spans="2:3">
      <c r="B679" s="337" t="str">
        <f ca="1"/>
        <v>ROME CITY SD</v>
      </c>
      <c r="C679" s="339">
        <f>IF(COUNTIF(CONTROL!$B$99:$B$148,'Funding by District'!D516)&gt;=1,"",ROW()-163)</f>
        <v>516</v>
      </c>
    </row>
    <row r="680" spans="2:3">
      <c r="B680" s="337" t="str">
        <f ca="1"/>
        <v>ROMULUS CSD</v>
      </c>
      <c r="C680" s="339">
        <f>IF(COUNTIF(CONTROL!$B$99:$B$148,'Funding by District'!D517)&gt;=1,"",ROW()-163)</f>
        <v>517</v>
      </c>
    </row>
    <row r="681" spans="2:3">
      <c r="B681" s="337" t="str">
        <f ca="1"/>
        <v>RONDOUT VALLEY CSD</v>
      </c>
      <c r="C681" s="339">
        <f>IF(COUNTIF(CONTROL!$B$99:$B$148,'Funding by District'!D518)&gt;=1,"",ROW()-163)</f>
        <v>518</v>
      </c>
    </row>
    <row r="682" spans="2:3">
      <c r="B682" s="337" t="str">
        <f ca="1"/>
        <v>ROOSEVELT UFSD</v>
      </c>
      <c r="C682" s="339">
        <f>IF(COUNTIF(CONTROL!$B$99:$B$148,'Funding by District'!D519)&gt;=1,"",ROW()-163)</f>
        <v>519</v>
      </c>
    </row>
    <row r="683" spans="2:3">
      <c r="B683" s="337" t="str">
        <f ca="1"/>
        <v>ROSCOE CSD</v>
      </c>
      <c r="C683" s="339">
        <f>IF(COUNTIF(CONTROL!$B$99:$B$148,'Funding by District'!D520)&gt;=1,"",ROW()-163)</f>
        <v>520</v>
      </c>
    </row>
    <row r="684" spans="2:3">
      <c r="B684" s="337" t="str">
        <f ca="1"/>
        <v>ROSLYN UFSD</v>
      </c>
      <c r="C684" s="339">
        <f>IF(COUNTIF(CONTROL!$B$99:$B$148,'Funding by District'!D521)&gt;=1,"",ROW()-163)</f>
        <v>521</v>
      </c>
    </row>
    <row r="685" spans="2:3">
      <c r="B685" s="337" t="str">
        <f ca="1"/>
        <v>ROTTERDAM-MOHONASEN CSD</v>
      </c>
      <c r="C685" s="339">
        <f>IF(COUNTIF(CONTROL!$B$99:$B$148,'Funding by District'!D522)&gt;=1,"",ROW()-163)</f>
        <v>522</v>
      </c>
    </row>
    <row r="686" spans="2:3">
      <c r="B686" s="337" t="str">
        <f ca="1"/>
        <v>ROXBURY CSD</v>
      </c>
      <c r="C686" s="339">
        <f>IF(COUNTIF(CONTROL!$B$99:$B$148,'Funding by District'!D523)&gt;=1,"",ROW()-163)</f>
        <v>523</v>
      </c>
    </row>
    <row r="687" spans="2:3">
      <c r="B687" s="337" t="str">
        <f ca="1"/>
        <v>ROYALTON-HARTLAND CSD</v>
      </c>
      <c r="C687" s="339">
        <f>IF(COUNTIF(CONTROL!$B$99:$B$148,'Funding by District'!D524)&gt;=1,"",ROW()-163)</f>
        <v>524</v>
      </c>
    </row>
    <row r="688" spans="2:3">
      <c r="B688" s="337" t="str">
        <f ca="1"/>
        <v>RUSH-HENRIETTA CSD</v>
      </c>
      <c r="C688" s="339">
        <f>IF(COUNTIF(CONTROL!$B$99:$B$148,'Funding by District'!D525)&gt;=1,"",ROW()-163)</f>
        <v>525</v>
      </c>
    </row>
    <row r="689" spans="2:3">
      <c r="B689" s="337" t="str">
        <f ca="1"/>
        <v>RYE CITY SD</v>
      </c>
      <c r="C689" s="339">
        <f>IF(COUNTIF(CONTROL!$B$99:$B$148,'Funding by District'!D526)&gt;=1,"",ROW()-163)</f>
        <v>526</v>
      </c>
    </row>
    <row r="690" spans="2:3">
      <c r="B690" s="337" t="str">
        <f ca="1"/>
        <v>RYE NECK UFSD</v>
      </c>
      <c r="C690" s="339">
        <f>IF(COUNTIF(CONTROL!$B$99:$B$148,'Funding by District'!D527)&gt;=1,"",ROW()-163)</f>
        <v>527</v>
      </c>
    </row>
    <row r="691" spans="2:3">
      <c r="B691" s="337" t="str">
        <f ca="1"/>
        <v>SACHEM CSD</v>
      </c>
      <c r="C691" s="339">
        <f>IF(COUNTIF(CONTROL!$B$99:$B$148,'Funding by District'!D528)&gt;=1,"",ROW()-163)</f>
        <v>528</v>
      </c>
    </row>
    <row r="692" spans="2:3">
      <c r="B692" s="337" t="str">
        <f ca="1"/>
        <v>SACKETS HARBOR CSD</v>
      </c>
      <c r="C692" s="339">
        <f>IF(COUNTIF(CONTROL!$B$99:$B$148,'Funding by District'!D529)&gt;=1,"",ROW()-163)</f>
        <v>529</v>
      </c>
    </row>
    <row r="693" spans="2:3">
      <c r="B693" s="337" t="str">
        <f ca="1"/>
        <v>SAG HARBOR UFSD</v>
      </c>
      <c r="C693" s="339">
        <f>IF(COUNTIF(CONTROL!$B$99:$B$148,'Funding by District'!D530)&gt;=1,"",ROW()-163)</f>
        <v>530</v>
      </c>
    </row>
    <row r="694" spans="2:3">
      <c r="B694" s="337" t="str">
        <f ca="1"/>
        <v>SAGAPONACK COMN SD</v>
      </c>
      <c r="C694" s="339">
        <f>IF(COUNTIF(CONTROL!$B$99:$B$148,'Funding by District'!D531)&gt;=1,"",ROW()-163)</f>
        <v>531</v>
      </c>
    </row>
    <row r="695" spans="2:3">
      <c r="B695" s="337" t="str">
        <f ca="1"/>
        <v>SALAMANCA CITY SD</v>
      </c>
      <c r="C695" s="339">
        <f>IF(COUNTIF(CONTROL!$B$99:$B$148,'Funding by District'!D532)&gt;=1,"",ROW()-163)</f>
        <v>532</v>
      </c>
    </row>
    <row r="696" spans="2:3">
      <c r="B696" s="337" t="str">
        <f ca="1"/>
        <v>SALEM CSD</v>
      </c>
      <c r="C696" s="339">
        <f>IF(COUNTIF(CONTROL!$B$99:$B$148,'Funding by District'!D533)&gt;=1,"",ROW()-163)</f>
        <v>533</v>
      </c>
    </row>
    <row r="697" spans="2:3">
      <c r="B697" s="337" t="str">
        <f ca="1"/>
        <v>SALMON RIVER CSD</v>
      </c>
      <c r="C697" s="339">
        <f>IF(COUNTIF(CONTROL!$B$99:$B$148,'Funding by District'!D534)&gt;=1,"",ROW()-163)</f>
        <v>534</v>
      </c>
    </row>
    <row r="698" spans="2:3">
      <c r="B698" s="337" t="str">
        <f ca="1"/>
        <v>SANDY CREEK CSD</v>
      </c>
      <c r="C698" s="339">
        <f>IF(COUNTIF(CONTROL!$B$99:$B$148,'Funding by District'!D535)&gt;=1,"",ROW()-163)</f>
        <v>535</v>
      </c>
    </row>
    <row r="699" spans="2:3">
      <c r="B699" s="337" t="str">
        <f ca="1"/>
        <v>SARANAC CSD</v>
      </c>
      <c r="C699" s="339">
        <f>IF(COUNTIF(CONTROL!$B$99:$B$148,'Funding by District'!D536)&gt;=1,"",ROW()-163)</f>
        <v>536</v>
      </c>
    </row>
    <row r="700" spans="2:3">
      <c r="B700" s="337" t="str">
        <f ca="1"/>
        <v>SARANAC LAKE CSD</v>
      </c>
      <c r="C700" s="339">
        <f>IF(COUNTIF(CONTROL!$B$99:$B$148,'Funding by District'!D537)&gt;=1,"",ROW()-163)</f>
        <v>537</v>
      </c>
    </row>
    <row r="701" spans="2:3">
      <c r="B701" s="337" t="str">
        <f ca="1"/>
        <v>SARATOGA SPRINGS CITY SD</v>
      </c>
      <c r="C701" s="339">
        <f>IF(COUNTIF(CONTROL!$B$99:$B$148,'Funding by District'!D538)&gt;=1,"",ROW()-163)</f>
        <v>538</v>
      </c>
    </row>
    <row r="702" spans="2:3">
      <c r="B702" s="337" t="str">
        <f ca="1"/>
        <v>SAUGERTIES CSD</v>
      </c>
      <c r="C702" s="339">
        <f>IF(COUNTIF(CONTROL!$B$99:$B$148,'Funding by District'!D539)&gt;=1,"",ROW()-163)</f>
        <v>539</v>
      </c>
    </row>
    <row r="703" spans="2:3">
      <c r="B703" s="337" t="str">
        <f ca="1"/>
        <v>SAUQUOIT VALLEY CSD</v>
      </c>
      <c r="C703" s="339">
        <f>IF(COUNTIF(CONTROL!$B$99:$B$148,'Funding by District'!D540)&gt;=1,"",ROW()-163)</f>
        <v>540</v>
      </c>
    </row>
    <row r="704" spans="2:3">
      <c r="B704" s="337" t="str">
        <f ca="1"/>
        <v>SAYVILLE UFSD</v>
      </c>
      <c r="C704" s="339">
        <f>IF(COUNTIF(CONTROL!$B$99:$B$148,'Funding by District'!D541)&gt;=1,"",ROW()-163)</f>
        <v>541</v>
      </c>
    </row>
    <row r="705" spans="2:3">
      <c r="B705" s="337" t="str">
        <f ca="1"/>
        <v>SCARSDALE UFSD</v>
      </c>
      <c r="C705" s="339">
        <f>IF(COUNTIF(CONTROL!$B$99:$B$148,'Funding by District'!D542)&gt;=1,"",ROW()-163)</f>
        <v>542</v>
      </c>
    </row>
    <row r="706" spans="2:3">
      <c r="B706" s="337" t="str">
        <f ca="1"/>
        <v>SCHALMONT CSD</v>
      </c>
      <c r="C706" s="339">
        <f>IF(COUNTIF(CONTROL!$B$99:$B$148,'Funding by District'!D543)&gt;=1,"",ROW()-163)</f>
        <v>543</v>
      </c>
    </row>
    <row r="707" spans="2:3">
      <c r="B707" s="337" t="str">
        <f ca="1"/>
        <v>SCHENECTADY CITY SD</v>
      </c>
      <c r="C707" s="339">
        <f>IF(COUNTIF(CONTROL!$B$99:$B$148,'Funding by District'!D544)&gt;=1,"",ROW()-163)</f>
        <v>544</v>
      </c>
    </row>
    <row r="708" spans="2:3">
      <c r="B708" s="337" t="str">
        <f ca="1"/>
        <v>SCHENEVUS CSD</v>
      </c>
      <c r="C708" s="339">
        <f>IF(COUNTIF(CONTROL!$B$99:$B$148,'Funding by District'!D545)&gt;=1,"",ROW()-163)</f>
        <v>545</v>
      </c>
    </row>
    <row r="709" spans="2:3">
      <c r="B709" s="337" t="str">
        <f ca="1"/>
        <v>SCHODACK CSD</v>
      </c>
      <c r="C709" s="339">
        <f>IF(COUNTIF(CONTROL!$B$99:$B$148,'Funding by District'!D546)&gt;=1,"",ROW()-163)</f>
        <v>546</v>
      </c>
    </row>
    <row r="710" spans="2:3">
      <c r="B710" s="337" t="str">
        <f ca="1"/>
        <v>SCHOHARIE CSD</v>
      </c>
      <c r="C710" s="339">
        <f>IF(COUNTIF(CONTROL!$B$99:$B$148,'Funding by District'!D547)&gt;=1,"",ROW()-163)</f>
        <v>547</v>
      </c>
    </row>
    <row r="711" spans="2:3">
      <c r="B711" s="337" t="str">
        <f ca="1"/>
        <v>SCHROON LAKE CSD</v>
      </c>
      <c r="C711" s="339">
        <f>IF(COUNTIF(CONTROL!$B$99:$B$148,'Funding by District'!D548)&gt;=1,"",ROW()-163)</f>
        <v>548</v>
      </c>
    </row>
    <row r="712" spans="2:3">
      <c r="B712" s="337" t="str">
        <f ca="1"/>
        <v>SCHUYLERVILLE CSD</v>
      </c>
      <c r="C712" s="339">
        <f>IF(COUNTIF(CONTROL!$B$99:$B$148,'Funding by District'!D549)&gt;=1,"",ROW()-163)</f>
        <v>549</v>
      </c>
    </row>
    <row r="713" spans="2:3">
      <c r="B713" s="337" t="str">
        <f ca="1"/>
        <v>SCIO CSD</v>
      </c>
      <c r="C713" s="339">
        <f>IF(COUNTIF(CONTROL!$B$99:$B$148,'Funding by District'!D550)&gt;=1,"",ROW()-163)</f>
        <v>550</v>
      </c>
    </row>
    <row r="714" spans="2:3">
      <c r="B714" s="337" t="str">
        <f ca="1"/>
        <v>SCOTIA-GLENVILLE CSD</v>
      </c>
      <c r="C714" s="339">
        <f>IF(COUNTIF(CONTROL!$B$99:$B$148,'Funding by District'!D551)&gt;=1,"",ROW()-163)</f>
        <v>551</v>
      </c>
    </row>
    <row r="715" spans="2:3">
      <c r="B715" s="337" t="str">
        <f ca="1"/>
        <v>SEAFORD UFSD</v>
      </c>
      <c r="C715" s="339">
        <f>IF(COUNTIF(CONTROL!$B$99:$B$148,'Funding by District'!D552)&gt;=1,"",ROW()-163)</f>
        <v>552</v>
      </c>
    </row>
    <row r="716" spans="2:3">
      <c r="B716" s="337" t="str">
        <f ca="1"/>
        <v>SENECA FALLS CSD</v>
      </c>
      <c r="C716" s="339">
        <f>IF(COUNTIF(CONTROL!$B$99:$B$148,'Funding by District'!D553)&gt;=1,"",ROW()-163)</f>
        <v>553</v>
      </c>
    </row>
    <row r="717" spans="2:3">
      <c r="B717" s="337" t="str">
        <f ca="1"/>
        <v>SEWANHAKA CENTRAL HS DISTRICT</v>
      </c>
      <c r="C717" s="339">
        <f>IF(COUNTIF(CONTROL!$B$99:$B$148,'Funding by District'!D554)&gt;=1,"",ROW()-163)</f>
        <v>554</v>
      </c>
    </row>
    <row r="718" spans="2:3">
      <c r="B718" s="337" t="str">
        <f ca="1"/>
        <v>SHARON SPRINGS CSD</v>
      </c>
      <c r="C718" s="339">
        <f>IF(COUNTIF(CONTROL!$B$99:$B$148,'Funding by District'!D555)&gt;=1,"",ROW()-163)</f>
        <v>555</v>
      </c>
    </row>
    <row r="719" spans="2:3">
      <c r="B719" s="337" t="str">
        <f ca="1"/>
        <v>SHELTER ISLAND UFSD</v>
      </c>
      <c r="C719" s="339">
        <f>IF(COUNTIF(CONTROL!$B$99:$B$148,'Funding by District'!D556)&gt;=1,"",ROW()-163)</f>
        <v>556</v>
      </c>
    </row>
    <row r="720" spans="2:3">
      <c r="B720" s="337" t="str">
        <f ca="1"/>
        <v>SHENENDEHOWA CSD</v>
      </c>
      <c r="C720" s="339">
        <f>IF(COUNTIF(CONTROL!$B$99:$B$148,'Funding by District'!D557)&gt;=1,"",ROW()-163)</f>
        <v>557</v>
      </c>
    </row>
    <row r="721" spans="2:3">
      <c r="B721" s="337" t="str">
        <f ca="1"/>
        <v>SHERBURNE-EARLVILLE CSD</v>
      </c>
      <c r="C721" s="339">
        <f>IF(COUNTIF(CONTROL!$B$99:$B$148,'Funding by District'!D558)&gt;=1,"",ROW()-163)</f>
        <v>558</v>
      </c>
    </row>
    <row r="722" spans="2:3">
      <c r="B722" s="337" t="str">
        <f ca="1"/>
        <v>SHERMAN CSD</v>
      </c>
      <c r="C722" s="339">
        <f>IF(COUNTIF(CONTROL!$B$99:$B$148,'Funding by District'!D559)&gt;=1,"",ROW()-163)</f>
        <v>559</v>
      </c>
    </row>
    <row r="723" spans="2:3">
      <c r="B723" s="337" t="str">
        <f ca="1"/>
        <v>SHERRILL CITY SD</v>
      </c>
      <c r="C723" s="339">
        <f>IF(COUNTIF(CONTROL!$B$99:$B$148,'Funding by District'!D560)&gt;=1,"",ROW()-163)</f>
        <v>560</v>
      </c>
    </row>
    <row r="724" spans="2:3">
      <c r="B724" s="337" t="str">
        <f ca="1"/>
        <v>SHOREHAM-WADING RIVER CSD</v>
      </c>
      <c r="C724" s="339">
        <f>IF(COUNTIF(CONTROL!$B$99:$B$148,'Funding by District'!D561)&gt;=1,"",ROW()-163)</f>
        <v>561</v>
      </c>
    </row>
    <row r="725" spans="2:3">
      <c r="B725" s="337" t="str">
        <f ca="1"/>
        <v>SIDNEY CSD</v>
      </c>
      <c r="C725" s="339">
        <f>IF(COUNTIF(CONTROL!$B$99:$B$148,'Funding by District'!D562)&gt;=1,"",ROW()-163)</f>
        <v>562</v>
      </c>
    </row>
    <row r="726" spans="2:3">
      <c r="B726" s="337" t="str">
        <f ca="1"/>
        <v>SILVER CREEK CSD</v>
      </c>
      <c r="C726" s="339">
        <f>IF(COUNTIF(CONTROL!$B$99:$B$148,'Funding by District'!D563)&gt;=1,"",ROW()-163)</f>
        <v>563</v>
      </c>
    </row>
    <row r="727" spans="2:3">
      <c r="B727" s="337" t="str">
        <f ca="1"/>
        <v>SKANEATELES CSD</v>
      </c>
      <c r="C727" s="339">
        <f>IF(COUNTIF(CONTROL!$B$99:$B$148,'Funding by District'!D564)&gt;=1,"",ROW()-163)</f>
        <v>564</v>
      </c>
    </row>
    <row r="728" spans="2:3">
      <c r="B728" s="337" t="str">
        <f ca="1"/>
        <v>SMITHTOWN CSD</v>
      </c>
      <c r="C728" s="339">
        <f>IF(COUNTIF(CONTROL!$B$99:$B$148,'Funding by District'!D565)&gt;=1,"",ROW()-163)</f>
        <v>565</v>
      </c>
    </row>
    <row r="729" spans="2:3">
      <c r="B729" s="337" t="str">
        <f ca="1"/>
        <v>SODUS CSD</v>
      </c>
      <c r="C729" s="339">
        <f>IF(COUNTIF(CONTROL!$B$99:$B$148,'Funding by District'!D566)&gt;=1,"",ROW()-163)</f>
        <v>566</v>
      </c>
    </row>
    <row r="730" spans="2:3">
      <c r="B730" s="337" t="str">
        <f ca="1"/>
        <v>SOLVAY UFSD</v>
      </c>
      <c r="C730" s="339">
        <f>IF(COUNTIF(CONTROL!$B$99:$B$148,'Funding by District'!D567)&gt;=1,"",ROW()-163)</f>
        <v>567</v>
      </c>
    </row>
    <row r="731" spans="2:3">
      <c r="B731" s="337" t="str">
        <f ca="1"/>
        <v>SOMERS CSD</v>
      </c>
      <c r="C731" s="339">
        <f>IF(COUNTIF(CONTROL!$B$99:$B$148,'Funding by District'!D568)&gt;=1,"",ROW()-163)</f>
        <v>568</v>
      </c>
    </row>
    <row r="732" spans="2:3">
      <c r="B732" s="337" t="str">
        <f ca="1"/>
        <v>SOUTH COLONIE CSD</v>
      </c>
      <c r="C732" s="339">
        <f>IF(COUNTIF(CONTROL!$B$99:$B$148,'Funding by District'!D569)&gt;=1,"",ROW()-163)</f>
        <v>569</v>
      </c>
    </row>
    <row r="733" spans="2:3">
      <c r="B733" s="337" t="str">
        <f ca="1"/>
        <v>SOUTH COUNTRY CSD</v>
      </c>
      <c r="C733" s="339">
        <f>IF(COUNTIF(CONTROL!$B$99:$B$148,'Funding by District'!D570)&gt;=1,"",ROW()-163)</f>
        <v>570</v>
      </c>
    </row>
    <row r="734" spans="2:3">
      <c r="B734" s="337" t="str">
        <f ca="1"/>
        <v>SOUTH GLENS FALLS CSD</v>
      </c>
      <c r="C734" s="339">
        <f>IF(COUNTIF(CONTROL!$B$99:$B$148,'Funding by District'!D571)&gt;=1,"",ROW()-163)</f>
        <v>571</v>
      </c>
    </row>
    <row r="735" spans="2:3">
      <c r="B735" s="337" t="str">
        <f ca="1"/>
        <v>SOUTH HUNTINGTON UFSD</v>
      </c>
      <c r="C735" s="339">
        <f>IF(COUNTIF(CONTROL!$B$99:$B$148,'Funding by District'!D572)&gt;=1,"",ROW()-163)</f>
        <v>572</v>
      </c>
    </row>
    <row r="736" spans="2:3">
      <c r="B736" s="337" t="str">
        <f ca="1"/>
        <v>SOUTH JEFFERSON CSD</v>
      </c>
      <c r="C736" s="339">
        <f>IF(COUNTIF(CONTROL!$B$99:$B$148,'Funding by District'!D573)&gt;=1,"",ROW()-163)</f>
        <v>573</v>
      </c>
    </row>
    <row r="737" spans="2:3">
      <c r="B737" s="337" t="str">
        <f ca="1"/>
        <v>SOUTH KORTRIGHT CSD</v>
      </c>
      <c r="C737" s="339">
        <f>IF(COUNTIF(CONTROL!$B$99:$B$148,'Funding by District'!D574)&gt;=1,"",ROW()-163)</f>
        <v>574</v>
      </c>
    </row>
    <row r="738" spans="2:3">
      <c r="B738" s="337" t="str">
        <f ca="1"/>
        <v>SOUTH LEWIS CSD</v>
      </c>
      <c r="C738" s="339">
        <f>IF(COUNTIF(CONTROL!$B$99:$B$148,'Funding by District'!D575)&gt;=1,"",ROW()-163)</f>
        <v>575</v>
      </c>
    </row>
    <row r="739" spans="2:3">
      <c r="B739" s="337" t="str">
        <f ca="1"/>
        <v>SOUTH ORANGETOWN CSD</v>
      </c>
      <c r="C739" s="339">
        <f>IF(COUNTIF(CONTROL!$B$99:$B$148,'Funding by District'!D576)&gt;=1,"",ROW()-163)</f>
        <v>576</v>
      </c>
    </row>
    <row r="740" spans="2:3">
      <c r="B740" s="337" t="str">
        <f ca="1"/>
        <v>SOUTH SENECA CSD</v>
      </c>
      <c r="C740" s="339">
        <f>IF(COUNTIF(CONTROL!$B$99:$B$148,'Funding by District'!D577)&gt;=1,"",ROW()-163)</f>
        <v>577</v>
      </c>
    </row>
    <row r="741" spans="2:3">
      <c r="B741" s="337" t="str">
        <f ca="1"/>
        <v>SOUTHAMPTON UFSD</v>
      </c>
      <c r="C741" s="339">
        <f>IF(COUNTIF(CONTROL!$B$99:$B$148,'Funding by District'!D578)&gt;=1,"",ROW()-163)</f>
        <v>578</v>
      </c>
    </row>
    <row r="742" spans="2:3">
      <c r="B742" s="337" t="str">
        <f ca="1"/>
        <v>SOUTHERN CAYUGA CSD</v>
      </c>
      <c r="C742" s="339">
        <f>IF(COUNTIF(CONTROL!$B$99:$B$148,'Funding by District'!D579)&gt;=1,"",ROW()-163)</f>
        <v>579</v>
      </c>
    </row>
    <row r="743" spans="2:3">
      <c r="B743" s="337" t="str">
        <f ca="1"/>
        <v>SOUTHOLD UFSD</v>
      </c>
      <c r="C743" s="339">
        <f>IF(COUNTIF(CONTROL!$B$99:$B$148,'Funding by District'!D580)&gt;=1,"",ROW()-163)</f>
        <v>580</v>
      </c>
    </row>
    <row r="744" spans="2:3">
      <c r="B744" s="337" t="str">
        <f ca="1"/>
        <v>SOUTHWESTERN CSD AT JAMESTOWN</v>
      </c>
      <c r="C744" s="339">
        <f>IF(COUNTIF(CONTROL!$B$99:$B$148,'Funding by District'!D581)&gt;=1,"",ROW()-163)</f>
        <v>581</v>
      </c>
    </row>
    <row r="745" spans="2:3">
      <c r="B745" s="337" t="str">
        <f ca="1"/>
        <v>SPACKENKILL UFSD</v>
      </c>
      <c r="C745" s="339">
        <f>IF(COUNTIF(CONTROL!$B$99:$B$148,'Funding by District'!D582)&gt;=1,"",ROW()-163)</f>
        <v>582</v>
      </c>
    </row>
    <row r="746" spans="2:3">
      <c r="B746" s="337" t="str">
        <f ca="1"/>
        <v>SPENCERPORT CSD</v>
      </c>
      <c r="C746" s="339">
        <f>IF(COUNTIF(CONTROL!$B$99:$B$148,'Funding by District'!D583)&gt;=1,"",ROW()-163)</f>
        <v>583</v>
      </c>
    </row>
    <row r="747" spans="2:3">
      <c r="B747" s="337" t="str">
        <f ca="1"/>
        <v>SPENCER-VAN ETTEN CSD</v>
      </c>
      <c r="C747" s="339">
        <f>IF(COUNTIF(CONTROL!$B$99:$B$148,'Funding by District'!D584)&gt;=1,"",ROW()-163)</f>
        <v>584</v>
      </c>
    </row>
    <row r="748" spans="2:3">
      <c r="B748" s="337" t="str">
        <f ca="1"/>
        <v>SPRINGS UFSD</v>
      </c>
      <c r="C748" s="339">
        <f>IF(COUNTIF(CONTROL!$B$99:$B$148,'Funding by District'!D585)&gt;=1,"",ROW()-163)</f>
        <v>585</v>
      </c>
    </row>
    <row r="749" spans="2:3">
      <c r="B749" s="337" t="str">
        <f ca="1"/>
        <v>SPRINGVILLE-GRIFFITH INST CSD</v>
      </c>
      <c r="C749" s="339">
        <f>IF(COUNTIF(CONTROL!$B$99:$B$148,'Funding by District'!D586)&gt;=1,"",ROW()-163)</f>
        <v>586</v>
      </c>
    </row>
    <row r="750" spans="2:3">
      <c r="B750" s="337" t="str">
        <f ca="1"/>
        <v>ST REGIS FALLS CSD</v>
      </c>
      <c r="C750" s="339">
        <f>IF(COUNTIF(CONTROL!$B$99:$B$148,'Funding by District'!D587)&gt;=1,"",ROW()-163)</f>
        <v>587</v>
      </c>
    </row>
    <row r="751" spans="2:3">
      <c r="B751" s="337" t="str">
        <f ca="1"/>
        <v>STAMFORD CSD</v>
      </c>
      <c r="C751" s="339">
        <f>IF(COUNTIF(CONTROL!$B$99:$B$148,'Funding by District'!D588)&gt;=1,"",ROW()-163)</f>
        <v>588</v>
      </c>
    </row>
    <row r="752" spans="2:3">
      <c r="B752" s="337" t="str">
        <f ca="1"/>
        <v>STARPOINT CSD</v>
      </c>
      <c r="C752" s="339">
        <f>IF(COUNTIF(CONTROL!$B$99:$B$148,'Funding by District'!D589)&gt;=1,"",ROW()-163)</f>
        <v>589</v>
      </c>
    </row>
    <row r="753" spans="2:3">
      <c r="B753" s="337" t="str">
        <f ca="1"/>
        <v>STILLWATER CSD</v>
      </c>
      <c r="C753" s="339">
        <f>IF(COUNTIF(CONTROL!$B$99:$B$148,'Funding by District'!D590)&gt;=1,"",ROW()-163)</f>
        <v>590</v>
      </c>
    </row>
    <row r="754" spans="2:3">
      <c r="B754" s="337" t="str">
        <f ca="1"/>
        <v>STOCKBRIDGE VALLEY CSD</v>
      </c>
      <c r="C754" s="339">
        <f>IF(COUNTIF(CONTROL!$B$99:$B$148,'Funding by District'!D591)&gt;=1,"",ROW()-163)</f>
        <v>591</v>
      </c>
    </row>
    <row r="755" spans="2:3">
      <c r="B755" s="337" t="str">
        <f ca="1"/>
        <v>SULLIVAN WEST CSD</v>
      </c>
      <c r="C755" s="339">
        <f>IF(COUNTIF(CONTROL!$B$99:$B$148,'Funding by District'!D592)&gt;=1,"",ROW()-163)</f>
        <v>592</v>
      </c>
    </row>
    <row r="756" spans="2:3">
      <c r="B756" s="337" t="str">
        <f ca="1"/>
        <v>SUSQUEHANNA VALLEY CSD</v>
      </c>
      <c r="C756" s="339">
        <f>IF(COUNTIF(CONTROL!$B$99:$B$148,'Funding by District'!D593)&gt;=1,"",ROW()-163)</f>
        <v>593</v>
      </c>
    </row>
    <row r="757" spans="2:3">
      <c r="B757" s="337" t="str">
        <f ca="1"/>
        <v>SWEET HOME CSD</v>
      </c>
      <c r="C757" s="339">
        <f>IF(COUNTIF(CONTROL!$B$99:$B$148,'Funding by District'!D594)&gt;=1,"",ROW()-163)</f>
        <v>594</v>
      </c>
    </row>
    <row r="758" spans="2:3">
      <c r="B758" s="337" t="str">
        <f ca="1"/>
        <v>SYOSSET CSD</v>
      </c>
      <c r="C758" s="339">
        <f>IF(COUNTIF(CONTROL!$B$99:$B$148,'Funding by District'!D595)&gt;=1,"",ROW()-163)</f>
        <v>595</v>
      </c>
    </row>
    <row r="759" spans="2:3">
      <c r="B759" s="337" t="str">
        <f ca="1"/>
        <v>SYRACUSE CITY SD</v>
      </c>
      <c r="C759" s="339">
        <f>IF(COUNTIF(CONTROL!$B$99:$B$148,'Funding by District'!D596)&gt;=1,"",ROW()-163)</f>
        <v>596</v>
      </c>
    </row>
    <row r="760" spans="2:3">
      <c r="B760" s="337" t="str">
        <f ca="1"/>
        <v>TACONIC HILLS CSD</v>
      </c>
      <c r="C760" s="339">
        <f>IF(COUNTIF(CONTROL!$B$99:$B$148,'Funding by District'!D597)&gt;=1,"",ROW()-163)</f>
        <v>597</v>
      </c>
    </row>
    <row r="761" spans="2:3">
      <c r="B761" s="337" t="str">
        <f ca="1"/>
        <v>THOUSAND ISLANDS CSD</v>
      </c>
      <c r="C761" s="339">
        <f>IF(COUNTIF(CONTROL!$B$99:$B$148,'Funding by District'!D598)&gt;=1,"",ROW()-163)</f>
        <v>598</v>
      </c>
    </row>
    <row r="762" spans="2:3">
      <c r="B762" s="337" t="str">
        <f ca="1"/>
        <v>THREE VILLAGE CSD</v>
      </c>
      <c r="C762" s="339">
        <f>IF(COUNTIF(CONTROL!$B$99:$B$148,'Funding by District'!D599)&gt;=1,"",ROW()-163)</f>
        <v>599</v>
      </c>
    </row>
    <row r="763" spans="2:3">
      <c r="B763" s="337" t="str">
        <f ca="1"/>
        <v>TICONDEROGA CSD</v>
      </c>
      <c r="C763" s="339">
        <f>IF(COUNTIF(CONTROL!$B$99:$B$148,'Funding by District'!D600)&gt;=1,"",ROW()-163)</f>
        <v>600</v>
      </c>
    </row>
    <row r="764" spans="2:3">
      <c r="B764" s="337" t="str">
        <f ca="1"/>
        <v>TIOGA CSD</v>
      </c>
      <c r="C764" s="339">
        <f>IF(COUNTIF(CONTROL!$B$99:$B$148,'Funding by District'!D601)&gt;=1,"",ROW()-163)</f>
        <v>601</v>
      </c>
    </row>
    <row r="765" spans="2:3">
      <c r="B765" s="337" t="str">
        <f ca="1"/>
        <v>TONAWANDA CITY SD</v>
      </c>
      <c r="C765" s="339">
        <f>IF(COUNTIF(CONTROL!$B$99:$B$148,'Funding by District'!D602)&gt;=1,"",ROW()-163)</f>
        <v>602</v>
      </c>
    </row>
    <row r="766" spans="2:3">
      <c r="B766" s="337" t="str">
        <f ca="1"/>
        <v>TOWN OF WEBB UFSD</v>
      </c>
      <c r="C766" s="339">
        <f>IF(COUNTIF(CONTROL!$B$99:$B$148,'Funding by District'!D603)&gt;=1,"",ROW()-163)</f>
        <v>603</v>
      </c>
    </row>
    <row r="767" spans="2:3">
      <c r="B767" s="337" t="str">
        <f ca="1"/>
        <v>TRI-VALLEY CSD</v>
      </c>
      <c r="C767" s="339">
        <f>IF(COUNTIF(CONTROL!$B$99:$B$148,'Funding by District'!D604)&gt;=1,"",ROW()-163)</f>
        <v>604</v>
      </c>
    </row>
    <row r="768" spans="2:3">
      <c r="B768" s="337" t="str">
        <f ca="1"/>
        <v>TROY CITY SD</v>
      </c>
      <c r="C768" s="339">
        <f>IF(COUNTIF(CONTROL!$B$99:$B$148,'Funding by District'!D605)&gt;=1,"",ROW()-163)</f>
        <v>605</v>
      </c>
    </row>
    <row r="769" spans="2:3">
      <c r="B769" s="337" t="str">
        <f ca="1"/>
        <v>TRUMANSBURG CSD</v>
      </c>
      <c r="C769" s="339">
        <f>IF(COUNTIF(CONTROL!$B$99:$B$148,'Funding by District'!D606)&gt;=1,"",ROW()-163)</f>
        <v>606</v>
      </c>
    </row>
    <row r="770" spans="2:3">
      <c r="B770" s="337" t="str">
        <f ca="1"/>
        <v>TUCKAHOE COMN SD</v>
      </c>
      <c r="C770" s="339">
        <f>IF(COUNTIF(CONTROL!$B$99:$B$148,'Funding by District'!D607)&gt;=1,"",ROW()-163)</f>
        <v>607</v>
      </c>
    </row>
    <row r="771" spans="2:3">
      <c r="B771" s="337" t="str">
        <f ca="1"/>
        <v>TUCKAHOE UFSD</v>
      </c>
      <c r="C771" s="339">
        <f>IF(COUNTIF(CONTROL!$B$99:$B$148,'Funding by District'!D608)&gt;=1,"",ROW()-163)</f>
        <v>608</v>
      </c>
    </row>
    <row r="772" spans="2:3">
      <c r="B772" s="337" t="str">
        <f ca="1"/>
        <v>TULLY CSD</v>
      </c>
      <c r="C772" s="339">
        <f>IF(COUNTIF(CONTROL!$B$99:$B$148,'Funding by District'!D609)&gt;=1,"",ROW()-163)</f>
        <v>609</v>
      </c>
    </row>
    <row r="773" spans="2:3">
      <c r="B773" s="337" t="str">
        <f ca="1"/>
        <v>TUPPER LAKE CSD</v>
      </c>
      <c r="C773" s="339">
        <f>IF(COUNTIF(CONTROL!$B$99:$B$148,'Funding by District'!D610)&gt;=1,"",ROW()-163)</f>
        <v>610</v>
      </c>
    </row>
    <row r="774" spans="2:3">
      <c r="B774" s="337" t="str">
        <f ca="1"/>
        <v>TUXEDO UFSD</v>
      </c>
      <c r="C774" s="339">
        <f>IF(COUNTIF(CONTROL!$B$99:$B$148,'Funding by District'!D611)&gt;=1,"",ROW()-163)</f>
        <v>611</v>
      </c>
    </row>
    <row r="775" spans="2:3">
      <c r="B775" s="337" t="str">
        <f ca="1"/>
        <v>UFSD-TARRYTOWNS</v>
      </c>
      <c r="C775" s="339">
        <f>IF(COUNTIF(CONTROL!$B$99:$B$148,'Funding by District'!D612)&gt;=1,"",ROW()-163)</f>
        <v>612</v>
      </c>
    </row>
    <row r="776" spans="2:3">
      <c r="B776" s="337" t="str">
        <f ca="1"/>
        <v>UNADILLA VALLEY CSD</v>
      </c>
      <c r="C776" s="339">
        <f>IF(COUNTIF(CONTROL!$B$99:$B$148,'Funding by District'!D613)&gt;=1,"",ROW()-163)</f>
        <v>613</v>
      </c>
    </row>
    <row r="777" spans="2:3">
      <c r="B777" s="337" t="str">
        <f ca="1"/>
        <v>UNION SPRINGS CSD</v>
      </c>
      <c r="C777" s="339">
        <f>IF(COUNTIF(CONTROL!$B$99:$B$148,'Funding by District'!D614)&gt;=1,"",ROW()-163)</f>
        <v>614</v>
      </c>
    </row>
    <row r="778" spans="2:3">
      <c r="B778" s="337" t="str">
        <f ca="1"/>
        <v>UNIONDALE UFSD</v>
      </c>
      <c r="C778" s="339">
        <f>IF(COUNTIF(CONTROL!$B$99:$B$148,'Funding by District'!D615)&gt;=1,"",ROW()-163)</f>
        <v>615</v>
      </c>
    </row>
    <row r="779" spans="2:3">
      <c r="B779" s="337" t="str">
        <f ca="1"/>
        <v>UNION-ENDICOTT CSD</v>
      </c>
      <c r="C779" s="339">
        <f>IF(COUNTIF(CONTROL!$B$99:$B$148,'Funding by District'!D616)&gt;=1,"",ROW()-163)</f>
        <v>616</v>
      </c>
    </row>
    <row r="780" spans="2:3">
      <c r="B780" s="337" t="str">
        <f ca="1"/>
        <v>UTICA CITY SD</v>
      </c>
      <c r="C780" s="339">
        <f>IF(COUNTIF(CONTROL!$B$99:$B$148,'Funding by District'!D617)&gt;=1,"",ROW()-163)</f>
        <v>617</v>
      </c>
    </row>
    <row r="781" spans="2:3">
      <c r="B781" s="337" t="str">
        <f ca="1"/>
        <v>VALHALLA UFSD</v>
      </c>
      <c r="C781" s="339">
        <f>IF(COUNTIF(CONTROL!$B$99:$B$148,'Funding by District'!D618)&gt;=1,"",ROW()-163)</f>
        <v>618</v>
      </c>
    </row>
    <row r="782" spans="2:3">
      <c r="B782" s="337" t="str">
        <f ca="1"/>
        <v>VALLEY CSD (MONTGOMERY)</v>
      </c>
      <c r="C782" s="339">
        <f>IF(COUNTIF(CONTROL!$B$99:$B$148,'Funding by District'!D619)&gt;=1,"",ROW()-163)</f>
        <v>619</v>
      </c>
    </row>
    <row r="783" spans="2:3">
      <c r="B783" s="337" t="str">
        <f ca="1"/>
        <v>VALLEY STREAM 13 UFSD</v>
      </c>
      <c r="C783" s="339">
        <f>IF(COUNTIF(CONTROL!$B$99:$B$148,'Funding by District'!D620)&gt;=1,"",ROW()-163)</f>
        <v>620</v>
      </c>
    </row>
    <row r="784" spans="2:3">
      <c r="B784" s="337" t="str">
        <f ca="1"/>
        <v>VALLEY STREAM 24 UFSD</v>
      </c>
      <c r="C784" s="339">
        <f>IF(COUNTIF(CONTROL!$B$99:$B$148,'Funding by District'!D621)&gt;=1,"",ROW()-163)</f>
        <v>621</v>
      </c>
    </row>
    <row r="785" spans="2:3">
      <c r="B785" s="337" t="str">
        <f ca="1"/>
        <v>VALLEY STREAM 30 UFSD</v>
      </c>
      <c r="C785" s="339">
        <f>IF(COUNTIF(CONTROL!$B$99:$B$148,'Funding by District'!D622)&gt;=1,"",ROW()-163)</f>
        <v>622</v>
      </c>
    </row>
    <row r="786" spans="2:3">
      <c r="B786" s="337" t="str">
        <f ca="1"/>
        <v>VALLEY STREAM CENTRAL HS DISTRICT</v>
      </c>
      <c r="C786" s="339">
        <f>IF(COUNTIF(CONTROL!$B$99:$B$148,'Funding by District'!D623)&gt;=1,"",ROW()-163)</f>
        <v>623</v>
      </c>
    </row>
    <row r="787" spans="2:3">
      <c r="B787" s="337" t="str">
        <f ca="1"/>
        <v>VAN HORNESVILLE-OWEN D YOUNG CSD</v>
      </c>
      <c r="C787" s="339">
        <f>IF(COUNTIF(CONTROL!$B$99:$B$148,'Funding by District'!D624)&gt;=1,"",ROW()-163)</f>
        <v>624</v>
      </c>
    </row>
    <row r="788" spans="2:3">
      <c r="B788" s="337" t="str">
        <f ca="1"/>
        <v>VESTAL CSD</v>
      </c>
      <c r="C788" s="339">
        <f>IF(COUNTIF(CONTROL!$B$99:$B$148,'Funding by District'!D625)&gt;=1,"",ROW()-163)</f>
        <v>625</v>
      </c>
    </row>
    <row r="789" spans="2:3">
      <c r="B789" s="337" t="str">
        <f ca="1"/>
        <v>VICTOR CSD</v>
      </c>
      <c r="C789" s="339">
        <f>IF(COUNTIF(CONTROL!$B$99:$B$148,'Funding by District'!D626)&gt;=1,"",ROW()-163)</f>
        <v>626</v>
      </c>
    </row>
    <row r="790" spans="2:3">
      <c r="B790" s="337" t="str">
        <f ca="1"/>
        <v>VOORHEESVILLE CSD</v>
      </c>
      <c r="C790" s="339">
        <f>IF(COUNTIF(CONTROL!$B$99:$B$148,'Funding by District'!D627)&gt;=1,"",ROW()-163)</f>
        <v>627</v>
      </c>
    </row>
    <row r="791" spans="2:3">
      <c r="B791" s="337" t="str">
        <f ca="1"/>
        <v>WAINSCOTT COMN SD</v>
      </c>
      <c r="C791" s="339">
        <f>IF(COUNTIF(CONTROL!$B$99:$B$148,'Funding by District'!D628)&gt;=1,"",ROW()-163)</f>
        <v>628</v>
      </c>
    </row>
    <row r="792" spans="2:3">
      <c r="B792" s="337" t="str">
        <f ca="1"/>
        <v>WALLKILL CSD</v>
      </c>
      <c r="C792" s="339">
        <f>IF(COUNTIF(CONTROL!$B$99:$B$148,'Funding by District'!D629)&gt;=1,"",ROW()-163)</f>
        <v>629</v>
      </c>
    </row>
    <row r="793" spans="2:3">
      <c r="B793" s="337" t="str">
        <f ca="1"/>
        <v>WALTON CSD</v>
      </c>
      <c r="C793" s="339">
        <f>IF(COUNTIF(CONTROL!$B$99:$B$148,'Funding by District'!D630)&gt;=1,"",ROW()-163)</f>
        <v>630</v>
      </c>
    </row>
    <row r="794" spans="2:3">
      <c r="B794" s="337" t="str">
        <f ca="1"/>
        <v>WANTAGH UFSD</v>
      </c>
      <c r="C794" s="339">
        <f>IF(COUNTIF(CONTROL!$B$99:$B$148,'Funding by District'!D631)&gt;=1,"",ROW()-163)</f>
        <v>631</v>
      </c>
    </row>
    <row r="795" spans="2:3">
      <c r="B795" s="337" t="str">
        <f ca="1"/>
        <v>WAPPINGERS CSD</v>
      </c>
      <c r="C795" s="339">
        <f>IF(COUNTIF(CONTROL!$B$99:$B$148,'Funding by District'!D632)&gt;=1,"",ROW()-163)</f>
        <v>632</v>
      </c>
    </row>
    <row r="796" spans="2:3">
      <c r="B796" s="337" t="str">
        <f ca="1"/>
        <v>WARRENSBURG CSD</v>
      </c>
      <c r="C796" s="339">
        <f>IF(COUNTIF(CONTROL!$B$99:$B$148,'Funding by District'!D633)&gt;=1,"",ROW()-163)</f>
        <v>633</v>
      </c>
    </row>
    <row r="797" spans="2:3">
      <c r="B797" s="337" t="str">
        <f ca="1"/>
        <v>WARSAW CSD</v>
      </c>
      <c r="C797" s="339">
        <f>IF(COUNTIF(CONTROL!$B$99:$B$148,'Funding by District'!D634)&gt;=1,"",ROW()-163)</f>
        <v>634</v>
      </c>
    </row>
    <row r="798" spans="2:3">
      <c r="B798" s="337" t="str">
        <f ca="1"/>
        <v>WARWICK VALLEY CSD</v>
      </c>
      <c r="C798" s="339">
        <f>IF(COUNTIF(CONTROL!$B$99:$B$148,'Funding by District'!D635)&gt;=1,"",ROW()-163)</f>
        <v>635</v>
      </c>
    </row>
    <row r="799" spans="2:3">
      <c r="B799" s="337" t="str">
        <f ca="1"/>
        <v>WASHINGTONVILLE CSD</v>
      </c>
      <c r="C799" s="339">
        <f>IF(COUNTIF(CONTROL!$B$99:$B$148,'Funding by District'!D636)&gt;=1,"",ROW()-163)</f>
        <v>636</v>
      </c>
    </row>
    <row r="800" spans="2:3">
      <c r="B800" s="337" t="str">
        <f ca="1"/>
        <v>WATERFORD-HALFMOON UFSD</v>
      </c>
      <c r="C800" s="339">
        <f>IF(COUNTIF(CONTROL!$B$99:$B$148,'Funding by District'!D637)&gt;=1,"",ROW()-163)</f>
        <v>637</v>
      </c>
    </row>
    <row r="801" spans="2:3">
      <c r="B801" s="337" t="str">
        <f ca="1"/>
        <v>WATERLOO CSD</v>
      </c>
      <c r="C801" s="339">
        <f>IF(COUNTIF(CONTROL!$B$99:$B$148,'Funding by District'!D638)&gt;=1,"",ROW()-163)</f>
        <v>638</v>
      </c>
    </row>
    <row r="802" spans="2:3">
      <c r="B802" s="337" t="str">
        <f ca="1"/>
        <v>WATERTOWN CITY SD</v>
      </c>
      <c r="C802" s="339">
        <f>IF(COUNTIF(CONTROL!$B$99:$B$148,'Funding by District'!D639)&gt;=1,"",ROW()-163)</f>
        <v>639</v>
      </c>
    </row>
    <row r="803" spans="2:3">
      <c r="B803" s="337" t="str">
        <f ca="1"/>
        <v>WATERVILLE CSD</v>
      </c>
      <c r="C803" s="339">
        <f>IF(COUNTIF(CONTROL!$B$99:$B$148,'Funding by District'!D640)&gt;=1,"",ROW()-163)</f>
        <v>640</v>
      </c>
    </row>
    <row r="804" spans="2:3">
      <c r="B804" s="337" t="str">
        <f ca="1"/>
        <v>WATERVLIET CITY SD</v>
      </c>
      <c r="C804" s="339">
        <f>IF(COUNTIF(CONTROL!$B$99:$B$148,'Funding by District'!D641)&gt;=1,"",ROW()-163)</f>
        <v>641</v>
      </c>
    </row>
    <row r="805" spans="2:3">
      <c r="B805" s="337" t="str">
        <f ca="1"/>
        <v>WATKINS GLEN CSD</v>
      </c>
      <c r="C805" s="339">
        <f>IF(COUNTIF(CONTROL!$B$99:$B$148,'Funding by District'!D642)&gt;=1,"",ROW()-163)</f>
        <v>642</v>
      </c>
    </row>
    <row r="806" spans="2:3">
      <c r="B806" s="337" t="str">
        <f ca="1"/>
        <v>WAVERLY CSD</v>
      </c>
      <c r="C806" s="339">
        <f>IF(COUNTIF(CONTROL!$B$99:$B$148,'Funding by District'!D643)&gt;=1,"",ROW()-163)</f>
        <v>643</v>
      </c>
    </row>
    <row r="807" spans="2:3">
      <c r="B807" s="337" t="str">
        <f ca="1"/>
        <v>WAYLAND-COHOCTON CSD</v>
      </c>
      <c r="C807" s="339">
        <f>IF(COUNTIF(CONTROL!$B$99:$B$148,'Funding by District'!D644)&gt;=1,"",ROW()-163)</f>
        <v>644</v>
      </c>
    </row>
    <row r="808" spans="2:3">
      <c r="B808" s="337" t="str">
        <f ca="1"/>
        <v>WAYNE CSD</v>
      </c>
      <c r="C808" s="339">
        <f>IF(COUNTIF(CONTROL!$B$99:$B$148,'Funding by District'!D645)&gt;=1,"",ROW()-163)</f>
        <v>645</v>
      </c>
    </row>
    <row r="809" spans="2:3">
      <c r="B809" s="337" t="str">
        <f ca="1"/>
        <v>WEBSTER CSD</v>
      </c>
      <c r="C809" s="339">
        <f>IF(COUNTIF(CONTROL!$B$99:$B$148,'Funding by District'!D646)&gt;=1,"",ROW()-163)</f>
        <v>646</v>
      </c>
    </row>
    <row r="810" spans="2:3">
      <c r="B810" s="337" t="str">
        <f ca="1"/>
        <v>WEEDSPORT CSD</v>
      </c>
      <c r="C810" s="339">
        <f>IF(COUNTIF(CONTROL!$B$99:$B$148,'Funding by District'!D647)&gt;=1,"",ROW()-163)</f>
        <v>647</v>
      </c>
    </row>
    <row r="811" spans="2:3">
      <c r="B811" s="337" t="str">
        <f ca="1"/>
        <v>WELLS CSD</v>
      </c>
      <c r="C811" s="339">
        <f>IF(COUNTIF(CONTROL!$B$99:$B$148,'Funding by District'!D648)&gt;=1,"",ROW()-163)</f>
        <v>648</v>
      </c>
    </row>
    <row r="812" spans="2:3">
      <c r="B812" s="337" t="str">
        <f ca="1"/>
        <v>WELLSVILLE CSD</v>
      </c>
      <c r="C812" s="339">
        <f>IF(COUNTIF(CONTROL!$B$99:$B$148,'Funding by District'!D649)&gt;=1,"",ROW()-163)</f>
        <v>649</v>
      </c>
    </row>
    <row r="813" spans="2:3">
      <c r="B813" s="337" t="str">
        <f ca="1"/>
        <v>WEST BABYLON UFSD</v>
      </c>
      <c r="C813" s="339">
        <f>IF(COUNTIF(CONTROL!$B$99:$B$148,'Funding by District'!D650)&gt;=1,"",ROW()-163)</f>
        <v>650</v>
      </c>
    </row>
    <row r="814" spans="2:3">
      <c r="B814" s="337" t="str">
        <f ca="1"/>
        <v>WEST CANADA VALLEY CSD</v>
      </c>
      <c r="C814" s="339">
        <f>IF(COUNTIF(CONTROL!$B$99:$B$148,'Funding by District'!D651)&gt;=1,"",ROW()-163)</f>
        <v>651</v>
      </c>
    </row>
    <row r="815" spans="2:3">
      <c r="B815" s="337" t="str">
        <f ca="1"/>
        <v>WEST GENESEE CSD</v>
      </c>
      <c r="C815" s="339">
        <f>IF(COUNTIF(CONTROL!$B$99:$B$148,'Funding by District'!D652)&gt;=1,"",ROW()-163)</f>
        <v>652</v>
      </c>
    </row>
    <row r="816" spans="2:3">
      <c r="B816" s="337" t="str">
        <f ca="1"/>
        <v>WEST HEMPSTEAD UFSD</v>
      </c>
      <c r="C816" s="339">
        <f>IF(COUNTIF(CONTROL!$B$99:$B$148,'Funding by District'!D653)&gt;=1,"",ROW()-163)</f>
        <v>653</v>
      </c>
    </row>
    <row r="817" spans="2:3">
      <c r="B817" s="337" t="str">
        <f ca="1"/>
        <v>WEST IRONDEQUOIT CSD</v>
      </c>
      <c r="C817" s="339">
        <f>IF(COUNTIF(CONTROL!$B$99:$B$148,'Funding by District'!D654)&gt;=1,"",ROW()-163)</f>
        <v>654</v>
      </c>
    </row>
    <row r="818" spans="2:3">
      <c r="B818" s="337" t="str">
        <f ca="1"/>
        <v>WEST ISLIP UFSD</v>
      </c>
      <c r="C818" s="339">
        <f>IF(COUNTIF(CONTROL!$B$99:$B$148,'Funding by District'!D655)&gt;=1,"",ROW()-163)</f>
        <v>655</v>
      </c>
    </row>
    <row r="819" spans="2:3">
      <c r="B819" s="337" t="str">
        <f ca="1"/>
        <v>WEST SENECA CSD</v>
      </c>
      <c r="C819" s="339">
        <f>IF(COUNTIF(CONTROL!$B$99:$B$148,'Funding by District'!D656)&gt;=1,"",ROW()-163)</f>
        <v>656</v>
      </c>
    </row>
    <row r="820" spans="2:3">
      <c r="B820" s="337" t="str">
        <f ca="1"/>
        <v>WEST VALLEY CSD</v>
      </c>
      <c r="C820" s="339">
        <f>IF(COUNTIF(CONTROL!$B$99:$B$148,'Funding by District'!D657)&gt;=1,"",ROW()-163)</f>
        <v>657</v>
      </c>
    </row>
    <row r="821" spans="2:3">
      <c r="B821" s="337" t="str">
        <f ca="1"/>
        <v>WESTBURY UFSD</v>
      </c>
      <c r="C821" s="339">
        <f>IF(COUNTIF(CONTROL!$B$99:$B$148,'Funding by District'!D658)&gt;=1,"",ROW()-163)</f>
        <v>658</v>
      </c>
    </row>
    <row r="822" spans="2:3">
      <c r="B822" s="337" t="str">
        <f ca="1"/>
        <v>WESTFIELD CSD</v>
      </c>
      <c r="C822" s="339">
        <f>IF(COUNTIF(CONTROL!$B$99:$B$148,'Funding by District'!D659)&gt;=1,"",ROW()-163)</f>
        <v>659</v>
      </c>
    </row>
    <row r="823" spans="2:3">
      <c r="B823" s="337" t="str">
        <f ca="1"/>
        <v>WESTHAMPTON BEACH UFSD</v>
      </c>
      <c r="C823" s="339">
        <f>IF(COUNTIF(CONTROL!$B$99:$B$148,'Funding by District'!D660)&gt;=1,"",ROW()-163)</f>
        <v>660</v>
      </c>
    </row>
    <row r="824" spans="2:3">
      <c r="B824" s="337" t="str">
        <f ca="1"/>
        <v>WESTHILL CSD</v>
      </c>
      <c r="C824" s="339">
        <f>IF(COUNTIF(CONTROL!$B$99:$B$148,'Funding by District'!D661)&gt;=1,"",ROW()-163)</f>
        <v>661</v>
      </c>
    </row>
    <row r="825" spans="2:3">
      <c r="B825" s="337" t="str">
        <f ca="1"/>
        <v>WESTMORELAND CSD</v>
      </c>
      <c r="C825" s="339">
        <f>IF(COUNTIF(CONTROL!$B$99:$B$148,'Funding by District'!D662)&gt;=1,"",ROW()-163)</f>
        <v>662</v>
      </c>
    </row>
    <row r="826" spans="2:3">
      <c r="B826" s="337" t="str">
        <f ca="1"/>
        <v>WESTPORT CSD</v>
      </c>
      <c r="C826" s="339">
        <f>IF(COUNTIF(CONTROL!$B$99:$B$148,'Funding by District'!D663)&gt;=1,"",ROW()-163)</f>
        <v>663</v>
      </c>
    </row>
    <row r="827" spans="2:3">
      <c r="B827" s="337" t="str">
        <f ca="1"/>
        <v>WHEATLAND-CHILI CSD</v>
      </c>
      <c r="C827" s="339">
        <f>IF(COUNTIF(CONTROL!$B$99:$B$148,'Funding by District'!D664)&gt;=1,"",ROW()-163)</f>
        <v>664</v>
      </c>
    </row>
    <row r="828" spans="2:3">
      <c r="B828" s="337" t="str">
        <f ca="1"/>
        <v>WHEELERVILLE UFSD</v>
      </c>
      <c r="C828" s="339">
        <f>IF(COUNTIF(CONTROL!$B$99:$B$148,'Funding by District'!D665)&gt;=1,"",ROW()-163)</f>
        <v>665</v>
      </c>
    </row>
    <row r="829" spans="2:3">
      <c r="B829" s="337" t="str">
        <f ca="1"/>
        <v>WHITE PLAINS CITY SD</v>
      </c>
      <c r="C829" s="339">
        <f>IF(COUNTIF(CONTROL!$B$99:$B$148,'Funding by District'!D666)&gt;=1,"",ROW()-163)</f>
        <v>666</v>
      </c>
    </row>
    <row r="830" spans="2:3">
      <c r="B830" s="337" t="str">
        <f ca="1"/>
        <v>WHITEHALL CSD</v>
      </c>
      <c r="C830" s="339">
        <f>IF(COUNTIF(CONTROL!$B$99:$B$148,'Funding by District'!D667)&gt;=1,"",ROW()-163)</f>
        <v>667</v>
      </c>
    </row>
    <row r="831" spans="2:3">
      <c r="B831" s="337" t="str">
        <f ca="1"/>
        <v>WHITESBORO CSD</v>
      </c>
      <c r="C831" s="339">
        <f>IF(COUNTIF(CONTROL!$B$99:$B$148,'Funding by District'!D668)&gt;=1,"",ROW()-163)</f>
        <v>668</v>
      </c>
    </row>
    <row r="832" spans="2:3">
      <c r="B832" s="337" t="str">
        <f ca="1"/>
        <v>WHITESVILLE CSD</v>
      </c>
      <c r="C832" s="339">
        <f>IF(COUNTIF(CONTROL!$B$99:$B$148,'Funding by District'!D669)&gt;=1,"",ROW()-163)</f>
        <v>669</v>
      </c>
    </row>
    <row r="833" spans="2:4">
      <c r="B833" s="337" t="str">
        <f ca="1"/>
        <v>WHITNEY POINT CSD</v>
      </c>
      <c r="C833" s="339">
        <f>IF(COUNTIF(CONTROL!$B$99:$B$148,'Funding by District'!D670)&gt;=1,"",ROW()-163)</f>
        <v>670</v>
      </c>
    </row>
    <row r="834" spans="2:4">
      <c r="B834" s="337" t="str">
        <f ca="1"/>
        <v>WILLIAM FLOYD UFSD</v>
      </c>
      <c r="C834" s="339">
        <f>IF(COUNTIF(CONTROL!$B$99:$B$148,'Funding by District'!D671)&gt;=1,"",ROW()-163)</f>
        <v>671</v>
      </c>
    </row>
    <row r="835" spans="2:4">
      <c r="B835" s="337" t="str">
        <f ca="1"/>
        <v>WILLIAMSON CSD</v>
      </c>
      <c r="C835" s="339">
        <f>IF(COUNTIF(CONTROL!$B$99:$B$148,'Funding by District'!D672)&gt;=1,"",ROW()-163)</f>
        <v>672</v>
      </c>
    </row>
    <row r="836" spans="2:4">
      <c r="B836" s="337" t="str">
        <f ca="1"/>
        <v>WILLIAMSVILLE CSD</v>
      </c>
      <c r="C836" s="339">
        <f>IF(COUNTIF(CONTROL!$B$99:$B$148,'Funding by District'!D673)&gt;=1,"",ROW()-163)</f>
        <v>673</v>
      </c>
    </row>
    <row r="837" spans="2:4">
      <c r="B837" s="337" t="str">
        <f ca="1"/>
        <v>WILLSBORO CSD</v>
      </c>
      <c r="C837" s="339">
        <f>IF(COUNTIF(CONTROL!$B$99:$B$148,'Funding by District'!D674)&gt;=1,"",ROW()-163)</f>
        <v>674</v>
      </c>
    </row>
    <row r="838" spans="2:4">
      <c r="B838" s="337" t="str">
        <f ca="1"/>
        <v>WILSON CSD</v>
      </c>
      <c r="C838" s="339">
        <f>IF(COUNTIF(CONTROL!$B$99:$B$148,'Funding by District'!D675)&gt;=1,"",ROW()-163)</f>
        <v>675</v>
      </c>
    </row>
    <row r="839" spans="2:4">
      <c r="B839" s="337" t="str">
        <f ca="1"/>
        <v>WINDHAM-ASHLAND-JEWETT CSD</v>
      </c>
      <c r="C839" s="339">
        <f>IF(COUNTIF(CONTROL!$B$99:$B$148,'Funding by District'!D676)&gt;=1,"",ROW()-163)</f>
        <v>676</v>
      </c>
    </row>
    <row r="840" spans="2:4">
      <c r="B840" s="337" t="str">
        <f ca="1"/>
        <v>WINDSOR CSD</v>
      </c>
      <c r="C840" s="339">
        <f>IF(COUNTIF(CONTROL!$B$99:$B$148,'Funding by District'!D677)&gt;=1,"",ROW()-163)</f>
        <v>677</v>
      </c>
    </row>
    <row r="841" spans="2:4">
      <c r="B841" s="337" t="str">
        <f ca="1"/>
        <v>WORCESTER CSD</v>
      </c>
      <c r="C841" s="339">
        <f>IF(COUNTIF(CONTROL!$B$99:$B$148,'Funding by District'!D678)&gt;=1,"",ROW()-163)</f>
        <v>678</v>
      </c>
    </row>
    <row r="842" spans="2:4">
      <c r="B842" s="337" t="str">
        <f ca="1"/>
        <v>WYANDANCH UFSD</v>
      </c>
      <c r="C842" s="339">
        <f>IF(COUNTIF(CONTROL!$B$99:$B$148,'Funding by District'!D679)&gt;=1,"",ROW()-163)</f>
        <v>679</v>
      </c>
    </row>
    <row r="843" spans="2:4">
      <c r="B843" s="337" t="str">
        <f ca="1"/>
        <v>WYNANTSKILL UFSD</v>
      </c>
      <c r="C843" s="339">
        <f>IF(COUNTIF(CONTROL!$B$99:$B$148,'Funding by District'!D680)&gt;=1,"",ROW()-163)</f>
        <v>680</v>
      </c>
    </row>
    <row r="844" spans="2:4">
      <c r="B844" s="337" t="str">
        <f ca="1"/>
        <v>WYOMING CSD</v>
      </c>
      <c r="C844" s="339">
        <f>IF(COUNTIF(CONTROL!$B$99:$B$148,'Funding by District'!D681)&gt;=1,"",ROW()-163)</f>
        <v>681</v>
      </c>
    </row>
    <row r="845" spans="2:4">
      <c r="B845" s="337" t="str">
        <f ca="1"/>
        <v>YONKERS CITY SD</v>
      </c>
      <c r="C845" s="339">
        <f>IF(COUNTIF(CONTROL!$B$99:$B$148,'Funding by District'!D682)&gt;=1,"",ROW()-163)</f>
        <v>682</v>
      </c>
    </row>
    <row r="846" spans="2:4">
      <c r="B846" s="337" t="str">
        <f ca="1"/>
        <v>YORK CSD</v>
      </c>
      <c r="C846" s="339">
        <f>IF(COUNTIF(CONTROL!$B$99:$B$148,'Funding by District'!D683)&gt;=1,"",ROW()-163)</f>
        <v>683</v>
      </c>
    </row>
    <row r="847" spans="2:4">
      <c r="B847" s="337" t="str">
        <f ca="1"/>
        <v>YORKSHIRE-PIONEER CSD</v>
      </c>
      <c r="C847" s="339">
        <f>IF(COUNTIF(CONTROL!$B$99:$B$148,'Funding by District'!D684)&gt;=1,"",ROW()-163)</f>
        <v>684</v>
      </c>
    </row>
    <row r="848" spans="2:4">
      <c r="B848" s="337" t="str">
        <f ca="1"/>
        <v>YORKTOWN CSD</v>
      </c>
      <c r="C848" s="339">
        <f>IF(COUNTIF(CONTROL!$B$99:$B$148,'Funding by District'!D685)&gt;=1,"",ROW()-163)</f>
        <v>685</v>
      </c>
      <c r="D848" s="4" t="s">
        <v>1945</v>
      </c>
    </row>
    <row r="850" spans="1:2">
      <c r="A850" s="542" t="s">
        <v>1060</v>
      </c>
    </row>
    <row r="851" spans="1:2">
      <c r="B851" s="4" t="s">
        <v>1026</v>
      </c>
    </row>
    <row r="852" spans="1:2">
      <c r="B852" s="551" t="s">
        <v>1202</v>
      </c>
    </row>
    <row r="853" spans="1:2">
      <c r="B853" s="551" t="s">
        <v>1228</v>
      </c>
    </row>
    <row r="854" spans="1:2">
      <c r="B854" s="552" t="s">
        <v>1061</v>
      </c>
    </row>
    <row r="855" spans="1:2">
      <c r="B855" s="552" t="s">
        <v>1062</v>
      </c>
    </row>
    <row r="856" spans="1:2">
      <c r="B856" s="552" t="s">
        <v>1063</v>
      </c>
    </row>
    <row r="857" spans="1:2">
      <c r="B857" s="552" t="s">
        <v>1064</v>
      </c>
    </row>
    <row r="858" spans="1:2">
      <c r="B858" s="552" t="s">
        <v>1065</v>
      </c>
    </row>
    <row r="859" spans="1:2">
      <c r="B859" s="552" t="s">
        <v>1066</v>
      </c>
    </row>
    <row r="860" spans="1:2">
      <c r="B860" s="551" t="s">
        <v>1067</v>
      </c>
    </row>
    <row r="861" spans="1:2">
      <c r="B861" s="551" t="s">
        <v>1068</v>
      </c>
    </row>
    <row r="862" spans="1:2">
      <c r="B862" s="551" t="s">
        <v>1069</v>
      </c>
    </row>
    <row r="863" spans="1:2">
      <c r="B863" s="552" t="s">
        <v>1070</v>
      </c>
    </row>
    <row r="864" spans="1:2">
      <c r="B864" s="552" t="s">
        <v>1071</v>
      </c>
    </row>
    <row r="865" spans="2:2">
      <c r="B865" s="552" t="s">
        <v>1072</v>
      </c>
    </row>
    <row r="866" spans="2:2">
      <c r="B866" s="552" t="s">
        <v>1073</v>
      </c>
    </row>
    <row r="867" spans="2:2">
      <c r="B867" s="552" t="s">
        <v>1074</v>
      </c>
    </row>
    <row r="868" spans="2:2">
      <c r="B868" s="552" t="s">
        <v>1203</v>
      </c>
    </row>
    <row r="869" spans="2:2">
      <c r="B869" s="552" t="s">
        <v>1204</v>
      </c>
    </row>
    <row r="870" spans="2:2">
      <c r="B870" s="552" t="s">
        <v>1075</v>
      </c>
    </row>
    <row r="871" spans="2:2">
      <c r="B871" s="552" t="s">
        <v>1076</v>
      </c>
    </row>
    <row r="872" spans="2:2">
      <c r="B872" s="552" t="s">
        <v>1077</v>
      </c>
    </row>
    <row r="873" spans="2:2">
      <c r="B873" s="552" t="s">
        <v>1078</v>
      </c>
    </row>
    <row r="874" spans="2:2">
      <c r="B874" s="551" t="s">
        <v>1229</v>
      </c>
    </row>
    <row r="875" spans="2:2">
      <c r="B875" s="551" t="s">
        <v>1197</v>
      </c>
    </row>
    <row r="876" spans="2:2">
      <c r="B876" s="551" t="s">
        <v>1230</v>
      </c>
    </row>
    <row r="877" spans="2:2">
      <c r="B877" s="551" t="s">
        <v>1231</v>
      </c>
    </row>
    <row r="878" spans="2:2">
      <c r="B878" s="552" t="s">
        <v>1079</v>
      </c>
    </row>
    <row r="879" spans="2:2">
      <c r="B879" s="552" t="s">
        <v>1080</v>
      </c>
    </row>
    <row r="880" spans="2:2">
      <c r="B880" s="552" t="s">
        <v>1081</v>
      </c>
    </row>
    <row r="881" spans="2:2">
      <c r="B881" s="551" t="s">
        <v>1082</v>
      </c>
    </row>
    <row r="882" spans="2:2">
      <c r="B882" s="551" t="s">
        <v>1193</v>
      </c>
    </row>
    <row r="883" spans="2:2">
      <c r="B883" s="551" t="s">
        <v>1205</v>
      </c>
    </row>
    <row r="884" spans="2:2">
      <c r="B884" s="551" t="s">
        <v>1206</v>
      </c>
    </row>
    <row r="885" spans="2:2">
      <c r="B885" s="552" t="s">
        <v>1083</v>
      </c>
    </row>
    <row r="886" spans="2:2">
      <c r="B886" s="551" t="s">
        <v>1084</v>
      </c>
    </row>
    <row r="887" spans="2:2">
      <c r="B887" s="552" t="s">
        <v>1085</v>
      </c>
    </row>
    <row r="888" spans="2:2">
      <c r="B888" s="552" t="s">
        <v>1086</v>
      </c>
    </row>
    <row r="889" spans="2:2">
      <c r="B889" s="551" t="s">
        <v>1194</v>
      </c>
    </row>
    <row r="890" spans="2:2">
      <c r="B890" s="552" t="s">
        <v>1087</v>
      </c>
    </row>
    <row r="891" spans="2:2">
      <c r="B891" s="552" t="s">
        <v>1189</v>
      </c>
    </row>
    <row r="892" spans="2:2">
      <c r="B892" s="552" t="s">
        <v>1188</v>
      </c>
    </row>
    <row r="893" spans="2:2">
      <c r="B893" s="551" t="s">
        <v>1232</v>
      </c>
    </row>
    <row r="894" spans="2:2">
      <c r="B894" s="552" t="s">
        <v>1088</v>
      </c>
    </row>
    <row r="895" spans="2:2">
      <c r="B895" s="551" t="s">
        <v>1089</v>
      </c>
    </row>
    <row r="896" spans="2:2">
      <c r="B896" s="552" t="s">
        <v>1090</v>
      </c>
    </row>
    <row r="897" spans="2:2">
      <c r="B897" s="551" t="s">
        <v>1207</v>
      </c>
    </row>
    <row r="898" spans="2:2">
      <c r="B898" s="551" t="s">
        <v>1233</v>
      </c>
    </row>
    <row r="899" spans="2:2">
      <c r="B899" s="552" t="s">
        <v>1091</v>
      </c>
    </row>
    <row r="900" spans="2:2">
      <c r="B900" s="551" t="s">
        <v>1092</v>
      </c>
    </row>
    <row r="901" spans="2:2">
      <c r="B901" s="552" t="s">
        <v>1093</v>
      </c>
    </row>
    <row r="902" spans="2:2">
      <c r="B902" s="551" t="s">
        <v>1234</v>
      </c>
    </row>
    <row r="903" spans="2:2">
      <c r="B903" s="551" t="s">
        <v>1235</v>
      </c>
    </row>
    <row r="904" spans="2:2">
      <c r="B904" s="551" t="s">
        <v>1208</v>
      </c>
    </row>
    <row r="905" spans="2:2">
      <c r="B905" s="552" t="s">
        <v>1094</v>
      </c>
    </row>
    <row r="906" spans="2:2">
      <c r="B906" s="552" t="s">
        <v>1095</v>
      </c>
    </row>
    <row r="907" spans="2:2">
      <c r="B907" s="552" t="s">
        <v>1096</v>
      </c>
    </row>
    <row r="908" spans="2:2">
      <c r="B908" s="552" t="s">
        <v>1097</v>
      </c>
    </row>
    <row r="909" spans="2:2">
      <c r="B909" s="551" t="s">
        <v>1209</v>
      </c>
    </row>
    <row r="910" spans="2:2">
      <c r="B910" s="551" t="s">
        <v>1210</v>
      </c>
    </row>
    <row r="911" spans="2:2">
      <c r="B911" s="551" t="s">
        <v>1236</v>
      </c>
    </row>
    <row r="912" spans="2:2">
      <c r="B912" s="551" t="s">
        <v>1237</v>
      </c>
    </row>
    <row r="913" spans="2:2">
      <c r="B913" s="551" t="s">
        <v>1198</v>
      </c>
    </row>
    <row r="914" spans="2:2">
      <c r="B914" s="551" t="s">
        <v>1200</v>
      </c>
    </row>
    <row r="915" spans="2:2">
      <c r="B915" s="551" t="s">
        <v>1238</v>
      </c>
    </row>
    <row r="916" spans="2:2">
      <c r="B916" s="551" t="s">
        <v>1239</v>
      </c>
    </row>
    <row r="917" spans="2:2">
      <c r="B917" s="551" t="s">
        <v>1240</v>
      </c>
    </row>
    <row r="918" spans="2:2">
      <c r="B918" s="552" t="s">
        <v>1098</v>
      </c>
    </row>
    <row r="919" spans="2:2">
      <c r="B919" s="552" t="s">
        <v>1099</v>
      </c>
    </row>
    <row r="920" spans="2:2">
      <c r="B920" s="551" t="s">
        <v>1211</v>
      </c>
    </row>
    <row r="921" spans="2:2">
      <c r="B921" s="551" t="s">
        <v>1199</v>
      </c>
    </row>
    <row r="922" spans="2:2">
      <c r="B922" s="551" t="s">
        <v>1192</v>
      </c>
    </row>
    <row r="923" spans="2:2">
      <c r="B923" s="552" t="s">
        <v>1100</v>
      </c>
    </row>
    <row r="924" spans="2:2">
      <c r="B924" s="552" t="s">
        <v>1101</v>
      </c>
    </row>
    <row r="925" spans="2:2">
      <c r="B925" s="552" t="s">
        <v>1102</v>
      </c>
    </row>
    <row r="926" spans="2:2">
      <c r="B926" s="551" t="s">
        <v>1103</v>
      </c>
    </row>
    <row r="927" spans="2:2">
      <c r="B927" s="551" t="s">
        <v>1104</v>
      </c>
    </row>
    <row r="928" spans="2:2">
      <c r="B928" s="552" t="s">
        <v>1105</v>
      </c>
    </row>
    <row r="929" spans="2:2">
      <c r="B929" s="552" t="s">
        <v>1106</v>
      </c>
    </row>
    <row r="930" spans="2:2">
      <c r="B930" s="552" t="s">
        <v>1107</v>
      </c>
    </row>
    <row r="931" spans="2:2">
      <c r="B931" s="552" t="s">
        <v>1108</v>
      </c>
    </row>
    <row r="932" spans="2:2">
      <c r="B932" s="552" t="s">
        <v>1109</v>
      </c>
    </row>
    <row r="933" spans="2:2">
      <c r="B933" s="552" t="s">
        <v>1110</v>
      </c>
    </row>
    <row r="934" spans="2:2">
      <c r="B934" s="551" t="s">
        <v>1195</v>
      </c>
    </row>
    <row r="935" spans="2:2">
      <c r="B935" s="552" t="s">
        <v>1111</v>
      </c>
    </row>
    <row r="936" spans="2:2">
      <c r="B936" s="552" t="s">
        <v>1112</v>
      </c>
    </row>
    <row r="937" spans="2:2">
      <c r="B937" s="551" t="s">
        <v>1241</v>
      </c>
    </row>
    <row r="938" spans="2:2">
      <c r="B938" s="552" t="s">
        <v>1113</v>
      </c>
    </row>
    <row r="939" spans="2:2">
      <c r="B939" s="552" t="s">
        <v>1242</v>
      </c>
    </row>
    <row r="940" spans="2:2">
      <c r="B940" s="552" t="s">
        <v>1114</v>
      </c>
    </row>
    <row r="941" spans="2:2">
      <c r="B941" s="552" t="s">
        <v>1115</v>
      </c>
    </row>
    <row r="942" spans="2:2">
      <c r="B942" s="552" t="s">
        <v>1116</v>
      </c>
    </row>
    <row r="943" spans="2:2">
      <c r="B943" s="552" t="s">
        <v>1212</v>
      </c>
    </row>
    <row r="944" spans="2:2">
      <c r="B944" s="551" t="s">
        <v>1213</v>
      </c>
    </row>
    <row r="945" spans="2:2">
      <c r="B945" s="552" t="s">
        <v>1214</v>
      </c>
    </row>
    <row r="946" spans="2:2">
      <c r="B946" s="552" t="s">
        <v>1117</v>
      </c>
    </row>
    <row r="947" spans="2:2">
      <c r="B947" s="551" t="s">
        <v>1201</v>
      </c>
    </row>
    <row r="948" spans="2:2">
      <c r="B948" s="552" t="s">
        <v>1118</v>
      </c>
    </row>
    <row r="949" spans="2:2">
      <c r="B949" s="552" t="s">
        <v>1119</v>
      </c>
    </row>
    <row r="950" spans="2:2">
      <c r="B950" s="552" t="s">
        <v>1120</v>
      </c>
    </row>
    <row r="951" spans="2:2">
      <c r="B951" s="552" t="s">
        <v>1121</v>
      </c>
    </row>
    <row r="952" spans="2:2">
      <c r="B952" s="552" t="s">
        <v>1122</v>
      </c>
    </row>
    <row r="953" spans="2:2">
      <c r="B953" s="552" t="s">
        <v>1123</v>
      </c>
    </row>
    <row r="954" spans="2:2">
      <c r="B954" s="552" t="s">
        <v>1124</v>
      </c>
    </row>
    <row r="955" spans="2:2">
      <c r="B955" s="552" t="s">
        <v>1125</v>
      </c>
    </row>
    <row r="956" spans="2:2">
      <c r="B956" s="551" t="s">
        <v>1215</v>
      </c>
    </row>
    <row r="957" spans="2:2">
      <c r="B957" s="552" t="s">
        <v>1126</v>
      </c>
    </row>
    <row r="958" spans="2:2">
      <c r="B958" s="552" t="s">
        <v>1127</v>
      </c>
    </row>
    <row r="959" spans="2:2">
      <c r="B959" s="551" t="s">
        <v>1243</v>
      </c>
    </row>
    <row r="960" spans="2:2">
      <c r="B960" s="551" t="s">
        <v>1244</v>
      </c>
    </row>
    <row r="961" spans="2:2">
      <c r="B961" s="551" t="s">
        <v>1245</v>
      </c>
    </row>
    <row r="962" spans="2:2">
      <c r="B962" s="551" t="s">
        <v>1246</v>
      </c>
    </row>
    <row r="963" spans="2:2">
      <c r="B963" s="551" t="s">
        <v>1247</v>
      </c>
    </row>
    <row r="964" spans="2:2">
      <c r="B964" s="551" t="s">
        <v>1248</v>
      </c>
    </row>
    <row r="965" spans="2:2">
      <c r="B965" s="552" t="s">
        <v>1249</v>
      </c>
    </row>
    <row r="966" spans="2:2">
      <c r="B966" s="552" t="s">
        <v>1128</v>
      </c>
    </row>
    <row r="967" spans="2:2">
      <c r="B967" s="551" t="s">
        <v>1250</v>
      </c>
    </row>
    <row r="968" spans="2:2">
      <c r="B968" s="552" t="s">
        <v>1129</v>
      </c>
    </row>
    <row r="969" spans="2:2">
      <c r="B969" s="552" t="s">
        <v>1130</v>
      </c>
    </row>
    <row r="970" spans="2:2">
      <c r="B970" s="552" t="s">
        <v>1131</v>
      </c>
    </row>
    <row r="971" spans="2:2">
      <c r="B971" s="552" t="s">
        <v>1132</v>
      </c>
    </row>
    <row r="972" spans="2:2">
      <c r="B972" s="551" t="s">
        <v>1251</v>
      </c>
    </row>
    <row r="973" spans="2:2">
      <c r="B973" s="551" t="s">
        <v>1196</v>
      </c>
    </row>
    <row r="974" spans="2:2">
      <c r="B974" s="551" t="s">
        <v>1133</v>
      </c>
    </row>
    <row r="975" spans="2:2">
      <c r="B975" s="552" t="s">
        <v>1134</v>
      </c>
    </row>
    <row r="976" spans="2:2">
      <c r="B976" s="552" t="s">
        <v>1135</v>
      </c>
    </row>
    <row r="977" spans="2:2">
      <c r="B977" s="552" t="s">
        <v>1136</v>
      </c>
    </row>
    <row r="978" spans="2:2">
      <c r="B978" s="552" t="s">
        <v>1137</v>
      </c>
    </row>
    <row r="979" spans="2:2">
      <c r="B979" s="552" t="s">
        <v>1216</v>
      </c>
    </row>
    <row r="980" spans="2:2">
      <c r="B980" s="552" t="s">
        <v>1217</v>
      </c>
    </row>
    <row r="981" spans="2:2">
      <c r="B981" s="552" t="s">
        <v>1138</v>
      </c>
    </row>
    <row r="982" spans="2:2">
      <c r="B982" s="552" t="s">
        <v>1139</v>
      </c>
    </row>
    <row r="983" spans="2:2">
      <c r="B983" s="552" t="s">
        <v>1140</v>
      </c>
    </row>
    <row r="984" spans="2:2">
      <c r="B984" s="551" t="s">
        <v>1141</v>
      </c>
    </row>
    <row r="985" spans="2:2">
      <c r="B985" s="551" t="s">
        <v>1252</v>
      </c>
    </row>
    <row r="986" spans="2:2">
      <c r="B986" s="551" t="s">
        <v>1253</v>
      </c>
    </row>
    <row r="987" spans="2:2">
      <c r="B987" s="552" t="s">
        <v>1142</v>
      </c>
    </row>
    <row r="988" spans="2:2">
      <c r="B988" s="552" t="s">
        <v>1143</v>
      </c>
    </row>
    <row r="989" spans="2:2">
      <c r="B989" s="551" t="s">
        <v>1218</v>
      </c>
    </row>
    <row r="990" spans="2:2">
      <c r="B990" s="551" t="s">
        <v>1219</v>
      </c>
    </row>
    <row r="991" spans="2:2">
      <c r="B991" s="551" t="s">
        <v>1220</v>
      </c>
    </row>
    <row r="992" spans="2:2">
      <c r="B992" s="552" t="s">
        <v>1144</v>
      </c>
    </row>
    <row r="993" spans="2:2">
      <c r="B993" s="552" t="s">
        <v>1145</v>
      </c>
    </row>
    <row r="994" spans="2:2">
      <c r="B994" s="552" t="s">
        <v>1146</v>
      </c>
    </row>
    <row r="995" spans="2:2">
      <c r="B995" s="552" t="s">
        <v>1147</v>
      </c>
    </row>
    <row r="996" spans="2:2">
      <c r="B996" s="552" t="s">
        <v>1148</v>
      </c>
    </row>
    <row r="997" spans="2:2">
      <c r="B997" s="551" t="s">
        <v>1254</v>
      </c>
    </row>
    <row r="998" spans="2:2">
      <c r="B998" s="552" t="s">
        <v>1149</v>
      </c>
    </row>
    <row r="999" spans="2:2">
      <c r="B999" s="552" t="s">
        <v>1150</v>
      </c>
    </row>
    <row r="1000" spans="2:2">
      <c r="B1000" s="552" t="s">
        <v>1151</v>
      </c>
    </row>
    <row r="1001" spans="2:2">
      <c r="B1001" s="552" t="s">
        <v>1152</v>
      </c>
    </row>
    <row r="1002" spans="2:2">
      <c r="B1002" s="552" t="s">
        <v>1153</v>
      </c>
    </row>
    <row r="1003" spans="2:2">
      <c r="B1003" s="552" t="s">
        <v>1154</v>
      </c>
    </row>
    <row r="1004" spans="2:2">
      <c r="B1004" s="552" t="s">
        <v>1155</v>
      </c>
    </row>
    <row r="1005" spans="2:2">
      <c r="B1005" s="552" t="s">
        <v>1156</v>
      </c>
    </row>
    <row r="1006" spans="2:2">
      <c r="B1006" s="552" t="s">
        <v>1157</v>
      </c>
    </row>
    <row r="1007" spans="2:2">
      <c r="B1007" s="552" t="s">
        <v>1158</v>
      </c>
    </row>
    <row r="1008" spans="2:2">
      <c r="B1008" s="552" t="s">
        <v>1159</v>
      </c>
    </row>
    <row r="1009" spans="2:2">
      <c r="B1009" s="552" t="s">
        <v>1160</v>
      </c>
    </row>
    <row r="1010" spans="2:2">
      <c r="B1010" s="552" t="s">
        <v>1161</v>
      </c>
    </row>
    <row r="1011" spans="2:2">
      <c r="B1011" s="552" t="s">
        <v>1162</v>
      </c>
    </row>
    <row r="1012" spans="2:2">
      <c r="B1012" s="552" t="s">
        <v>1163</v>
      </c>
    </row>
    <row r="1013" spans="2:2">
      <c r="B1013" s="552" t="s">
        <v>1164</v>
      </c>
    </row>
    <row r="1014" spans="2:2">
      <c r="B1014" s="552" t="s">
        <v>1165</v>
      </c>
    </row>
    <row r="1015" spans="2:2">
      <c r="B1015" s="552" t="s">
        <v>1166</v>
      </c>
    </row>
    <row r="1016" spans="2:2">
      <c r="B1016" s="552" t="s">
        <v>1167</v>
      </c>
    </row>
    <row r="1017" spans="2:2">
      <c r="B1017" s="552" t="s">
        <v>1168</v>
      </c>
    </row>
    <row r="1018" spans="2:2">
      <c r="B1018" s="552" t="s">
        <v>1191</v>
      </c>
    </row>
    <row r="1019" spans="2:2">
      <c r="B1019" s="551" t="s">
        <v>1169</v>
      </c>
    </row>
    <row r="1020" spans="2:2">
      <c r="B1020" s="552" t="s">
        <v>1190</v>
      </c>
    </row>
    <row r="1021" spans="2:2">
      <c r="B1021" s="552" t="s">
        <v>1170</v>
      </c>
    </row>
    <row r="1022" spans="2:2">
      <c r="B1022" s="552" t="s">
        <v>1171</v>
      </c>
    </row>
    <row r="1023" spans="2:2">
      <c r="B1023" s="552" t="s">
        <v>1172</v>
      </c>
    </row>
    <row r="1024" spans="2:2">
      <c r="B1024" s="552" t="s">
        <v>1173</v>
      </c>
    </row>
    <row r="1025" spans="2:2">
      <c r="B1025" s="552" t="s">
        <v>1174</v>
      </c>
    </row>
    <row r="1026" spans="2:2">
      <c r="B1026" s="552" t="s">
        <v>1175</v>
      </c>
    </row>
    <row r="1027" spans="2:2">
      <c r="B1027" s="552" t="s">
        <v>1176</v>
      </c>
    </row>
    <row r="1028" spans="2:2">
      <c r="B1028" s="552" t="s">
        <v>1177</v>
      </c>
    </row>
    <row r="1029" spans="2:2">
      <c r="B1029" s="552" t="s">
        <v>1178</v>
      </c>
    </row>
    <row r="1030" spans="2:2">
      <c r="B1030" s="552" t="s">
        <v>1179</v>
      </c>
    </row>
    <row r="1031" spans="2:2">
      <c r="B1031" s="552" t="s">
        <v>1180</v>
      </c>
    </row>
    <row r="1032" spans="2:2">
      <c r="B1032" s="552" t="s">
        <v>1181</v>
      </c>
    </row>
    <row r="1033" spans="2:2">
      <c r="B1033" s="551" t="s">
        <v>1255</v>
      </c>
    </row>
    <row r="1034" spans="2:2">
      <c r="B1034" s="552" t="s">
        <v>1182</v>
      </c>
    </row>
    <row r="1035" spans="2:2">
      <c r="B1035" s="552" t="s">
        <v>1183</v>
      </c>
    </row>
    <row r="1036" spans="2:2">
      <c r="B1036" s="551" t="s">
        <v>1256</v>
      </c>
    </row>
    <row r="1037" spans="2:2">
      <c r="B1037" s="552" t="s">
        <v>1184</v>
      </c>
    </row>
    <row r="1038" spans="2:2">
      <c r="B1038" s="551" t="s">
        <v>1221</v>
      </c>
    </row>
    <row r="1039" spans="2:2">
      <c r="B1039" s="551" t="s">
        <v>1222</v>
      </c>
    </row>
    <row r="1040" spans="2:2">
      <c r="B1040" s="551" t="s">
        <v>1257</v>
      </c>
    </row>
    <row r="1041" spans="2:2">
      <c r="B1041" s="551" t="s">
        <v>1185</v>
      </c>
    </row>
    <row r="1042" spans="2:2">
      <c r="B1042" s="551" t="s">
        <v>1258</v>
      </c>
    </row>
    <row r="1043" spans="2:2">
      <c r="B1043" s="551" t="s">
        <v>1259</v>
      </c>
    </row>
    <row r="1044" spans="2:2">
      <c r="B1044" s="551" t="s">
        <v>1260</v>
      </c>
    </row>
    <row r="1045" spans="2:2">
      <c r="B1045" s="551" t="s">
        <v>1261</v>
      </c>
    </row>
  </sheetData>
  <sheetProtection algorithmName="SHA-512" hashValue="6U6Vn/3M6YHqRO5/bdc50EoMQQsQpFH5/ZcYjvdwWhkGoMqfuVEsyewIq+rvl87syGzd5SRIyq5WL2l1j6PPCA==" saltValue="RR6PBJ+Ul+JOtFAUr639nQ==" spinCount="100000" sheet="1" objects="1" scenarios="1"/>
  <sortState ref="B852:B1008">
    <sortCondition ref="B852"/>
  </sortState>
  <mergeCells count="6">
    <mergeCell ref="N52:T52"/>
    <mergeCell ref="Q94:Q97"/>
    <mergeCell ref="C97:C98"/>
    <mergeCell ref="N53:T53"/>
    <mergeCell ref="N54:T54"/>
    <mergeCell ref="N55:T55"/>
  </mergeCells>
  <conditionalFormatting sqref="B995:B1017 B852:B993">
    <cfRule type="expression" dxfId="5" priority="6">
      <formula>OR($S852="Closed",$S852="Transferred")</formula>
    </cfRule>
  </conditionalFormatting>
  <conditionalFormatting sqref="B1033:B1045 B1019 B1022:B1030">
    <cfRule type="expression" dxfId="4" priority="5">
      <formula>OR($S1019="Closed",$S1019="Transferred")</formula>
    </cfRule>
  </conditionalFormatting>
  <conditionalFormatting sqref="B1018">
    <cfRule type="expression" dxfId="3" priority="4">
      <formula>OR($S1018="Closed",$S1018="Transferred")</formula>
    </cfRule>
  </conditionalFormatting>
  <conditionalFormatting sqref="B1030:B1034">
    <cfRule type="expression" dxfId="2" priority="2">
      <formula>OR($S1030="Closed",$S1030="Transferred")</formula>
    </cfRule>
  </conditionalFormatting>
  <conditionalFormatting sqref="B1020:B1021">
    <cfRule type="expression" dxfId="1" priority="3">
      <formula>OR($S1020="Closed",$S1020="Transferred")</formula>
    </cfRule>
  </conditionalFormatting>
  <conditionalFormatting sqref="B994">
    <cfRule type="expression" dxfId="0" priority="1">
      <formula>OR($S994="Closed",$S994="Transferred")</formula>
    </cfRule>
  </conditionalFormatting>
  <dataValidations disablePrompts="1" count="1">
    <dataValidation type="list" sqref="K33">
      <formula1>$B$38</formula1>
    </dataValidation>
  </dataValidations>
  <hyperlinks>
    <hyperlink ref="H159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29</vt:i4>
      </vt:variant>
    </vt:vector>
  </HeadingPairs>
  <TitlesOfParts>
    <vt:vector size="36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CONTROL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LeClair, Connor</cp:lastModifiedBy>
  <cp:lastPrinted>2016-03-24T18:21:45Z</cp:lastPrinted>
  <dcterms:created xsi:type="dcterms:W3CDTF">2009-07-01T14:18:54Z</dcterms:created>
  <dcterms:modified xsi:type="dcterms:W3CDTF">2020-07-29T13:24:41Z</dcterms:modified>
</cp:coreProperties>
</file>