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claico\Desktop\"/>
    </mc:Choice>
  </mc:AlternateContent>
  <bookViews>
    <workbookView xWindow="0" yWindow="0" windowWidth="25200" windowHeight="11856"/>
  </bookViews>
  <sheets>
    <sheet name="Layout1" sheetId="1" r:id="rId1"/>
    <sheet name="Layout2" sheetId="3" r:id="rId2"/>
    <sheet name="Layout3" sheetId="4" r:id="rId3"/>
    <sheet name="DATA" sheetId="2" r:id="rId4"/>
  </sheets>
  <definedNames>
    <definedName name="_xlnm.Print_Area" localSheetId="0">Layout1!$A$1:$Q$26</definedName>
    <definedName name="_xlnm.Print_Area" localSheetId="1">Layout2!$A$1:$J$43</definedName>
    <definedName name="_xlnm.Print_Area" localSheetId="2">Layout3!$B$2:$M$48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2" l="1"/>
  <c r="D26" i="2"/>
  <c r="C26" i="2"/>
  <c r="P37" i="2"/>
  <c r="P38" i="2"/>
  <c r="P39" i="2"/>
  <c r="P36" i="2"/>
  <c r="O39" i="2"/>
  <c r="O37" i="2"/>
  <c r="O38" i="2"/>
  <c r="O36" i="2"/>
  <c r="K38" i="2"/>
  <c r="K39" i="2" s="1"/>
  <c r="D24" i="4" l="1"/>
  <c r="D16" i="4"/>
  <c r="C17" i="3"/>
  <c r="C19" i="3" s="1"/>
  <c r="C11" i="3"/>
  <c r="D40" i="2"/>
  <c r="C17" i="1"/>
  <c r="C19" i="1" s="1"/>
  <c r="E14" i="2"/>
  <c r="G14" i="2" s="1"/>
  <c r="E4" i="2"/>
  <c r="G4" i="2" s="1"/>
  <c r="E5" i="2"/>
  <c r="G5" i="2" s="1"/>
  <c r="E6" i="2"/>
  <c r="G6" i="2" s="1"/>
  <c r="E7" i="2"/>
  <c r="G7" i="2" s="1"/>
  <c r="E8" i="2"/>
  <c r="G8" i="2" s="1"/>
  <c r="E9" i="2"/>
  <c r="G9" i="2" s="1"/>
  <c r="E10" i="2"/>
  <c r="G10" i="2" s="1"/>
  <c r="E11" i="2"/>
  <c r="G11" i="2" s="1"/>
  <c r="E12" i="2"/>
  <c r="E13" i="2"/>
  <c r="G13" i="2" s="1"/>
  <c r="E3" i="2"/>
  <c r="C10" i="1"/>
  <c r="F4" i="2"/>
  <c r="F5" i="2"/>
  <c r="F6" i="2"/>
  <c r="F7" i="2"/>
  <c r="F8" i="2"/>
  <c r="F9" i="2"/>
  <c r="F10" i="2"/>
  <c r="F11" i="2"/>
  <c r="F12" i="2"/>
  <c r="F13" i="2"/>
  <c r="F14" i="2"/>
  <c r="F3" i="2"/>
  <c r="C18" i="2"/>
  <c r="D18" i="2"/>
  <c r="C19" i="2"/>
  <c r="D19" i="2"/>
  <c r="C20" i="2"/>
  <c r="D20" i="2"/>
  <c r="C21" i="2"/>
  <c r="D21" i="2"/>
  <c r="B21" i="2"/>
  <c r="B20" i="2"/>
  <c r="B19" i="2"/>
  <c r="F19" i="2" s="1"/>
  <c r="B18" i="2"/>
  <c r="G3" i="2" l="1"/>
  <c r="C27" i="2"/>
  <c r="B26" i="2"/>
  <c r="E21" i="2"/>
  <c r="G21" i="2" s="1"/>
  <c r="E19" i="2"/>
  <c r="G19" i="2" s="1"/>
  <c r="G12" i="2"/>
  <c r="E20" i="2"/>
  <c r="G20" i="2" s="1"/>
  <c r="E18" i="2"/>
  <c r="G18" i="2" s="1"/>
  <c r="F18" i="2"/>
  <c r="F20" i="2"/>
  <c r="F21" i="2"/>
  <c r="B27" i="2" l="1"/>
  <c r="E40" i="2"/>
  <c r="E35" i="2" l="1"/>
  <c r="E39" i="2"/>
  <c r="E36" i="2"/>
  <c r="E38" i="2"/>
  <c r="E37" i="2"/>
</calcChain>
</file>

<file path=xl/sharedStrings.xml><?xml version="1.0" encoding="utf-8"?>
<sst xmlns="http://schemas.openxmlformats.org/spreadsheetml/2006/main" count="202" uniqueCount="79">
  <si>
    <t>SAMPLE FINANCIAL DASHBOARD</t>
  </si>
  <si>
    <t>Q1</t>
  </si>
  <si>
    <t>Q2</t>
  </si>
  <si>
    <t>Q3</t>
  </si>
  <si>
    <t>Q4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</si>
  <si>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</si>
  <si>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</si>
  <si>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</si>
  <si>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</si>
  <si>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</si>
  <si>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</si>
  <si>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</si>
  <si>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</si>
  <si>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</si>
  <si>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</si>
  <si>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</si>
  <si>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</si>
  <si>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Bank Accounts</t>
  </si>
  <si>
    <t>Facility 2018 Bond Accounts</t>
  </si>
  <si>
    <t>Total Restricted Funds</t>
  </si>
  <si>
    <t>Escrow - BoA</t>
  </si>
  <si>
    <t>Operating Account - US Bank</t>
  </si>
  <si>
    <t>Project Fund 2017-1A - BoA</t>
  </si>
  <si>
    <t>Net Operating Income</t>
  </si>
  <si>
    <t>Debt Service for fiscal year</t>
  </si>
  <si>
    <t>Debt Service Coverage Ratio</t>
  </si>
  <si>
    <t>Minimum Required = 1.1</t>
  </si>
  <si>
    <t>Accounts Payable</t>
  </si>
  <si>
    <t>Accounts Recievable</t>
  </si>
  <si>
    <t>REVENUE</t>
  </si>
  <si>
    <t>Actual</t>
  </si>
  <si>
    <t>Budget</t>
  </si>
  <si>
    <t>EXPENSE</t>
  </si>
  <si>
    <t>PERIOD</t>
  </si>
  <si>
    <t>NET INCOME</t>
  </si>
  <si>
    <t>EXPENSES</t>
  </si>
  <si>
    <t>Professional Services</t>
  </si>
  <si>
    <t>Student Services</t>
  </si>
  <si>
    <t>Office Supplies, Equipment &amp; Misc.</t>
  </si>
  <si>
    <r>
      <rPr>
        <b/>
        <sz val="11"/>
        <color theme="1"/>
        <rFont val="Calibri"/>
        <family val="2"/>
        <scheme val="minor"/>
      </rPr>
      <t>*Includes:</t>
    </r>
    <r>
      <rPr>
        <sz val="11"/>
        <color theme="1"/>
        <rFont val="Calibri"/>
        <family val="2"/>
        <scheme val="minor"/>
      </rPr>
      <t xml:space="preserve"> Financing Costs, Utilities, Security, Insurance, etc.</t>
    </r>
  </si>
  <si>
    <t>Revenue</t>
  </si>
  <si>
    <t>Expense</t>
  </si>
  <si>
    <t>Net</t>
  </si>
  <si>
    <t>Period</t>
  </si>
  <si>
    <t>Due</t>
  </si>
  <si>
    <t>Complete</t>
  </si>
  <si>
    <t>Payables &amp; Receivables</t>
  </si>
  <si>
    <t>Total</t>
  </si>
  <si>
    <t>Percent</t>
  </si>
  <si>
    <t>On time</t>
  </si>
  <si>
    <t>Authorizer Reporting</t>
  </si>
  <si>
    <t>Bond Compliance</t>
  </si>
  <si>
    <t>Other Funds:</t>
  </si>
  <si>
    <t>Minimum Required = 1.10</t>
  </si>
  <si>
    <t>Personnel Wages &amp; Benefits (max 60%)</t>
  </si>
  <si>
    <t>Enrollment</t>
  </si>
  <si>
    <t>Chartered</t>
  </si>
  <si>
    <t>Budgeted</t>
  </si>
  <si>
    <t>Other?</t>
  </si>
  <si>
    <r>
      <rPr>
        <b/>
        <sz val="11"/>
        <color theme="1"/>
        <rFont val="Calibri"/>
        <family val="2"/>
        <scheme val="minor"/>
      </rPr>
      <t>REPORT DATE</t>
    </r>
    <r>
      <rPr>
        <sz val="11"/>
        <color theme="1"/>
        <rFont val="Calibri"/>
        <family val="2"/>
        <scheme val="minor"/>
      </rPr>
      <t>:  mm/dd/yyyy</t>
    </r>
  </si>
  <si>
    <t>NOTES/QUESTIONS</t>
  </si>
  <si>
    <t>Loan Covenant Compliance</t>
  </si>
  <si>
    <t>Compliant</t>
  </si>
  <si>
    <t>Facilities Operations &amp; Maintainance* (max 25%)</t>
  </si>
  <si>
    <t>Accounts Receivable</t>
  </si>
  <si>
    <t>Compliance</t>
  </si>
  <si>
    <t>Debt Loan Covenants</t>
  </si>
  <si>
    <t>Balances as of mm/dd/yyyy</t>
  </si>
  <si>
    <t>Receivables &amp; Payables</t>
  </si>
  <si>
    <t>Dissolution Escrow - BoA</t>
  </si>
  <si>
    <t>PPR</t>
  </si>
  <si>
    <t>Annual Rev</t>
  </si>
  <si>
    <t>PPR PMTs</t>
  </si>
  <si>
    <t>SAMPLE BOARD FINANCIAL DASHBOARD</t>
  </si>
  <si>
    <t>Days of Cash on Hand</t>
  </si>
  <si>
    <t>Reserve Accounts:</t>
  </si>
  <si>
    <r>
      <rPr>
        <b/>
        <sz val="11"/>
        <color theme="1"/>
        <rFont val="Calibri"/>
        <family val="2"/>
        <scheme val="minor"/>
      </rPr>
      <t xml:space="preserve">Operating Account </t>
    </r>
    <r>
      <rPr>
        <sz val="11"/>
        <color theme="1"/>
        <rFont val="Calibri"/>
        <family val="2"/>
        <scheme val="minor"/>
      </rPr>
      <t>- US Bank</t>
    </r>
  </si>
  <si>
    <t>Daily Costs to Operate</t>
  </si>
  <si>
    <t>(Total Annual Op Exp/365 days)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</si>
</sst>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[$-409]mmmm\ d\,\ yyyy;@"/>
    <numFmt numFmtId="166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164" fontId="0" fillId="0" borderId="0" xfId="2" applyNumberFormat="1" applyFont="1"/>
    <xf numFmtId="0" fontId="0" fillId="0" borderId="1" xfId="0" applyBorder="1"/>
    <xf numFmtId="0" fontId="0" fillId="0" borderId="0" xfId="0" applyBorder="1"/>
    <xf numFmtId="0" fontId="2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2" fillId="0" borderId="9" xfId="0" applyFont="1" applyBorder="1"/>
    <xf numFmtId="0" fontId="0" fillId="0" borderId="0" xfId="0" applyAlignment="1">
      <alignment horizontal="center"/>
    </xf>
    <xf numFmtId="165" fontId="0" fillId="0" borderId="0" xfId="0" applyNumberFormat="1" applyBorder="1" applyAlignment="1">
      <alignment horizontal="left"/>
    </xf>
    <xf numFmtId="0" fontId="0" fillId="0" borderId="5" xfId="0" applyBorder="1" applyAlignment="1">
      <alignment horizontal="left" indent="1"/>
    </xf>
    <xf numFmtId="0" fontId="0" fillId="0" borderId="7" xfId="0" applyBorder="1"/>
    <xf numFmtId="0" fontId="0" fillId="0" borderId="10" xfId="0" applyBorder="1"/>
    <xf numFmtId="0" fontId="0" fillId="0" borderId="0" xfId="0" applyBorder="1" applyAlignment="1">
      <alignment vertical="center"/>
    </xf>
    <xf numFmtId="0" fontId="0" fillId="0" borderId="11" xfId="0" applyBorder="1"/>
    <xf numFmtId="0" fontId="2" fillId="0" borderId="0" xfId="0" applyFont="1" applyBorder="1"/>
    <xf numFmtId="0" fontId="0" fillId="0" borderId="6" xfId="0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9" xfId="0" applyBorder="1"/>
    <xf numFmtId="0" fontId="3" fillId="0" borderId="0" xfId="0" applyFont="1"/>
    <xf numFmtId="0" fontId="0" fillId="0" borderId="2" xfId="0" applyBorder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6" fontId="0" fillId="0" borderId="0" xfId="1" applyNumberFormat="1" applyFont="1"/>
    <xf numFmtId="0" fontId="0" fillId="0" borderId="2" xfId="0" applyBorder="1" applyAlignment="1">
      <alignment horizontal="center"/>
    </xf>
    <xf numFmtId="16" fontId="0" fillId="0" borderId="2" xfId="0" applyNumberFormat="1" applyBorder="1"/>
    <xf numFmtId="16" fontId="0" fillId="0" borderId="2" xfId="0" applyNumberFormat="1" applyBorder="1" applyAlignment="1">
      <alignment horizontal="center"/>
    </xf>
    <xf numFmtId="9" fontId="0" fillId="0" borderId="0" xfId="3" applyFont="1"/>
    <xf numFmtId="164" fontId="0" fillId="0" borderId="0" xfId="0" applyNumberFormat="1"/>
    <xf numFmtId="0" fontId="2" fillId="0" borderId="5" xfId="0" applyFont="1" applyBorder="1" applyAlignment="1">
      <alignment horizontal="left" indent="1"/>
    </xf>
    <xf numFmtId="2" fontId="0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0" xfId="0" applyAlignment="1">
      <alignment wrapText="1"/>
    </xf>
    <xf numFmtId="44" fontId="0" fillId="0" borderId="6" xfId="2" applyFont="1" applyBorder="1" applyAlignment="1">
      <alignment vertical="center"/>
    </xf>
    <xf numFmtId="44" fontId="0" fillId="0" borderId="7" xfId="2" applyFont="1" applyBorder="1" applyAlignment="1">
      <alignment vertical="center"/>
    </xf>
    <xf numFmtId="3" fontId="0" fillId="0" borderId="6" xfId="0" applyNumberFormat="1" applyBorder="1"/>
    <xf numFmtId="37" fontId="0" fillId="0" borderId="7" xfId="2" applyNumberFormat="1" applyFont="1" applyBorder="1"/>
    <xf numFmtId="37" fontId="0" fillId="0" borderId="6" xfId="2" applyNumberFormat="1" applyFont="1" applyBorder="1"/>
    <xf numFmtId="3" fontId="1" fillId="0" borderId="14" xfId="2" applyNumberFormat="1" applyFont="1" applyBorder="1" applyAlignment="1">
      <alignment horizontal="left" indent="5"/>
    </xf>
    <xf numFmtId="3" fontId="0" fillId="0" borderId="7" xfId="0" applyNumberFormat="1" applyBorder="1" applyAlignment="1">
      <alignment horizontal="left" indent="5"/>
    </xf>
    <xf numFmtId="0" fontId="5" fillId="0" borderId="3" xfId="0" applyFont="1" applyBorder="1"/>
    <xf numFmtId="0" fontId="2" fillId="0" borderId="1" xfId="0" applyFont="1" applyBorder="1"/>
    <xf numFmtId="0" fontId="5" fillId="0" borderId="0" xfId="0" applyFont="1" applyBorder="1"/>
    <xf numFmtId="0" fontId="5" fillId="0" borderId="1" xfId="0" applyFont="1" applyBorder="1"/>
    <xf numFmtId="0" fontId="6" fillId="0" borderId="9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1" xfId="0" applyBorder="1" applyAlignment="1">
      <alignment horizontal="right"/>
    </xf>
    <xf numFmtId="0" fontId="6" fillId="0" borderId="4" xfId="0" applyFont="1" applyBorder="1" applyAlignment="1">
      <alignment horizontal="right"/>
    </xf>
    <xf numFmtId="164" fontId="0" fillId="0" borderId="15" xfId="2" applyNumberFormat="1" applyFont="1" applyBorder="1"/>
    <xf numFmtId="164" fontId="0" fillId="0" borderId="6" xfId="2" applyNumberFormat="1" applyFont="1" applyBorder="1"/>
    <xf numFmtId="164" fontId="0" fillId="0" borderId="7" xfId="2" applyNumberFormat="1" applyFont="1" applyBorder="1"/>
    <xf numFmtId="164" fontId="0" fillId="0" borderId="14" xfId="2" applyNumberFormat="1" applyFont="1" applyBorder="1"/>
    <xf numFmtId="0" fontId="2" fillId="0" borderId="5" xfId="0" applyFont="1" applyBorder="1"/>
    <xf numFmtId="0" fontId="0" fillId="0" borderId="4" xfId="0" applyBorder="1" applyAlignment="1">
      <alignment horizontal="right"/>
    </xf>
    <xf numFmtId="43" fontId="0" fillId="0" borderId="0" xfId="1" applyFont="1"/>
    <xf numFmtId="166" fontId="0" fillId="0" borderId="0" xfId="0" applyNumberFormat="1"/>
    <xf numFmtId="43" fontId="0" fillId="0" borderId="0" xfId="0" applyNumberFormat="1"/>
    <xf numFmtId="10" fontId="0" fillId="0" borderId="0" xfId="3" applyNumberFormat="1" applyFont="1"/>
    <xf numFmtId="0" fontId="0" fillId="2" borderId="2" xfId="2" applyNumberFormat="1" applyFont="1" applyFill="1" applyBorder="1"/>
    <xf numFmtId="6" fontId="0" fillId="3" borderId="6" xfId="2" applyNumberFormat="1" applyFont="1" applyFill="1" applyBorder="1"/>
    <xf numFmtId="0" fontId="0" fillId="0" borderId="5" xfId="0" applyBorder="1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44" fontId="7" fillId="0" borderId="6" xfId="2" applyFont="1" applyBorder="1" applyAlignment="1">
      <alignment vertical="center"/>
    </xf>
    <xf numFmtId="44" fontId="7" fillId="0" borderId="7" xfId="2" applyFont="1" applyBorder="1" applyAlignment="1">
      <alignment vertical="center"/>
    </xf>
    <xf numFmtId="44" fontId="7" fillId="0" borderId="0" xfId="2" applyFont="1" applyBorder="1" applyAlignment="1">
      <alignment horizontal="center" vertical="center"/>
    </xf>
    <xf numFmtId="44" fontId="7" fillId="0" borderId="0" xfId="2" applyFont="1" applyBorder="1" applyAlignment="1">
      <alignment vertical="center"/>
    </xf>
    <xf numFmtId="44" fontId="7" fillId="0" borderId="1" xfId="2" applyFont="1" applyBorder="1" applyAlignment="1">
      <alignment vertical="center"/>
    </xf>
    <xf numFmtId="0" fontId="3" fillId="0" borderId="1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Surplus</a:t>
            </a:r>
            <a:r>
              <a:rPr lang="en-US" baseline="0"/>
              <a:t> / (Deficit) from Operations</a:t>
            </a:r>
            <a:endParaRPr lang="en-US"/>
          </a:p>
        </c:rich>
      </c:tx>
      <c:layout>
        <c:manualLayout>
          <c:xMode val="edge"/>
          <c:yMode val="edge"/>
          <c:x val="0.15834827014970398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38670166229221"/>
          <c:y val="0.15319444444444447"/>
          <c:w val="0.8332314085739283"/>
          <c:h val="0.614984324876057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DATA!$A$26</c:f>
              <c:strCache>
                <c:ptCount val="1"/>
                <c:pt idx="0">
                  <c:v>Budget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DATA!$B$25:$D$25</c:f>
              <c:strCache>
                <c:ptCount val="3"/>
                <c:pt idx="0">
                  <c:v>Net</c:v>
                </c:pt>
                <c:pt idx="1">
                  <c:v>Expense</c:v>
                </c:pt>
                <c:pt idx="2">
                  <c:v>Revenue</c:v>
                </c:pt>
              </c:strCache>
            </c:strRef>
          </c:cat>
          <c:val>
            <c:numRef>
              <c:f>DATA!$B$26:$D$26</c:f>
              <c:numCache>
                <c:formatCode>_("$"* #,##0_);_("$"* \(#,##0\);_("$"* "-"??_);_(@_)</c:formatCode>
                <c:ptCount val="3"/>
                <c:pt idx="0">
                  <c:v>710000</c:v>
                </c:pt>
                <c:pt idx="1">
                  <c:v>3420000</c:v>
                </c:pt>
                <c:pt idx="2">
                  <c:v>4130000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0-4205-A3D6-B9F52EE4D7DF}"/>
            </c:ext>
          </c:extLst>
        </c:ser>
        <c:ser>
          <c:idx val="1"/>
          <c:order val="1"/>
          <c:tx>
            <c:strRef>
              <c:f>DATA!$A$27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DATA!$B$25:$D$25</c:f>
              <c:strCache>
                <c:ptCount val="3"/>
                <c:pt idx="0">
                  <c:v>Net</c:v>
                </c:pt>
                <c:pt idx="1">
                  <c:v>Expense</c:v>
                </c:pt>
                <c:pt idx="2">
                  <c:v>Revenue</c:v>
                </c:pt>
              </c:strCache>
            </c:strRef>
          </c:cat>
          <c:val>
            <c:numRef>
              <c:f>DATA!$B$27:$D$27</c:f>
              <c:numCache>
                <c:formatCode>_("$"* #,##0_);_("$"* \(#,##0\);_("$"* "-"??_);_(@_)</c:formatCode>
                <c:ptCount val="3"/>
                <c:pt idx="0">
                  <c:v>707600</c:v>
                </c:pt>
                <c:pt idx="1">
                  <c:v>3355400</c:v>
                </c:pt>
                <c:pt idx="2">
                  <c:v>4063000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70-4205-A3D6-B9F52EE4D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42259392"/>
        <c:axId val="542249880"/>
      </c:barChart>
      <c:catAx>
        <c:axId val="542259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249880"/>
        <c:crosses val="autoZero"/>
        <c:auto val="1"/>
        <c:lblAlgn val="ctr"/>
        <c:lblOffset val="100"/>
        <c:noMultiLvlLbl val="0"/>
      </c:catAx>
      <c:valAx>
        <c:axId val="542249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0.0,,&quot;M&quot;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259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Expense</a:t>
            </a:r>
            <a:r>
              <a:rPr lang="en-US" baseline="0"/>
              <a:t> Distribution</a:t>
            </a:r>
            <a:endParaRPr lang="en-US"/>
          </a:p>
        </c:rich>
      </c:tx>
      <c:layout>
        <c:manualLayout>
          <c:xMode val="edge"/>
          <c:yMode val="edge"/>
          <c:x val="0.55671031401716375"/>
          <c:y val="5.55555555555555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0017240874461958E-2"/>
          <c:y val="0.10226851851851854"/>
          <c:w val="0.59089399527546482"/>
          <c:h val="0.8606944444444444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AD2-4C41-910C-28F95268B9C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AD2-4C41-910C-28F95268B9C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AD2-4C41-910C-28F95268B9C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AD2-4C41-910C-28F95268B9C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AD2-4C41-910C-28F95268B9C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DATA!$C$35:$C$39</c:f>
              <c:strCache>
                <c:ptCount val="5"/>
                <c:pt idx="0">
                  <c:v>Personnel Wages &amp; Benefits (max 60%)</c:v>
                </c:pt>
                <c:pt idx="1">
                  <c:v>Facilities Operations &amp; Maintainance* (max 25%)</c:v>
                </c:pt>
                <c:pt idx="2">
                  <c:v>Professional Services</c:v>
                </c:pt>
                <c:pt idx="3">
                  <c:v>Student Services</c:v>
                </c:pt>
                <c:pt idx="4">
                  <c:v>Office Supplies, Equipment &amp; Misc.</c:v>
                </c:pt>
              </c:strCache>
            </c:strRef>
          </c:cat>
          <c:val>
            <c:numRef>
              <c:f>DATA!$D$35:$D$39</c:f>
              <c:numCache>
                <c:formatCode>0%</c:formatCode>
                <c:ptCount val="5"/>
                <c:pt idx="0">
                  <c:v>0.55000000000000004</c:v>
                </c:pt>
                <c:pt idx="1">
                  <c:v>0.2</c:v>
                </c:pt>
                <c:pt idx="2">
                  <c:v>0.09</c:v>
                </c:pt>
                <c:pt idx="3">
                  <c:v>0.12</c:v>
                </c:pt>
                <c:pt idx="4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AD2-4C41-910C-28F95268B9C7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EAD2-4C41-910C-28F95268B9C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EAD2-4C41-910C-28F95268B9C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EAD2-4C41-910C-28F95268B9C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EAD2-4C41-910C-28F95268B9C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EAD2-4C41-910C-28F95268B9C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EAD2-4C41-910C-28F95268B9C7}"/>
              </c:ext>
            </c:extLst>
          </c:dPt>
          <c:cat>
            <c:strRef>
              <c:f>DATA!$C$35:$C$39</c:f>
              <c:strCache>
                <c:ptCount val="5"/>
                <c:pt idx="0">
                  <c:v>Personnel Wages &amp; Benefits (max 60%)</c:v>
                </c:pt>
                <c:pt idx="1">
                  <c:v>Facilities Operations &amp; Maintainance* (max 25%)</c:v>
                </c:pt>
                <c:pt idx="2">
                  <c:v>Professional Services</c:v>
                </c:pt>
                <c:pt idx="3">
                  <c:v>Student Services</c:v>
                </c:pt>
                <c:pt idx="4">
                  <c:v>Office Supplies, Equipment &amp; Misc.</c:v>
                </c:pt>
              </c:strCache>
            </c:strRef>
          </c:cat>
          <c:val>
            <c:numRef>
              <c:f>DATA!$D$35:$D$40</c:f>
              <c:numCache>
                <c:formatCode>0%</c:formatCode>
                <c:ptCount val="6"/>
                <c:pt idx="0">
                  <c:v>0.55000000000000004</c:v>
                </c:pt>
                <c:pt idx="1">
                  <c:v>0.2</c:v>
                </c:pt>
                <c:pt idx="2">
                  <c:v>0.09</c:v>
                </c:pt>
                <c:pt idx="3">
                  <c:v>0.12</c:v>
                </c:pt>
                <c:pt idx="4">
                  <c:v>0.04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AD2-4C41-910C-28F95268B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0.66320340230424046"/>
          <c:y val="0.23230586067853171"/>
          <c:w val="0.29709436444513915"/>
          <c:h val="0.545646783463107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Surplus</a:t>
            </a:r>
            <a:r>
              <a:rPr lang="en-US" baseline="0"/>
              <a:t> / (Deficit) from Operations</a:t>
            </a:r>
            <a:endParaRPr lang="en-US"/>
          </a:p>
        </c:rich>
      </c:tx>
      <c:layout>
        <c:manualLayout>
          <c:xMode val="edge"/>
          <c:yMode val="edge"/>
          <c:x val="0.15834827014970398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38670166229221"/>
          <c:y val="0.15319444444444447"/>
          <c:w val="0.8332314085739283"/>
          <c:h val="0.614984324876057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DATA!$A$26</c:f>
              <c:strCache>
                <c:ptCount val="1"/>
                <c:pt idx="0">
                  <c:v>Budget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DATA!$B$25:$D$25</c:f>
              <c:strCache>
                <c:ptCount val="3"/>
                <c:pt idx="0">
                  <c:v>Net</c:v>
                </c:pt>
                <c:pt idx="1">
                  <c:v>Expense</c:v>
                </c:pt>
                <c:pt idx="2">
                  <c:v>Revenue</c:v>
                </c:pt>
              </c:strCache>
            </c:strRef>
          </c:cat>
          <c:val>
            <c:numRef>
              <c:f>DATA!$B$26:$D$26</c:f>
              <c:numCache>
                <c:formatCode>_("$"* #,##0_);_("$"* \(#,##0\);_("$"* "-"??_);_(@_)</c:formatCode>
                <c:ptCount val="3"/>
                <c:pt idx="0">
                  <c:v>710000</c:v>
                </c:pt>
                <c:pt idx="1">
                  <c:v>3420000</c:v>
                </c:pt>
                <c:pt idx="2">
                  <c:v>4130000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0D-42DA-9D83-94F6B504681C}"/>
            </c:ext>
          </c:extLst>
        </c:ser>
        <c:ser>
          <c:idx val="1"/>
          <c:order val="1"/>
          <c:tx>
            <c:strRef>
              <c:f>DATA!$A$27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DATA!$B$25:$D$25</c:f>
              <c:strCache>
                <c:ptCount val="3"/>
                <c:pt idx="0">
                  <c:v>Net</c:v>
                </c:pt>
                <c:pt idx="1">
                  <c:v>Expense</c:v>
                </c:pt>
                <c:pt idx="2">
                  <c:v>Revenue</c:v>
                </c:pt>
              </c:strCache>
            </c:strRef>
          </c:cat>
          <c:val>
            <c:numRef>
              <c:f>DATA!$B$27:$D$27</c:f>
              <c:numCache>
                <c:formatCode>_("$"* #,##0_);_("$"* \(#,##0\);_("$"* "-"??_);_(@_)</c:formatCode>
                <c:ptCount val="3"/>
                <c:pt idx="0">
                  <c:v>707600</c:v>
                </c:pt>
                <c:pt idx="1">
                  <c:v>3355400</c:v>
                </c:pt>
                <c:pt idx="2">
                  <c:v>4063000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0D-42DA-9D83-94F6B5046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42259392"/>
        <c:axId val="542249880"/>
      </c:barChart>
      <c:catAx>
        <c:axId val="542259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249880"/>
        <c:crosses val="autoZero"/>
        <c:auto val="1"/>
        <c:lblAlgn val="ctr"/>
        <c:lblOffset val="100"/>
        <c:noMultiLvlLbl val="0"/>
      </c:catAx>
      <c:valAx>
        <c:axId val="542249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0.0,,&quot;M&quot;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259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Expense</a:t>
            </a:r>
            <a:r>
              <a:rPr lang="en-US" baseline="0"/>
              <a:t> Distribution</a:t>
            </a:r>
            <a:endParaRPr lang="en-US"/>
          </a:p>
        </c:rich>
      </c:tx>
      <c:layout>
        <c:manualLayout>
          <c:xMode val="edge"/>
          <c:yMode val="edge"/>
          <c:x val="0.55671031401716375"/>
          <c:y val="5.55555555555555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0017240874461958E-2"/>
          <c:y val="0.10226851851851854"/>
          <c:w val="0.59089399527546482"/>
          <c:h val="0.8606944444444444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21-4E9B-9914-47A20DC8033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21-4E9B-9914-47A20DC8033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B21-4E9B-9914-47A20DC8033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21-4E9B-9914-47A20DC8033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B21-4E9B-9914-47A20DC8033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DATA!$C$35:$C$39</c:f>
              <c:strCache>
                <c:ptCount val="5"/>
                <c:pt idx="0">
                  <c:v>Personnel Wages &amp; Benefits (max 60%)</c:v>
                </c:pt>
                <c:pt idx="1">
                  <c:v>Facilities Operations &amp; Maintainance* (max 25%)</c:v>
                </c:pt>
                <c:pt idx="2">
                  <c:v>Professional Services</c:v>
                </c:pt>
                <c:pt idx="3">
                  <c:v>Student Services</c:v>
                </c:pt>
                <c:pt idx="4">
                  <c:v>Office Supplies, Equipment &amp; Misc.</c:v>
                </c:pt>
              </c:strCache>
            </c:strRef>
          </c:cat>
          <c:val>
            <c:numRef>
              <c:f>DATA!$D$35:$D$39</c:f>
              <c:numCache>
                <c:formatCode>0%</c:formatCode>
                <c:ptCount val="5"/>
                <c:pt idx="0">
                  <c:v>0.55000000000000004</c:v>
                </c:pt>
                <c:pt idx="1">
                  <c:v>0.2</c:v>
                </c:pt>
                <c:pt idx="2">
                  <c:v>0.09</c:v>
                </c:pt>
                <c:pt idx="3">
                  <c:v>0.12</c:v>
                </c:pt>
                <c:pt idx="4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B21-4E9B-9914-47A20DC8033A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CB21-4E9B-9914-47A20DC8033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CB21-4E9B-9914-47A20DC8033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CB21-4E9B-9914-47A20DC8033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CB21-4E9B-9914-47A20DC8033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CB21-4E9B-9914-47A20DC8033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CB21-4E9B-9914-47A20DC8033A}"/>
              </c:ext>
            </c:extLst>
          </c:dPt>
          <c:cat>
            <c:strRef>
              <c:f>DATA!$C$35:$C$39</c:f>
              <c:strCache>
                <c:ptCount val="5"/>
                <c:pt idx="0">
                  <c:v>Personnel Wages &amp; Benefits (max 60%)</c:v>
                </c:pt>
                <c:pt idx="1">
                  <c:v>Facilities Operations &amp; Maintainance* (max 25%)</c:v>
                </c:pt>
                <c:pt idx="2">
                  <c:v>Professional Services</c:v>
                </c:pt>
                <c:pt idx="3">
                  <c:v>Student Services</c:v>
                </c:pt>
                <c:pt idx="4">
                  <c:v>Office Supplies, Equipment &amp; Misc.</c:v>
                </c:pt>
              </c:strCache>
            </c:strRef>
          </c:cat>
          <c:val>
            <c:numRef>
              <c:f>DATA!$D$35:$D$40</c:f>
              <c:numCache>
                <c:formatCode>0%</c:formatCode>
                <c:ptCount val="6"/>
                <c:pt idx="0">
                  <c:v>0.55000000000000004</c:v>
                </c:pt>
                <c:pt idx="1">
                  <c:v>0.2</c:v>
                </c:pt>
                <c:pt idx="2">
                  <c:v>0.09</c:v>
                </c:pt>
                <c:pt idx="3">
                  <c:v>0.12</c:v>
                </c:pt>
                <c:pt idx="4">
                  <c:v>0.04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CB21-4E9B-9914-47A20DC80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0.66320340230424046"/>
          <c:y val="0.23230586067853171"/>
          <c:w val="0.29709436444513915"/>
          <c:h val="0.545646783463107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Surplus</a:t>
            </a:r>
            <a:r>
              <a:rPr lang="en-US" baseline="0"/>
              <a:t> / (Deficit) from Operations</a:t>
            </a:r>
            <a:endParaRPr lang="en-US"/>
          </a:p>
        </c:rich>
      </c:tx>
      <c:layout>
        <c:manualLayout>
          <c:xMode val="edge"/>
          <c:yMode val="edge"/>
          <c:x val="0.15834827014970398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38670166229221"/>
          <c:y val="0.15319444444444447"/>
          <c:w val="0.8332314085739283"/>
          <c:h val="0.614984324876057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DATA!$A$26</c:f>
              <c:strCache>
                <c:ptCount val="1"/>
                <c:pt idx="0">
                  <c:v>Budget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DATA!$B$25:$D$25</c:f>
              <c:strCache>
                <c:ptCount val="3"/>
                <c:pt idx="0">
                  <c:v>Net</c:v>
                </c:pt>
                <c:pt idx="1">
                  <c:v>Expense</c:v>
                </c:pt>
                <c:pt idx="2">
                  <c:v>Revenue</c:v>
                </c:pt>
              </c:strCache>
            </c:strRef>
          </c:cat>
          <c:val>
            <c:numRef>
              <c:f>DATA!$B$26:$D$26</c:f>
              <c:numCache>
                <c:formatCode>_("$"* #,##0_);_("$"* \(#,##0\);_("$"* "-"??_);_(@_)</c:formatCode>
                <c:ptCount val="3"/>
                <c:pt idx="0">
                  <c:v>710000</c:v>
                </c:pt>
                <c:pt idx="1">
                  <c:v>3420000</c:v>
                </c:pt>
                <c:pt idx="2">
                  <c:v>4130000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DE-4FE3-8115-C6BF68FABA14}"/>
            </c:ext>
          </c:extLst>
        </c:ser>
        <c:ser>
          <c:idx val="1"/>
          <c:order val="1"/>
          <c:tx>
            <c:strRef>
              <c:f>DATA!$A$27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DATA!$B$25:$D$25</c:f>
              <c:strCache>
                <c:ptCount val="3"/>
                <c:pt idx="0">
                  <c:v>Net</c:v>
                </c:pt>
                <c:pt idx="1">
                  <c:v>Expense</c:v>
                </c:pt>
                <c:pt idx="2">
                  <c:v>Revenue</c:v>
                </c:pt>
              </c:strCache>
            </c:strRef>
          </c:cat>
          <c:val>
            <c:numRef>
              <c:f>DATA!$B$27:$D$27</c:f>
              <c:numCache>
                <c:formatCode>_("$"* #,##0_);_("$"* \(#,##0\);_("$"* "-"??_);_(@_)</c:formatCode>
                <c:ptCount val="3"/>
                <c:pt idx="0">
                  <c:v>707600</c:v>
                </c:pt>
                <c:pt idx="1">
                  <c:v>3355400</c:v>
                </c:pt>
                <c:pt idx="2">
                  <c:v>4063000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DE-4FE3-8115-C6BF68FAB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42259392"/>
        <c:axId val="542249880"/>
      </c:barChart>
      <c:catAx>
        <c:axId val="542259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249880"/>
        <c:crosses val="autoZero"/>
        <c:auto val="1"/>
        <c:lblAlgn val="ctr"/>
        <c:lblOffset val="100"/>
        <c:noMultiLvlLbl val="0"/>
      </c:catAx>
      <c:valAx>
        <c:axId val="542249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0.0,,&quot;M&quot;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259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Expense</a:t>
            </a:r>
            <a:r>
              <a:rPr lang="en-US" baseline="0"/>
              <a:t> Distribution</a:t>
            </a:r>
            <a:endParaRPr lang="en-US"/>
          </a:p>
        </c:rich>
      </c:tx>
      <c:layout>
        <c:manualLayout>
          <c:xMode val="edge"/>
          <c:yMode val="edge"/>
          <c:x val="0.25368010816829717"/>
          <c:y val="3.21638657894432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6549219226384582E-2"/>
          <c:y val="0.21063887786687777"/>
          <c:w val="0.53110554362522855"/>
          <c:h val="0.5271121301647476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0CD-4B8D-9114-0EFDFD238A5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0CD-4B8D-9114-0EFDFD238A5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0CD-4B8D-9114-0EFDFD238A5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0CD-4B8D-9114-0EFDFD238A5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0CD-4B8D-9114-0EFDFD238A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DATA!$C$35:$C$39</c:f>
              <c:strCache>
                <c:ptCount val="5"/>
                <c:pt idx="0">
                  <c:v>Personnel Wages &amp; Benefits (max 60%)</c:v>
                </c:pt>
                <c:pt idx="1">
                  <c:v>Facilities Operations &amp; Maintainance* (max 25%)</c:v>
                </c:pt>
                <c:pt idx="2">
                  <c:v>Professional Services</c:v>
                </c:pt>
                <c:pt idx="3">
                  <c:v>Student Services</c:v>
                </c:pt>
                <c:pt idx="4">
                  <c:v>Office Supplies, Equipment &amp; Misc.</c:v>
                </c:pt>
              </c:strCache>
            </c:strRef>
          </c:cat>
          <c:val>
            <c:numRef>
              <c:f>DATA!$D$35:$D$39</c:f>
              <c:numCache>
                <c:formatCode>0%</c:formatCode>
                <c:ptCount val="5"/>
                <c:pt idx="0">
                  <c:v>0.55000000000000004</c:v>
                </c:pt>
                <c:pt idx="1">
                  <c:v>0.2</c:v>
                </c:pt>
                <c:pt idx="2">
                  <c:v>0.09</c:v>
                </c:pt>
                <c:pt idx="3">
                  <c:v>0.12</c:v>
                </c:pt>
                <c:pt idx="4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0CD-4B8D-9114-0EFDFD238A54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00CD-4B8D-9114-0EFDFD238A5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00CD-4B8D-9114-0EFDFD238A5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00CD-4B8D-9114-0EFDFD238A5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00CD-4B8D-9114-0EFDFD238A5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00CD-4B8D-9114-0EFDFD238A5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00CD-4B8D-9114-0EFDFD238A54}"/>
              </c:ext>
            </c:extLst>
          </c:dPt>
          <c:cat>
            <c:strRef>
              <c:f>DATA!$C$35:$C$39</c:f>
              <c:strCache>
                <c:ptCount val="5"/>
                <c:pt idx="0">
                  <c:v>Personnel Wages &amp; Benefits (max 60%)</c:v>
                </c:pt>
                <c:pt idx="1">
                  <c:v>Facilities Operations &amp; Maintainance* (max 25%)</c:v>
                </c:pt>
                <c:pt idx="2">
                  <c:v>Professional Services</c:v>
                </c:pt>
                <c:pt idx="3">
                  <c:v>Student Services</c:v>
                </c:pt>
                <c:pt idx="4">
                  <c:v>Office Supplies, Equipment &amp; Misc.</c:v>
                </c:pt>
              </c:strCache>
            </c:strRef>
          </c:cat>
          <c:val>
            <c:numRef>
              <c:f>DATA!$D$35:$D$40</c:f>
              <c:numCache>
                <c:formatCode>0%</c:formatCode>
                <c:ptCount val="6"/>
                <c:pt idx="0">
                  <c:v>0.55000000000000004</c:v>
                </c:pt>
                <c:pt idx="1">
                  <c:v>0.2</c:v>
                </c:pt>
                <c:pt idx="2">
                  <c:v>0.09</c:v>
                </c:pt>
                <c:pt idx="3">
                  <c:v>0.12</c:v>
                </c:pt>
                <c:pt idx="4">
                  <c:v>0.04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0CD-4B8D-9114-0EFDFD238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0.55545931758530176"/>
          <c:y val="0.25235602066688489"/>
          <c:w val="0.43850844402025518"/>
          <c:h val="0.502204986954265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180974</xdr:rowOff>
    </xdr:from>
    <xdr:to>
      <xdr:col>9</xdr:col>
      <xdr:colOff>609599</xdr:colOff>
      <xdr:row>19</xdr:row>
      <xdr:rowOff>190499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186390</xdr:rowOff>
    </xdr:from>
    <xdr:to>
      <xdr:col>17</xdr:col>
      <xdr:colOff>925</xdr:colOff>
      <xdr:row>19</xdr:row>
      <xdr:rowOff>190499</xdr:rowOff>
    </xdr:to>
    <xdr:graphicFrame macro="">
      <xdr:nvGraphicFramePr>
        <xdr:cNvPr id="3" name="Chart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0.58333</cdr:x>
      <cdr:y>0.89239</cdr:y>
    </cdr:from>
    <cdr:to>
      <cdr:x>1</cdr:x>
      <cdr:y>0.99448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333625" y="3080685"/>
          <a:ext cx="1666875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/>
            <a:t>*Includes: Financing Costs, Utilities, Security, Insurance, etc.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76198</xdr:rowOff>
    </xdr:from>
    <xdr:to>
      <xdr:col>10</xdr:col>
      <xdr:colOff>0</xdr:colOff>
      <xdr:row>20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21</xdr:row>
      <xdr:rowOff>5416</xdr:rowOff>
    </xdr:from>
    <xdr:to>
      <xdr:col>3</xdr:col>
      <xdr:colOff>0</xdr:colOff>
      <xdr:row>38</xdr:row>
      <xdr:rowOff>9526</xdr:rowOff>
    </xdr:to>
    <xdr:graphicFrame macro="">
      <xdr:nvGraphicFramePr>
        <xdr:cNvPr id="3" name="Chart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0.58333</cdr:x>
      <cdr:y>0.89239</cdr:y>
    </cdr:from>
    <cdr:to>
      <cdr:x>1</cdr:x>
      <cdr:y>0.99448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333625" y="3080685"/>
          <a:ext cx="1666875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/>
            <a:t>*Includes: Financing Costs, Utilities, Security, Insurance, etc.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76198</xdr:rowOff>
    </xdr:from>
    <xdr:to>
      <xdr:col>11</xdr:col>
      <xdr:colOff>0</xdr:colOff>
      <xdr:row>25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28</xdr:row>
      <xdr:rowOff>9525</xdr:rowOff>
    </xdr:from>
    <xdr:to>
      <xdr:col>4</xdr:col>
      <xdr:colOff>0</xdr:colOff>
      <xdr:row>48</xdr:row>
      <xdr:rowOff>1</xdr:rowOff>
    </xdr:to>
    <xdr:graphicFrame macro="">
      <xdr:nvGraphicFramePr>
        <xdr:cNvPr id="3" name="Chart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0.4949</cdr:x>
      <cdr:y>0.85213</cdr:y>
    </cdr:from>
    <cdr:to>
      <cdr:x>1</cdr:x>
      <cdr:y>0.98747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847851" y="3238501"/>
          <a:ext cx="1885949" cy="514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/>
            <a:t>*Includes: Financing Costs, Utilities, Security, Insurance, etc.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showGridLines="0" tabSelected="1" view="pageBreakPreview" zoomScale="90" zoomScaleNormal="100" zoomScaleSheetLayoutView="90" workbookViewId="0">
      <selection activeCell="F32" sqref="F32"/>
    </sheetView>
  </sheetViews>
  <sheetFormatPr defaultRowHeight="14.4" x14ac:dyDescent="0.3"/>
  <cols>
    <col min="1" max="1" width="13.5546875" customWidth="1"/>
    <col min="2" max="2" width="26.88671875" customWidth="1"/>
    <col min="3" max="3" width="16.33203125" customWidth="1"/>
    <col min="4" max="4" width="2.33203125" customWidth="1"/>
    <col min="8" max="8" width="9.109375" customWidth="1"/>
    <col min="11" max="11" width="2.33203125" customWidth="1"/>
  </cols>
  <sheetData>
    <row r="1" spans="1:3" ht="18" x14ac:dyDescent="0.35">
      <c r="A1" s="23" t="s">
        <v>0</v>
      </c>
      <c r="B1" s="1"/>
    </row>
    <row r="3" spans="1:3" x14ac:dyDescent="0.3">
      <c r="A3" s="5" t="s">
        <v>17</v>
      </c>
      <c r="B3" s="10"/>
      <c r="C3" s="6"/>
    </row>
    <row r="4" spans="1:3" x14ac:dyDescent="0.3">
      <c r="A4" s="7"/>
      <c r="B4" s="4"/>
      <c r="C4" s="8"/>
    </row>
    <row r="5" spans="1:3" x14ac:dyDescent="0.3">
      <c r="A5" s="7" t="s">
        <v>21</v>
      </c>
      <c r="B5" s="4"/>
      <c r="C5" s="43">
        <v>3500000</v>
      </c>
    </row>
    <row r="6" spans="1:3" x14ac:dyDescent="0.3">
      <c r="A6" s="7"/>
      <c r="B6" s="4"/>
      <c r="C6" s="41"/>
    </row>
    <row r="7" spans="1:3" x14ac:dyDescent="0.3">
      <c r="A7" s="13" t="s">
        <v>20</v>
      </c>
      <c r="B7" s="4"/>
      <c r="C7" s="43">
        <v>75000</v>
      </c>
    </row>
    <row r="8" spans="1:3" x14ac:dyDescent="0.3">
      <c r="A8" s="13" t="s">
        <v>22</v>
      </c>
      <c r="B8" s="4"/>
      <c r="C8" s="43">
        <v>650000</v>
      </c>
    </row>
    <row r="9" spans="1:3" x14ac:dyDescent="0.3">
      <c r="A9" s="13" t="s">
        <v>18</v>
      </c>
      <c r="B9" s="4"/>
      <c r="C9" s="43">
        <v>350000</v>
      </c>
    </row>
    <row r="10" spans="1:3" x14ac:dyDescent="0.3">
      <c r="A10" s="7" t="s">
        <v>19</v>
      </c>
      <c r="B10" s="4"/>
      <c r="C10" s="42">
        <f>SUM(C7:C9)</f>
        <v>1075000</v>
      </c>
    </row>
    <row r="11" spans="1:3" x14ac:dyDescent="0.3">
      <c r="A11" s="9"/>
      <c r="B11" s="3"/>
      <c r="C11" s="45"/>
    </row>
    <row r="14" spans="1:3" x14ac:dyDescent="0.3">
      <c r="A14" s="5" t="s">
        <v>25</v>
      </c>
      <c r="B14" s="10"/>
      <c r="C14" s="20"/>
    </row>
    <row r="15" spans="1:3" x14ac:dyDescent="0.3">
      <c r="A15" s="21" t="s">
        <v>26</v>
      </c>
      <c r="B15" s="18"/>
      <c r="C15" s="19"/>
    </row>
    <row r="16" spans="1:3" x14ac:dyDescent="0.3">
      <c r="A16" s="7"/>
      <c r="B16" s="4"/>
      <c r="C16" s="8"/>
    </row>
    <row r="17" spans="1:17" x14ac:dyDescent="0.3">
      <c r="A17" s="34"/>
      <c r="B17" s="12" t="s">
        <v>23</v>
      </c>
      <c r="C17" s="43">
        <f>C5</f>
        <v>3500000</v>
      </c>
    </row>
    <row r="18" spans="1:17" x14ac:dyDescent="0.3">
      <c r="A18" s="7"/>
      <c r="B18" s="4" t="s">
        <v>24</v>
      </c>
      <c r="C18" s="42">
        <v>3100000</v>
      </c>
    </row>
    <row r="19" spans="1:17" x14ac:dyDescent="0.3">
      <c r="A19" s="13"/>
      <c r="B19" s="16" t="s">
        <v>25</v>
      </c>
      <c r="C19" s="35">
        <f>C17/C18</f>
        <v>1.1290322580645162</v>
      </c>
    </row>
    <row r="20" spans="1:17" x14ac:dyDescent="0.3">
      <c r="A20" s="9"/>
      <c r="B20" s="3"/>
      <c r="C20" s="15"/>
    </row>
    <row r="22" spans="1:17" x14ac:dyDescent="0.3">
      <c r="A22" s="5" t="s">
        <v>46</v>
      </c>
      <c r="B22" s="22"/>
      <c r="C22" s="6"/>
      <c r="E22" s="5" t="s">
        <v>50</v>
      </c>
      <c r="F22" s="22"/>
      <c r="G22" s="22"/>
      <c r="H22" s="25" t="s">
        <v>43</v>
      </c>
      <c r="I22" s="25" t="s">
        <v>44</v>
      </c>
      <c r="J22" s="25" t="s">
        <v>45</v>
      </c>
      <c r="L22" s="5" t="s">
        <v>51</v>
      </c>
      <c r="M22" s="22"/>
      <c r="N22" s="22"/>
      <c r="O22" s="25" t="s">
        <v>43</v>
      </c>
      <c r="P22" s="25" t="s">
        <v>44</v>
      </c>
      <c r="Q22" s="25" t="s">
        <v>45</v>
      </c>
    </row>
    <row r="23" spans="1:17" ht="17.25" customHeight="1" x14ac:dyDescent="0.3">
      <c r="A23" s="66" t="s">
        <v>27</v>
      </c>
      <c r="B23" s="67"/>
      <c r="C23" s="70">
        <v>0</v>
      </c>
      <c r="E23" s="66"/>
      <c r="F23" s="67"/>
      <c r="G23" s="67"/>
      <c r="H23" s="29" t="s">
        <v>1</v>
      </c>
      <c r="I23" s="31">
        <v>43419</v>
      </c>
      <c r="J23" s="36" t="s">
        <v>49</v>
      </c>
      <c r="L23" s="7"/>
      <c r="M23" s="4"/>
      <c r="N23" s="4"/>
      <c r="O23" s="29" t="s">
        <v>1</v>
      </c>
      <c r="P23" s="31">
        <v>43463</v>
      </c>
      <c r="Q23" s="37" t="s">
        <v>49</v>
      </c>
    </row>
    <row r="24" spans="1:17" x14ac:dyDescent="0.3">
      <c r="A24" s="66"/>
      <c r="B24" s="67"/>
      <c r="C24" s="70"/>
      <c r="E24" s="66"/>
      <c r="F24" s="67"/>
      <c r="G24" s="67"/>
      <c r="H24" s="29" t="s">
        <v>2</v>
      </c>
      <c r="I24" s="31">
        <v>43146</v>
      </c>
      <c r="J24" s="24"/>
      <c r="L24" s="7"/>
      <c r="M24" s="4"/>
      <c r="N24" s="4"/>
      <c r="O24" s="29" t="s">
        <v>2</v>
      </c>
      <c r="P24" s="31">
        <v>43188</v>
      </c>
      <c r="Q24" s="30"/>
    </row>
    <row r="25" spans="1:17" ht="17.25" customHeight="1" x14ac:dyDescent="0.3">
      <c r="A25" s="66" t="s">
        <v>28</v>
      </c>
      <c r="B25" s="67"/>
      <c r="C25" s="70">
        <v>0</v>
      </c>
      <c r="E25" s="66"/>
      <c r="F25" s="67"/>
      <c r="G25" s="67"/>
      <c r="H25" s="29" t="s">
        <v>3</v>
      </c>
      <c r="I25" s="31">
        <v>43235</v>
      </c>
      <c r="J25" s="24"/>
      <c r="L25" s="7"/>
      <c r="M25" s="4"/>
      <c r="N25" s="4"/>
      <c r="O25" s="29" t="s">
        <v>3</v>
      </c>
      <c r="P25" s="31">
        <v>43280</v>
      </c>
      <c r="Q25" s="24"/>
    </row>
    <row r="26" spans="1:17" x14ac:dyDescent="0.3">
      <c r="A26" s="68"/>
      <c r="B26" s="69"/>
      <c r="C26" s="71"/>
      <c r="E26" s="68"/>
      <c r="F26" s="69"/>
      <c r="G26" s="69"/>
      <c r="H26" s="29" t="s">
        <v>4</v>
      </c>
      <c r="I26" s="31">
        <v>43313</v>
      </c>
      <c r="J26" s="24"/>
      <c r="L26" s="9"/>
      <c r="M26" s="3"/>
      <c r="N26" s="3"/>
      <c r="O26" s="29" t="s">
        <v>4</v>
      </c>
      <c r="P26" s="31">
        <v>43372</v>
      </c>
      <c r="Q26" s="24"/>
    </row>
    <row r="39" spans="1:10" ht="8.1" customHeight="1" x14ac:dyDescent="0.3"/>
    <row r="40" spans="1:10" x14ac:dyDescent="0.3">
      <c r="A40" s="46" t="s">
        <v>58</v>
      </c>
      <c r="B40" s="22"/>
      <c r="C40" s="6"/>
      <c r="D40" s="8"/>
      <c r="E40" s="46" t="s">
        <v>55</v>
      </c>
      <c r="F40" s="22"/>
      <c r="G40" s="50" t="s">
        <v>1</v>
      </c>
      <c r="H40" s="50" t="s">
        <v>2</v>
      </c>
      <c r="I40" s="50" t="s">
        <v>3</v>
      </c>
      <c r="J40" s="53" t="s">
        <v>4</v>
      </c>
    </row>
    <row r="41" spans="1:10" x14ac:dyDescent="0.3">
      <c r="A41" s="7"/>
      <c r="B41" s="48"/>
      <c r="C41" s="8"/>
      <c r="D41" s="8"/>
      <c r="E41" s="7"/>
      <c r="F41" s="51" t="s">
        <v>56</v>
      </c>
      <c r="G41" s="4">
        <v>410</v>
      </c>
      <c r="H41" s="4">
        <v>410</v>
      </c>
      <c r="I41" s="4">
        <v>410</v>
      </c>
      <c r="J41" s="8">
        <v>410</v>
      </c>
    </row>
    <row r="42" spans="1:10" x14ac:dyDescent="0.3">
      <c r="A42" s="7"/>
      <c r="B42" s="48"/>
      <c r="C42" s="8"/>
      <c r="D42" s="8"/>
      <c r="E42" s="7"/>
      <c r="F42" s="51" t="s">
        <v>57</v>
      </c>
      <c r="G42" s="4">
        <v>354</v>
      </c>
      <c r="H42" s="4">
        <v>354</v>
      </c>
      <c r="I42" s="4">
        <v>354</v>
      </c>
      <c r="J42" s="8">
        <v>354</v>
      </c>
    </row>
    <row r="43" spans="1:10" x14ac:dyDescent="0.3">
      <c r="A43" s="9"/>
      <c r="B43" s="49"/>
      <c r="C43" s="14"/>
      <c r="D43" s="8"/>
      <c r="E43" s="9"/>
      <c r="F43" s="52" t="s">
        <v>30</v>
      </c>
      <c r="G43" s="3">
        <v>343</v>
      </c>
      <c r="H43" s="3">
        <v>343</v>
      </c>
      <c r="I43" s="3">
        <v>341</v>
      </c>
      <c r="J43" s="14"/>
    </row>
  </sheetData>
  <mergeCells count="6">
    <mergeCell ref="A23:B24"/>
    <mergeCell ref="A25:B26"/>
    <mergeCell ref="C23:C24"/>
    <mergeCell ref="C25:C26"/>
    <mergeCell ref="E23:G24"/>
    <mergeCell ref="E25:G26"/>
  </mergeCells>
  <printOptions horizontalCentered="1"/>
  <pageMargins left="0.25" right="0.25" top="0.75" bottom="0.75" header="0.3" footer="0.3"/>
  <pageSetup scale="75" orientation="landscape" r:id="rId1"/>
  <colBreaks count="1" manualBreakCount="1">
    <brk id="1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view="pageBreakPreview" zoomScaleNormal="100" zoomScaleSheetLayoutView="100" workbookViewId="0">
      <selection sqref="A1:XFD1048576"/>
    </sheetView>
  </sheetViews>
  <sheetFormatPr defaultRowHeight="14.4" x14ac:dyDescent="0.3"/>
  <cols>
    <col min="1" max="1" width="13.5546875" customWidth="1"/>
    <col min="2" max="2" width="26.88671875" customWidth="1"/>
    <col min="3" max="3" width="16.33203125" customWidth="1"/>
    <col min="4" max="4" width="1.6640625" customWidth="1"/>
    <col min="8" max="8" width="9.109375" customWidth="1"/>
    <col min="11" max="11" width="9.109375" customWidth="1"/>
  </cols>
  <sheetData>
    <row r="1" spans="1:10" ht="18" x14ac:dyDescent="0.35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7"/>
    </row>
    <row r="2" spans="1:10" ht="6" customHeight="1" x14ac:dyDescent="0.3"/>
    <row r="3" spans="1:10" x14ac:dyDescent="0.3">
      <c r="A3" s="5" t="s">
        <v>17</v>
      </c>
      <c r="B3" s="10"/>
      <c r="C3" s="6"/>
    </row>
    <row r="4" spans="1:10" x14ac:dyDescent="0.3">
      <c r="A4" s="7"/>
      <c r="B4" s="4"/>
      <c r="C4" s="8"/>
    </row>
    <row r="5" spans="1:10" x14ac:dyDescent="0.3">
      <c r="A5" s="7" t="s">
        <v>21</v>
      </c>
      <c r="B5" s="4"/>
      <c r="C5" s="43">
        <v>3500000</v>
      </c>
    </row>
    <row r="6" spans="1:10" x14ac:dyDescent="0.3">
      <c r="A6" s="7"/>
      <c r="B6" s="4"/>
      <c r="C6" s="41"/>
    </row>
    <row r="7" spans="1:10" x14ac:dyDescent="0.3">
      <c r="A7" s="7" t="s">
        <v>52</v>
      </c>
      <c r="B7" s="4"/>
      <c r="C7" s="43"/>
    </row>
    <row r="8" spans="1:10" x14ac:dyDescent="0.3">
      <c r="A8" s="13" t="s">
        <v>20</v>
      </c>
      <c r="B8" s="4"/>
      <c r="C8" s="43">
        <v>75000</v>
      </c>
    </row>
    <row r="9" spans="1:10" x14ac:dyDescent="0.3">
      <c r="A9" s="13" t="s">
        <v>22</v>
      </c>
      <c r="B9" s="4"/>
      <c r="C9" s="43">
        <v>650000</v>
      </c>
    </row>
    <row r="10" spans="1:10" x14ac:dyDescent="0.3">
      <c r="A10" s="13" t="s">
        <v>18</v>
      </c>
      <c r="B10" s="4"/>
      <c r="C10" s="42">
        <v>350000</v>
      </c>
    </row>
    <row r="11" spans="1:10" ht="15" thickBot="1" x14ac:dyDescent="0.35">
      <c r="A11" s="7" t="s">
        <v>19</v>
      </c>
      <c r="B11" s="4"/>
      <c r="C11" s="44">
        <f>SUM(C8:C10)</f>
        <v>1075000</v>
      </c>
    </row>
    <row r="12" spans="1:10" ht="15" thickTop="1" x14ac:dyDescent="0.3">
      <c r="A12" s="9"/>
      <c r="B12" s="3"/>
      <c r="C12" s="14"/>
    </row>
    <row r="13" spans="1:10" ht="6" customHeight="1" x14ac:dyDescent="0.3"/>
    <row r="14" spans="1:10" x14ac:dyDescent="0.3">
      <c r="A14" s="5" t="s">
        <v>25</v>
      </c>
      <c r="B14" s="10"/>
      <c r="C14" s="20"/>
    </row>
    <row r="15" spans="1:10" x14ac:dyDescent="0.3">
      <c r="A15" s="21" t="s">
        <v>53</v>
      </c>
      <c r="B15" s="18"/>
      <c r="C15" s="19"/>
    </row>
    <row r="16" spans="1:10" x14ac:dyDescent="0.3">
      <c r="A16" s="7"/>
      <c r="B16" s="4"/>
      <c r="C16" s="8"/>
    </row>
    <row r="17" spans="1:10" x14ac:dyDescent="0.3">
      <c r="A17" s="34"/>
      <c r="B17" s="12" t="s">
        <v>23</v>
      </c>
      <c r="C17" s="43">
        <f>C5</f>
        <v>3500000</v>
      </c>
    </row>
    <row r="18" spans="1:10" x14ac:dyDescent="0.3">
      <c r="A18" s="7"/>
      <c r="B18" s="4" t="s">
        <v>24</v>
      </c>
      <c r="C18" s="42">
        <v>3100000</v>
      </c>
    </row>
    <row r="19" spans="1:10" x14ac:dyDescent="0.3">
      <c r="A19" s="13"/>
      <c r="B19" s="16" t="s">
        <v>25</v>
      </c>
      <c r="C19" s="35">
        <f>C17/C18</f>
        <v>1.1290322580645162</v>
      </c>
    </row>
    <row r="20" spans="1:10" x14ac:dyDescent="0.3">
      <c r="A20" s="9"/>
      <c r="B20" s="3"/>
      <c r="C20" s="15"/>
    </row>
    <row r="21" spans="1:10" ht="8.1" customHeight="1" x14ac:dyDescent="0.3"/>
    <row r="22" spans="1:10" x14ac:dyDescent="0.3">
      <c r="E22" s="5" t="s">
        <v>46</v>
      </c>
      <c r="F22" s="22"/>
      <c r="G22" s="22"/>
      <c r="H22" s="22"/>
      <c r="I22" s="22"/>
      <c r="J22" s="6"/>
    </row>
    <row r="23" spans="1:10" x14ac:dyDescent="0.3">
      <c r="E23" s="66" t="s">
        <v>27</v>
      </c>
      <c r="F23" s="67"/>
      <c r="G23" s="67"/>
      <c r="H23" s="72">
        <v>0</v>
      </c>
      <c r="I23" s="72"/>
      <c r="J23" s="39"/>
    </row>
    <row r="24" spans="1:10" x14ac:dyDescent="0.3">
      <c r="E24" s="66"/>
      <c r="F24" s="67"/>
      <c r="G24" s="67"/>
      <c r="H24" s="72"/>
      <c r="I24" s="72"/>
      <c r="J24" s="39"/>
    </row>
    <row r="25" spans="1:10" x14ac:dyDescent="0.3">
      <c r="E25" s="66" t="s">
        <v>28</v>
      </c>
      <c r="F25" s="67"/>
      <c r="G25" s="67"/>
      <c r="H25" s="73">
        <v>0</v>
      </c>
      <c r="I25" s="73"/>
      <c r="J25" s="39"/>
    </row>
    <row r="26" spans="1:10" x14ac:dyDescent="0.3">
      <c r="E26" s="68"/>
      <c r="F26" s="69"/>
      <c r="G26" s="69"/>
      <c r="H26" s="74"/>
      <c r="I26" s="74"/>
      <c r="J26" s="40"/>
    </row>
    <row r="27" spans="1:10" ht="6" customHeight="1" x14ac:dyDescent="0.3"/>
    <row r="28" spans="1:10" x14ac:dyDescent="0.3">
      <c r="E28" s="5" t="s">
        <v>50</v>
      </c>
      <c r="F28" s="22"/>
      <c r="G28" s="22"/>
      <c r="H28" s="25" t="s">
        <v>43</v>
      </c>
      <c r="I28" s="25" t="s">
        <v>44</v>
      </c>
      <c r="J28" s="25" t="s">
        <v>45</v>
      </c>
    </row>
    <row r="29" spans="1:10" x14ac:dyDescent="0.3">
      <c r="E29" s="7"/>
      <c r="F29" s="4"/>
      <c r="G29" s="4"/>
      <c r="H29" s="29" t="s">
        <v>1</v>
      </c>
      <c r="I29" s="31">
        <v>43419</v>
      </c>
      <c r="J29" s="36" t="s">
        <v>49</v>
      </c>
    </row>
    <row r="30" spans="1:10" x14ac:dyDescent="0.3">
      <c r="E30" s="7"/>
      <c r="F30" s="4"/>
      <c r="G30" s="4"/>
      <c r="H30" s="29" t="s">
        <v>2</v>
      </c>
      <c r="I30" s="31">
        <v>43146</v>
      </c>
      <c r="J30" s="24"/>
    </row>
    <row r="31" spans="1:10" x14ac:dyDescent="0.3">
      <c r="E31" s="7"/>
      <c r="F31" s="4"/>
      <c r="G31" s="4"/>
      <c r="H31" s="29" t="s">
        <v>3</v>
      </c>
      <c r="I31" s="31">
        <v>43235</v>
      </c>
      <c r="J31" s="24"/>
    </row>
    <row r="32" spans="1:10" x14ac:dyDescent="0.3">
      <c r="E32" s="9"/>
      <c r="F32" s="3"/>
      <c r="G32" s="3"/>
      <c r="H32" s="29" t="s">
        <v>4</v>
      </c>
      <c r="I32" s="31">
        <v>43313</v>
      </c>
      <c r="J32" s="24"/>
    </row>
    <row r="33" spans="1:10" ht="6" customHeight="1" x14ac:dyDescent="0.3"/>
    <row r="34" spans="1:10" ht="15" customHeight="1" x14ac:dyDescent="0.3">
      <c r="E34" s="5" t="s">
        <v>51</v>
      </c>
      <c r="F34" s="22"/>
      <c r="G34" s="22"/>
      <c r="H34" s="25" t="s">
        <v>43</v>
      </c>
      <c r="I34" s="25" t="s">
        <v>44</v>
      </c>
      <c r="J34" s="25" t="s">
        <v>45</v>
      </c>
    </row>
    <row r="35" spans="1:10" x14ac:dyDescent="0.3">
      <c r="E35" s="7"/>
      <c r="F35" s="4"/>
      <c r="G35" s="4"/>
      <c r="H35" s="29" t="s">
        <v>1</v>
      </c>
      <c r="I35" s="31">
        <v>43463</v>
      </c>
      <c r="J35" s="37" t="s">
        <v>49</v>
      </c>
    </row>
    <row r="36" spans="1:10" x14ac:dyDescent="0.3">
      <c r="E36" s="7"/>
      <c r="F36" s="4"/>
      <c r="G36" s="4"/>
      <c r="H36" s="29" t="s">
        <v>2</v>
      </c>
      <c r="I36" s="31">
        <v>43188</v>
      </c>
      <c r="J36" s="30"/>
    </row>
    <row r="37" spans="1:10" x14ac:dyDescent="0.3">
      <c r="E37" s="7"/>
      <c r="F37" s="4"/>
      <c r="G37" s="4"/>
      <c r="H37" s="29" t="s">
        <v>3</v>
      </c>
      <c r="I37" s="31">
        <v>43280</v>
      </c>
      <c r="J37" s="24"/>
    </row>
    <row r="38" spans="1:10" x14ac:dyDescent="0.3">
      <c r="E38" s="9"/>
      <c r="F38" s="3"/>
      <c r="G38" s="3"/>
      <c r="H38" s="29" t="s">
        <v>4</v>
      </c>
      <c r="I38" s="31">
        <v>43372</v>
      </c>
      <c r="J38" s="24"/>
    </row>
    <row r="39" spans="1:10" ht="8.1" customHeight="1" x14ac:dyDescent="0.3"/>
    <row r="40" spans="1:10" x14ac:dyDescent="0.3">
      <c r="A40" s="5" t="s">
        <v>58</v>
      </c>
      <c r="B40" s="22"/>
      <c r="C40" s="6"/>
      <c r="D40" s="8"/>
      <c r="E40" s="5" t="s">
        <v>55</v>
      </c>
      <c r="F40" s="22"/>
      <c r="G40" s="50" t="s">
        <v>1</v>
      </c>
      <c r="H40" s="50" t="s">
        <v>2</v>
      </c>
      <c r="I40" s="50" t="s">
        <v>3</v>
      </c>
      <c r="J40" s="53" t="s">
        <v>4</v>
      </c>
    </row>
    <row r="41" spans="1:10" x14ac:dyDescent="0.3">
      <c r="A41" s="7"/>
      <c r="B41" s="18"/>
      <c r="C41" s="8"/>
      <c r="D41" s="8"/>
      <c r="E41" s="7"/>
      <c r="F41" s="51" t="s">
        <v>56</v>
      </c>
      <c r="G41" s="4">
        <v>410</v>
      </c>
      <c r="H41" s="4">
        <v>410</v>
      </c>
      <c r="I41" s="4">
        <v>410</v>
      </c>
      <c r="J41" s="8">
        <v>410</v>
      </c>
    </row>
    <row r="42" spans="1:10" x14ac:dyDescent="0.3">
      <c r="A42" s="7"/>
      <c r="B42" s="18"/>
      <c r="C42" s="8"/>
      <c r="D42" s="8"/>
      <c r="E42" s="7"/>
      <c r="F42" s="51" t="s">
        <v>57</v>
      </c>
      <c r="G42" s="4">
        <v>354</v>
      </c>
      <c r="H42" s="4">
        <v>354</v>
      </c>
      <c r="I42" s="4">
        <v>354</v>
      </c>
      <c r="J42" s="8">
        <v>354</v>
      </c>
    </row>
    <row r="43" spans="1:10" x14ac:dyDescent="0.3">
      <c r="A43" s="9"/>
      <c r="B43" s="47"/>
      <c r="C43" s="14"/>
      <c r="D43" s="8"/>
      <c r="E43" s="9"/>
      <c r="F43" s="52" t="s">
        <v>30</v>
      </c>
      <c r="G43" s="3">
        <v>343</v>
      </c>
      <c r="H43" s="3">
        <v>343</v>
      </c>
      <c r="I43" s="3">
        <v>341</v>
      </c>
      <c r="J43" s="14"/>
    </row>
  </sheetData>
  <mergeCells count="5">
    <mergeCell ref="H23:I24"/>
    <mergeCell ref="H25:I26"/>
    <mergeCell ref="A1:J1"/>
    <mergeCell ref="E23:G24"/>
    <mergeCell ref="E25:G26"/>
  </mergeCells>
  <printOptions horizontalCentered="1" verticalCentered="1"/>
  <pageMargins left="0.7" right="0.7" top="0.28999999999999998" bottom="0.3" header="0.3" footer="0.3"/>
  <pageSetup scale="9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48"/>
  <sheetViews>
    <sheetView showGridLines="0" zoomScale="85" zoomScaleNormal="85" zoomScaleSheetLayoutView="100" workbookViewId="0">
      <selection activeCell="K43" sqref="K43"/>
    </sheetView>
  </sheetViews>
  <sheetFormatPr defaultRowHeight="14.4" x14ac:dyDescent="0.3"/>
  <cols>
    <col min="2" max="2" width="13.5546875" customWidth="1"/>
    <col min="3" max="3" width="26.88671875" customWidth="1"/>
    <col min="4" max="4" width="15.6640625" customWidth="1"/>
    <col min="5" max="5" width="1.6640625" customWidth="1"/>
    <col min="9" max="9" width="9.109375" customWidth="1"/>
    <col min="12" max="12" width="2" customWidth="1"/>
    <col min="13" max="13" width="34.44140625" customWidth="1"/>
  </cols>
  <sheetData>
    <row r="2" spans="2:13" ht="37.5" customHeight="1" x14ac:dyDescent="0.3">
      <c r="B2" s="78" t="s">
        <v>73</v>
      </c>
      <c r="C2" s="79"/>
      <c r="D2" s="79"/>
      <c r="E2" s="79"/>
      <c r="F2" s="79"/>
      <c r="G2" s="79"/>
      <c r="H2" s="79"/>
      <c r="I2" s="79"/>
      <c r="J2" s="79"/>
      <c r="K2" s="80"/>
      <c r="M2" s="11" t="s">
        <v>59</v>
      </c>
    </row>
    <row r="3" spans="2:13" ht="6" customHeight="1" x14ac:dyDescent="0.3"/>
    <row r="4" spans="2:13" ht="15" customHeight="1" x14ac:dyDescent="0.3">
      <c r="B4" s="5" t="s">
        <v>17</v>
      </c>
      <c r="C4" s="10"/>
      <c r="D4" s="59" t="s">
        <v>67</v>
      </c>
      <c r="M4" s="26" t="s">
        <v>60</v>
      </c>
    </row>
    <row r="5" spans="2:13" ht="15" customHeight="1" x14ac:dyDescent="0.3">
      <c r="B5" s="7"/>
      <c r="C5" s="4"/>
      <c r="D5" s="8"/>
      <c r="M5" s="3"/>
    </row>
    <row r="6" spans="2:13" ht="15" customHeight="1" thickBot="1" x14ac:dyDescent="0.35">
      <c r="B6" s="7" t="s">
        <v>76</v>
      </c>
      <c r="C6" s="4"/>
      <c r="D6" s="54">
        <v>987123</v>
      </c>
      <c r="M6" s="17"/>
    </row>
    <row r="7" spans="2:13" ht="15" customHeight="1" thickTop="1" x14ac:dyDescent="0.3">
      <c r="B7" s="7"/>
      <c r="C7" s="4"/>
      <c r="D7" s="55"/>
      <c r="M7" s="17"/>
    </row>
    <row r="8" spans="2:13" ht="15" customHeight="1" x14ac:dyDescent="0.3">
      <c r="B8" s="7" t="s">
        <v>74</v>
      </c>
      <c r="C8" s="4"/>
      <c r="D8" s="64">
        <v>31</v>
      </c>
      <c r="M8" s="17"/>
    </row>
    <row r="9" spans="2:13" ht="15" customHeight="1" x14ac:dyDescent="0.3">
      <c r="B9" s="7" t="s">
        <v>77</v>
      </c>
      <c r="C9" s="4"/>
      <c r="D9" s="65">
        <v>31843</v>
      </c>
      <c r="M9" s="17"/>
    </row>
    <row r="10" spans="2:13" ht="15" customHeight="1" x14ac:dyDescent="0.3">
      <c r="B10" s="7" t="s">
        <v>78</v>
      </c>
      <c r="C10" s="4"/>
      <c r="D10" s="55"/>
      <c r="M10" s="17"/>
    </row>
    <row r="11" spans="2:13" ht="15" customHeight="1" x14ac:dyDescent="0.3">
      <c r="B11" s="7"/>
      <c r="C11" s="4"/>
      <c r="D11" s="41"/>
      <c r="M11" s="17"/>
    </row>
    <row r="12" spans="2:13" ht="15" customHeight="1" x14ac:dyDescent="0.3">
      <c r="B12" s="58" t="s">
        <v>75</v>
      </c>
      <c r="C12" s="4"/>
      <c r="D12" s="43"/>
      <c r="M12" s="17"/>
    </row>
    <row r="13" spans="2:13" ht="15" customHeight="1" x14ac:dyDescent="0.3">
      <c r="B13" s="13" t="s">
        <v>69</v>
      </c>
      <c r="C13" s="4"/>
      <c r="D13" s="55">
        <v>75000</v>
      </c>
      <c r="M13" s="17"/>
    </row>
    <row r="14" spans="2:13" ht="15" customHeight="1" x14ac:dyDescent="0.3">
      <c r="B14" s="13" t="s">
        <v>22</v>
      </c>
      <c r="C14" s="4"/>
      <c r="D14" s="55">
        <v>650000</v>
      </c>
      <c r="M14" s="17"/>
    </row>
    <row r="15" spans="2:13" ht="15" customHeight="1" x14ac:dyDescent="0.3">
      <c r="B15" s="13" t="s">
        <v>18</v>
      </c>
      <c r="C15" s="4"/>
      <c r="D15" s="56">
        <v>350000</v>
      </c>
      <c r="M15" s="17"/>
    </row>
    <row r="16" spans="2:13" ht="15" customHeight="1" thickBot="1" x14ac:dyDescent="0.35">
      <c r="B16" s="7" t="s">
        <v>19</v>
      </c>
      <c r="C16" s="4"/>
      <c r="D16" s="57">
        <f>SUM(D13:D15)</f>
        <v>1075000</v>
      </c>
      <c r="M16" s="17"/>
    </row>
    <row r="17" spans="2:13" ht="15" customHeight="1" thickTop="1" x14ac:dyDescent="0.3">
      <c r="B17" s="9"/>
      <c r="C17" s="3"/>
      <c r="D17" s="14"/>
      <c r="M17" s="17"/>
    </row>
    <row r="18" spans="2:13" ht="15" customHeight="1" x14ac:dyDescent="0.3">
      <c r="M18" s="17"/>
    </row>
    <row r="19" spans="2:13" ht="15" customHeight="1" x14ac:dyDescent="0.3">
      <c r="B19" s="5" t="s">
        <v>25</v>
      </c>
      <c r="C19" s="10"/>
      <c r="D19" s="20"/>
      <c r="M19" s="17"/>
    </row>
    <row r="20" spans="2:13" ht="15" customHeight="1" x14ac:dyDescent="0.3">
      <c r="B20" s="21" t="s">
        <v>53</v>
      </c>
      <c r="C20" s="18"/>
      <c r="D20" s="19"/>
      <c r="M20" s="17"/>
    </row>
    <row r="21" spans="2:13" ht="15" customHeight="1" x14ac:dyDescent="0.3">
      <c r="B21" s="7"/>
      <c r="C21" s="4"/>
      <c r="D21" s="8"/>
      <c r="M21" s="17"/>
    </row>
    <row r="22" spans="2:13" ht="15" customHeight="1" x14ac:dyDescent="0.3">
      <c r="B22" s="34"/>
      <c r="C22" s="12" t="s">
        <v>23</v>
      </c>
      <c r="D22" s="55">
        <v>500000</v>
      </c>
      <c r="M22" s="17"/>
    </row>
    <row r="23" spans="2:13" ht="15" customHeight="1" x14ac:dyDescent="0.3">
      <c r="B23" s="7"/>
      <c r="C23" s="4" t="s">
        <v>24</v>
      </c>
      <c r="D23" s="56">
        <v>444000</v>
      </c>
      <c r="M23" s="17"/>
    </row>
    <row r="24" spans="2:13" ht="15" customHeight="1" x14ac:dyDescent="0.3">
      <c r="B24" s="13"/>
      <c r="C24" s="16" t="s">
        <v>25</v>
      </c>
      <c r="D24" s="35">
        <f>D22/D23</f>
        <v>1.1261261261261262</v>
      </c>
      <c r="M24" s="17"/>
    </row>
    <row r="25" spans="2:13" ht="15" customHeight="1" x14ac:dyDescent="0.3">
      <c r="B25" s="7"/>
      <c r="C25" s="4"/>
      <c r="D25" s="6"/>
      <c r="M25" s="17"/>
    </row>
    <row r="26" spans="2:13" ht="15" customHeight="1" x14ac:dyDescent="0.3">
      <c r="B26" s="7" t="s">
        <v>61</v>
      </c>
      <c r="C26" s="4"/>
      <c r="D26" s="36" t="s">
        <v>62</v>
      </c>
      <c r="M26" s="17"/>
    </row>
    <row r="27" spans="2:13" ht="15" customHeight="1" x14ac:dyDescent="0.3">
      <c r="B27" s="9"/>
      <c r="C27" s="3"/>
      <c r="D27" s="14"/>
      <c r="F27" s="5" t="s">
        <v>68</v>
      </c>
      <c r="G27" s="22"/>
      <c r="H27" s="22"/>
      <c r="I27" s="22"/>
      <c r="J27" s="22"/>
      <c r="K27" s="59" t="s">
        <v>67</v>
      </c>
      <c r="M27" s="17"/>
    </row>
    <row r="28" spans="2:13" ht="15" customHeight="1" x14ac:dyDescent="0.3">
      <c r="F28" s="66" t="s">
        <v>64</v>
      </c>
      <c r="G28" s="67"/>
      <c r="H28" s="67"/>
      <c r="I28" s="72">
        <v>0</v>
      </c>
      <c r="J28" s="72"/>
      <c r="K28" s="39"/>
      <c r="M28" s="17"/>
    </row>
    <row r="29" spans="2:13" ht="15" customHeight="1" x14ac:dyDescent="0.3">
      <c r="F29" s="66"/>
      <c r="G29" s="67"/>
      <c r="H29" s="67"/>
      <c r="I29" s="72"/>
      <c r="J29" s="72"/>
      <c r="K29" s="39"/>
      <c r="M29" s="17"/>
    </row>
    <row r="30" spans="2:13" ht="15" customHeight="1" x14ac:dyDescent="0.3">
      <c r="F30" s="66" t="s">
        <v>27</v>
      </c>
      <c r="G30" s="67"/>
      <c r="H30" s="67"/>
      <c r="I30" s="73">
        <v>0</v>
      </c>
      <c r="J30" s="73"/>
      <c r="K30" s="39"/>
      <c r="M30" s="17"/>
    </row>
    <row r="31" spans="2:13" ht="15" customHeight="1" x14ac:dyDescent="0.3">
      <c r="F31" s="68"/>
      <c r="G31" s="69"/>
      <c r="H31" s="69"/>
      <c r="I31" s="74"/>
      <c r="J31" s="74"/>
      <c r="K31" s="40"/>
      <c r="M31" s="17"/>
    </row>
    <row r="32" spans="2:13" ht="15" customHeight="1" x14ac:dyDescent="0.3">
      <c r="M32" s="17"/>
    </row>
    <row r="33" spans="5:13" ht="15" customHeight="1" x14ac:dyDescent="0.3">
      <c r="F33" s="5" t="s">
        <v>50</v>
      </c>
      <c r="G33" s="22"/>
      <c r="H33" s="22"/>
      <c r="I33" s="25" t="s">
        <v>43</v>
      </c>
      <c r="J33" s="25" t="s">
        <v>44</v>
      </c>
      <c r="K33" s="25" t="s">
        <v>45</v>
      </c>
      <c r="M33" s="17"/>
    </row>
    <row r="34" spans="5:13" ht="15" customHeight="1" x14ac:dyDescent="0.3">
      <c r="F34" s="58" t="s">
        <v>65</v>
      </c>
      <c r="G34" s="4"/>
      <c r="H34" s="4"/>
      <c r="I34" s="29" t="s">
        <v>1</v>
      </c>
      <c r="J34" s="31">
        <v>43419</v>
      </c>
      <c r="K34" s="36" t="s">
        <v>49</v>
      </c>
      <c r="M34" s="17"/>
    </row>
    <row r="35" spans="5:13" ht="15" customHeight="1" x14ac:dyDescent="0.3">
      <c r="F35" s="7"/>
      <c r="G35" s="4"/>
      <c r="H35" s="4"/>
      <c r="I35" s="29" t="s">
        <v>2</v>
      </c>
      <c r="J35" s="31">
        <v>43146</v>
      </c>
      <c r="K35" s="36" t="s">
        <v>49</v>
      </c>
      <c r="M35" s="17"/>
    </row>
    <row r="36" spans="5:13" ht="15" customHeight="1" x14ac:dyDescent="0.3">
      <c r="F36" s="7"/>
      <c r="G36" s="4"/>
      <c r="H36" s="4"/>
      <c r="I36" s="29" t="s">
        <v>3</v>
      </c>
      <c r="J36" s="31">
        <v>43235</v>
      </c>
      <c r="K36" s="36" t="s">
        <v>49</v>
      </c>
      <c r="M36" s="17"/>
    </row>
    <row r="37" spans="5:13" ht="15" customHeight="1" x14ac:dyDescent="0.3">
      <c r="F37" s="9"/>
      <c r="G37" s="3"/>
      <c r="H37" s="3"/>
      <c r="I37" s="29" t="s">
        <v>4</v>
      </c>
      <c r="J37" s="31">
        <v>43313</v>
      </c>
      <c r="K37" s="24"/>
      <c r="M37" s="17"/>
    </row>
    <row r="38" spans="5:13" ht="15" customHeight="1" x14ac:dyDescent="0.3">
      <c r="M38" s="17"/>
    </row>
    <row r="39" spans="5:13" ht="15" customHeight="1" x14ac:dyDescent="0.3">
      <c r="F39" s="5" t="s">
        <v>66</v>
      </c>
      <c r="G39" s="22"/>
      <c r="H39" s="22"/>
      <c r="I39" s="25" t="s">
        <v>43</v>
      </c>
      <c r="J39" s="25" t="s">
        <v>44</v>
      </c>
      <c r="K39" s="25" t="s">
        <v>45</v>
      </c>
      <c r="M39" s="17"/>
    </row>
    <row r="40" spans="5:13" ht="15" customHeight="1" x14ac:dyDescent="0.3">
      <c r="F40" s="58" t="s">
        <v>65</v>
      </c>
      <c r="G40" s="4"/>
      <c r="H40" s="4"/>
      <c r="I40" s="29" t="s">
        <v>1</v>
      </c>
      <c r="J40" s="31">
        <v>43404</v>
      </c>
      <c r="K40" s="37" t="s">
        <v>49</v>
      </c>
      <c r="M40" s="17"/>
    </row>
    <row r="41" spans="5:13" ht="15" customHeight="1" x14ac:dyDescent="0.3">
      <c r="F41" s="7"/>
      <c r="G41" s="4"/>
      <c r="H41" s="4"/>
      <c r="I41" s="29" t="s">
        <v>2</v>
      </c>
      <c r="J41" s="31">
        <v>43131</v>
      </c>
      <c r="K41" s="36" t="s">
        <v>49</v>
      </c>
      <c r="M41" s="17"/>
    </row>
    <row r="42" spans="5:13" ht="15" customHeight="1" x14ac:dyDescent="0.3">
      <c r="F42" s="7"/>
      <c r="G42" s="4"/>
      <c r="H42" s="4"/>
      <c r="I42" s="29" t="s">
        <v>3</v>
      </c>
      <c r="J42" s="31">
        <v>43220</v>
      </c>
      <c r="K42" s="36" t="s">
        <v>49</v>
      </c>
      <c r="M42" s="17"/>
    </row>
    <row r="43" spans="5:13" ht="15" customHeight="1" x14ac:dyDescent="0.3">
      <c r="F43" s="9"/>
      <c r="G43" s="3"/>
      <c r="H43" s="3"/>
      <c r="I43" s="29" t="s">
        <v>4</v>
      </c>
      <c r="J43" s="31">
        <v>43312</v>
      </c>
      <c r="K43" s="24"/>
      <c r="M43" s="17"/>
    </row>
    <row r="44" spans="5:13" ht="15" customHeight="1" x14ac:dyDescent="0.3">
      <c r="M44" s="17"/>
    </row>
    <row r="45" spans="5:13" ht="15" customHeight="1" x14ac:dyDescent="0.3">
      <c r="E45" s="8"/>
      <c r="F45" s="5" t="s">
        <v>55</v>
      </c>
      <c r="G45" s="22"/>
      <c r="H45" s="50" t="s">
        <v>1</v>
      </c>
      <c r="I45" s="50" t="s">
        <v>2</v>
      </c>
      <c r="J45" s="50" t="s">
        <v>3</v>
      </c>
      <c r="K45" s="53" t="s">
        <v>4</v>
      </c>
      <c r="M45" s="17"/>
    </row>
    <row r="46" spans="5:13" ht="15" customHeight="1" x14ac:dyDescent="0.3">
      <c r="E46" s="8"/>
      <c r="F46" s="7"/>
      <c r="G46" s="51" t="s">
        <v>56</v>
      </c>
      <c r="H46" s="4">
        <v>400</v>
      </c>
      <c r="I46" s="4">
        <v>400</v>
      </c>
      <c r="J46" s="4">
        <v>400</v>
      </c>
      <c r="K46" s="8">
        <v>400</v>
      </c>
      <c r="M46" s="17"/>
    </row>
    <row r="47" spans="5:13" ht="15" customHeight="1" x14ac:dyDescent="0.3">
      <c r="E47" s="8"/>
      <c r="F47" s="7"/>
      <c r="G47" s="51" t="s">
        <v>57</v>
      </c>
      <c r="H47" s="4">
        <v>354</v>
      </c>
      <c r="I47" s="4">
        <v>354</v>
      </c>
      <c r="J47" s="4">
        <v>354</v>
      </c>
      <c r="K47" s="8">
        <v>354</v>
      </c>
      <c r="M47" s="17"/>
    </row>
    <row r="48" spans="5:13" ht="15" customHeight="1" x14ac:dyDescent="0.3">
      <c r="E48" s="8"/>
      <c r="F48" s="9"/>
      <c r="G48" s="52" t="s">
        <v>30</v>
      </c>
      <c r="H48" s="3">
        <v>350</v>
      </c>
      <c r="I48" s="3">
        <v>348</v>
      </c>
      <c r="J48" s="3">
        <v>345</v>
      </c>
      <c r="K48" s="14"/>
      <c r="M48" s="17"/>
    </row>
  </sheetData>
  <mergeCells count="5">
    <mergeCell ref="B2:K2"/>
    <mergeCell ref="F28:H29"/>
    <mergeCell ref="I28:J29"/>
    <mergeCell ref="F30:H31"/>
    <mergeCell ref="I30:J31"/>
  </mergeCells>
  <printOptions horizontalCentered="1" verticalCentered="1"/>
  <pageMargins left="0.25" right="0.25" top="0.3" bottom="0.31" header="0.3" footer="0.3"/>
  <pageSetup scale="8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F26" sqref="F26"/>
    </sheetView>
  </sheetViews>
  <sheetFormatPr defaultRowHeight="14.4" x14ac:dyDescent="0.3"/>
  <cols>
    <col min="1" max="1" width="14.5546875" customWidth="1"/>
    <col min="2" max="2" width="13.5546875" bestFit="1" customWidth="1"/>
    <col min="3" max="3" width="13.44140625" bestFit="1" customWidth="1"/>
    <col min="4" max="4" width="11.5546875" bestFit="1" customWidth="1"/>
    <col min="5" max="5" width="12.6640625" customWidth="1"/>
    <col min="6" max="7" width="13.33203125" bestFit="1" customWidth="1"/>
    <col min="10" max="10" width="10.88671875" bestFit="1" customWidth="1"/>
    <col min="11" max="12" width="13.33203125" bestFit="1" customWidth="1"/>
    <col min="15" max="15" width="14.5546875" customWidth="1"/>
    <col min="16" max="16" width="10.5546875" bestFit="1" customWidth="1"/>
  </cols>
  <sheetData>
    <row r="1" spans="1:7" x14ac:dyDescent="0.3">
      <c r="A1" s="83" t="s">
        <v>33</v>
      </c>
      <c r="B1" s="81" t="s">
        <v>29</v>
      </c>
      <c r="C1" s="82"/>
      <c r="D1" s="81" t="s">
        <v>32</v>
      </c>
      <c r="E1" s="82"/>
      <c r="F1" s="81" t="s">
        <v>34</v>
      </c>
      <c r="G1" s="82"/>
    </row>
    <row r="2" spans="1:7" x14ac:dyDescent="0.3">
      <c r="A2" s="83"/>
      <c r="B2" s="25" t="s">
        <v>31</v>
      </c>
      <c r="C2" s="25" t="s">
        <v>30</v>
      </c>
      <c r="D2" s="25" t="s">
        <v>31</v>
      </c>
      <c r="E2" s="25" t="s">
        <v>30</v>
      </c>
      <c r="F2" s="25" t="s">
        <v>31</v>
      </c>
      <c r="G2" s="25" t="s">
        <v>30</v>
      </c>
    </row>
    <row r="3" spans="1:7" x14ac:dyDescent="0.3">
      <c r="A3" t="s">
        <v>5</v>
      </c>
      <c r="B3" s="28">
        <v>826000</v>
      </c>
      <c r="C3" s="28">
        <v>817000</v>
      </c>
      <c r="D3" s="28">
        <v>380000</v>
      </c>
      <c r="E3" s="28">
        <f ca="1">D3*RANDBETWEEN(95,105)/100</f>
        <v>361000</v>
      </c>
      <c r="F3" s="28">
        <f>B3-D3</f>
        <v>446000</v>
      </c>
      <c r="G3" s="28">
        <f ca="1">C3-E3</f>
        <v>456000</v>
      </c>
    </row>
    <row r="4" spans="1:7" x14ac:dyDescent="0.3">
      <c r="A4" t="s">
        <v>6</v>
      </c>
      <c r="B4" s="28">
        <v>0</v>
      </c>
      <c r="C4" s="28">
        <v>0</v>
      </c>
      <c r="D4" s="28">
        <v>380000</v>
      </c>
      <c r="E4" s="28">
        <f t="shared" ref="E4:E13" ca="1" si="0">D4*RANDBETWEEN(95,105)/100</f>
        <v>372400</v>
      </c>
      <c r="F4" s="28">
        <f t="shared" ref="F4:F14" si="1">B4-D4</f>
        <v>-380000</v>
      </c>
      <c r="G4" s="28">
        <f t="shared" ref="G4:G14" ca="1" si="2">C4-E4</f>
        <v>-372400</v>
      </c>
    </row>
    <row r="5" spans="1:7" x14ac:dyDescent="0.3">
      <c r="A5" t="s">
        <v>7</v>
      </c>
      <c r="B5" s="28">
        <v>826000</v>
      </c>
      <c r="C5" s="28">
        <v>817000</v>
      </c>
      <c r="D5" s="28">
        <v>380000</v>
      </c>
      <c r="E5" s="28">
        <f t="shared" ca="1" si="0"/>
        <v>372400</v>
      </c>
      <c r="F5" s="28">
        <f t="shared" si="1"/>
        <v>446000</v>
      </c>
      <c r="G5" s="28">
        <f t="shared" ca="1" si="2"/>
        <v>444600</v>
      </c>
    </row>
    <row r="6" spans="1:7" x14ac:dyDescent="0.3">
      <c r="A6" t="s">
        <v>8</v>
      </c>
      <c r="B6" s="28">
        <v>0</v>
      </c>
      <c r="C6" s="28">
        <v>0</v>
      </c>
      <c r="D6" s="28">
        <v>380000</v>
      </c>
      <c r="E6" s="28">
        <f t="shared" ca="1" si="0"/>
        <v>383800</v>
      </c>
      <c r="F6" s="28">
        <f t="shared" si="1"/>
        <v>-380000</v>
      </c>
      <c r="G6" s="28">
        <f t="shared" ca="1" si="2"/>
        <v>-383800</v>
      </c>
    </row>
    <row r="7" spans="1:7" x14ac:dyDescent="0.3">
      <c r="A7" t="s">
        <v>9</v>
      </c>
      <c r="B7" s="28">
        <v>826000</v>
      </c>
      <c r="C7" s="28">
        <v>812000</v>
      </c>
      <c r="D7" s="28">
        <v>380000</v>
      </c>
      <c r="E7" s="28">
        <f t="shared" ca="1" si="0"/>
        <v>372400</v>
      </c>
      <c r="F7" s="28">
        <f t="shared" si="1"/>
        <v>446000</v>
      </c>
      <c r="G7" s="28">
        <f t="shared" ca="1" si="2"/>
        <v>439600</v>
      </c>
    </row>
    <row r="8" spans="1:7" x14ac:dyDescent="0.3">
      <c r="A8" t="s">
        <v>10</v>
      </c>
      <c r="B8" s="28">
        <v>0</v>
      </c>
      <c r="C8" s="28">
        <v>0</v>
      </c>
      <c r="D8" s="28">
        <v>380000</v>
      </c>
      <c r="E8" s="28">
        <f t="shared" ca="1" si="0"/>
        <v>361000</v>
      </c>
      <c r="F8" s="28">
        <f t="shared" si="1"/>
        <v>-380000</v>
      </c>
      <c r="G8" s="28">
        <f t="shared" ca="1" si="2"/>
        <v>-361000</v>
      </c>
    </row>
    <row r="9" spans="1:7" x14ac:dyDescent="0.3">
      <c r="A9" t="s">
        <v>11</v>
      </c>
      <c r="B9" s="28">
        <v>826000</v>
      </c>
      <c r="C9" s="28">
        <v>812000</v>
      </c>
      <c r="D9" s="28">
        <v>380000</v>
      </c>
      <c r="E9" s="28">
        <f t="shared" ca="1" si="0"/>
        <v>372400</v>
      </c>
      <c r="F9" s="28">
        <f t="shared" si="1"/>
        <v>446000</v>
      </c>
      <c r="G9" s="28">
        <f t="shared" ca="1" si="2"/>
        <v>439600</v>
      </c>
    </row>
    <row r="10" spans="1:7" x14ac:dyDescent="0.3">
      <c r="A10" t="s">
        <v>12</v>
      </c>
      <c r="B10" s="28">
        <v>0</v>
      </c>
      <c r="C10" s="28">
        <v>0</v>
      </c>
      <c r="D10" s="28">
        <v>380000</v>
      </c>
      <c r="E10" s="28">
        <f t="shared" ca="1" si="0"/>
        <v>399000</v>
      </c>
      <c r="F10" s="28">
        <f t="shared" si="1"/>
        <v>-380000</v>
      </c>
      <c r="G10" s="28">
        <f t="shared" ca="1" si="2"/>
        <v>-399000</v>
      </c>
    </row>
    <row r="11" spans="1:7" x14ac:dyDescent="0.3">
      <c r="A11" t="s">
        <v>13</v>
      </c>
      <c r="B11" s="28">
        <v>826000</v>
      </c>
      <c r="C11" s="28">
        <v>805000</v>
      </c>
      <c r="D11" s="28">
        <v>380000</v>
      </c>
      <c r="E11" s="28">
        <f t="shared" ca="1" si="0"/>
        <v>361000</v>
      </c>
      <c r="F11" s="28">
        <f t="shared" si="1"/>
        <v>446000</v>
      </c>
      <c r="G11" s="28">
        <f t="shared" ca="1" si="2"/>
        <v>444000</v>
      </c>
    </row>
    <row r="12" spans="1:7" x14ac:dyDescent="0.3">
      <c r="A12" t="s">
        <v>14</v>
      </c>
      <c r="B12" s="28">
        <v>0</v>
      </c>
      <c r="C12" s="28">
        <v>0</v>
      </c>
      <c r="D12" s="28">
        <v>380000</v>
      </c>
      <c r="E12" s="28">
        <f t="shared" ca="1" si="0"/>
        <v>395200</v>
      </c>
      <c r="F12" s="28">
        <f t="shared" si="1"/>
        <v>-380000</v>
      </c>
      <c r="G12" s="28">
        <f t="shared" ca="1" si="2"/>
        <v>-395200</v>
      </c>
    </row>
    <row r="13" spans="1:7" x14ac:dyDescent="0.3">
      <c r="A13" t="s">
        <v>15</v>
      </c>
      <c r="B13" s="28">
        <v>826000</v>
      </c>
      <c r="C13" s="28">
        <v>805000</v>
      </c>
      <c r="D13" s="28">
        <v>380000</v>
      </c>
      <c r="E13" s="28">
        <f t="shared" ca="1" si="0"/>
        <v>399000</v>
      </c>
      <c r="F13" s="28">
        <f t="shared" si="1"/>
        <v>446000</v>
      </c>
      <c r="G13" s="28">
        <f t="shared" ca="1" si="2"/>
        <v>406000</v>
      </c>
    </row>
    <row r="14" spans="1:7" x14ac:dyDescent="0.3">
      <c r="A14" t="s">
        <v>16</v>
      </c>
      <c r="B14" s="28">
        <v>0</v>
      </c>
      <c r="C14" s="28">
        <v>0</v>
      </c>
      <c r="D14" s="28">
        <v>380000</v>
      </c>
      <c r="E14" s="28">
        <f ca="1">D14*RANDBETWEEN(95,105)/100</f>
        <v>391400</v>
      </c>
      <c r="F14" s="28">
        <f t="shared" si="1"/>
        <v>-380000</v>
      </c>
      <c r="G14" s="28">
        <f t="shared" ca="1" si="2"/>
        <v>-391400</v>
      </c>
    </row>
    <row r="16" spans="1:7" x14ac:dyDescent="0.3">
      <c r="A16" s="83" t="s">
        <v>33</v>
      </c>
      <c r="B16" s="81" t="s">
        <v>29</v>
      </c>
      <c r="C16" s="82"/>
      <c r="D16" s="81" t="s">
        <v>32</v>
      </c>
      <c r="E16" s="82"/>
      <c r="F16" s="81" t="s">
        <v>34</v>
      </c>
      <c r="G16" s="82"/>
    </row>
    <row r="17" spans="1:7" x14ac:dyDescent="0.3">
      <c r="A17" s="83"/>
      <c r="B17" s="25" t="s">
        <v>31</v>
      </c>
      <c r="C17" s="25" t="s">
        <v>30</v>
      </c>
      <c r="D17" s="25" t="s">
        <v>31</v>
      </c>
      <c r="E17" s="25" t="s">
        <v>30</v>
      </c>
      <c r="F17" s="25" t="s">
        <v>31</v>
      </c>
      <c r="G17" s="25" t="s">
        <v>30</v>
      </c>
    </row>
    <row r="18" spans="1:7" x14ac:dyDescent="0.3">
      <c r="A18" t="s">
        <v>1</v>
      </c>
      <c r="B18">
        <f>SUM(B3:B5)</f>
        <v>1652000</v>
      </c>
      <c r="C18">
        <f t="shared" ref="C18:E18" si="3">SUM(C3:C5)</f>
        <v>1634000</v>
      </c>
      <c r="D18">
        <f t="shared" si="3"/>
        <v>1140000</v>
      </c>
      <c r="E18">
        <f t="shared" ca="1" si="3"/>
        <v>1105800</v>
      </c>
      <c r="F18">
        <f t="shared" ref="F18:F21" si="4">B18-D18</f>
        <v>512000</v>
      </c>
      <c r="G18">
        <f t="shared" ref="G18:G21" ca="1" si="5">C18-E18</f>
        <v>528200</v>
      </c>
    </row>
    <row r="19" spans="1:7" x14ac:dyDescent="0.3">
      <c r="A19" t="s">
        <v>2</v>
      </c>
      <c r="B19">
        <f>SUM(B6:B8)</f>
        <v>826000</v>
      </c>
      <c r="C19">
        <f t="shared" ref="C19:E19" si="6">SUM(C6:C8)</f>
        <v>812000</v>
      </c>
      <c r="D19">
        <f t="shared" si="6"/>
        <v>1140000</v>
      </c>
      <c r="E19">
        <f t="shared" ca="1" si="6"/>
        <v>1117200</v>
      </c>
      <c r="F19">
        <f t="shared" si="4"/>
        <v>-314000</v>
      </c>
      <c r="G19">
        <f t="shared" ca="1" si="5"/>
        <v>-305200</v>
      </c>
    </row>
    <row r="20" spans="1:7" x14ac:dyDescent="0.3">
      <c r="A20" t="s">
        <v>3</v>
      </c>
      <c r="B20">
        <f>SUM(B9:B11)</f>
        <v>1652000</v>
      </c>
      <c r="C20">
        <f t="shared" ref="C20:E20" si="7">SUM(C9:C11)</f>
        <v>1617000</v>
      </c>
      <c r="D20">
        <f t="shared" si="7"/>
        <v>1140000</v>
      </c>
      <c r="E20">
        <f t="shared" ca="1" si="7"/>
        <v>1132400</v>
      </c>
      <c r="F20">
        <f t="shared" si="4"/>
        <v>512000</v>
      </c>
      <c r="G20">
        <f t="shared" ca="1" si="5"/>
        <v>484600</v>
      </c>
    </row>
    <row r="21" spans="1:7" x14ac:dyDescent="0.3">
      <c r="A21" t="s">
        <v>4</v>
      </c>
      <c r="B21">
        <f>SUM(B12:B14)</f>
        <v>826000</v>
      </c>
      <c r="C21">
        <f t="shared" ref="C21:E21" si="8">SUM(C12:C14)</f>
        <v>805000</v>
      </c>
      <c r="D21">
        <f t="shared" si="8"/>
        <v>1140000</v>
      </c>
      <c r="E21">
        <f t="shared" ca="1" si="8"/>
        <v>1185600</v>
      </c>
      <c r="F21">
        <f t="shared" si="4"/>
        <v>-314000</v>
      </c>
      <c r="G21">
        <f t="shared" ca="1" si="5"/>
        <v>-380600</v>
      </c>
    </row>
    <row r="25" spans="1:7" x14ac:dyDescent="0.3">
      <c r="A25" s="1" t="s">
        <v>33</v>
      </c>
      <c r="B25" s="27" t="s">
        <v>42</v>
      </c>
      <c r="C25" s="27" t="s">
        <v>41</v>
      </c>
      <c r="D25" s="27" t="s">
        <v>40</v>
      </c>
    </row>
    <row r="26" spans="1:7" x14ac:dyDescent="0.3">
      <c r="A26" s="1" t="s">
        <v>31</v>
      </c>
      <c r="B26" s="2">
        <f>D26-C26</f>
        <v>710000</v>
      </c>
      <c r="C26" s="2">
        <f>SUM(D3:D11)</f>
        <v>3420000</v>
      </c>
      <c r="D26" s="2">
        <f>SUM(B3:B11)</f>
        <v>4130000</v>
      </c>
    </row>
    <row r="27" spans="1:7" x14ac:dyDescent="0.3">
      <c r="A27" s="1" t="s">
        <v>30</v>
      </c>
      <c r="B27" s="2">
        <f ca="1">D27-C27</f>
        <v>707600</v>
      </c>
      <c r="C27" s="2">
        <f ca="1">SUM(E3:E11)</f>
        <v>3355400</v>
      </c>
      <c r="D27" s="2">
        <f>SUM(C3:C11)</f>
        <v>4063000</v>
      </c>
    </row>
    <row r="34" spans="1:16" x14ac:dyDescent="0.3">
      <c r="A34" s="1" t="s">
        <v>35</v>
      </c>
      <c r="D34" s="26" t="s">
        <v>48</v>
      </c>
      <c r="E34" s="26" t="s">
        <v>41</v>
      </c>
    </row>
    <row r="35" spans="1:16" ht="57.6" x14ac:dyDescent="0.3">
      <c r="C35" s="38" t="s">
        <v>54</v>
      </c>
      <c r="D35" s="32">
        <v>0.55000000000000004</v>
      </c>
      <c r="E35" s="33">
        <f ca="1">$E$40*D35</f>
        <v>1845470.0000000002</v>
      </c>
    </row>
    <row r="36" spans="1:16" x14ac:dyDescent="0.3">
      <c r="C36" t="s">
        <v>63</v>
      </c>
      <c r="D36" s="32">
        <v>0.2</v>
      </c>
      <c r="E36" s="33">
        <f ca="1">$E$40*D36</f>
        <v>671080</v>
      </c>
      <c r="J36" t="s">
        <v>55</v>
      </c>
      <c r="K36">
        <v>354</v>
      </c>
      <c r="L36" s="60"/>
      <c r="M36" t="s">
        <v>1</v>
      </c>
      <c r="N36">
        <v>350</v>
      </c>
      <c r="O36" s="61">
        <f>$K$37/4*N36</f>
        <v>1225000</v>
      </c>
      <c r="P36" s="61">
        <f>(O36*4)/6</f>
        <v>816666.66666666663</v>
      </c>
    </row>
    <row r="37" spans="1:16" x14ac:dyDescent="0.3">
      <c r="C37" t="s">
        <v>36</v>
      </c>
      <c r="D37" s="32">
        <v>0.09</v>
      </c>
      <c r="E37" s="33">
        <f ca="1">$E$40*D37</f>
        <v>301986</v>
      </c>
      <c r="J37" t="s">
        <v>70</v>
      </c>
      <c r="K37" s="28">
        <v>14000</v>
      </c>
      <c r="M37" t="s">
        <v>2</v>
      </c>
      <c r="N37">
        <v>348</v>
      </c>
      <c r="O37" s="61">
        <f t="shared" ref="O37:O39" si="9">$K$37/4*N37</f>
        <v>1218000</v>
      </c>
      <c r="P37" s="61">
        <f t="shared" ref="P37:P39" si="10">(O37*4)/6</f>
        <v>812000</v>
      </c>
    </row>
    <row r="38" spans="1:16" x14ac:dyDescent="0.3">
      <c r="C38" t="s">
        <v>37</v>
      </c>
      <c r="D38" s="32">
        <v>0.12</v>
      </c>
      <c r="E38" s="33">
        <f ca="1">$E$40*D38</f>
        <v>402648</v>
      </c>
      <c r="J38" t="s">
        <v>71</v>
      </c>
      <c r="K38" s="28">
        <f>K36*K37</f>
        <v>4956000</v>
      </c>
      <c r="M38" t="s">
        <v>3</v>
      </c>
      <c r="N38">
        <v>345</v>
      </c>
      <c r="O38" s="61">
        <f t="shared" si="9"/>
        <v>1207500</v>
      </c>
      <c r="P38" s="61">
        <f t="shared" si="10"/>
        <v>805000</v>
      </c>
    </row>
    <row r="39" spans="1:16" x14ac:dyDescent="0.3">
      <c r="C39" t="s">
        <v>38</v>
      </c>
      <c r="D39" s="32">
        <v>0.04</v>
      </c>
      <c r="E39" s="33">
        <f ca="1">$E$40*D39</f>
        <v>134216</v>
      </c>
      <c r="J39" t="s">
        <v>72</v>
      </c>
      <c r="K39" s="62">
        <f>K38/6</f>
        <v>826000</v>
      </c>
      <c r="M39" t="s">
        <v>4</v>
      </c>
      <c r="N39">
        <v>345</v>
      </c>
      <c r="O39" s="61">
        <f t="shared" si="9"/>
        <v>1207500</v>
      </c>
      <c r="P39" s="61">
        <f t="shared" si="10"/>
        <v>805000</v>
      </c>
    </row>
    <row r="40" spans="1:16" x14ac:dyDescent="0.3">
      <c r="C40" t="s">
        <v>47</v>
      </c>
      <c r="D40" s="32">
        <f>SUM(D35:D39)</f>
        <v>1</v>
      </c>
      <c r="E40" s="33">
        <f ca="1">C27</f>
        <v>3355400</v>
      </c>
    </row>
    <row r="42" spans="1:16" x14ac:dyDescent="0.3">
      <c r="A42" t="s">
        <v>39</v>
      </c>
      <c r="L42" s="61"/>
    </row>
    <row r="43" spans="1:16" x14ac:dyDescent="0.3">
      <c r="L43" s="61"/>
    </row>
    <row r="45" spans="1:16" x14ac:dyDescent="0.3">
      <c r="L45" s="63"/>
    </row>
  </sheetData>
  <mergeCells count="8">
    <mergeCell ref="F1:G1"/>
    <mergeCell ref="F16:G16"/>
    <mergeCell ref="A1:A2"/>
    <mergeCell ref="A16:A17"/>
    <mergeCell ref="B1:C1"/>
    <mergeCell ref="D1:E1"/>
    <mergeCell ref="B16:C16"/>
    <mergeCell ref="D16:E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Layout1</vt:lpstr>
      <vt:lpstr>Layout2</vt:lpstr>
      <vt:lpstr>Layout3</vt:lpstr>
      <vt:lpstr>DATA</vt:lpstr>
      <vt:lpstr>Layout1!Print_Area</vt:lpstr>
      <vt:lpstr>Layout2!Print_Area</vt:lpstr>
      <vt:lpstr>Layout3!Print_Area</vt:lpstr>
    </vt:vector>
  </TitlesOfParts>
  <Company>SUNY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Flack, John</dc:creator>
  <cp:lastModifiedBy>LeClair, Connor</cp:lastModifiedBy>
  <cp:lastPrinted>2018-06-22T20:28:43Z</cp:lastPrinted>
  <dcterms:created xsi:type="dcterms:W3CDTF">2018-06-14T17:30:03Z</dcterms:created>
  <dcterms:modified xsi:type="dcterms:W3CDTF">2020-09-08T13:26:01Z</dcterms:modified>
</cp:coreProperties>
</file>