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eclaico\Desktop\"/>
    </mc:Choice>
  </mc:AlternateContent>
  <bookViews>
    <workbookView xWindow="0" yWindow="0" windowWidth="22992" windowHeight="9168" tabRatio="951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District'!$C$5:$F$684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District'!$D$6:$D$684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District'!$B$2:$F$687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District'!$C$5:$F$684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OFFSET(CONTROL!$B$167,0,0,COUNTA(CONTROL!$B$167:$B$846)-COUNTBLANK(CONTROL!$B$167:$B$846),1)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62913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48" i="15" l="1"/>
  <c r="C849" i="15"/>
  <c r="C850" i="15"/>
  <c r="C851" i="15"/>
  <c r="C847" i="15"/>
  <c r="B847" i="15" a="1"/>
  <c r="B168" i="15" a="1"/>
  <c r="B847" i="15" l="1"/>
  <c r="B168" i="15"/>
  <c r="B184" i="15"/>
  <c r="B200" i="15"/>
  <c r="B216" i="15"/>
  <c r="B232" i="15"/>
  <c r="B248" i="15"/>
  <c r="B264" i="15"/>
  <c r="B280" i="15"/>
  <c r="B296" i="15"/>
  <c r="B312" i="15"/>
  <c r="B328" i="15"/>
  <c r="B344" i="15"/>
  <c r="B360" i="15"/>
  <c r="B376" i="15"/>
  <c r="B392" i="15"/>
  <c r="B408" i="15"/>
  <c r="B424" i="15"/>
  <c r="B440" i="15"/>
  <c r="B456" i="15"/>
  <c r="B472" i="15"/>
  <c r="B488" i="15"/>
  <c r="B504" i="15"/>
  <c r="B181" i="15"/>
  <c r="B197" i="15"/>
  <c r="B213" i="15"/>
  <c r="B178" i="15"/>
  <c r="B210" i="15"/>
  <c r="B235" i="15"/>
  <c r="B257" i="15"/>
  <c r="B278" i="15"/>
  <c r="B299" i="15"/>
  <c r="B321" i="15"/>
  <c r="B342" i="15"/>
  <c r="B363" i="15"/>
  <c r="B385" i="15"/>
  <c r="B406" i="15"/>
  <c r="B427" i="15"/>
  <c r="B449" i="15"/>
  <c r="B470" i="15"/>
  <c r="B491" i="15"/>
  <c r="B511" i="15"/>
  <c r="B527" i="15"/>
  <c r="B543" i="15"/>
  <c r="B559" i="15"/>
  <c r="B575" i="15"/>
  <c r="B591" i="15"/>
  <c r="B171" i="15"/>
  <c r="B203" i="15"/>
  <c r="B231" i="15"/>
  <c r="B253" i="15"/>
  <c r="B274" i="15"/>
  <c r="B295" i="15"/>
  <c r="B317" i="15"/>
  <c r="B338" i="15"/>
  <c r="B359" i="15"/>
  <c r="B381" i="15"/>
  <c r="B402" i="15"/>
  <c r="B423" i="15"/>
  <c r="B445" i="15"/>
  <c r="B190" i="15"/>
  <c r="B243" i="15"/>
  <c r="B286" i="15"/>
  <c r="B329" i="15"/>
  <c r="B371" i="15"/>
  <c r="B414" i="15"/>
  <c r="B457" i="15"/>
  <c r="B485" i="15"/>
  <c r="B512" i="15"/>
  <c r="B533" i="15"/>
  <c r="B554" i="15"/>
  <c r="B576" i="15"/>
  <c r="B597" i="15"/>
  <c r="B615" i="15"/>
  <c r="B631" i="15"/>
  <c r="B647" i="15"/>
  <c r="B663" i="15"/>
  <c r="B679" i="15"/>
  <c r="B695" i="15"/>
  <c r="B711" i="15"/>
  <c r="B727" i="15"/>
  <c r="B743" i="15"/>
  <c r="B759" i="15"/>
  <c r="B775" i="15"/>
  <c r="B791" i="15"/>
  <c r="B807" i="15"/>
  <c r="B823" i="15"/>
  <c r="B839" i="15"/>
  <c r="B800" i="15"/>
  <c r="B832" i="15"/>
  <c r="B238" i="15"/>
  <c r="B323" i="15"/>
  <c r="B409" i="15"/>
  <c r="B482" i="15"/>
  <c r="B530" i="15"/>
  <c r="B573" i="15"/>
  <c r="B613" i="15"/>
  <c r="B645" i="15"/>
  <c r="B677" i="15"/>
  <c r="B709" i="15"/>
  <c r="B741" i="15"/>
  <c r="B773" i="15"/>
  <c r="B805" i="15"/>
  <c r="B223" i="15"/>
  <c r="B266" i="15"/>
  <c r="B309" i="15"/>
  <c r="B351" i="15"/>
  <c r="B394" i="15"/>
  <c r="B437" i="15"/>
  <c r="B473" i="15"/>
  <c r="B501" i="15"/>
  <c r="B524" i="15"/>
  <c r="B545" i="15"/>
  <c r="B566" i="15"/>
  <c r="B588" i="15"/>
  <c r="B608" i="15"/>
  <c r="B624" i="15"/>
  <c r="B640" i="15"/>
  <c r="B656" i="15"/>
  <c r="B672" i="15"/>
  <c r="B172" i="15"/>
  <c r="B188" i="15"/>
  <c r="B204" i="15"/>
  <c r="B220" i="15"/>
  <c r="B236" i="15"/>
  <c r="B252" i="15"/>
  <c r="B268" i="15"/>
  <c r="B284" i="15"/>
  <c r="B300" i="15"/>
  <c r="B316" i="15"/>
  <c r="B332" i="15"/>
  <c r="B348" i="15"/>
  <c r="B364" i="15"/>
  <c r="B380" i="15"/>
  <c r="B396" i="15"/>
  <c r="B412" i="15"/>
  <c r="B428" i="15"/>
  <c r="B444" i="15"/>
  <c r="B460" i="15"/>
  <c r="B476" i="15"/>
  <c r="B492" i="15"/>
  <c r="B169" i="15"/>
  <c r="B185" i="15"/>
  <c r="B201" i="15"/>
  <c r="B217" i="15"/>
  <c r="B186" i="15"/>
  <c r="B218" i="15"/>
  <c r="B241" i="15"/>
  <c r="B262" i="15"/>
  <c r="B283" i="15"/>
  <c r="B305" i="15"/>
  <c r="B326" i="15"/>
  <c r="B347" i="15"/>
  <c r="B369" i="15"/>
  <c r="B390" i="15"/>
  <c r="B411" i="15"/>
  <c r="B433" i="15"/>
  <c r="B454" i="15"/>
  <c r="B475" i="15"/>
  <c r="B497" i="15"/>
  <c r="B515" i="15"/>
  <c r="B531" i="15"/>
  <c r="B547" i="15"/>
  <c r="B563" i="15"/>
  <c r="B579" i="15"/>
  <c r="B595" i="15"/>
  <c r="B179" i="15"/>
  <c r="B211" i="15"/>
  <c r="B237" i="15"/>
  <c r="B258" i="15"/>
  <c r="B279" i="15"/>
  <c r="B301" i="15"/>
  <c r="B322" i="15"/>
  <c r="B343" i="15"/>
  <c r="B365" i="15"/>
  <c r="B386" i="15"/>
  <c r="B407" i="15"/>
  <c r="B429" i="15"/>
  <c r="B450" i="15"/>
  <c r="B206" i="15"/>
  <c r="B254" i="15"/>
  <c r="B297" i="15"/>
  <c r="B339" i="15"/>
  <c r="B382" i="15"/>
  <c r="B425" i="15"/>
  <c r="B463" i="15"/>
  <c r="B493" i="15"/>
  <c r="B517" i="15"/>
  <c r="B538" i="15"/>
  <c r="B560" i="15"/>
  <c r="B581" i="15"/>
  <c r="B602" i="15"/>
  <c r="B619" i="15"/>
  <c r="B635" i="15"/>
  <c r="B651" i="15"/>
  <c r="B667" i="15"/>
  <c r="B683" i="15"/>
  <c r="B699" i="15"/>
  <c r="B715" i="15"/>
  <c r="B731" i="15"/>
  <c r="B747" i="15"/>
  <c r="B763" i="15"/>
  <c r="B779" i="15"/>
  <c r="B795" i="15"/>
  <c r="B811" i="15"/>
  <c r="B827" i="15"/>
  <c r="B843" i="15"/>
  <c r="B808" i="15"/>
  <c r="B840" i="15"/>
  <c r="B259" i="15"/>
  <c r="B345" i="15"/>
  <c r="B430" i="15"/>
  <c r="B495" i="15"/>
  <c r="B541" i="15"/>
  <c r="B584" i="15"/>
  <c r="B621" i="15"/>
  <c r="B653" i="15"/>
  <c r="B685" i="15"/>
  <c r="B717" i="15"/>
  <c r="B749" i="15"/>
  <c r="B781" i="15"/>
  <c r="B175" i="15"/>
  <c r="B234" i="15"/>
  <c r="B277" i="15"/>
  <c r="B319" i="15"/>
  <c r="B362" i="15"/>
  <c r="B405" i="15"/>
  <c r="B447" i="15"/>
  <c r="B479" i="15"/>
  <c r="B176" i="15"/>
  <c r="B192" i="15"/>
  <c r="B208" i="15"/>
  <c r="B224" i="15"/>
  <c r="B240" i="15"/>
  <c r="B256" i="15"/>
  <c r="B272" i="15"/>
  <c r="B288" i="15"/>
  <c r="B304" i="15"/>
  <c r="B320" i="15"/>
  <c r="B336" i="15"/>
  <c r="B352" i="15"/>
  <c r="B368" i="15"/>
  <c r="B384" i="15"/>
  <c r="B400" i="15"/>
  <c r="B416" i="15"/>
  <c r="B432" i="15"/>
  <c r="B448" i="15"/>
  <c r="B464" i="15"/>
  <c r="B480" i="15"/>
  <c r="B496" i="15"/>
  <c r="B173" i="15"/>
  <c r="B189" i="15"/>
  <c r="B205" i="15"/>
  <c r="B221" i="15"/>
  <c r="B194" i="15"/>
  <c r="B225" i="15"/>
  <c r="B246" i="15"/>
  <c r="B267" i="15"/>
  <c r="B289" i="15"/>
  <c r="B310" i="15"/>
  <c r="B331" i="15"/>
  <c r="B353" i="15"/>
  <c r="B374" i="15"/>
  <c r="B395" i="15"/>
  <c r="B417" i="15"/>
  <c r="B438" i="15"/>
  <c r="B459" i="15"/>
  <c r="B481" i="15"/>
  <c r="B502" i="15"/>
  <c r="B519" i="15"/>
  <c r="B535" i="15"/>
  <c r="B551" i="15"/>
  <c r="B567" i="15"/>
  <c r="B583" i="15"/>
  <c r="B599" i="15"/>
  <c r="B187" i="15"/>
  <c r="B219" i="15"/>
  <c r="B242" i="15"/>
  <c r="B263" i="15"/>
  <c r="B285" i="15"/>
  <c r="B306" i="15"/>
  <c r="B327" i="15"/>
  <c r="B349" i="15"/>
  <c r="B370" i="15"/>
  <c r="B391" i="15"/>
  <c r="B413" i="15"/>
  <c r="B434" i="15"/>
  <c r="B455" i="15"/>
  <c r="B222" i="15"/>
  <c r="B265" i="15"/>
  <c r="B307" i="15"/>
  <c r="B350" i="15"/>
  <c r="B393" i="15"/>
  <c r="B435" i="15"/>
  <c r="B471" i="15"/>
  <c r="B499" i="15"/>
  <c r="B522" i="15"/>
  <c r="B544" i="15"/>
  <c r="B565" i="15"/>
  <c r="B586" i="15"/>
  <c r="B607" i="15"/>
  <c r="B623" i="15"/>
  <c r="B639" i="15"/>
  <c r="B655" i="15"/>
  <c r="B671" i="15"/>
  <c r="B687" i="15"/>
  <c r="B703" i="15"/>
  <c r="B719" i="15"/>
  <c r="B735" i="15"/>
  <c r="B751" i="15"/>
  <c r="B767" i="15"/>
  <c r="B783" i="15"/>
  <c r="B799" i="15"/>
  <c r="B815" i="15"/>
  <c r="B831" i="15"/>
  <c r="B776" i="15"/>
  <c r="B816" i="15"/>
  <c r="B198" i="15"/>
  <c r="B281" i="15"/>
  <c r="B366" i="15"/>
  <c r="B451" i="15"/>
  <c r="B509" i="15"/>
  <c r="B552" i="15"/>
  <c r="B594" i="15"/>
  <c r="B629" i="15"/>
  <c r="B661" i="15"/>
  <c r="B693" i="15"/>
  <c r="B725" i="15"/>
  <c r="B757" i="15"/>
  <c r="B789" i="15"/>
  <c r="B191" i="15"/>
  <c r="B245" i="15"/>
  <c r="B287" i="15"/>
  <c r="B330" i="15"/>
  <c r="B373" i="15"/>
  <c r="B415" i="15"/>
  <c r="B458" i="15"/>
  <c r="B487" i="15"/>
  <c r="B513" i="15"/>
  <c r="B534" i="15"/>
  <c r="B556" i="15"/>
  <c r="B577" i="15"/>
  <c r="B598" i="15"/>
  <c r="B616" i="15"/>
  <c r="B632" i="15"/>
  <c r="B648" i="15"/>
  <c r="B664" i="15"/>
  <c r="B680" i="15"/>
  <c r="B696" i="15"/>
  <c r="B712" i="15"/>
  <c r="B728" i="15"/>
  <c r="B744" i="15"/>
  <c r="B760" i="15"/>
  <c r="B780" i="15"/>
  <c r="B804" i="15"/>
  <c r="B836" i="15"/>
  <c r="B180" i="15"/>
  <c r="B196" i="15"/>
  <c r="B212" i="15"/>
  <c r="B228" i="15"/>
  <c r="B244" i="15"/>
  <c r="B260" i="15"/>
  <c r="B276" i="15"/>
  <c r="B292" i="15"/>
  <c r="B308" i="15"/>
  <c r="B324" i="15"/>
  <c r="B340" i="15"/>
  <c r="B356" i="15"/>
  <c r="B372" i="15"/>
  <c r="B388" i="15"/>
  <c r="B404" i="15"/>
  <c r="B420" i="15"/>
  <c r="B436" i="15"/>
  <c r="B452" i="15"/>
  <c r="B468" i="15"/>
  <c r="B484" i="15"/>
  <c r="B500" i="15"/>
  <c r="B177" i="15"/>
  <c r="B193" i="15"/>
  <c r="B209" i="15"/>
  <c r="B170" i="15"/>
  <c r="B202" i="15"/>
  <c r="B230" i="15"/>
  <c r="B251" i="15"/>
  <c r="B273" i="15"/>
  <c r="B294" i="15"/>
  <c r="B315" i="15"/>
  <c r="B337" i="15"/>
  <c r="B358" i="15"/>
  <c r="B379" i="15"/>
  <c r="B401" i="15"/>
  <c r="B422" i="15"/>
  <c r="B443" i="15"/>
  <c r="B465" i="15"/>
  <c r="B486" i="15"/>
  <c r="B507" i="15"/>
  <c r="B523" i="15"/>
  <c r="B539" i="15"/>
  <c r="B555" i="15"/>
  <c r="B571" i="15"/>
  <c r="B587" i="15"/>
  <c r="B603" i="15"/>
  <c r="B195" i="15"/>
  <c r="B226" i="15"/>
  <c r="B247" i="15"/>
  <c r="B269" i="15"/>
  <c r="B290" i="15"/>
  <c r="B311" i="15"/>
  <c r="B333" i="15"/>
  <c r="B354" i="15"/>
  <c r="B375" i="15"/>
  <c r="B397" i="15"/>
  <c r="B418" i="15"/>
  <c r="B439" i="15"/>
  <c r="B174" i="15"/>
  <c r="B233" i="15"/>
  <c r="B275" i="15"/>
  <c r="B318" i="15"/>
  <c r="B361" i="15"/>
  <c r="B403" i="15"/>
  <c r="B446" i="15"/>
  <c r="B478" i="15"/>
  <c r="B506" i="15"/>
  <c r="B528" i="15"/>
  <c r="B549" i="15"/>
  <c r="B570" i="15"/>
  <c r="B592" i="15"/>
  <c r="B611" i="15"/>
  <c r="B627" i="15"/>
  <c r="B643" i="15"/>
  <c r="B659" i="15"/>
  <c r="B675" i="15"/>
  <c r="B691" i="15"/>
  <c r="B707" i="15"/>
  <c r="B723" i="15"/>
  <c r="B739" i="15"/>
  <c r="B755" i="15"/>
  <c r="B771" i="15"/>
  <c r="B787" i="15"/>
  <c r="B803" i="15"/>
  <c r="B819" i="15"/>
  <c r="B835" i="15"/>
  <c r="B788" i="15"/>
  <c r="B824" i="15"/>
  <c r="B214" i="15"/>
  <c r="B302" i="15"/>
  <c r="B387" i="15"/>
  <c r="B467" i="15"/>
  <c r="B520" i="15"/>
  <c r="B562" i="15"/>
  <c r="B605" i="15"/>
  <c r="B637" i="15"/>
  <c r="B669" i="15"/>
  <c r="B701" i="15"/>
  <c r="B733" i="15"/>
  <c r="B765" i="15"/>
  <c r="B797" i="15"/>
  <c r="B207" i="15"/>
  <c r="B255" i="15"/>
  <c r="B298" i="15"/>
  <c r="B341" i="15"/>
  <c r="B383" i="15"/>
  <c r="B426" i="15"/>
  <c r="B466" i="15"/>
  <c r="B494" i="15"/>
  <c r="B518" i="15"/>
  <c r="B540" i="15"/>
  <c r="B561" i="15"/>
  <c r="B582" i="15"/>
  <c r="B604" i="15"/>
  <c r="B620" i="15"/>
  <c r="B636" i="15"/>
  <c r="B652" i="15"/>
  <c r="B668" i="15"/>
  <c r="B684" i="15"/>
  <c r="B508" i="15"/>
  <c r="B593" i="15"/>
  <c r="B660" i="15"/>
  <c r="B700" i="15"/>
  <c r="B720" i="15"/>
  <c r="B740" i="15"/>
  <c r="B764" i="15"/>
  <c r="B792" i="15"/>
  <c r="B828" i="15"/>
  <c r="B249" i="15"/>
  <c r="B334" i="15"/>
  <c r="B419" i="15"/>
  <c r="B489" i="15"/>
  <c r="B536" i="15"/>
  <c r="B578" i="15"/>
  <c r="B617" i="15"/>
  <c r="B649" i="15"/>
  <c r="B681" i="15"/>
  <c r="B713" i="15"/>
  <c r="B745" i="15"/>
  <c r="B777" i="15"/>
  <c r="B809" i="15"/>
  <c r="B325" i="15"/>
  <c r="B483" i="15"/>
  <c r="B574" i="15"/>
  <c r="B646" i="15"/>
  <c r="B710" i="15"/>
  <c r="B774" i="15"/>
  <c r="B825" i="15"/>
  <c r="B335" i="15"/>
  <c r="B558" i="15"/>
  <c r="B698" i="15"/>
  <c r="B794" i="15"/>
  <c r="B303" i="15"/>
  <c r="B564" i="15"/>
  <c r="B702" i="15"/>
  <c r="B821" i="15"/>
  <c r="B399" i="15"/>
  <c r="B626" i="15"/>
  <c r="B754" i="15"/>
  <c r="B846" i="15"/>
  <c r="B490" i="15"/>
  <c r="B650" i="15"/>
  <c r="B810" i="15"/>
  <c r="B346" i="15"/>
  <c r="B585" i="15"/>
  <c r="B718" i="15"/>
  <c r="B829" i="15"/>
  <c r="B442" i="15"/>
  <c r="B610" i="15"/>
  <c r="B738" i="15"/>
  <c r="B838" i="15"/>
  <c r="B431" i="15"/>
  <c r="B622" i="15"/>
  <c r="B845" i="15"/>
  <c r="B770" i="15"/>
  <c r="B529" i="15"/>
  <c r="B612" i="15"/>
  <c r="B676" i="15"/>
  <c r="B704" i="15"/>
  <c r="B724" i="15"/>
  <c r="B748" i="15"/>
  <c r="B768" i="15"/>
  <c r="B796" i="15"/>
  <c r="B844" i="15"/>
  <c r="B270" i="15"/>
  <c r="B355" i="15"/>
  <c r="B441" i="15"/>
  <c r="B503" i="15"/>
  <c r="B546" i="15"/>
  <c r="B589" i="15"/>
  <c r="B625" i="15"/>
  <c r="B657" i="15"/>
  <c r="B689" i="15"/>
  <c r="B721" i="15"/>
  <c r="B753" i="15"/>
  <c r="B785" i="15"/>
  <c r="B183" i="15"/>
  <c r="B367" i="15"/>
  <c r="B510" i="15"/>
  <c r="B596" i="15"/>
  <c r="B662" i="15"/>
  <c r="B726" i="15"/>
  <c r="B790" i="15"/>
  <c r="B833" i="15"/>
  <c r="B421" i="15"/>
  <c r="B601" i="15"/>
  <c r="B714" i="15"/>
  <c r="B818" i="15"/>
  <c r="B389" i="15"/>
  <c r="B606" i="15"/>
  <c r="B734" i="15"/>
  <c r="B837" i="15"/>
  <c r="B477" i="15"/>
  <c r="B658" i="15"/>
  <c r="B786" i="15"/>
  <c r="B250" i="15"/>
  <c r="B537" i="15"/>
  <c r="B682" i="15"/>
  <c r="B826" i="15"/>
  <c r="B550" i="15"/>
  <c r="B628" i="15"/>
  <c r="B688" i="15"/>
  <c r="B708" i="15"/>
  <c r="B732" i="15"/>
  <c r="B752" i="15"/>
  <c r="B772" i="15"/>
  <c r="B812" i="15"/>
  <c r="B182" i="15"/>
  <c r="B291" i="15"/>
  <c r="B377" i="15"/>
  <c r="B461" i="15"/>
  <c r="B514" i="15"/>
  <c r="B557" i="15"/>
  <c r="B600" i="15"/>
  <c r="B633" i="15"/>
  <c r="B665" i="15"/>
  <c r="B697" i="15"/>
  <c r="B729" i="15"/>
  <c r="B761" i="15"/>
  <c r="B793" i="15"/>
  <c r="B239" i="15"/>
  <c r="B410" i="15"/>
  <c r="B532" i="15"/>
  <c r="B614" i="15"/>
  <c r="B678" i="15"/>
  <c r="B742" i="15"/>
  <c r="B806" i="15"/>
  <c r="B841" i="15"/>
  <c r="B462" i="15"/>
  <c r="B634" i="15"/>
  <c r="B746" i="15"/>
  <c r="B834" i="15"/>
  <c r="B469" i="15"/>
  <c r="B638" i="15"/>
  <c r="B766" i="15"/>
  <c r="B271" i="15"/>
  <c r="B548" i="15"/>
  <c r="B690" i="15"/>
  <c r="B814" i="15"/>
  <c r="B293" i="15"/>
  <c r="B580" i="15"/>
  <c r="B730" i="15"/>
  <c r="B842" i="15"/>
  <c r="B498" i="15"/>
  <c r="B654" i="15"/>
  <c r="B782" i="15"/>
  <c r="B229" i="15"/>
  <c r="B526" i="15"/>
  <c r="B674" i="15"/>
  <c r="B802" i="15"/>
  <c r="B505" i="15"/>
  <c r="B572" i="15"/>
  <c r="B644" i="15"/>
  <c r="B692" i="15"/>
  <c r="B716" i="15"/>
  <c r="B736" i="15"/>
  <c r="B756" i="15"/>
  <c r="B784" i="15"/>
  <c r="B820" i="15"/>
  <c r="B227" i="15"/>
  <c r="B313" i="15"/>
  <c r="B398" i="15"/>
  <c r="B474" i="15"/>
  <c r="B525" i="15"/>
  <c r="B568" i="15"/>
  <c r="B609" i="15"/>
  <c r="B641" i="15"/>
  <c r="B673" i="15"/>
  <c r="B705" i="15"/>
  <c r="B737" i="15"/>
  <c r="B769" i="15"/>
  <c r="B801" i="15"/>
  <c r="B282" i="15"/>
  <c r="B453" i="15"/>
  <c r="B553" i="15"/>
  <c r="B630" i="15"/>
  <c r="B694" i="15"/>
  <c r="B758" i="15"/>
  <c r="B817" i="15"/>
  <c r="B199" i="15"/>
  <c r="B516" i="15"/>
  <c r="B666" i="15"/>
  <c r="B778" i="15"/>
  <c r="B215" i="15"/>
  <c r="B521" i="15"/>
  <c r="B670" i="15"/>
  <c r="B798" i="15"/>
  <c r="B357" i="15"/>
  <c r="B590" i="15"/>
  <c r="B722" i="15"/>
  <c r="B830" i="15"/>
  <c r="B378" i="15"/>
  <c r="B618" i="15"/>
  <c r="B762" i="15"/>
  <c r="B261" i="15"/>
  <c r="B542" i="15"/>
  <c r="B686" i="15"/>
  <c r="B813" i="15"/>
  <c r="B314" i="15"/>
  <c r="B569" i="15"/>
  <c r="B706" i="15"/>
  <c r="B822" i="15"/>
  <c r="B750" i="15"/>
  <c r="B642" i="15"/>
  <c r="B34" i="15" l="1"/>
  <c r="I128" i="4" l="1"/>
  <c r="I127" i="4"/>
  <c r="I119" i="4"/>
  <c r="I121" i="4"/>
  <c r="I122" i="4"/>
  <c r="I123" i="4"/>
  <c r="I124" i="4"/>
  <c r="I118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95" i="4"/>
  <c r="I2" i="16"/>
  <c r="I2" i="6"/>
  <c r="I84" i="4"/>
  <c r="I85" i="4"/>
  <c r="I86" i="4"/>
  <c r="I87" i="4"/>
  <c r="I88" i="4"/>
  <c r="I89" i="4"/>
  <c r="I90" i="4"/>
  <c r="I91" i="4"/>
  <c r="I83" i="4"/>
  <c r="I76" i="4"/>
  <c r="I77" i="4"/>
  <c r="I75" i="4"/>
  <c r="I66" i="4"/>
  <c r="I67" i="4"/>
  <c r="I68" i="4"/>
  <c r="I69" i="4"/>
  <c r="I65" i="4"/>
  <c r="G66" i="4"/>
  <c r="G67" i="4"/>
  <c r="G68" i="4"/>
  <c r="G69" i="4"/>
  <c r="G65" i="4"/>
  <c r="I55" i="4"/>
  <c r="I56" i="4"/>
  <c r="I57" i="4"/>
  <c r="I58" i="4"/>
  <c r="I59" i="4"/>
  <c r="I60" i="4"/>
  <c r="I61" i="4"/>
  <c r="I54" i="4"/>
  <c r="G55" i="4"/>
  <c r="G56" i="4"/>
  <c r="G57" i="4"/>
  <c r="G58" i="4"/>
  <c r="G59" i="4"/>
  <c r="G60" i="4"/>
  <c r="G61" i="4"/>
  <c r="G54" i="4"/>
  <c r="I46" i="4"/>
  <c r="I48" i="4"/>
  <c r="I49" i="4"/>
  <c r="I50" i="4"/>
  <c r="G46" i="4"/>
  <c r="G47" i="4"/>
  <c r="G48" i="4"/>
  <c r="G49" i="4"/>
  <c r="G50" i="4"/>
  <c r="G45" i="4"/>
  <c r="I32" i="4"/>
  <c r="I34" i="4"/>
  <c r="I35" i="4"/>
  <c r="I36" i="4"/>
  <c r="I37" i="4"/>
  <c r="I38" i="4"/>
  <c r="I31" i="4"/>
  <c r="I26" i="4"/>
  <c r="I27" i="4"/>
  <c r="I25" i="4"/>
  <c r="I19" i="4"/>
  <c r="I20" i="4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U35" i="16"/>
  <c r="U17" i="16"/>
  <c r="I17" i="4" s="1"/>
  <c r="G19" i="15"/>
  <c r="D42" i="9" s="1"/>
  <c r="H23" i="13"/>
  <c r="G70" i="4"/>
  <c r="G62" i="4"/>
  <c r="L98" i="15"/>
  <c r="B98" i="15"/>
  <c r="C98" i="15" s="1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U142" i="16" s="1"/>
  <c r="T138" i="16"/>
  <c r="T148" i="16" s="1"/>
  <c r="T9" i="16" s="1"/>
  <c r="S138" i="16"/>
  <c r="R138" i="16"/>
  <c r="Q138" i="16"/>
  <c r="P138" i="16"/>
  <c r="O138" i="16"/>
  <c r="N138" i="16"/>
  <c r="N148" i="16" s="1"/>
  <c r="N9" i="16" s="1"/>
  <c r="M138" i="16"/>
  <c r="L138" i="16"/>
  <c r="L148" i="16" s="1"/>
  <c r="L9" i="16" s="1"/>
  <c r="K138" i="16"/>
  <c r="J138" i="16"/>
  <c r="I138" i="16"/>
  <c r="U137" i="16"/>
  <c r="U136" i="16"/>
  <c r="U128" i="16"/>
  <c r="U127" i="16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U123" i="16"/>
  <c r="U122" i="16"/>
  <c r="U121" i="16"/>
  <c r="U120" i="16"/>
  <c r="I120" i="4" s="1"/>
  <c r="U119" i="16"/>
  <c r="U118" i="16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U113" i="16"/>
  <c r="U112" i="16"/>
  <c r="U111" i="16"/>
  <c r="U110" i="16"/>
  <c r="U109" i="16"/>
  <c r="U108" i="16"/>
  <c r="U107" i="16"/>
  <c r="U106" i="16"/>
  <c r="U105" i="16"/>
  <c r="U104" i="16"/>
  <c r="U103" i="16"/>
  <c r="U102" i="16"/>
  <c r="U101" i="16"/>
  <c r="U100" i="16"/>
  <c r="U99" i="16"/>
  <c r="U98" i="16"/>
  <c r="U97" i="16"/>
  <c r="U96" i="16"/>
  <c r="U95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U90" i="16"/>
  <c r="U89" i="16"/>
  <c r="U88" i="16"/>
  <c r="U87" i="16"/>
  <c r="U86" i="16"/>
  <c r="U85" i="16"/>
  <c r="U84" i="16"/>
  <c r="U83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U76" i="16"/>
  <c r="U75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U68" i="16"/>
  <c r="U67" i="16"/>
  <c r="U66" i="16"/>
  <c r="U65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U60" i="16"/>
  <c r="U59" i="16"/>
  <c r="U58" i="16"/>
  <c r="U57" i="16"/>
  <c r="U56" i="16"/>
  <c r="U55" i="16"/>
  <c r="U54" i="16"/>
  <c r="T51" i="16"/>
  <c r="S51" i="16"/>
  <c r="S72" i="16" s="1"/>
  <c r="S80" i="16" s="1"/>
  <c r="S130" i="16" s="1"/>
  <c r="S7" i="16" s="1"/>
  <c r="R51" i="16"/>
  <c r="Q51" i="16"/>
  <c r="P51" i="16"/>
  <c r="O51" i="16"/>
  <c r="N51" i="16"/>
  <c r="M51" i="16"/>
  <c r="L51" i="16"/>
  <c r="K51" i="16"/>
  <c r="J51" i="16"/>
  <c r="I51" i="16"/>
  <c r="U50" i="16"/>
  <c r="U49" i="16"/>
  <c r="U48" i="16"/>
  <c r="U47" i="16"/>
  <c r="I47" i="4" s="1"/>
  <c r="U46" i="16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U37" i="16"/>
  <c r="U34" i="16"/>
  <c r="U32" i="16"/>
  <c r="U31" i="16"/>
  <c r="U27" i="16"/>
  <c r="U26" i="16"/>
  <c r="U25" i="16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U19" i="16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O149" i="15" s="1"/>
  <c r="P98" i="15"/>
  <c r="F96" i="15"/>
  <c r="G96" i="15"/>
  <c r="H96" i="15"/>
  <c r="I96" i="15"/>
  <c r="G72" i="15"/>
  <c r="I124" i="8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39" i="14" s="1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E65" i="14"/>
  <c r="J84" i="8" s="1"/>
  <c r="E64" i="14"/>
  <c r="J83" i="8" s="1"/>
  <c r="E63" i="14"/>
  <c r="J82" i="8" s="1"/>
  <c r="E62" i="14"/>
  <c r="F61" i="14"/>
  <c r="K80" i="8" s="1"/>
  <c r="E67" i="14"/>
  <c r="E66" i="14"/>
  <c r="J85" i="8" s="1"/>
  <c r="E60" i="14"/>
  <c r="J79" i="8" s="1"/>
  <c r="E55" i="14"/>
  <c r="J74" i="8" s="1"/>
  <c r="E56" i="14"/>
  <c r="J75" i="8" s="1"/>
  <c r="E52" i="14"/>
  <c r="E54" i="14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J93" i="8"/>
  <c r="F75" i="14"/>
  <c r="F65" i="14"/>
  <c r="F67" i="14"/>
  <c r="K86" i="8" s="1"/>
  <c r="J86" i="8"/>
  <c r="F62" i="14"/>
  <c r="F66" i="14"/>
  <c r="K85" i="8" s="1"/>
  <c r="G61" i="14"/>
  <c r="L80" i="8" s="1"/>
  <c r="F63" i="14"/>
  <c r="K82" i="8" s="1"/>
  <c r="F64" i="14"/>
  <c r="F60" i="14"/>
  <c r="K79" i="8" s="1"/>
  <c r="F54" i="14"/>
  <c r="K73" i="8" s="1"/>
  <c r="J73" i="8"/>
  <c r="F56" i="14"/>
  <c r="K75" i="8" s="1"/>
  <c r="F53" i="14"/>
  <c r="K72" i="8" s="1"/>
  <c r="F52" i="14"/>
  <c r="K71" i="8" s="1"/>
  <c r="F55" i="14"/>
  <c r="F51" i="14"/>
  <c r="H71" i="14"/>
  <c r="M90" i="8"/>
  <c r="G74" i="14"/>
  <c r="G73" i="14"/>
  <c r="L92" i="8" s="1"/>
  <c r="G75" i="14"/>
  <c r="L94" i="8" s="1"/>
  <c r="K94" i="8"/>
  <c r="G72" i="14"/>
  <c r="L91" i="8" s="1"/>
  <c r="G64" i="14"/>
  <c r="L83" i="8" s="1"/>
  <c r="K83" i="8"/>
  <c r="G63" i="14"/>
  <c r="L82" i="8" s="1"/>
  <c r="G66" i="14"/>
  <c r="L85" i="8" s="1"/>
  <c r="G67" i="14"/>
  <c r="L86" i="8" s="1"/>
  <c r="H61" i="14"/>
  <c r="M80" i="8" s="1"/>
  <c r="G62" i="14"/>
  <c r="K81" i="8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K70" i="8"/>
  <c r="H75" i="14"/>
  <c r="M94" i="8" s="1"/>
  <c r="H74" i="14"/>
  <c r="M93" i="8" s="1"/>
  <c r="L93" i="8"/>
  <c r="H72" i="14"/>
  <c r="H73" i="14"/>
  <c r="M92" i="8" s="1"/>
  <c r="H62" i="14"/>
  <c r="M81" i="8" s="1"/>
  <c r="L81" i="8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M196" i="8" s="1"/>
  <c r="L186" i="8"/>
  <c r="K186" i="8"/>
  <c r="J186" i="8"/>
  <c r="J196" i="8" s="1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8" i="8"/>
  <c r="I139" i="8"/>
  <c r="I145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G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G95" i="7"/>
  <c r="I102" i="8"/>
  <c r="T77" i="7"/>
  <c r="S77" i="7"/>
  <c r="R77" i="7"/>
  <c r="Q77" i="7"/>
  <c r="Q98" i="7" s="1"/>
  <c r="Q106" i="7" s="1"/>
  <c r="P77" i="7"/>
  <c r="P98" i="7" s="1"/>
  <c r="P106" i="7" s="1"/>
  <c r="O77" i="7"/>
  <c r="O98" i="7" s="1"/>
  <c r="O106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J65" i="6" s="1"/>
  <c r="J6" i="6" s="1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V80" i="16"/>
  <c r="K117" i="8"/>
  <c r="K150" i="8"/>
  <c r="M117" i="8"/>
  <c r="L117" i="8"/>
  <c r="L150" i="8"/>
  <c r="M150" i="8"/>
  <c r="E54" i="15"/>
  <c r="F54" i="15"/>
  <c r="G54" i="15"/>
  <c r="I54" i="15"/>
  <c r="B2" i="4" l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K132" i="16" s="1"/>
  <c r="K150" i="16" s="1"/>
  <c r="O41" i="16"/>
  <c r="R148" i="16"/>
  <c r="R9" i="16" s="1"/>
  <c r="S41" i="16"/>
  <c r="S132" i="16" s="1"/>
  <c r="S150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M8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Q8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98" i="15"/>
  <c r="F98" i="15" s="1"/>
  <c r="G98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T129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G17" i="6"/>
  <c r="G17" i="8"/>
  <c r="D7" i="13" s="1"/>
  <c r="D8" i="13" s="1"/>
  <c r="E8" i="13" s="1"/>
  <c r="G8" i="13" s="1"/>
  <c r="I8" i="13" s="1"/>
  <c r="C386" i="15"/>
  <c r="G18" i="7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846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Q158" i="7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G2" i="8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J8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I6" i="7" l="1"/>
  <c r="I8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W88" i="7"/>
  <c r="Q44" i="6"/>
  <c r="Q8" i="7"/>
  <c r="I11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G97" i="8"/>
  <c r="G105" i="8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T98" i="15"/>
  <c r="I17" i="6" s="1"/>
  <c r="N17" i="6" s="1"/>
  <c r="W18" i="7" s="1"/>
  <c r="F138" i="15"/>
  <c r="U138" i="15" s="1"/>
  <c r="F147" i="15"/>
  <c r="G147" i="15" s="1"/>
  <c r="H147" i="15" s="1"/>
  <c r="U124" i="15"/>
  <c r="T127" i="15"/>
  <c r="U98" i="15"/>
  <c r="J17" i="8" s="1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7" i="13"/>
  <c r="G7" i="13" s="1"/>
  <c r="I7" i="13" s="1"/>
  <c r="D9" i="13"/>
  <c r="D10" i="13" s="1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V98" i="15"/>
  <c r="K17" i="8" s="1"/>
  <c r="H98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G130" i="15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E28" i="15" s="1"/>
  <c r="F28" i="15" s="1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J11" i="7" l="1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Q17" i="6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E10" i="13"/>
  <c r="G10" i="13" s="1"/>
  <c r="I10" i="13" s="1"/>
  <c r="D11" i="13"/>
  <c r="E11" i="13" s="1"/>
  <c r="G11" i="13" s="1"/>
  <c r="I11" i="13" s="1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45" i="15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V130" i="15"/>
  <c r="H130" i="15"/>
  <c r="U8" i="16"/>
  <c r="U11" i="16" s="1"/>
  <c r="W140" i="15"/>
  <c r="I140" i="15"/>
  <c r="X140" i="15" s="1"/>
  <c r="W23" i="7"/>
  <c r="Q22" i="6"/>
  <c r="K181" i="7" l="1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W145" i="15"/>
  <c r="I145" i="15"/>
  <c r="X145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L181" i="7"/>
  <c r="M179" i="7" s="1"/>
  <c r="M10" i="7" s="1"/>
  <c r="M11" i="7" s="1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V13" i="16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0" i="16" l="1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M181" i="7"/>
  <c r="N179" i="7" s="1"/>
  <c r="N10" i="7" s="1"/>
  <c r="N11" i="7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0" i="16" l="1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N181" i="7"/>
  <c r="O179" i="7" s="1"/>
  <c r="O10" i="7" s="1"/>
  <c r="O11" i="7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0" i="16" l="1"/>
  <c r="N11" i="16" s="1"/>
  <c r="N154" i="16"/>
  <c r="O152" i="16" s="1"/>
  <c r="O181" i="7"/>
  <c r="P179" i="7" s="1"/>
  <c r="P181" i="7" s="1"/>
  <c r="Q179" i="7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P10" i="7" l="1"/>
  <c r="P11" i="7" s="1"/>
  <c r="O10" i="16"/>
  <c r="O11" i="16" s="1"/>
  <c r="O154" i="16"/>
  <c r="P152" i="16" s="1"/>
  <c r="Q10" i="7"/>
  <c r="Q11" i="7" s="1"/>
  <c r="Q181" i="7"/>
  <c r="R179" i="7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P10" i="16" l="1"/>
  <c r="P11" i="16" s="1"/>
  <c r="P154" i="16"/>
  <c r="Q152" i="16" s="1"/>
  <c r="E77" i="9"/>
  <c r="E82" i="9"/>
  <c r="R10" i="7"/>
  <c r="R11" i="7" s="1"/>
  <c r="R181" i="7"/>
  <c r="S179" i="7" s="1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Q10" i="16" l="1"/>
  <c r="Q11" i="16" s="1"/>
  <c r="Q154" i="16"/>
  <c r="R152" i="16" s="1"/>
  <c r="F77" i="9"/>
  <c r="F82" i="9"/>
  <c r="S10" i="7"/>
  <c r="S11" i="7" s="1"/>
  <c r="S181" i="7"/>
  <c r="T179" i="7" s="1"/>
  <c r="V14" i="16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I5" i="16" l="1"/>
  <c r="R10" i="16"/>
  <c r="R11" i="16" s="1"/>
  <c r="R154" i="16"/>
  <c r="S152" i="16" s="1"/>
  <c r="F6" i="14"/>
  <c r="F44" i="14"/>
  <c r="G82" i="9"/>
  <c r="G77" i="9"/>
  <c r="T10" i="7"/>
  <c r="T11" i="7" s="1"/>
  <c r="T181" i="7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S10" i="16" l="1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>
  <authors>
    <author>flackjo</author>
  </authors>
  <commentList>
    <comment ref="C30" authorId="0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>
  <authors>
    <author>flackjo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>
  <authors>
    <author>hrubyda</author>
  </authors>
  <commentList>
    <comment ref="B12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>
  <authors>
    <author>hrubyda</author>
    <author>flackjo</author>
  </authors>
  <commentList>
    <comment ref="D45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>
  <authors>
    <author>hrubyda</author>
    <author>flackjo</author>
  </authors>
  <commentList>
    <comment ref="D45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>
  <authors>
    <author>flackjo</author>
    <author>hrubyda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>
  <authors>
    <author>hrubyda</author>
    <author>flackjo</author>
  </authors>
  <commentList>
    <comment ref="G17" authorId="0" shapeId="0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>
  <authors>
    <author>flackjo</author>
    <author>hrubyda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2020-21 for a school opening in 2022-23,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1" shape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1" shapeId="0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1" shapeId="0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1" shapeId="0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1" shapeId="0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1" shapeId="0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1" shapeId="0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1" shapeId="0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1" shapeId="0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1" shapeId="0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1" shapeId="0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1" shapeId="0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1" shapeId="0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1" shapeId="0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1" shapeId="0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<sst xmlns="http://schemas.openxmlformats.org/spreadsheetml/2006/main" count="2632" uniqueCount="1827">
  <si>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</si>
  <si>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</si>
  <si>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</si>
  <si>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</si>
  <si>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</si>
  <si>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</si>
  <si>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</si>
  <si>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</si>
  <si>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</si>
  <si>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</si>
  <si>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</si>
  <si>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</si>
  <si>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</si>
  <si>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</si>
  <si>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</si>
  <si>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</si>
  <si>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</si>
  <si>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</si>
  <si>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</si>
  <si>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</si>
  <si>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</si>
  <si>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</si>
  <si>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</si>
  <si>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</si>
  <si>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</si>
  <si>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</si>
  <si>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</si>
  <si>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</si>
  <si>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</si>
  <si>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</si>
  <si>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</si>
  <si>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</si>
  <si>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</si>
  <si>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</si>
  <si>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</si>
  <si>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</si>
  <si>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</si>
  <si>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</si>
  <si>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</si>
  <si>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</si>
  <si>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</si>
  <si>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</si>
  <si>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</si>
  <si>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</si>
  <si>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</si>
  <si>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</si>
  <si>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</si>
  <si>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</si>
  <si>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</si>
  <si>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</si>
  <si>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</si>
  <si>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</si>
  <si>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</si>
  <si>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</si>
  <si>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</si>
  <si>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</si>
  <si>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</si>
  <si>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</si>
  <si>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</si>
  <si>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</si>
  <si>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</si>
  <si>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</si>
  <si>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</si>
  <si>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</si>
  <si>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</si>
  <si>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</si>
  <si>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</si>
  <si>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</si>
  <si>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</si>
  <si>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</si>
  <si>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</si>
  <si>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</si>
  <si>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</si>
  <si>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</si>
  <si>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</si>
  <si>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</si>
  <si>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</si>
  <si>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</si>
  <si>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</si>
  <si>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</si>
  <si>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</si>
  <si>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</si>
  <si>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</si>
  <si>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</si>
  <si>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</si>
  <si>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</si>
  <si>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</si>
  <si>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</si>
  <si>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</si>
  <si>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</si>
  <si>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</si>
  <si>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</si>
  <si>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</si>
  <si>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</si>
  <si>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</si>
  <si>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</si>
  <si>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</si>
  <si>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</si>
  <si>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</si>
  <si>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</si>
  <si>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</si>
  <si>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</si>
  <si>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</si>
  <si>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</si>
  <si>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</si>
  <si>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</si>
  <si>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</si>
  <si>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</si>
  <si>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</si>
  <si>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</si>
  <si>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</si>
  <si>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</si>
  <si>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</si>
  <si>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</si>
  <si>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</si>
  <si>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</si>
  <si>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</si>
  <si>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</si>
  <si>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</si>
  <si>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</si>
  <si>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</si>
  <si>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</si>
  <si>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</si>
  <si>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</si>
  <si>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</si>
  <si>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</si>
  <si>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</si>
  <si>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</si>
  <si>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</si>
  <si>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</si>
  <si>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</si>
  <si>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</si>
  <si>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</si>
  <si>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</si>
  <si>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</si>
  <si>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</si>
  <si>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</si>
  <si>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</si>
  <si>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</si>
  <si>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</si>
  <si>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</si>
  <si>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</si>
  <si>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</si>
  <si>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</si>
  <si>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</si>
  <si>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</si>
  <si>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</si>
  <si>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</si>
  <si>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</si>
  <si>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</si>
  <si>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</si>
  <si>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</si>
  <si>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</si>
  <si>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</si>
  <si>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</si>
  <si>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</si>
  <si>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</si>
  <si>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</si>
  <si>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</si>
  <si>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</si>
  <si>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</si>
  <si>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</si>
  <si>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</si>
  <si>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</si>
  <si>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</si>
  <si>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</si>
  <si>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CENTRAL VALLEY CSD AT ILION-MOHAWK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</si>
  <si>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</si>
  <si>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</si>
  <si>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</si>
  <si>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</si>
  <si>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</si>
  <si>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</si>
  <si>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</si>
  <si>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</si>
  <si>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</si>
  <si>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</si>
  <si>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</si>
  <si>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</si>
  <si>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</si>
  <si>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</si>
  <si>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</si>
  <si>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</si>
  <si>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</si>
  <si>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</si>
  <si>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</si>
  <si>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</si>
  <si>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</si>
  <si>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</si>
  <si>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</si>
  <si>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</si>
  <si>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</si>
  <si>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</si>
  <si>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</si>
  <si>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</si>
  <si>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</si>
  <si>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</si>
  <si>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</si>
  <si>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</si>
  <si>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</si>
  <si>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</si>
  <si>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</si>
  <si>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</si>
  <si>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</si>
  <si>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</si>
  <si>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</si>
  <si>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</si>
  <si>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</si>
  <si>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</si>
  <si>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</si>
  <si>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</si>
  <si>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</si>
  <si>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</si>
  <si>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</si>
  <si>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</si>
  <si>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</si>
  <si>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</si>
  <si>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</si>
  <si>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</si>
  <si>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</si>
  <si>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</si>
  <si>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</si>
  <si>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</si>
  <si>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</si>
  <si>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</si>
  <si>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</si>
  <si>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</si>
  <si>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</si>
  <si>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</si>
  <si>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</si>
  <si>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</si>
  <si>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</si>
  <si>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</si>
  <si>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</si>
  <si>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</si>
  <si>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</si>
  <si>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</si>
  <si>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</si>
  <si>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</si>
  <si>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</si>
  <si>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</si>
  <si>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</si>
  <si>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</si>
  <si>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</si>
  <si>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</si>
  <si>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</si>
  <si>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</si>
  <si>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</si>
  <si>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</si>
  <si>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</si>
  <si>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</si>
  <si>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</si>
  <si>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</si>
  <si>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</si>
  <si>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</si>
  <si>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</si>
  <si>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</si>
  <si>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</si>
  <si>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</si>
  <si>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</si>
  <si>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</si>
  <si>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</si>
  <si>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</si>
  <si>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</si>
  <si>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</si>
  <si>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</si>
  <si>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</si>
  <si>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</si>
  <si>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</si>
  <si>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</si>
  <si>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</si>
  <si>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</si>
  <si>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</si>
  <si>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</si>
  <si>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</si>
  <si>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</si>
  <si>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</si>
  <si>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</si>
  <si>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</si>
  <si>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</si>
  <si>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</si>
  <si>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</si>
  <si>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</si>
  <si>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</si>
  <si>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</si>
  <si>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</si>
  <si>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</si>
  <si>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</si>
  <si>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</si>
  <si>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</si>
  <si>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</si>
  <si>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</si>
  <si>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</si>
  <si>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</si>
  <si>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</si>
  <si>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</si>
  <si>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</si>
  <si>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</si>
  <si>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</si>
  <si>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</si>
  <si>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</si>
  <si>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</si>
  <si>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</si>
  <si>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</si>
  <si>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</si>
  <si>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</si>
  <si>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</si>
  <si>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</si>
  <si>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</si>
  <si>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</si>
  <si>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</si>
  <si>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</si>
  <si>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</si>
  <si>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</si>
  <si>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</si>
  <si>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</si>
  <si>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</si>
  <si>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</si>
  <si>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</si>
  <si>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</si>
  <si>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</si>
  <si>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</si>
  <si>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</si>
  <si>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</si>
  <si>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</si>
  <si>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</si>
  <si>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</si>
  <si>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</si>
  <si>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</si>
  <si>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</si>
  <si>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</si>
  <si>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</si>
  <si>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</si>
  <si>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</si>
  <si>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</si>
  <si>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</si>
  <si>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</si>
  <si>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</si>
  <si>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</si>
  <si>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</si>
  <si>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</si>
  <si>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</si>
  <si>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</si>
  <si>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</si>
  <si>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</si>
  <si>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</si>
  <si>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</si>
  <si>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</si>
  <si>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</si>
  <si>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</si>
  <si>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</si>
  <si>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</si>
  <si>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</si>
  <si>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</si>
  <si>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</si>
  <si>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</si>
  <si>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</si>
  <si>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</si>
  <si>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</si>
  <si>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</si>
  <si>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</si>
  <si>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</si>
  <si>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</si>
  <si>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</si>
  <si>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</si>
  <si>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</si>
  <si>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</si>
  <si>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</si>
  <si>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</si>
  <si>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</si>
  <si>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</si>
  <si>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</si>
  <si>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</si>
  <si>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</si>
  <si>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</si>
  <si>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</si>
  <si>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</si>
  <si>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</si>
  <si>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</si>
  <si>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</si>
  <si>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</si>
  <si>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</si>
  <si>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</si>
  <si>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</si>
  <si>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</si>
  <si>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</si>
  <si>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</si>
  <si>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</si>
  <si>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</si>
  <si>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</si>
  <si>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</si>
  <si>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</si>
  <si>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</si>
  <si>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</si>
  <si>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</si>
  <si>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</si>
  <si>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</si>
  <si>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</si>
  <si>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</si>
  <si>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</si>
  <si>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</si>
  <si>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</si>
  <si>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</si>
  <si>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</si>
  <si>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</si>
  <si>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</si>
  <si>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</si>
  <si>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ADDISON CSD</t>
  </si>
  <si>
    <t>ADIRONDACK CSD</t>
  </si>
  <si>
    <t>AFTON CSD</t>
  </si>
  <si>
    <t>AKRON CSD</t>
  </si>
  <si>
    <t>ALBANY CITY SD</t>
  </si>
  <si>
    <t>ALBION CSD</t>
  </si>
  <si>
    <t>ALDEN CSD</t>
  </si>
  <si>
    <t>ALEXANDER CSD</t>
  </si>
  <si>
    <t>ALEXANDRIA CSD</t>
  </si>
  <si>
    <t>ALFRED-ALMOND CSD</t>
  </si>
  <si>
    <t>ALLEGANY-LIMESTONE CSD</t>
  </si>
  <si>
    <t>ALTMAR-PARISH-WILLIAMSTOWN CSD</t>
  </si>
  <si>
    <t>AMAGANSETT UFSD</t>
  </si>
  <si>
    <t>AMHERST CSD</t>
  </si>
  <si>
    <t>AMITYVILLE UFSD</t>
  </si>
  <si>
    <t>AMSTERDAM CITY SD</t>
  </si>
  <si>
    <t>ANDES CSD</t>
  </si>
  <si>
    <t>ANDOVER CSD</t>
  </si>
  <si>
    <t>ARDSLEY UFSD</t>
  </si>
  <si>
    <t>ARGYLE CSD</t>
  </si>
  <si>
    <t>ARKPORT CSD</t>
  </si>
  <si>
    <t>ARLINGTON CSD</t>
  </si>
  <si>
    <t>ATTICA CSD</t>
  </si>
  <si>
    <t>AUBURN CITY SD</t>
  </si>
  <si>
    <t>AUSABLE VALLEY CSD</t>
  </si>
  <si>
    <t>AVERILL PARK CSD</t>
  </si>
  <si>
    <t>AVOCA CSD</t>
  </si>
  <si>
    <t>AVON CSD</t>
  </si>
  <si>
    <t>BABYLON UFSD</t>
  </si>
  <si>
    <t>BAINBRIDGE-GUILFORD CSD</t>
  </si>
  <si>
    <t>BALDWIN UFSD</t>
  </si>
  <si>
    <t>BALDWINSVILLE CSD</t>
  </si>
  <si>
    <t>BALLSTON SPA CSD</t>
  </si>
  <si>
    <t>BARKER CSD</t>
  </si>
  <si>
    <t>BATAVIA CITY SD</t>
  </si>
  <si>
    <t>BATH CSD</t>
  </si>
  <si>
    <t>BAY SHORE UFSD</t>
  </si>
  <si>
    <t>BAYPORT-BLUE POINT UFSD</t>
  </si>
  <si>
    <t>BEACON CITY SD</t>
  </si>
  <si>
    <t>BEAVER RIVER CSD</t>
  </si>
  <si>
    <t>BEDFORD CSD</t>
  </si>
  <si>
    <t>BEEKMANTOWN CSD</t>
  </si>
  <si>
    <t>BELFAST CSD</t>
  </si>
  <si>
    <t>BELLEVILLE HENDERSON CSD</t>
  </si>
  <si>
    <t>BELLMORE UFSD</t>
  </si>
  <si>
    <t>BELLMORE-MERRICK CENTRAL HS DISTRICT</t>
  </si>
  <si>
    <t>BEMUS POINT CSD</t>
  </si>
  <si>
    <t>BERLIN CSD</t>
  </si>
  <si>
    <t>BERNE-KNOX-WESTERLO CSD</t>
  </si>
  <si>
    <t>BETHLEHEM CSD</t>
  </si>
  <si>
    <t>BETHPAGE UFSD</t>
  </si>
  <si>
    <t>BINGHAMTON CITY SD</t>
  </si>
  <si>
    <t>BLIND BROOK-RYE UFSD</t>
  </si>
  <si>
    <t>BOLIVAR-RICHBURG CSD</t>
  </si>
  <si>
    <t>BOLTON CSD</t>
  </si>
  <si>
    <t>BRADFORD CSD</t>
  </si>
  <si>
    <t>BRASHER FALLS CSD</t>
  </si>
  <si>
    <t>BRENTWOOD UFSD</t>
  </si>
  <si>
    <t>BREWSTER CSD</t>
  </si>
  <si>
    <t>BRIARCLIFF MANOR UFSD</t>
  </si>
  <si>
    <t>BRIDGEHAMPTON UFSD</t>
  </si>
  <si>
    <t>BRIGHTON CSD</t>
  </si>
  <si>
    <t>BROADALBIN-PERTH CSD</t>
  </si>
  <si>
    <t>BROCKPORT CSD</t>
  </si>
  <si>
    <t>BROCTON CSD</t>
  </si>
  <si>
    <t>BRONXVILLE UFSD</t>
  </si>
  <si>
    <t>BROOKFIELD CSD</t>
  </si>
  <si>
    <t>BROOKHAVEN-COMSEWOGUE UFSD</t>
  </si>
  <si>
    <t>BRUNSWICK CSD (BRITTONKILL)</t>
  </si>
  <si>
    <t>BRUSHTON-MOIRA CSD</t>
  </si>
  <si>
    <t>BUFFALO CITY SD</t>
  </si>
  <si>
    <t>BURNT HILLS-BALLSTON LAKE CSD</t>
  </si>
  <si>
    <t>BYRAM HILLS CSD</t>
  </si>
  <si>
    <t>BYRON-BERGEN CSD</t>
  </si>
  <si>
    <t>CAIRO-DURHAM CSD</t>
  </si>
  <si>
    <t>CALEDONIA-MUMFORD CSD</t>
  </si>
  <si>
    <t>CAMBRIDGE CSD</t>
  </si>
  <si>
    <t>CAMDEN CSD</t>
  </si>
  <si>
    <t>CAMPBELL-SAVONA CSD</t>
  </si>
  <si>
    <t>CANAJOHARIE CSD</t>
  </si>
  <si>
    <t>CANANDAIGUA CITY SD</t>
  </si>
  <si>
    <t>CANASERAGA CSD</t>
  </si>
  <si>
    <t>CANASTOTA CSD</t>
  </si>
  <si>
    <t>CANDOR CSD</t>
  </si>
  <si>
    <t>CANISTEO-GREENWOOD CSD</t>
  </si>
  <si>
    <t>CANTON CSD</t>
  </si>
  <si>
    <t>CARLE PLACE UFSD</t>
  </si>
  <si>
    <t>CARMEL CSD</t>
  </si>
  <si>
    <t>CARTHAGE CSD</t>
  </si>
  <si>
    <t>CASSADAGA VALLEY CSD</t>
  </si>
  <si>
    <t>CATO-MERIDIAN CSD</t>
  </si>
  <si>
    <t>CATSKILL CSD</t>
  </si>
  <si>
    <t>CATTARAUGUS-LITTLE VALLEY CSD</t>
  </si>
  <si>
    <t>CAZENOVIA CSD</t>
  </si>
  <si>
    <t>CENTER MORICHES UFSD</t>
  </si>
  <si>
    <t>CENTRAL ISLIP UFSD</t>
  </si>
  <si>
    <t>CENTRAL SQUARE CSD</t>
  </si>
  <si>
    <t>CHAPPAQUA CSD</t>
  </si>
  <si>
    <t>CHARLOTTE VALLEY CSD</t>
  </si>
  <si>
    <t>CHATEAUGAY CSD</t>
  </si>
  <si>
    <t>CHATHAM CSD</t>
  </si>
  <si>
    <t>CHAUTAUQUA LAKE CSD</t>
  </si>
  <si>
    <t>CHAZY UFSD</t>
  </si>
  <si>
    <t>CHEEKTOWAGA CSD</t>
  </si>
  <si>
    <t>CHEEKTOWAGA-MARYVALE UFSD</t>
  </si>
  <si>
    <t>CHEEKTOWAGA-SLOAN UFSD</t>
  </si>
  <si>
    <t>CHENANGO FORKS CSD</t>
  </si>
  <si>
    <t>CHENANGO VALLEY CSD</t>
  </si>
  <si>
    <t>CHERRY VALLEY-SPRINGFIELD CSD</t>
  </si>
  <si>
    <t>CHESTER UFSD</t>
  </si>
  <si>
    <t>CHITTENANGO CSD</t>
  </si>
  <si>
    <t>CHURCHVILLE-CHILI CSD</t>
  </si>
  <si>
    <t>CINCINNATUS CSD</t>
  </si>
  <si>
    <t>CLARENCE CSD</t>
  </si>
  <si>
    <t>CLARKSTOWN CSD</t>
  </si>
  <si>
    <t>CLEVELAND HILL UFSD</t>
  </si>
  <si>
    <t>CLIFTON-FINE CSD</t>
  </si>
  <si>
    <t>CLINTON CSD</t>
  </si>
  <si>
    <t>CLYDE-SAVANNAH CSD</t>
  </si>
  <si>
    <t>CLYMER CSD</t>
  </si>
  <si>
    <t>COBLESKILL-RICHMONDVILLE CSD</t>
  </si>
  <si>
    <t>COHOES CITY SD</t>
  </si>
  <si>
    <t>COLD SPRING HARBOR CSD</t>
  </si>
  <si>
    <t>COLTON-PIERREPONT CSD</t>
  </si>
  <si>
    <t>COMMACK UFSD</t>
  </si>
  <si>
    <t>CONNETQUOT CSD</t>
  </si>
  <si>
    <t>COOPERSTOWN CSD</t>
  </si>
  <si>
    <t>COPENHAGEN CSD</t>
  </si>
  <si>
    <t>COPIAGUE UFSD</t>
  </si>
  <si>
    <t>CORINTH CSD</t>
  </si>
  <si>
    <t>CORNING CITY SD</t>
  </si>
  <si>
    <t>CORNWALL CSD</t>
  </si>
  <si>
    <t>CORTLAND CITY SD</t>
  </si>
  <si>
    <t>COXSACKIE-ATHENS CSD</t>
  </si>
  <si>
    <t>CROTON-HARMON UFSD</t>
  </si>
  <si>
    <t>CROWN POINT CSD</t>
  </si>
  <si>
    <t>CUBA-RUSHFORD CSD</t>
  </si>
  <si>
    <t>DALTON-NUNDA CSD (KESHEQUA)</t>
  </si>
  <si>
    <t>DANSVILLE CSD</t>
  </si>
  <si>
    <t>DEER PARK UFSD</t>
  </si>
  <si>
    <t>DELAWARE ACADEMY CSD AT DELHI</t>
  </si>
  <si>
    <t>DEPEW UFSD</t>
  </si>
  <si>
    <t>DEPOSIT CSD</t>
  </si>
  <si>
    <t>DERUYTER CSD</t>
  </si>
  <si>
    <t>DOBBS FERRY UFSD</t>
  </si>
  <si>
    <t>DOLGEVILLE CSD</t>
  </si>
  <si>
    <t>DOVER UFSD</t>
  </si>
  <si>
    <t>DOWNSVILLE CSD</t>
  </si>
  <si>
    <t>DRYDEN CSD</t>
  </si>
  <si>
    <t>DUANESBURG CSD</t>
  </si>
  <si>
    <t>DUNDEE CSD</t>
  </si>
  <si>
    <t>DUNKIRK CITY SD</t>
  </si>
  <si>
    <t>EAST AURORA UFSD</t>
  </si>
  <si>
    <t>EAST BLOOMFIELD CSD</t>
  </si>
  <si>
    <t>EAST GREENBUSH CSD</t>
  </si>
  <si>
    <t>EAST HAMPTON UFSD</t>
  </si>
  <si>
    <t>EAST IRONDEQUOIT CSD</t>
  </si>
  <si>
    <t>EAST ISLIP UFSD</t>
  </si>
  <si>
    <t>EAST MEADOW UFSD</t>
  </si>
  <si>
    <t>EAST MORICHES UFSD</t>
  </si>
  <si>
    <t>EAST QUOGUE UFSD</t>
  </si>
  <si>
    <t>EAST RAMAPO CSD (SPRING VALLEY)</t>
  </si>
  <si>
    <t>EAST ROCHESTER UFSD</t>
  </si>
  <si>
    <t>EAST ROCKAWAY UFSD</t>
  </si>
  <si>
    <t>EAST SYRACUSE-MINOA CSD</t>
  </si>
  <si>
    <t>EAST WILLISTON UFSD</t>
  </si>
  <si>
    <t>EASTCHESTER UFSD</t>
  </si>
  <si>
    <t>EASTPORT-SOUTH MANOR CSD</t>
  </si>
  <si>
    <t>EDEN CSD</t>
  </si>
  <si>
    <t>EDGEMONT UFSD</t>
  </si>
  <si>
    <t>EDINBURG COMMON SD</t>
  </si>
  <si>
    <t>EDMESTON CSD</t>
  </si>
  <si>
    <t>EDWARDS-KNOX CSD</t>
  </si>
  <si>
    <t>ELBA CSD</t>
  </si>
  <si>
    <t>ELDRED CSD</t>
  </si>
  <si>
    <t>ELLENVILLE CSD</t>
  </si>
  <si>
    <t>ELLICOTTVILLE CSD</t>
  </si>
  <si>
    <t>ELMIRA CITY SD</t>
  </si>
  <si>
    <t>ELMIRA HEIGHTS CSD</t>
  </si>
  <si>
    <t>ELMONT UFSD</t>
  </si>
  <si>
    <t>ELMSFORD UFSD</t>
  </si>
  <si>
    <t>ELWOOD UFSD</t>
  </si>
  <si>
    <t>EVANS-BRANT CSD (LAKE SHORE)</t>
  </si>
  <si>
    <t>FABIUS-POMPEY CSD</t>
  </si>
  <si>
    <t>FAIRPORT CSD</t>
  </si>
  <si>
    <t>FALCONER CSD</t>
  </si>
  <si>
    <t>FALLSBURG CSD</t>
  </si>
  <si>
    <t>FARMINGDALE UFSD</t>
  </si>
  <si>
    <t>FAYETTEVILLE-MANLIUS CSD</t>
  </si>
  <si>
    <t>FILLMORE CSD</t>
  </si>
  <si>
    <t>FIRE ISLAND UFSD</t>
  </si>
  <si>
    <t>FISHERS ISLAND UFSD</t>
  </si>
  <si>
    <t>FLORAL PARK-BELLEROSE UFSD</t>
  </si>
  <si>
    <t>FLORIDA UFSD</t>
  </si>
  <si>
    <t>FONDA-FULTONVILLE CSD</t>
  </si>
  <si>
    <t>FORESTVILLE CSD</t>
  </si>
  <si>
    <t>FORT ANN CSD</t>
  </si>
  <si>
    <t>FORT EDWARD UFSD</t>
  </si>
  <si>
    <t>FORT PLAIN CSD</t>
  </si>
  <si>
    <t>FRANKFORT-SCHUYLER CSD</t>
  </si>
  <si>
    <t>FRANKLIN CSD</t>
  </si>
  <si>
    <t>FRANKLIN SQUARE UFSD</t>
  </si>
  <si>
    <t>FRANKLINVILLE CSD</t>
  </si>
  <si>
    <t>FREDONIA CSD</t>
  </si>
  <si>
    <t>FREEPORT UFSD</t>
  </si>
  <si>
    <t>FREWSBURG CSD</t>
  </si>
  <si>
    <t>FRIENDSHIP CSD</t>
  </si>
  <si>
    <t>FRONTIER CSD</t>
  </si>
  <si>
    <t>FULTON CITY SD</t>
  </si>
  <si>
    <t>GALWAY CSD</t>
  </si>
  <si>
    <t>GANANDA CSD</t>
  </si>
  <si>
    <t>GARDEN CITY UFSD</t>
  </si>
  <si>
    <t>GARRISON UFSD</t>
  </si>
  <si>
    <t>GATES-CHILI CSD</t>
  </si>
  <si>
    <t>GENERAL BROWN CSD</t>
  </si>
  <si>
    <t>GENESEE VALLEY CSD</t>
  </si>
  <si>
    <t>GENESEO CSD</t>
  </si>
  <si>
    <t>GENEVA CITY SD</t>
  </si>
  <si>
    <t>GEORGETOWN-SOUTH OTSELIC CSD</t>
  </si>
  <si>
    <t>GERMANTOWN CSD</t>
  </si>
  <si>
    <t>GILBERTSVILLE-MOUNT UPTON CSD</t>
  </si>
  <si>
    <t>GILBOA-CONESVILLE CSD</t>
  </si>
  <si>
    <t>GLEN COVE CITY SD</t>
  </si>
  <si>
    <t>GLENS FALLS CITY SD</t>
  </si>
  <si>
    <t>GLENS FALLS COMN SD</t>
  </si>
  <si>
    <t>GLOVERSVILLE CITY SD</t>
  </si>
  <si>
    <t>GORHAM-MIDDLESEX CSD (MARCUS WHITMAN</t>
  </si>
  <si>
    <t>GOSHEN CSD</t>
  </si>
  <si>
    <t>GOUVERNEUR CSD</t>
  </si>
  <si>
    <t>GOWANDA CSD</t>
  </si>
  <si>
    <t>GRAND ISLAND CSD</t>
  </si>
  <si>
    <t>GRANVILLE CSD</t>
  </si>
  <si>
    <t>GREAT NECK UFSD</t>
  </si>
  <si>
    <t>GREECE CSD</t>
  </si>
  <si>
    <t>GREEN ISLAND UFSD</t>
  </si>
  <si>
    <t>GREENBURGH CSD</t>
  </si>
  <si>
    <t>GREENE CSD</t>
  </si>
  <si>
    <t>GREENPORT UFSD</t>
  </si>
  <si>
    <t>GREENVILLE CSD</t>
  </si>
  <si>
    <t>GREENWICH CSD</t>
  </si>
  <si>
    <t>GREENWOOD LAKE UFSD</t>
  </si>
  <si>
    <t>GROTON CSD</t>
  </si>
  <si>
    <t>GUILDERLAND CSD</t>
  </si>
  <si>
    <t>HADLEY-LUZERNE CSD</t>
  </si>
  <si>
    <t>HALDANE CSD</t>
  </si>
  <si>
    <t>HALF HOLLOW HILLS CSD</t>
  </si>
  <si>
    <t>HAMBURG CSD</t>
  </si>
  <si>
    <t>HAMILTON CSD</t>
  </si>
  <si>
    <t>HAMMOND CSD</t>
  </si>
  <si>
    <t>HAMMONDSPORT CSD</t>
  </si>
  <si>
    <t>HAMPTON BAYS UFSD</t>
  </si>
  <si>
    <t>HANCOCK CSD</t>
  </si>
  <si>
    <t>HANNIBAL CSD</t>
  </si>
  <si>
    <t>HARBORFIELDS CSD</t>
  </si>
  <si>
    <t>HARPURSVILLE CSD</t>
  </si>
  <si>
    <t>HARRISON CSD</t>
  </si>
  <si>
    <t>HARRISVILLE CSD</t>
  </si>
  <si>
    <t>HARTFORD CSD</t>
  </si>
  <si>
    <t>HASTINGS-ON-HUDSON UFSD</t>
  </si>
  <si>
    <t>HAUPPAUGE UFSD</t>
  </si>
  <si>
    <t>HAVERSTRAW-STONY POINT CSD (NORTH RO</t>
  </si>
  <si>
    <t>HEMPSTEAD UFSD</t>
  </si>
  <si>
    <t>HENDRICK HUDSON CSD</t>
  </si>
  <si>
    <t>HERKIMER CSD</t>
  </si>
  <si>
    <t>HERMON-DEKALB CSD</t>
  </si>
  <si>
    <t>HERRICKS UFSD</t>
  </si>
  <si>
    <t>HEUVELTON CSD</t>
  </si>
  <si>
    <t>HEWLETT-WOODMERE UFSD</t>
  </si>
  <si>
    <t>HICKSVILLE UFSD</t>
  </si>
  <si>
    <t>HIGHLAND CSD</t>
  </si>
  <si>
    <t>HIGHLAND FALLS CSD</t>
  </si>
  <si>
    <t>HILTON CSD</t>
  </si>
  <si>
    <t>HINSDALE CSD</t>
  </si>
  <si>
    <t>HOLLAND CSD</t>
  </si>
  <si>
    <t>HOLLAND PATENT CSD</t>
  </si>
  <si>
    <t>HOLLEY CSD</t>
  </si>
  <si>
    <t>HOMER CSD</t>
  </si>
  <si>
    <t>HONEOYE CSD</t>
  </si>
  <si>
    <t>HONEOYE FALLS-LIMA CSD</t>
  </si>
  <si>
    <t>HOOSIC VALLEY CSD</t>
  </si>
  <si>
    <t>HOOSICK FALLS CSD</t>
  </si>
  <si>
    <t>HORNELL CITY SD</t>
  </si>
  <si>
    <t>HORSEHEADS CSD</t>
  </si>
  <si>
    <t>HUDSON CITY SD</t>
  </si>
  <si>
    <t>HUDSON FALLS CSD</t>
  </si>
  <si>
    <t>HUNTER-TANNERSVILLE CSD</t>
  </si>
  <si>
    <t>HUNTINGTON UFSD</t>
  </si>
  <si>
    <t>HYDE PARK CSD</t>
  </si>
  <si>
    <t>INDIAN LAKE CSD</t>
  </si>
  <si>
    <t>INDIAN RIVER CSD</t>
  </si>
  <si>
    <t>INLET COMN SD</t>
  </si>
  <si>
    <t>IROQUOIS CSD</t>
  </si>
  <si>
    <t>IRVINGTON UFSD</t>
  </si>
  <si>
    <t>ISLAND PARK UFSD</t>
  </si>
  <si>
    <t>ISLAND TREES UFSD</t>
  </si>
  <si>
    <t>ISLIP UFSD</t>
  </si>
  <si>
    <t>ITHACA CITY SD</t>
  </si>
  <si>
    <t>JAMESTOWN CITY SD</t>
  </si>
  <si>
    <t>JAMESVILLE-DEWITT CSD</t>
  </si>
  <si>
    <t>JASPER-TROUPSBURG CSD</t>
  </si>
  <si>
    <t>JEFFERSON CSD</t>
  </si>
  <si>
    <t>JERICHO UFSD</t>
  </si>
  <si>
    <t>JOHNSBURG CSD</t>
  </si>
  <si>
    <t>JOHNSON CITY CSD</t>
  </si>
  <si>
    <t>JOHNSTOWN CITY SD</t>
  </si>
  <si>
    <t>JORDAN-ELBRIDGE CSD</t>
  </si>
  <si>
    <t>KATONAH-LEWISBORO UFSD</t>
  </si>
  <si>
    <t>KEENE CSD</t>
  </si>
  <si>
    <t>KENDALL CSD</t>
  </si>
  <si>
    <t>KENMORE-TONAWANDA UFSD</t>
  </si>
  <si>
    <t>KINDERHOOK CSD</t>
  </si>
  <si>
    <t>KINGS PARK CSD</t>
  </si>
  <si>
    <t>KINGSTON CITY SD</t>
  </si>
  <si>
    <t>KIRYAS JOEL VILLAGE UFSD</t>
  </si>
  <si>
    <t>LA FARGEVILLE CSD</t>
  </si>
  <si>
    <t>LACKAWANNA CITY SD</t>
  </si>
  <si>
    <t>LAFAYETTE CSD</t>
  </si>
  <si>
    <t>LAKE GEORGE CSD</t>
  </si>
  <si>
    <t>LAKE PLACID CSD</t>
  </si>
  <si>
    <t>LAKE PLEASANT CSD</t>
  </si>
  <si>
    <t>LAKELAND CSD</t>
  </si>
  <si>
    <t>LANCASTER CSD</t>
  </si>
  <si>
    <t>LANSING CSD</t>
  </si>
  <si>
    <t>LANSINGBURGH CSD</t>
  </si>
  <si>
    <t>LAURENS CSD</t>
  </si>
  <si>
    <t>LAWRENCE UFSD</t>
  </si>
  <si>
    <t>LE ROY CSD</t>
  </si>
  <si>
    <t>LETCHWORTH CSD</t>
  </si>
  <si>
    <t>LEVITTOWN UFSD</t>
  </si>
  <si>
    <t>LEWISTON-PORTER CSD</t>
  </si>
  <si>
    <t>LIBERTY CSD</t>
  </si>
  <si>
    <t>LINDENHURST UFSD</t>
  </si>
  <si>
    <t>LISBON CSD</t>
  </si>
  <si>
    <t>LITTLE FALLS CITY SD</t>
  </si>
  <si>
    <t>LIVERPOOL CSD</t>
  </si>
  <si>
    <t>LIVINGSTON MANOR CSD</t>
  </si>
  <si>
    <t>LIVONIA CSD</t>
  </si>
  <si>
    <t>LOCKPORT CITY SD</t>
  </si>
  <si>
    <t>LOCUST VALLEY CSD</t>
  </si>
  <si>
    <t>LONG BEACH CITY SD</t>
  </si>
  <si>
    <t>LONG LAKE CSD</t>
  </si>
  <si>
    <t>LONGWOOD CSD</t>
  </si>
  <si>
    <t>LOWVILLE ACADEMY &amp; CSD</t>
  </si>
  <si>
    <t>LYME CSD</t>
  </si>
  <si>
    <t>LYNBROOK UFSD</t>
  </si>
  <si>
    <t>LYNCOURT UFSD</t>
  </si>
  <si>
    <t>LYNDONVILLE CSD</t>
  </si>
  <si>
    <t>LYONS CSD</t>
  </si>
  <si>
    <t>MADISON CSD</t>
  </si>
  <si>
    <t>MADRID-WADDINGTON CSD</t>
  </si>
  <si>
    <t>MAHOPAC CSD</t>
  </si>
  <si>
    <t>MAINE-ENDWELL CSD</t>
  </si>
  <si>
    <t>MALONE CSD</t>
  </si>
  <si>
    <t>MALVERNE UFSD</t>
  </si>
  <si>
    <t>MAMARONECK UFSD</t>
  </si>
  <si>
    <t>MANCHESTER-SHORTSVILLE CSD (RED JACK</t>
  </si>
  <si>
    <t>MANHASSET UFSD</t>
  </si>
  <si>
    <t>MARATHON CSD</t>
  </si>
  <si>
    <t>MARCELLUS CSD</t>
  </si>
  <si>
    <t>MARGARETVILLE CSD</t>
  </si>
  <si>
    <t>MARION CSD</t>
  </si>
  <si>
    <t>MARLBORO CSD</t>
  </si>
  <si>
    <t>MASSAPEQUA UFSD</t>
  </si>
  <si>
    <t>MASSENA CSD</t>
  </si>
  <si>
    <t>MATTITUCK-CUTCHOGUE UFSD</t>
  </si>
  <si>
    <t>MAYFIELD CSD</t>
  </si>
  <si>
    <t>MCGRAW CSD</t>
  </si>
  <si>
    <t>MECHANICVILLE CITY SD</t>
  </si>
  <si>
    <t>MEDINA CSD</t>
  </si>
  <si>
    <t>MENANDS UFSD</t>
  </si>
  <si>
    <t>MERRICK UFSD</t>
  </si>
  <si>
    <t>MEXICO CSD</t>
  </si>
  <si>
    <t>MIDDLE COUNTRY CSD</t>
  </si>
  <si>
    <t>MIDDLEBURGH CSD</t>
  </si>
  <si>
    <t>MIDDLETOWN CITY SD</t>
  </si>
  <si>
    <t>MILFORD CSD</t>
  </si>
  <si>
    <t>MILLBROOK CSD</t>
  </si>
  <si>
    <t>MILLER PLACE UFSD</t>
  </si>
  <si>
    <t>MINEOLA UFSD</t>
  </si>
  <si>
    <t>MINERVA CSD</t>
  </si>
  <si>
    <t>MINISINK VALLEY CSD</t>
  </si>
  <si>
    <t>MONROE-WOODBURY CSD</t>
  </si>
  <si>
    <t>MONTAUK UFSD</t>
  </si>
  <si>
    <t>MONTICELLO CSD</t>
  </si>
  <si>
    <t>MORAVIA CSD</t>
  </si>
  <si>
    <t>MORIAH CSD</t>
  </si>
  <si>
    <t>MORRIS CSD</t>
  </si>
  <si>
    <t>MORRISTOWN CSD</t>
  </si>
  <si>
    <t>MORRISVILLE-EATON CSD</t>
  </si>
  <si>
    <t>MOUNT MARKHAM CSD</t>
  </si>
  <si>
    <t>MT MORRIS CSD</t>
  </si>
  <si>
    <t>MT PLEASANT CSD</t>
  </si>
  <si>
    <t>MT SINAI UFSD</t>
  </si>
  <si>
    <t>MT VERNON SCHOOL DISTRICT</t>
  </si>
  <si>
    <t>NANUET UFSD</t>
  </si>
  <si>
    <t>NAPLES CSD</t>
  </si>
  <si>
    <t>NEW HARTFORD CSD</t>
  </si>
  <si>
    <t>NEW HYDE PARK-GARDEN CITY PARK UFSD</t>
  </si>
  <si>
    <t>NEW LEBANON CSD</t>
  </si>
  <si>
    <t>NEW PALTZ CSD</t>
  </si>
  <si>
    <t>NEW ROCHELLE CITY SD</t>
  </si>
  <si>
    <t>NEW SUFFOLK COMN SD</t>
  </si>
  <si>
    <t>NEWARK CSD</t>
  </si>
  <si>
    <t>NEWARK VALLEY CSD</t>
  </si>
  <si>
    <t>NEWBURGH CITY SD</t>
  </si>
  <si>
    <t>NEWCOMB CSD</t>
  </si>
  <si>
    <t>NEWFANE CSD</t>
  </si>
  <si>
    <t>NEWFIELD CSD</t>
  </si>
  <si>
    <t>NIAGARA FALLS CITY SD</t>
  </si>
  <si>
    <t>NIAGARA-WHEATFIELD CSD</t>
  </si>
  <si>
    <t>NISKAYUNA CSD</t>
  </si>
  <si>
    <t>NORTH BABYLON UFSD</t>
  </si>
  <si>
    <t>NORTH BELLMORE UFSD</t>
  </si>
  <si>
    <t>NORTH COLLINS CSD</t>
  </si>
  <si>
    <t>NORTH COLONIE CSD</t>
  </si>
  <si>
    <t>NORTH GREENBUSH COMN SD (WILLIAMS)</t>
  </si>
  <si>
    <t>NORTH MERRICK UFSD</t>
  </si>
  <si>
    <t>NORTH ROSE-WOLCOTT CSD</t>
  </si>
  <si>
    <t>NORTH SALEM CSD</t>
  </si>
  <si>
    <t>NORTH SHORE CSD</t>
  </si>
  <si>
    <t>NORTH SYRACUSE CSD</t>
  </si>
  <si>
    <t>NORTH TONAWANDA CITY SD</t>
  </si>
  <si>
    <t>NORTH WARREN CSD</t>
  </si>
  <si>
    <t>NORTHEAST CSD</t>
  </si>
  <si>
    <t>NORTHEASTERN CLINTON CSD</t>
  </si>
  <si>
    <t>NORTHERN ADIRONDACK CSD</t>
  </si>
  <si>
    <t>NORTHPORT-EAST NORTHPORT UFSD</t>
  </si>
  <si>
    <t>NORTHVILLE CSD</t>
  </si>
  <si>
    <t>NORWICH CITY SD</t>
  </si>
  <si>
    <t>NORWOOD-NORFOLK CSD</t>
  </si>
  <si>
    <t>NY MILLS UFSD</t>
  </si>
  <si>
    <t>NYACK UFSD</t>
  </si>
  <si>
    <t>NYC CHANCELLOR'S OFFICE</t>
  </si>
  <si>
    <t>OAKFIELD-ALABAMA CSD</t>
  </si>
  <si>
    <t>OCEANSIDE UFSD</t>
  </si>
  <si>
    <t>ODESSA-MONTOUR CSD</t>
  </si>
  <si>
    <t>OGDENSBURG CITY SD</t>
  </si>
  <si>
    <t>OLEAN CITY SD</t>
  </si>
  <si>
    <t>ONEIDA CITY SD</t>
  </si>
  <si>
    <t>ONEONTA CITY SD</t>
  </si>
  <si>
    <t>ONONDAGA CSD</t>
  </si>
  <si>
    <t>ONTEORA CSD</t>
  </si>
  <si>
    <t>OPPENHEIM-EPHRATAH-ST. JOHNSVILLE CSD</t>
  </si>
  <si>
    <t>ORCHARD PARK CSD</t>
  </si>
  <si>
    <t>ORISKANY CSD</t>
  </si>
  <si>
    <t>OSSINING UFSD</t>
  </si>
  <si>
    <t>OSWEGO CITY SD</t>
  </si>
  <si>
    <t>OTEGO-UNADILLA CSD</t>
  </si>
  <si>
    <t>OWEGO-APALACHIN CSD</t>
  </si>
  <si>
    <t>OXFORD ACADEMY &amp; CSD</t>
  </si>
  <si>
    <t>OYSTER BAY-EAST NORWICH CSD</t>
  </si>
  <si>
    <t>OYSTERPONDS UFSD</t>
  </si>
  <si>
    <t>PALMYRA-MACEDON CSD</t>
  </si>
  <si>
    <t>PANAMA CSD</t>
  </si>
  <si>
    <t>PARISHVILLE-HOPKINTON CSD</t>
  </si>
  <si>
    <t>PATCHOGUE-MEDFORD UFSD</t>
  </si>
  <si>
    <t>PAVILION CSD</t>
  </si>
  <si>
    <t>PAWLING CSD</t>
  </si>
  <si>
    <t>PEARL RIVER UFSD</t>
  </si>
  <si>
    <t>PEEKSKILL CITY SD</t>
  </si>
  <si>
    <t>PELHAM UFSD</t>
  </si>
  <si>
    <t>PEMBROKE CSD</t>
  </si>
  <si>
    <t>PENFIELD CSD</t>
  </si>
  <si>
    <t>PENN YAN CSD</t>
  </si>
  <si>
    <t>PERRY CSD</t>
  </si>
  <si>
    <t>PERU CSD</t>
  </si>
  <si>
    <t>PHELPS-CLIFTON SPRINGS CSD</t>
  </si>
  <si>
    <t>PHOENIX CSD</t>
  </si>
  <si>
    <t>PINE BUSH CSD</t>
  </si>
  <si>
    <t>PINE PLAINS CSD</t>
  </si>
  <si>
    <t>PINE VALLEY CSD (SOUTH DAYTON)</t>
  </si>
  <si>
    <t>PITTSFORD CSD</t>
  </si>
  <si>
    <t>PLAINEDGE UFSD</t>
  </si>
  <si>
    <t>PLAINVIEW-OLD BETHPAGE CSD</t>
  </si>
  <si>
    <t>PLATTSBURGH CITY SD</t>
  </si>
  <si>
    <t>PLEASANTVILLE UFSD</t>
  </si>
  <si>
    <t>POCANTICO HILLS CSD</t>
  </si>
  <si>
    <t>POLAND CSD</t>
  </si>
  <si>
    <t>PORT BYRON CSD</t>
  </si>
  <si>
    <t>PORT CHESTER-RYE UFSD</t>
  </si>
  <si>
    <t>PORT JEFFERSON UFSD</t>
  </si>
  <si>
    <t>PORT JERVIS CITY SD</t>
  </si>
  <si>
    <t>PORT WASHINGTON UFSD</t>
  </si>
  <si>
    <t>PORTVILLE CSD</t>
  </si>
  <si>
    <t>POTSDAM CSD</t>
  </si>
  <si>
    <t>POUGHKEEPSIE CITY SD</t>
  </si>
  <si>
    <t>PRATTSBURGH CSD</t>
  </si>
  <si>
    <t>PULASKI CSD</t>
  </si>
  <si>
    <t>PUTNAM CSD</t>
  </si>
  <si>
    <t>PUTNAM VALLEY CSD</t>
  </si>
  <si>
    <t>QUEENSBURY UFSD</t>
  </si>
  <si>
    <t>QUOGUE UFSD</t>
  </si>
  <si>
    <t>RAMAPO CSD (SUFFERN)</t>
  </si>
  <si>
    <t>RANDOLPH CSD</t>
  </si>
  <si>
    <t>RAVENA-COEYMANS-SELKIRK CSD</t>
  </si>
  <si>
    <t>RED CREEK CSD</t>
  </si>
  <si>
    <t>RED HOOK CSD</t>
  </si>
  <si>
    <t>REMSEN CSD</t>
  </si>
  <si>
    <t>REMSENBURG-SPEONK UFSD</t>
  </si>
  <si>
    <t>RENSSELAER CITY SD</t>
  </si>
  <si>
    <t>RHINEBECK CSD</t>
  </si>
  <si>
    <t>RICHFIELD SPRINGS CSD</t>
  </si>
  <si>
    <t>RIPLEY CSD</t>
  </si>
  <si>
    <t>RIVERHEAD CSD</t>
  </si>
  <si>
    <t>ROCHESTER CITY SD</t>
  </si>
  <si>
    <t>ROCKVILLE CENTRE UFSD</t>
  </si>
  <si>
    <t>ROCKY POINT UFSD</t>
  </si>
  <si>
    <t>ROME CITY SD</t>
  </si>
  <si>
    <t>ROMULUS CSD</t>
  </si>
  <si>
    <t>RONDOUT VALLEY CSD</t>
  </si>
  <si>
    <t>ROOSEVELT UFSD</t>
  </si>
  <si>
    <t>ROSCOE CSD</t>
  </si>
  <si>
    <t>ROSLYN UFSD</t>
  </si>
  <si>
    <t>ROTTERDAM-MOHONASEN CSD</t>
  </si>
  <si>
    <t>ROXBURY CSD</t>
  </si>
  <si>
    <t>ROYALTON-HARTLAND CSD</t>
  </si>
  <si>
    <t>RUSH-HENRIETTA CSD</t>
  </si>
  <si>
    <t>RYE CITY SD</t>
  </si>
  <si>
    <t>RYE NECK UFSD</t>
  </si>
  <si>
    <t>SACHEM CSD</t>
  </si>
  <si>
    <t>SACKETS HARBOR CSD</t>
  </si>
  <si>
    <t>SAG HARBOR UFSD</t>
  </si>
  <si>
    <t>SAGAPONACK COMN SD</t>
  </si>
  <si>
    <t>SALAMANCA CITY SD</t>
  </si>
  <si>
    <t>SALEM CSD</t>
  </si>
  <si>
    <t>SALMON RIVER CSD</t>
  </si>
  <si>
    <t>SANDY CREEK CSD</t>
  </si>
  <si>
    <t>SARANAC CSD</t>
  </si>
  <si>
    <t>SARANAC LAKE CSD</t>
  </si>
  <si>
    <t>SARATOGA SPRINGS CITY SD</t>
  </si>
  <si>
    <t>SAUGERTIES CSD</t>
  </si>
  <si>
    <t>SAUQUOIT VALLEY CSD</t>
  </si>
  <si>
    <t>SAYVILLE UFSD</t>
  </si>
  <si>
    <t>SCARSDALE UFSD</t>
  </si>
  <si>
    <t>SCHALMONT CSD</t>
  </si>
  <si>
    <t>SCHENECTADY CITY SD</t>
  </si>
  <si>
    <t>SCHENEVUS CSD</t>
  </si>
  <si>
    <t>SCHODACK CSD</t>
  </si>
  <si>
    <t>SCHOHARIE CSD</t>
  </si>
  <si>
    <t>SCHROON LAKE CSD</t>
  </si>
  <si>
    <t>SCHUYLERVILLE CSD</t>
  </si>
  <si>
    <t>SCIO CSD</t>
  </si>
  <si>
    <t>SCOTIA-GLENVILLE CSD</t>
  </si>
  <si>
    <t>SEAFORD UFSD</t>
  </si>
  <si>
    <t>SENECA FALLS CSD</t>
  </si>
  <si>
    <t>SEWANHAKA CENTRAL HS DISTRICT</t>
  </si>
  <si>
    <t>SHARON SPRINGS CSD</t>
  </si>
  <si>
    <t>SHELTER ISLAND UFSD</t>
  </si>
  <si>
    <t>SHENENDEHOWA CSD</t>
  </si>
  <si>
    <t>SHERBURNE-EARLVILLE CSD</t>
  </si>
  <si>
    <t>SHERMAN CSD</t>
  </si>
  <si>
    <t>SHERRILL CITY SD</t>
  </si>
  <si>
    <t>SHOREHAM-WADING RIVER CSD</t>
  </si>
  <si>
    <t>SIDNEY CSD</t>
  </si>
  <si>
    <t>SILVER CREEK CSD</t>
  </si>
  <si>
    <t>SKANEATELES CSD</t>
  </si>
  <si>
    <t>SMITHTOWN CSD</t>
  </si>
  <si>
    <t>SODUS CSD</t>
  </si>
  <si>
    <t>SOLVAY UFSD</t>
  </si>
  <si>
    <t>SOMERS CSD</t>
  </si>
  <si>
    <t>SOUTH COLONIE CSD</t>
  </si>
  <si>
    <t>SOUTH COUNTRY CSD</t>
  </si>
  <si>
    <t>SOUTH GLENS FALLS CSD</t>
  </si>
  <si>
    <t>SOUTH HUNTINGTON UFSD</t>
  </si>
  <si>
    <t>SOUTH JEFFERSON CSD</t>
  </si>
  <si>
    <t>SOUTH KORTRIGHT CSD</t>
  </si>
  <si>
    <t>SOUTH LEWIS CSD</t>
  </si>
  <si>
    <t>SOUTH ORANGETOWN CSD</t>
  </si>
  <si>
    <t>SOUTH SENECA CSD</t>
  </si>
  <si>
    <t>SOUTHAMPTON UFSD</t>
  </si>
  <si>
    <t>SOUTHERN CAYUGA CSD</t>
  </si>
  <si>
    <t>SOUTHOLD UFSD</t>
  </si>
  <si>
    <t>SOUTHWESTERN CSD AT JAMESTOWN</t>
  </si>
  <si>
    <t>SPACKENKILL UFSD</t>
  </si>
  <si>
    <t>SPENCERPORT CSD</t>
  </si>
  <si>
    <t>SPENCER-VAN ETTEN CSD</t>
  </si>
  <si>
    <t>SPRINGS UFSD</t>
  </si>
  <si>
    <t>SPRINGVILLE-GRIFFITH INST CSD</t>
  </si>
  <si>
    <t>ST REGIS FALLS CSD</t>
  </si>
  <si>
    <t>STAMFORD CSD</t>
  </si>
  <si>
    <t>STARPOINT CSD</t>
  </si>
  <si>
    <t>STILLWATER CSD</t>
  </si>
  <si>
    <t>STOCKBRIDGE VALLEY CSD</t>
  </si>
  <si>
    <t>SULLIVAN WEST CSD</t>
  </si>
  <si>
    <t>SUSQUEHANNA VALLEY CSD</t>
  </si>
  <si>
    <t>SWEET HOME CSD</t>
  </si>
  <si>
    <t>SYOSSET CSD</t>
  </si>
  <si>
    <t>SYRACUSE CITY SD</t>
  </si>
  <si>
    <t>TACONIC HILLS CSD</t>
  </si>
  <si>
    <t>THOUSAND ISLANDS CSD</t>
  </si>
  <si>
    <t>THREE VILLAGE CSD</t>
  </si>
  <si>
    <t>TICONDEROGA CSD</t>
  </si>
  <si>
    <t>TIOGA CSD</t>
  </si>
  <si>
    <t>TONAWANDA CITY SD</t>
  </si>
  <si>
    <t>TOWN OF WEBB UFSD</t>
  </si>
  <si>
    <t>TRI-VALLEY CSD</t>
  </si>
  <si>
    <t>TROY CITY SD</t>
  </si>
  <si>
    <t>TRUMANSBURG CSD</t>
  </si>
  <si>
    <t>TUCKAHOE COMN SD</t>
  </si>
  <si>
    <t>TUCKAHOE UFSD</t>
  </si>
  <si>
    <t>TULLY CSD</t>
  </si>
  <si>
    <t>TUPPER LAKE CSD</t>
  </si>
  <si>
    <t>TUXEDO UFSD</t>
  </si>
  <si>
    <t>UFSD-TARRYTOWNS</t>
  </si>
  <si>
    <t>UNADILLA VALLEY CSD</t>
  </si>
  <si>
    <t>UNION SPRINGS CSD</t>
  </si>
  <si>
    <t>UNIONDALE UFSD</t>
  </si>
  <si>
    <t>UNION-ENDICOTT CSD</t>
  </si>
  <si>
    <t>UTICA CITY SD</t>
  </si>
  <si>
    <t>VALHALLA UFSD</t>
  </si>
  <si>
    <t>VALLEY CSD (MONTGOMERY)</t>
  </si>
  <si>
    <t>VALLEY STREAM 13 UFSD</t>
  </si>
  <si>
    <t>VALLEY STREAM 24 UFSD</t>
  </si>
  <si>
    <t>VALLEY STREAM 30 UFSD</t>
  </si>
  <si>
    <t>VALLEY STREAM CENTRAL HS DISTRICT</t>
  </si>
  <si>
    <t>VAN HORNESVILLE-OWEN D YOUNG CSD</t>
  </si>
  <si>
    <t>VESTAL CSD</t>
  </si>
  <si>
    <t>VICTOR CSD</t>
  </si>
  <si>
    <t>VOORHEESVILLE CSD</t>
  </si>
  <si>
    <t>WAINSCOTT COMN SD</t>
  </si>
  <si>
    <t>WALLKILL CSD</t>
  </si>
  <si>
    <t>WALTON CSD</t>
  </si>
  <si>
    <t>WANTAGH UFSD</t>
  </si>
  <si>
    <t>WAPPINGERS CSD</t>
  </si>
  <si>
    <t>WARRENSBURG CSD</t>
  </si>
  <si>
    <t>WARSAW CSD</t>
  </si>
  <si>
    <t>WARWICK VALLEY CSD</t>
  </si>
  <si>
    <t>WASHINGTONVILLE CSD</t>
  </si>
  <si>
    <t>WATERFORD-HALFMOON UFSD</t>
  </si>
  <si>
    <t>WATERLOO CSD</t>
  </si>
  <si>
    <t>WATERTOWN CITY SD</t>
  </si>
  <si>
    <t>WATERVILLE CSD</t>
  </si>
  <si>
    <t>WATERVLIET CITY SD</t>
  </si>
  <si>
    <t>WATKINS GLEN CSD</t>
  </si>
  <si>
    <t>WAVERLY CSD</t>
  </si>
  <si>
    <t>WAYLAND-COHOCTON CSD</t>
  </si>
  <si>
    <t>WAYNE CSD</t>
  </si>
  <si>
    <t>WEBSTER CSD</t>
  </si>
  <si>
    <t>WEEDSPORT CSD</t>
  </si>
  <si>
    <t>WELLS CSD</t>
  </si>
  <si>
    <t>WELLSVILLE CSD</t>
  </si>
  <si>
    <t>WEST BABYLON UFSD</t>
  </si>
  <si>
    <t>WEST CANADA VALLEY CSD</t>
  </si>
  <si>
    <t>WEST GENESEE CSD</t>
  </si>
  <si>
    <t>WEST HEMPSTEAD UFSD</t>
  </si>
  <si>
    <t>WEST IRONDEQUOIT CSD</t>
  </si>
  <si>
    <t>WEST ISLIP UFSD</t>
  </si>
  <si>
    <t>WEST SENECA CSD</t>
  </si>
  <si>
    <t>WEST VALLEY CSD</t>
  </si>
  <si>
    <t>WESTBURY UFSD</t>
  </si>
  <si>
    <t>WESTFIELD CSD</t>
  </si>
  <si>
    <t>WESTHAMPTON BEACH UFSD</t>
  </si>
  <si>
    <t>WESTHILL CSD</t>
  </si>
  <si>
    <t>WESTMORELAND CSD</t>
  </si>
  <si>
    <t>WHEATLAND-CHILI CSD</t>
  </si>
  <si>
    <t>WHEELERVILLE UFSD</t>
  </si>
  <si>
    <t>WHITE PLAINS CITY SD</t>
  </si>
  <si>
    <t>WHITEHALL CSD</t>
  </si>
  <si>
    <t>WHITESBORO CSD</t>
  </si>
  <si>
    <t>WHITESVILLE CSD</t>
  </si>
  <si>
    <t>WHITNEY POINT CSD</t>
  </si>
  <si>
    <t>WILLIAM FLOYD UFSD</t>
  </si>
  <si>
    <t>WILLIAMSON CSD</t>
  </si>
  <si>
    <t>WILLIAMSVILLE CSD</t>
  </si>
  <si>
    <t>WILLSBORO CSD</t>
  </si>
  <si>
    <t>WILSON CSD</t>
  </si>
  <si>
    <t>WINDHAM-ASHLAND-JEWETT CSD</t>
  </si>
  <si>
    <t>WINDSOR CSD</t>
  </si>
  <si>
    <t>WORCESTER CSD</t>
  </si>
  <si>
    <t>WYANDANCH UFSD</t>
  </si>
  <si>
    <t>WYNANTSKILL UFSD</t>
  </si>
  <si>
    <t>WYOMING CSD</t>
  </si>
  <si>
    <t>YONKERS CITY SD</t>
  </si>
  <si>
    <t>YORK CSD</t>
  </si>
  <si>
    <t>YORKSHIRE-PIONEER CSD</t>
  </si>
  <si>
    <t>YORKTOWN CSD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</si>
  <si>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</si>
  <si>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</si>
  <si>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</si>
  <si>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</si>
  <si>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</si>
  <si>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</si>
  <si>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</si>
  <si>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</si>
  <si>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</si>
  <si>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</si>
  <si>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</si>
  <si>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</si>
  <si>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</si>
  <si>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</si>
  <si>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</si>
  <si>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</si>
  <si>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</si>
  <si>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</si>
  <si>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</si>
  <si>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</si>
  <si>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</si>
  <si>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</si>
  <si>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</si>
  <si>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</si>
  <si>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</si>
  <si>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</si>
  <si>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</si>
  <si>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</si>
  <si>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</si>
  <si>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</si>
  <si>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</si>
  <si>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</si>
  <si>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</si>
  <si>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</si>
  <si>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</si>
  <si>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</si>
  <si>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</si>
  <si>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</si>
  <si>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</si>
  <si>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</si>
  <si>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</si>
  <si>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</si>
  <si>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</si>
  <si>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</si>
  <si>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</si>
  <si>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from dropdown list →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</si>
  <si>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</si>
  <si>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</si>
  <si>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</si>
  <si>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</si>
  <si>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</si>
  <si>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</si>
  <si>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</si>
  <si>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</si>
  <si>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GENERAL INSTRUCTIONS FOR 2021 NEW SCHOOL PROPOSAL
BUDGETS AND CASH FLOWS</t>
  </si>
  <si>
    <t>Final 2020-21 Basic Tuition*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</si>
  <si>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</si>
  <si>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</si>
  <si>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</si>
  <si>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</si>
  <si>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</si>
  <si>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</si>
  <si>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</si>
  <si>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</si>
  <si>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</si>
  <si>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</si>
  <si>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</si>
  <si>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</si>
  <si>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</si>
  <si>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</si>
  <si>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</si>
  <si>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</si>
  <si>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</si>
  <si>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</si>
  <si>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</si>
  <si>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</si>
  <si>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</si>
  <si>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</si>
  <si>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</si>
  <si>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</si>
  <si>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</si>
  <si>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</si>
  <si>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</si>
  <si>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</si>
  <si>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</si>
  <si>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</si>
  <si>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</si>
  <si>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</si>
  <si>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</si>
  <si>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</si>
  <si>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</si>
  <si>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</si>
  <si>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</si>
  <si>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</si>
  <si>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</si>
  <si>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</si>
  <si>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</si>
  <si>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</si>
  <si>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</si>
  <si>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</si>
  <si>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</si>
  <si>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</si>
  <si>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</si>
  <si>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</si>
  <si>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</si>
  <si>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</si>
  <si>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</si>
  <si>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</si>
  <si>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</si>
  <si>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</si>
  <si>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</si>
  <si>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</si>
  <si>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 xml:space="preserve">BOQUET VALLEY 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</si>
  <si>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</si>
  <si>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</si>
  <si>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</si>
  <si>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</si>
  <si>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</si>
  <si>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</si>
  <si>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</si>
  <si>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</si>
  <si>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</si>
  <si>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</si>
  <si>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</si>
  <si>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</si>
  <si>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</si>
  <si>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</si>
  <si>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</si>
  <si>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</si>
  <si>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</si>
  <si>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</si>
  <si>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</si>
  <si>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</si>
  <si>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</si>
  <si>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</si>
  <si>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</si>
  <si>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</si>
  <si>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</si>
  <si>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</si>
  <si>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</si>
  <si>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</si>
  <si>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</si>
  <si>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</si>
  <si>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</si>
  <si>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</si>
  <si>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</si>
  <si>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</si>
  <si>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</si>
  <si>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</si>
  <si>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</si>
  <si>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</si>
  <si>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</si>
  <si>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</si>
  <si>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</si>
  <si>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</si>
  <si>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</si>
  <si>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</si>
  <si>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</si>
  <si>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</si>
  <si>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</si>
  <si>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</si>
  <si>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</si>
  <si>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</si>
  <si>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</si>
  <si>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</si>
  <si>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</si>
  <si>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</si>
  <si>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</si>
  <si>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</si>
  <si>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</si>
  <si>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</si>
  <si>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</si>
  <si>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</si>
  <si>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</si>
  <si>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</si>
  <si>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</si>
  <si>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</si>
  <si>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</si>
  <si>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</si>
  <si>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</si>
  <si>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</si>
  <si>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</si>
  <si>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</si>
  <si>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</si>
  <si>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</si>
  <si>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</si>
  <si>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</si>
  <si>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</si>
  <si>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</si>
  <si>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</si>
  <si>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</si>
  <si>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</si>
  <si>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</si>
  <si>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</si>
  <si>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</si>
  <si>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</si>
  <si>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</si>
  <si>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</si>
  <si>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</si>
  <si>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</si>
  <si>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</si>
  <si>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</si>
  <si>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</si>
  <si>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</si>
  <si>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</si>
  <si>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</si>
  <si>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</si>
  <si>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</si>
  <si>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</si>
  <si>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</si>
  <si>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</si>
  <si>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</si>
  <si>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</si>
  <si>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</si>
  <si>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</si>
  <si>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</si>
  <si>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</si>
  <si>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</si>
  <si>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</si>
  <si>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</si>
  <si>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</si>
  <si>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</si>
  <si>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</si>
  <si>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</si>
  <si>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</si>
  <si>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</si>
  <si>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</si>
  <si>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</si>
  <si>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</si>
  <si>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</si>
  <si>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</si>
  <si>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</si>
  <si>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</si>
  <si>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</si>
  <si>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</si>
  <si>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</si>
  <si>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</si>
  <si>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</si>
  <si>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</si>
  <si>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</si>
  <si>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</si>
  <si>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</si>
  <si>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</si>
  <si>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</si>
  <si>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</si>
  <si>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</si>
  <si>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</si>
  <si>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</si>
  <si>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</si>
  <si>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</si>
  <si>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</si>
  <si>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</si>
  <si>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</si>
  <si>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</si>
  <si>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</si>
  <si>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</si>
  <si>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</si>
  <si>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</si>
  <si>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</si>
  <si>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</si>
  <si>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</si>
  <si>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</si>
  <si>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</si>
  <si>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</si>
  <si>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</si>
  <si>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</si>
  <si>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</si>
  <si>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</si>
  <si>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</si>
  <si>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</si>
  <si>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</si>
  <si>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</si>
  <si>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</si>
  <si>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</si>
  <si>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</si>
  <si>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</si>
  <si>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</si>
  <si>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</si>
  <si>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</si>
  <si>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</si>
  <si>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</si>
  <si>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</si>
  <si>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</si>
  <si>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</si>
  <si>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</si>
  <si>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</si>
  <si>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</si>
  <si>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</si>
  <si>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</si>
  <si>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</si>
  <si>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</si>
  <si>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</si>
  <si>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</si>
  <si>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</si>
  <si>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</si>
  <si>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</si>
  <si>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</si>
  <si>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</si>
  <si>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</si>
  <si>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</si>
  <si>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</si>
  <si>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</si>
  <si>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</si>
  <si>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</si>
  <si>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</si>
  <si>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</si>
  <si>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</si>
  <si>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</si>
  <si>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</si>
  <si>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</si>
  <si>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</si>
  <si>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</si>
  <si>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</si>
  <si>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</si>
  <si>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</si>
  <si>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</si>
  <si>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</si>
  <si>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</si>
  <si>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</si>
  <si>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</si>
  <si>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</si>
  <si>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</si>
  <si>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</si>
  <si>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</si>
  <si>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</si>
  <si>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</si>
  <si>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</si>
  <si>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</si>
  <si>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</si>
  <si>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</si>
  <si>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</si>
  <si>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</si>
  <si>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</si>
  <si>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</si>
  <si>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</si>
  <si>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</si>
  <si>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</si>
  <si>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</si>
  <si>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</si>
  <si>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</si>
  <si>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</si>
  <si>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</si>
  <si>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</si>
  <si>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</si>
  <si>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</si>
  <si>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</si>
  <si>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</si>
  <si>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</si>
  <si>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</si>
  <si>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</si>
  <si>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</si>
  <si>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</si>
  <si>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</si>
  <si>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</si>
  <si>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</si>
  <si>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</si>
  <si>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</si>
  <si>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</si>
  <si>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</si>
  <si>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</si>
  <si>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</si>
  <si>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</si>
  <si>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</si>
  <si>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</si>
  <si>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</si>
  <si>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</si>
  <si>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</si>
  <si>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</si>
  <si>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</si>
  <si>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</si>
  <si>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</si>
  <si>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</si>
  <si>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</si>
  <si>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</si>
  <si>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</si>
  <si>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</si>
  <si>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</si>
  <si>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</si>
  <si>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</si>
  <si>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</si>
  <si>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</si>
  <si>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</si>
  <si>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</si>
  <si>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</si>
  <si>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</si>
  <si>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</si>
  <si>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</si>
  <si>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</si>
  <si>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</si>
  <si>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</si>
  <si>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</si>
  <si>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</si>
  <si>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</si>
  <si>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</si>
  <si>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</si>
  <si>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</si>
  <si>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</si>
  <si>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</si>
  <si>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</si>
  <si>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</si>
  <si>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</si>
  <si>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</si>
  <si>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</si>
  <si>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</si>
  <si>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</si>
  <si>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</si>
  <si>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</si>
  <si>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</si>
  <si>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</si>
  <si>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</si>
  <si>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</si>
  <si>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</si>
  <si>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</si>
  <si>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</si>
  <si>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</si>
  <si>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</si>
  <si>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</si>
  <si>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</si>
  <si>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</si>
  <si>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</si>
  <si>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</si>
  <si>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</si>
  <si>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</si>
  <si>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</si>
  <si>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</si>
  <si>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</si>
  <si>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</si>
  <si>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</si>
  <si>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</si>
  <si>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</si>
  <si>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</si>
  <si>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</si>
  <si>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</si>
  <si>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</si>
  <si>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</si>
  <si>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</si>
  <si>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</si>
  <si>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</si>
  <si>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</si>
  <si>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</si>
  <si>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</si>
  <si>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</si>
  <si>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</si>
  <si>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</si>
  <si>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</si>
  <si>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</si>
  <si>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</si>
  <si>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</si>
  <si>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</si>
  <si>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</si>
  <si>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</si>
  <si>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</si>
  <si>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</si>
  <si>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</si>
  <si>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</si>
  <si>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</si>
  <si>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</si>
  <si>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</si>
  <si>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</si>
  <si>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</si>
  <si>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</si>
  <si>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</si>
  <si>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</si>
  <si>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</si>
  <si>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</si>
  <si>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</si>
  <si>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</si>
  <si>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</si>
  <si>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</si>
  <si>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</si>
  <si>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</si>
  <si>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</si>
  <si>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</si>
  <si>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</si>
  <si>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</si>
  <si>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</si>
  <si>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</si>
  <si>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</si>
  <si>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</si>
  <si>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</si>
  <si>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</si>
  <si>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</si>
  <si>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</si>
  <si>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</si>
  <si>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</si>
  <si>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</si>
  <si>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</si>
  <si>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</si>
  <si>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</si>
  <si>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</si>
  <si>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</si>
  <si>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</si>
  <si>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</si>
  <si>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</si>
  <si>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</si>
  <si>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</si>
  <si>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</si>
  <si>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</si>
  <si>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</si>
  <si>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</si>
  <si>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</si>
  <si>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</si>
  <si>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</si>
  <si>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</si>
  <si>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</si>
  <si>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</si>
  <si>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</si>
  <si>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</si>
  <si>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</si>
  <si>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</si>
  <si>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</si>
  <si>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</si>
  <si>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</si>
  <si>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</si>
  <si>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</si>
  <si>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</si>
  <si>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</si>
  <si>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</si>
  <si>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</si>
  <si>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</si>
  <si>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</si>
  <si>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</si>
  <si>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</si>
  <si>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</si>
  <si>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</si>
  <si>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</si>
  <si>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</si>
  <si>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</si>
  <si>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</si>
  <si>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</si>
  <si>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</si>
  <si>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</si>
  <si>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</si>
  <si>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</si>
  <si>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</si>
  <si>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</si>
  <si>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</si>
  <si>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</si>
  <si>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</si>
  <si>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</si>
  <si>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</si>
  <si>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</si>
  <si>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</si>
  <si>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</si>
  <si>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</si>
  <si>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</si>
  <si>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</si>
  <si>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</si>
  <si>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</si>
  <si>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</si>
  <si>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</si>
  <si>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</si>
  <si>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</si>
  <si>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</si>
  <si>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</si>
  <si>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</si>
  <si>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</si>
  <si>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</si>
  <si>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</si>
  <si>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</si>
  <si>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</si>
  <si>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</si>
  <si>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</si>
  <si>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</si>
  <si>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</si>
  <si>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</si>
  <si>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</si>
  <si>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</si>
  <si>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</si>
  <si>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</si>
  <si>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</si>
  <si>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</si>
  <si>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</si>
  <si>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</si>
  <si>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</si>
  <si>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</si>
  <si>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</si>
  <si>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</si>
  <si>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</si>
  <si>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</si>
  <si>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</si>
  <si>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</si>
  <si>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</si>
  <si>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</si>
  <si>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</si>
  <si>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</si>
  <si>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</si>
  <si>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</si>
  <si>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</si>
  <si>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</si>
  <si>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</si>
  <si>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</si>
  <si>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</si>
  <si>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</si>
  <si>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</si>
  <si>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</si>
  <si>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</si>
  <si>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</si>
  <si>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</si>
  <si>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</si>
  <si>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</si>
  <si>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</si>
  <si>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</si>
  <si>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</si>
  <si>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</si>
  <si>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</si>
  <si>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</si>
  <si>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</si>
  <si>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</si>
  <si>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</si>
  <si>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</si>
  <si>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</si>
  <si>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</si>
  <si>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</si>
  <si>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</si>
  <si>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</si>
  <si>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</si>
  <si>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</si>
  <si>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</si>
  <si>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</si>
  <si>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</si>
  <si>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</si>
  <si>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</si>
  <si>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</si>
  <si>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</si>
  <si>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</si>
  <si>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</si>
  <si>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</si>
  <si>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</si>
  <si>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</si>
  <si>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</si>
  <si>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</si>
  <si>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</si>
  <si>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</si>
  <si>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</si>
  <si>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</si>
  <si>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</si>
  <si>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</si>
  <si>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</si>
  <si>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</si>
  <si>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</si>
  <si>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</si>
  <si>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</si>
  <si>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</si>
  <si>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</si>
  <si>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</si>
  <si>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</si>
  <si>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</si>
  <si>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</si>
  <si>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</si>
  <si>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</si>
  <si>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</si>
  <si>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</si>
  <si>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</si>
  <si>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</si>
  <si>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</si>
  <si>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</si>
  <si>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</si>
  <si>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</si>
  <si>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</si>
  <si>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</si>
  <si>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</si>
  <si>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</si>
  <si>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</si>
  <si>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</si>
  <si>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</si>
  <si>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</si>
  <si>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</si>
  <si>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</si>
  <si>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</si>
  <si>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</si>
  <si>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</si>
  <si>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</si>
  <si>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</si>
  <si>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</si>
  <si>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</si>
  <si>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</si>
  <si>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</si>
  <si>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</si>
  <si>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</si>
  <si>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</si>
  <si>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</si>
  <si>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</si>
  <si>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</si>
  <si>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</si>
  <si>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</si>
  <si>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</si>
  <si>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</si>
  <si>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</si>
  <si>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</si>
  <si>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</si>
  <si>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</si>
  <si>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</si>
  <si>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</si>
  <si>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</si>
  <si>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</si>
  <si>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</si>
  <si>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</si>
  <si>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</si>
  <si>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</si>
  <si>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</si>
  <si>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</si>
  <si>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</si>
  <si>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</si>
  <si>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</si>
  <si>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</si>
  <si>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</si>
  <si>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</si>
  <si>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</si>
  <si>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</si>
  <si>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</si>
  <si>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</si>
  <si>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</si>
  <si>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</si>
  <si>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</si>
  <si>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</si>
  <si>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</si>
  <si>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</si>
  <si>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</si>
  <si>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</si>
  <si>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</si>
  <si>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</si>
  <si>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</si>
  <si>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</si>
  <si>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</si>
  <si>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</si>
  <si>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</si>
  <si>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</si>
  <si>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</si>
  <si>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</si>
  <si>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</si>
  <si>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</si>
  <si>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</si>
  <si>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</si>
  <si>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</si>
  <si>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>2021 New School Proposal
Budget(s) &amp; Cash Flow(s) Template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</si>
  <si>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</si>
  <si>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</si>
  <si>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</si>
  <si>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</si>
  <si>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</si>
  <si>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</si>
  <si>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>Final 2021-22 Basic Tuition*</t>
  </si>
  <si>
    <t>Ver. 210702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</si>
</sst>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16">
    <xf numFmtId="0" fontId="0" fillId="0" borderId="0" xfId="0"/>
    <xf numFmtId="0" fontId="76" fillId="0" borderId="0" xfId="0" applyFont="1" applyFill="1" applyProtection="1"/>
    <xf numFmtId="0" fontId="76" fillId="0" borderId="0" xfId="0" applyFont="1" applyFill="1" applyAlignment="1" applyProtection="1">
      <alignment horizontal="left" indent="1"/>
    </xf>
    <xf numFmtId="0" fontId="76" fillId="0" borderId="0" xfId="0" applyFont="1" applyFill="1" applyAlignment="1">
      <alignment horizontal="left" indent="1"/>
    </xf>
    <xf numFmtId="0" fontId="76" fillId="0" borderId="0" xfId="0" applyFont="1"/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0" xfId="0" applyNumberFormat="1" applyFont="1"/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6" fillId="0" borderId="0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NumberFormat="1" applyFont="1"/>
    <xf numFmtId="0" fontId="77" fillId="0" borderId="0" xfId="0" applyNumberFormat="1" applyFont="1" applyBorder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Border="1" applyAlignment="1" applyProtection="1">
      <alignment horizontal="left" vertical="top" wrapText="1"/>
      <protection hidden="1"/>
    </xf>
    <xf numFmtId="0" fontId="78" fillId="28" borderId="0" xfId="2448" applyFont="1" applyFill="1" applyBorder="1" applyAlignment="1" applyProtection="1">
      <alignment vertical="top"/>
      <protection hidden="1"/>
    </xf>
    <xf numFmtId="171" fontId="76" fillId="28" borderId="0" xfId="2448" applyNumberFormat="1" applyFont="1" applyFill="1" applyBorder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 applyProtection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 applyProtection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56" borderId="0" xfId="0" applyFill="1"/>
    <xf numFmtId="0" fontId="76" fillId="28" borderId="91" xfId="0" applyFont="1" applyFill="1" applyBorder="1" applyAlignment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protection hidden="1"/>
    </xf>
    <xf numFmtId="0" fontId="76" fillId="56" borderId="71" xfId="0" applyFont="1" applyFill="1" applyBorder="1" applyProtection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 applyBorder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NumberFormat="1" applyFont="1"/>
    <xf numFmtId="0" fontId="76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NumberFormat="1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Border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6" fillId="28" borderId="0" xfId="2448" applyFont="1" applyFill="1" applyBorder="1" applyAlignment="1" applyProtection="1">
      <alignment vertical="top" wrapText="1"/>
      <protection hidden="1"/>
    </xf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Fill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Border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Border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Fill="1" applyAlignment="1" applyProtection="1">
      <alignment vertical="top"/>
    </xf>
    <xf numFmtId="0" fontId="76" fillId="0" borderId="0" xfId="0" applyFont="1" applyFill="1" applyAlignment="1" applyProtection="1">
      <alignment vertical="top"/>
    </xf>
    <xf numFmtId="41" fontId="76" fillId="0" borderId="0" xfId="0" applyNumberFormat="1" applyFont="1" applyFill="1" applyAlignment="1" applyProtection="1">
      <alignment horizontal="right" vertical="top"/>
    </xf>
    <xf numFmtId="41" fontId="76" fillId="0" borderId="0" xfId="0" applyNumberFormat="1" applyFont="1" applyFill="1" applyAlignment="1" applyProtection="1">
      <alignment vertical="top"/>
    </xf>
    <xf numFmtId="3" fontId="76" fillId="56" borderId="0" xfId="0" applyNumberFormat="1" applyFont="1" applyFill="1" applyAlignment="1" applyProtection="1">
      <alignment vertical="top"/>
    </xf>
    <xf numFmtId="0" fontId="78" fillId="0" borderId="10" xfId="0" applyFont="1" applyFill="1" applyBorder="1" applyAlignment="1" applyProtection="1">
      <alignment horizontal="centerContinuous"/>
    </xf>
    <xf numFmtId="0" fontId="78" fillId="0" borderId="66" xfId="0" applyFont="1" applyFill="1" applyBorder="1" applyAlignment="1" applyProtection="1">
      <alignment horizontal="centerContinuous"/>
    </xf>
    <xf numFmtId="0" fontId="78" fillId="0" borderId="13" xfId="0" applyFont="1" applyFill="1" applyBorder="1" applyAlignment="1" applyProtection="1">
      <alignment vertical="top"/>
    </xf>
    <xf numFmtId="0" fontId="78" fillId="0" borderId="14" xfId="0" applyFont="1" applyFill="1" applyBorder="1" applyAlignment="1" applyProtection="1">
      <alignment vertical="top"/>
    </xf>
    <xf numFmtId="0" fontId="76" fillId="0" borderId="14" xfId="0" applyFont="1" applyFill="1" applyBorder="1" applyAlignment="1" applyProtection="1">
      <alignment vertical="top"/>
    </xf>
    <xf numFmtId="41" fontId="76" fillId="0" borderId="14" xfId="0" applyNumberFormat="1" applyFont="1" applyFill="1" applyBorder="1" applyAlignment="1" applyProtection="1">
      <alignment horizontal="right" vertical="top"/>
    </xf>
    <xf numFmtId="41" fontId="78" fillId="0" borderId="14" xfId="0" applyNumberFormat="1" applyFont="1" applyFill="1" applyBorder="1" applyAlignment="1" applyProtection="1">
      <alignment horizontal="center" vertical="top"/>
    </xf>
    <xf numFmtId="41" fontId="78" fillId="0" borderId="16" xfId="0" applyNumberFormat="1" applyFont="1" applyFill="1" applyBorder="1" applyAlignment="1" applyProtection="1">
      <alignment horizontal="center" vertical="top"/>
    </xf>
    <xf numFmtId="0" fontId="78" fillId="0" borderId="11" xfId="0" applyFont="1" applyFill="1" applyBorder="1" applyAlignment="1" applyProtection="1">
      <alignment vertical="top"/>
    </xf>
    <xf numFmtId="0" fontId="78" fillId="0" borderId="0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8" fillId="0" borderId="0" xfId="0" applyNumberFormat="1" applyFont="1" applyFill="1" applyBorder="1" applyAlignment="1" applyProtection="1">
      <alignment horizontal="center" vertical="top"/>
    </xf>
    <xf numFmtId="41" fontId="78" fillId="0" borderId="18" xfId="0" applyNumberFormat="1" applyFont="1" applyFill="1" applyBorder="1" applyAlignment="1" applyProtection="1">
      <alignment horizontal="center" vertical="top"/>
    </xf>
    <xf numFmtId="0" fontId="76" fillId="0" borderId="20" xfId="0" applyFont="1" applyFill="1" applyBorder="1" applyAlignment="1" applyProtection="1">
      <alignment vertical="top"/>
    </xf>
    <xf numFmtId="41" fontId="76" fillId="0" borderId="20" xfId="0" applyNumberFormat="1" applyFont="1" applyFill="1" applyBorder="1" applyAlignment="1" applyProtection="1">
      <alignment horizontal="right" vertical="top"/>
    </xf>
    <xf numFmtId="41" fontId="78" fillId="0" borderId="20" xfId="0" applyNumberFormat="1" applyFont="1" applyFill="1" applyBorder="1" applyAlignment="1" applyProtection="1">
      <alignment horizontal="center" vertical="top"/>
    </xf>
    <xf numFmtId="3" fontId="76" fillId="0" borderId="0" xfId="0" applyNumberFormat="1" applyFont="1" applyFill="1" applyAlignment="1" applyProtection="1">
      <alignment vertical="top" wrapText="1"/>
    </xf>
    <xf numFmtId="0" fontId="76" fillId="0" borderId="11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 wrapText="1"/>
    </xf>
    <xf numFmtId="41" fontId="78" fillId="0" borderId="16" xfId="0" applyNumberFormat="1" applyFont="1" applyFill="1" applyBorder="1" applyAlignment="1" applyProtection="1">
      <alignment horizontal="center" vertical="top" wrapText="1"/>
    </xf>
    <xf numFmtId="166" fontId="78" fillId="56" borderId="54" xfId="0" applyNumberFormat="1" applyFont="1" applyFill="1" applyBorder="1" applyAlignment="1" applyProtection="1">
      <alignment horizontal="center" vertical="top" wrapText="1"/>
    </xf>
    <xf numFmtId="0" fontId="78" fillId="0" borderId="0" xfId="0" applyFont="1" applyFill="1" applyAlignment="1" applyProtection="1">
      <alignment horizontal="center" vertical="top" textRotation="60" wrapText="1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166" fontId="78" fillId="56" borderId="33" xfId="0" applyNumberFormat="1" applyFont="1" applyFill="1" applyBorder="1" applyAlignment="1" applyProtection="1">
      <alignment horizontal="center" vertical="top" wrapText="1"/>
    </xf>
    <xf numFmtId="3" fontId="76" fillId="0" borderId="0" xfId="0" applyNumberFormat="1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right" vertical="top" wrapText="1"/>
    </xf>
    <xf numFmtId="41" fontId="76" fillId="0" borderId="0" xfId="0" applyNumberFormat="1" applyFont="1" applyFill="1" applyBorder="1" applyAlignment="1" applyProtection="1">
      <alignment vertical="top" wrapText="1"/>
    </xf>
    <xf numFmtId="3" fontId="76" fillId="0" borderId="1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horizontal="right" vertical="center" wrapText="1"/>
    </xf>
    <xf numFmtId="3" fontId="76" fillId="0" borderId="33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horizontal="right" vertical="center" wrapText="1"/>
    </xf>
    <xf numFmtId="41" fontId="76" fillId="0" borderId="31" xfId="0" applyNumberFormat="1" applyFont="1" applyFill="1" applyBorder="1" applyAlignment="1" applyProtection="1">
      <alignment horizontal="right" vertical="center"/>
    </xf>
    <xf numFmtId="41" fontId="76" fillId="56" borderId="63" xfId="0" applyNumberFormat="1" applyFont="1" applyFill="1" applyBorder="1" applyAlignment="1" applyProtection="1">
      <alignment vertical="top" wrapText="1"/>
    </xf>
    <xf numFmtId="41" fontId="95" fillId="56" borderId="55" xfId="0" applyNumberFormat="1" applyFont="1" applyFill="1" applyBorder="1" applyAlignment="1" applyProtection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Fill="1" applyBorder="1" applyAlignment="1" applyProtection="1">
      <alignment vertical="center" wrapText="1"/>
    </xf>
    <xf numFmtId="41" fontId="76" fillId="56" borderId="55" xfId="0" applyNumberFormat="1" applyFont="1" applyFill="1" applyBorder="1" applyAlignment="1" applyProtection="1">
      <alignment vertical="top" wrapText="1"/>
    </xf>
    <xf numFmtId="41" fontId="76" fillId="0" borderId="55" xfId="0" applyNumberFormat="1" applyFont="1" applyFill="1" applyBorder="1" applyAlignment="1" applyProtection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 applyProtection="1">
      <alignment vertical="top" wrapText="1"/>
    </xf>
    <xf numFmtId="41" fontId="76" fillId="0" borderId="27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 indent="1"/>
    </xf>
    <xf numFmtId="0" fontId="76" fillId="0" borderId="0" xfId="0" applyFont="1" applyFill="1" applyBorder="1" applyAlignment="1" applyProtection="1">
      <alignment horizontal="left" vertical="top"/>
    </xf>
    <xf numFmtId="41" fontId="76" fillId="56" borderId="26" xfId="0" applyNumberFormat="1" applyFont="1" applyFill="1" applyBorder="1" applyAlignment="1" applyProtection="1">
      <alignment vertical="top" wrapText="1"/>
    </xf>
    <xf numFmtId="41" fontId="76" fillId="0" borderId="26" xfId="0" applyNumberFormat="1" applyFont="1" applyFill="1" applyBorder="1" applyAlignment="1" applyProtection="1">
      <alignment vertical="top" wrapText="1"/>
    </xf>
    <xf numFmtId="41" fontId="76" fillId="56" borderId="23" xfId="0" applyNumberFormat="1" applyFont="1" applyFill="1" applyBorder="1" applyAlignment="1" applyProtection="1">
      <alignment vertical="top" wrapText="1"/>
    </xf>
    <xf numFmtId="41" fontId="76" fillId="0" borderId="23" xfId="0" applyNumberFormat="1" applyFont="1" applyFill="1" applyBorder="1" applyAlignment="1" applyProtection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Fill="1" applyBorder="1" applyAlignment="1" applyProtection="1">
      <alignment vertical="top" wrapText="1"/>
    </xf>
    <xf numFmtId="0" fontId="78" fillId="0" borderId="28" xfId="0" applyFont="1" applyFill="1" applyBorder="1" applyAlignment="1" applyProtection="1">
      <alignment horizontal="left" vertical="top"/>
    </xf>
    <xf numFmtId="0" fontId="78" fillId="0" borderId="29" xfId="0" applyFont="1" applyFill="1" applyBorder="1" applyAlignment="1" applyProtection="1">
      <alignment horizontal="left" vertical="top"/>
    </xf>
    <xf numFmtId="3" fontId="76" fillId="0" borderId="30" xfId="0" applyNumberFormat="1" applyFont="1" applyFill="1" applyBorder="1" applyAlignment="1" applyProtection="1">
      <alignment vertical="top" wrapText="1"/>
    </xf>
    <xf numFmtId="3" fontId="76" fillId="0" borderId="29" xfId="0" applyNumberFormat="1" applyFont="1" applyFill="1" applyBorder="1" applyAlignment="1" applyProtection="1">
      <alignment vertical="top" wrapText="1"/>
    </xf>
    <xf numFmtId="41" fontId="76" fillId="0" borderId="29" xfId="0" applyNumberFormat="1" applyFont="1" applyFill="1" applyBorder="1" applyAlignment="1" applyProtection="1">
      <alignment horizontal="right" vertical="top" wrapText="1"/>
    </xf>
    <xf numFmtId="41" fontId="76" fillId="0" borderId="29" xfId="0" applyNumberFormat="1" applyFont="1" applyFill="1" applyBorder="1" applyAlignment="1" applyProtection="1">
      <alignment vertical="top" wrapText="1"/>
    </xf>
    <xf numFmtId="41" fontId="96" fillId="0" borderId="56" xfId="0" applyNumberFormat="1" applyFont="1" applyFill="1" applyBorder="1" applyAlignment="1" applyProtection="1">
      <alignment vertical="top" wrapText="1"/>
    </xf>
    <xf numFmtId="3" fontId="76" fillId="0" borderId="10" xfId="0" applyNumberFormat="1" applyFont="1" applyFill="1" applyBorder="1" applyAlignment="1" applyProtection="1">
      <alignment vertical="top" wrapText="1"/>
    </xf>
    <xf numFmtId="41" fontId="76" fillId="0" borderId="10" xfId="0" applyNumberFormat="1" applyFont="1" applyFill="1" applyBorder="1" applyAlignment="1" applyProtection="1">
      <alignment horizontal="right" vertical="top" wrapText="1"/>
    </xf>
    <xf numFmtId="41" fontId="76" fillId="0" borderId="10" xfId="0" applyNumberFormat="1" applyFont="1" applyFill="1" applyBorder="1" applyAlignment="1" applyProtection="1">
      <alignment vertical="top" wrapText="1"/>
    </xf>
    <xf numFmtId="0" fontId="78" fillId="0" borderId="0" xfId="0" applyFont="1" applyFill="1" applyBorder="1" applyAlignment="1" applyProtection="1">
      <alignment horizontal="left" vertical="top"/>
    </xf>
    <xf numFmtId="0" fontId="97" fillId="0" borderId="0" xfId="0" applyFont="1" applyFill="1" applyBorder="1" applyAlignment="1" applyProtection="1">
      <alignment vertical="top"/>
    </xf>
    <xf numFmtId="167" fontId="76" fillId="0" borderId="31" xfId="0" applyNumberFormat="1" applyFont="1" applyFill="1" applyBorder="1" applyAlignment="1" applyProtection="1">
      <alignment horizontal="right" vertical="center"/>
    </xf>
    <xf numFmtId="167" fontId="95" fillId="0" borderId="31" xfId="0" applyNumberFormat="1" applyFont="1" applyFill="1" applyBorder="1" applyAlignment="1" applyProtection="1">
      <alignment horizontal="right" vertical="center"/>
    </xf>
    <xf numFmtId="0" fontId="97" fillId="0" borderId="0" xfId="0" applyFont="1" applyBorder="1" applyAlignment="1" applyProtection="1">
      <alignment horizontal="left" vertical="top"/>
    </xf>
    <xf numFmtId="41" fontId="76" fillId="0" borderId="55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right" vertical="center"/>
    </xf>
    <xf numFmtId="41" fontId="76" fillId="0" borderId="0" xfId="0" applyNumberFormat="1" applyFont="1" applyFill="1" applyBorder="1" applyAlignment="1" applyProtection="1">
      <alignment horizontal="right" wrapText="1"/>
    </xf>
    <xf numFmtId="41" fontId="76" fillId="0" borderId="59" xfId="0" applyNumberFormat="1" applyFont="1" applyFill="1" applyBorder="1" applyAlignment="1" applyProtection="1">
      <alignment vertical="top" wrapText="1"/>
    </xf>
    <xf numFmtId="0" fontId="97" fillId="0" borderId="0" xfId="0" applyFont="1" applyFill="1" applyBorder="1" applyAlignment="1" applyProtection="1">
      <alignment horizontal="left" vertical="top"/>
    </xf>
    <xf numFmtId="41" fontId="76" fillId="0" borderId="0" xfId="0" applyNumberFormat="1" applyFont="1" applyFill="1" applyBorder="1" applyAlignment="1" applyProtection="1">
      <alignment horizontal="right"/>
    </xf>
    <xf numFmtId="0" fontId="98" fillId="0" borderId="0" xfId="0" applyFont="1" applyBorder="1" applyAlignment="1" applyProtection="1">
      <alignment horizontal="left" vertical="top"/>
    </xf>
    <xf numFmtId="167" fontId="76" fillId="0" borderId="25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Fill="1" applyBorder="1" applyAlignment="1" applyProtection="1">
      <alignment vertical="top" wrapText="1"/>
    </xf>
    <xf numFmtId="41" fontId="85" fillId="0" borderId="0" xfId="0" applyNumberFormat="1" applyFont="1" applyFill="1" applyBorder="1" applyAlignment="1" applyProtection="1">
      <alignment horizontal="right" vertical="top" wrapText="1"/>
    </xf>
    <xf numFmtId="41" fontId="96" fillId="0" borderId="0" xfId="0" applyNumberFormat="1" applyFont="1" applyFill="1" applyBorder="1" applyAlignment="1" applyProtection="1">
      <alignment vertical="top" wrapText="1"/>
    </xf>
    <xf numFmtId="41" fontId="96" fillId="0" borderId="55" xfId="0" applyNumberFormat="1" applyFont="1" applyFill="1" applyBorder="1" applyAlignment="1" applyProtection="1">
      <alignment vertical="top" wrapText="1"/>
    </xf>
    <xf numFmtId="0" fontId="78" fillId="0" borderId="61" xfId="0" applyFont="1" applyFill="1" applyBorder="1" applyAlignment="1" applyProtection="1">
      <alignment vertical="top"/>
    </xf>
    <xf numFmtId="0" fontId="78" fillId="0" borderId="29" xfId="0" applyFont="1" applyFill="1" applyBorder="1" applyAlignment="1" applyProtection="1">
      <alignment vertical="top"/>
    </xf>
    <xf numFmtId="0" fontId="76" fillId="0" borderId="10" xfId="0" applyFont="1" applyFill="1" applyBorder="1" applyAlignment="1" applyProtection="1">
      <alignment vertical="top"/>
    </xf>
    <xf numFmtId="0" fontId="76" fillId="0" borderId="43" xfId="0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vertical="top"/>
    </xf>
    <xf numFmtId="41" fontId="76" fillId="56" borderId="55" xfId="0" applyNumberFormat="1" applyFont="1" applyFill="1" applyBorder="1" applyAlignment="1" applyProtection="1">
      <alignment vertical="top"/>
    </xf>
    <xf numFmtId="41" fontId="95" fillId="0" borderId="0" xfId="0" applyNumberFormat="1" applyFont="1" applyFill="1" applyBorder="1" applyAlignment="1" applyProtection="1">
      <alignment vertical="top"/>
    </xf>
    <xf numFmtId="41" fontId="96" fillId="0" borderId="0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vertical="top"/>
    </xf>
    <xf numFmtId="41" fontId="76" fillId="0" borderId="27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horizontal="center" vertical="top"/>
    </xf>
    <xf numFmtId="41" fontId="76" fillId="0" borderId="29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vertical="top"/>
    </xf>
    <xf numFmtId="3" fontId="76" fillId="56" borderId="0" xfId="0" applyNumberFormat="1" applyFont="1" applyFill="1" applyBorder="1" applyAlignment="1" applyProtection="1">
      <alignment vertical="top"/>
    </xf>
    <xf numFmtId="0" fontId="76" fillId="56" borderId="0" xfId="0" applyFont="1" applyFill="1" applyBorder="1" applyAlignment="1" applyProtection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 applyProtection="1">
      <alignment vertical="top"/>
    </xf>
    <xf numFmtId="41" fontId="76" fillId="0" borderId="67" xfId="0" applyNumberFormat="1" applyFont="1" applyFill="1" applyBorder="1" applyAlignment="1" applyProtection="1">
      <alignment vertical="top"/>
    </xf>
    <xf numFmtId="41" fontId="76" fillId="56" borderId="23" xfId="0" applyNumberFormat="1" applyFont="1" applyFill="1" applyBorder="1" applyAlignment="1" applyProtection="1">
      <alignment vertical="top"/>
    </xf>
    <xf numFmtId="3" fontId="78" fillId="0" borderId="0" xfId="0" applyNumberFormat="1" applyFont="1" applyFill="1" applyBorder="1" applyAlignment="1" applyProtection="1">
      <alignment vertical="top"/>
    </xf>
    <xf numFmtId="41" fontId="78" fillId="0" borderId="0" xfId="0" applyNumberFormat="1" applyFont="1" applyFill="1" applyBorder="1" applyAlignment="1" applyProtection="1">
      <alignment horizontal="right" vertical="top"/>
    </xf>
    <xf numFmtId="41" fontId="78" fillId="56" borderId="67" xfId="0" applyNumberFormat="1" applyFont="1" applyFill="1" applyBorder="1" applyAlignment="1" applyProtection="1">
      <alignment vertical="top"/>
    </xf>
    <xf numFmtId="41" fontId="78" fillId="0" borderId="67" xfId="0" applyNumberFormat="1" applyFont="1" applyFill="1" applyBorder="1" applyAlignment="1" applyProtection="1">
      <alignment vertical="top"/>
    </xf>
    <xf numFmtId="41" fontId="76" fillId="56" borderId="31" xfId="0" applyNumberFormat="1" applyFont="1" applyFill="1" applyBorder="1" applyAlignment="1" applyProtection="1">
      <alignment vertical="top"/>
    </xf>
    <xf numFmtId="41" fontId="78" fillId="0" borderId="29" xfId="0" applyNumberFormat="1" applyFont="1" applyFill="1" applyBorder="1" applyAlignment="1" applyProtection="1">
      <alignment horizontal="right" vertical="top"/>
    </xf>
    <xf numFmtId="41" fontId="76" fillId="0" borderId="29" xfId="0" applyNumberFormat="1" applyFont="1" applyFill="1" applyBorder="1" applyAlignment="1" applyProtection="1">
      <alignment vertical="top"/>
    </xf>
    <xf numFmtId="41" fontId="78" fillId="0" borderId="56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Alignment="1" applyProtection="1"/>
    <xf numFmtId="0" fontId="76" fillId="0" borderId="0" xfId="0" applyFont="1" applyFill="1" applyAlignment="1" applyProtection="1"/>
    <xf numFmtId="41" fontId="76" fillId="0" borderId="0" xfId="0" applyNumberFormat="1" applyFont="1" applyFill="1" applyAlignment="1" applyProtection="1">
      <alignment horizontal="right"/>
    </xf>
    <xf numFmtId="41" fontId="76" fillId="0" borderId="0" xfId="0" applyNumberFormat="1" applyFont="1" applyFill="1" applyAlignment="1" applyProtection="1"/>
    <xf numFmtId="0" fontId="78" fillId="0" borderId="11" xfId="0" applyFont="1" applyFill="1" applyBorder="1" applyAlignment="1" applyProtection="1"/>
    <xf numFmtId="0" fontId="78" fillId="0" borderId="0" xfId="0" applyFont="1" applyFill="1" applyBorder="1" applyAlignment="1" applyProtection="1"/>
    <xf numFmtId="41" fontId="76" fillId="0" borderId="0" xfId="0" applyNumberFormat="1" applyFont="1" applyFill="1" applyProtection="1"/>
    <xf numFmtId="41" fontId="78" fillId="0" borderId="20" xfId="0" applyNumberFormat="1" applyFont="1" applyFill="1" applyBorder="1" applyAlignment="1" applyProtection="1">
      <alignment horizontal="right"/>
    </xf>
    <xf numFmtId="0" fontId="78" fillId="0" borderId="13" xfId="0" applyFont="1" applyFill="1" applyBorder="1" applyAlignment="1" applyProtection="1"/>
    <xf numFmtId="0" fontId="78" fillId="0" borderId="14" xfId="0" applyFont="1" applyFill="1" applyBorder="1" applyAlignment="1" applyProtection="1"/>
    <xf numFmtId="0" fontId="76" fillId="0" borderId="14" xfId="0" applyFont="1" applyFill="1" applyBorder="1" applyProtection="1"/>
    <xf numFmtId="41" fontId="76" fillId="0" borderId="14" xfId="0" applyNumberFormat="1" applyFont="1" applyFill="1" applyBorder="1" applyAlignment="1" applyProtection="1">
      <alignment horizontal="right"/>
    </xf>
    <xf numFmtId="41" fontId="78" fillId="0" borderId="50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16" xfId="0" applyNumberFormat="1" applyFont="1" applyFill="1" applyBorder="1" applyAlignment="1" applyProtection="1">
      <alignment horizontal="center"/>
    </xf>
    <xf numFmtId="41" fontId="78" fillId="0" borderId="36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Alignment="1" applyProtection="1">
      <alignment wrapText="1"/>
    </xf>
    <xf numFmtId="0" fontId="76" fillId="0" borderId="0" xfId="0" applyFont="1" applyFill="1" applyBorder="1" applyProtection="1"/>
    <xf numFmtId="41" fontId="78" fillId="0" borderId="51" xfId="0" applyNumberFormat="1" applyFont="1" applyFill="1" applyBorder="1" applyAlignment="1" applyProtection="1">
      <alignment horizontal="center"/>
    </xf>
    <xf numFmtId="41" fontId="78" fillId="0" borderId="0" xfId="0" applyNumberFormat="1" applyFont="1" applyFill="1" applyBorder="1" applyAlignment="1" applyProtection="1">
      <alignment horizontal="center"/>
    </xf>
    <xf numFmtId="41" fontId="78" fillId="0" borderId="18" xfId="0" applyNumberFormat="1" applyFont="1" applyFill="1" applyBorder="1" applyAlignment="1" applyProtection="1">
      <alignment horizontal="center"/>
    </xf>
    <xf numFmtId="41" fontId="78" fillId="0" borderId="12" xfId="0" applyNumberFormat="1" applyFont="1" applyFill="1" applyBorder="1" applyAlignment="1" applyProtection="1">
      <alignment horizontal="center"/>
    </xf>
    <xf numFmtId="0" fontId="78" fillId="0" borderId="19" xfId="0" applyFont="1" applyFill="1" applyBorder="1" applyAlignment="1" applyProtection="1"/>
    <xf numFmtId="0" fontId="78" fillId="0" borderId="20" xfId="0" applyFont="1" applyFill="1" applyBorder="1" applyAlignment="1" applyProtection="1"/>
    <xf numFmtId="0" fontId="76" fillId="0" borderId="20" xfId="0" applyFont="1" applyFill="1" applyBorder="1" applyProtection="1"/>
    <xf numFmtId="41" fontId="76" fillId="0" borderId="20" xfId="0" applyNumberFormat="1" applyFont="1" applyFill="1" applyBorder="1" applyAlignment="1" applyProtection="1">
      <alignment horizontal="right"/>
    </xf>
    <xf numFmtId="41" fontId="78" fillId="0" borderId="21" xfId="0" applyNumberFormat="1" applyFont="1" applyFill="1" applyBorder="1" applyAlignment="1" applyProtection="1">
      <alignment horizontal="center"/>
    </xf>
    <xf numFmtId="41" fontId="78" fillId="0" borderId="20" xfId="0" applyNumberFormat="1" applyFont="1" applyFill="1" applyBorder="1" applyAlignment="1" applyProtection="1">
      <alignment horizontal="center"/>
    </xf>
    <xf numFmtId="41" fontId="78" fillId="0" borderId="54" xfId="0" applyNumberFormat="1" applyFont="1" applyFill="1" applyBorder="1" applyAlignment="1" applyProtection="1">
      <alignment horizontal="center"/>
    </xf>
    <xf numFmtId="41" fontId="78" fillId="0" borderId="44" xfId="0" applyNumberFormat="1" applyFont="1" applyFill="1" applyBorder="1" applyAlignment="1" applyProtection="1">
      <alignment horizontal="center"/>
    </xf>
    <xf numFmtId="0" fontId="76" fillId="0" borderId="11" xfId="0" applyFont="1" applyFill="1" applyBorder="1" applyAlignment="1" applyProtection="1"/>
    <xf numFmtId="0" fontId="76" fillId="0" borderId="0" xfId="0" applyFont="1" applyFill="1" applyBorder="1" applyAlignment="1" applyProtection="1"/>
    <xf numFmtId="41" fontId="76" fillId="0" borderId="0" xfId="0" applyNumberFormat="1" applyFont="1" applyFill="1" applyBorder="1" applyProtection="1"/>
    <xf numFmtId="41" fontId="76" fillId="0" borderId="12" xfId="0" applyNumberFormat="1" applyFont="1" applyFill="1" applyBorder="1" applyProtection="1"/>
    <xf numFmtId="41" fontId="76" fillId="0" borderId="20" xfId="0" applyNumberFormat="1" applyFont="1" applyFill="1" applyBorder="1" applyAlignment="1" applyProtection="1">
      <alignment horizontal="right" vertical="top" wrapText="1"/>
    </xf>
    <xf numFmtId="41" fontId="76" fillId="0" borderId="21" xfId="0" applyNumberFormat="1" applyFont="1" applyFill="1" applyBorder="1" applyAlignment="1" applyProtection="1">
      <alignment horizontal="center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41" fontId="78" fillId="0" borderId="45" xfId="0" applyNumberFormat="1" applyFont="1" applyFill="1" applyBorder="1" applyAlignment="1" applyProtection="1">
      <alignment horizontal="center" wrapText="1"/>
    </xf>
    <xf numFmtId="0" fontId="78" fillId="0" borderId="0" xfId="0" applyFont="1" applyFill="1" applyAlignment="1" applyProtection="1">
      <alignment horizontal="center" textRotation="60" wrapText="1"/>
    </xf>
    <xf numFmtId="0" fontId="76" fillId="0" borderId="13" xfId="0" applyFont="1" applyFill="1" applyBorder="1" applyAlignment="1" applyProtection="1"/>
    <xf numFmtId="0" fontId="76" fillId="0" borderId="14" xfId="0" applyFont="1" applyFill="1" applyBorder="1" applyAlignment="1" applyProtection="1"/>
    <xf numFmtId="0" fontId="78" fillId="0" borderId="14" xfId="0" applyFont="1" applyFill="1" applyBorder="1" applyAlignment="1" applyProtection="1">
      <alignment horizontal="left" wrapText="1"/>
    </xf>
    <xf numFmtId="41" fontId="78" fillId="0" borderId="14" xfId="0" applyNumberFormat="1" applyFont="1" applyFill="1" applyBorder="1" applyAlignment="1" applyProtection="1">
      <alignment horizontal="right" wrapText="1"/>
    </xf>
    <xf numFmtId="41" fontId="76" fillId="0" borderId="14" xfId="0" applyNumberFormat="1" applyFont="1" applyFill="1" applyBorder="1" applyAlignment="1" applyProtection="1">
      <alignment horizontal="center" wrapText="1"/>
    </xf>
    <xf numFmtId="41" fontId="76" fillId="0" borderId="36" xfId="0" applyNumberFormat="1" applyFont="1" applyFill="1" applyBorder="1" applyAlignment="1" applyProtection="1">
      <alignment horizontal="center" wrapText="1"/>
    </xf>
    <xf numFmtId="0" fontId="78" fillId="0" borderId="11" xfId="0" applyFont="1" applyFill="1" applyBorder="1" applyAlignment="1" applyProtection="1">
      <alignment vertical="center"/>
    </xf>
    <xf numFmtId="0" fontId="78" fillId="0" borderId="0" xfId="0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>
      <alignment vertical="center" wrapText="1"/>
    </xf>
    <xf numFmtId="3" fontId="76" fillId="0" borderId="11" xfId="0" applyNumberFormat="1" applyFont="1" applyFill="1" applyBorder="1" applyAlignment="1" applyProtection="1"/>
    <xf numFmtId="0" fontId="76" fillId="0" borderId="0" xfId="0" applyFont="1" applyFill="1" applyBorder="1" applyAlignment="1" applyProtection="1">
      <alignment vertical="center"/>
    </xf>
    <xf numFmtId="41" fontId="76" fillId="0" borderId="23" xfId="0" applyNumberFormat="1" applyFont="1" applyFill="1" applyBorder="1" applyAlignment="1" applyProtection="1">
      <alignment vertical="center" wrapText="1"/>
    </xf>
    <xf numFmtId="41" fontId="76" fillId="0" borderId="37" xfId="0" applyNumberFormat="1" applyFont="1" applyFill="1" applyBorder="1" applyAlignment="1" applyProtection="1">
      <alignment vertical="center" wrapText="1"/>
    </xf>
    <xf numFmtId="41" fontId="76" fillId="0" borderId="51" xfId="0" applyNumberFormat="1" applyFont="1" applyFill="1" applyBorder="1" applyAlignment="1" applyProtection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Fill="1" applyBorder="1" applyAlignment="1" applyProtection="1">
      <alignment vertical="center" wrapText="1"/>
    </xf>
    <xf numFmtId="3" fontId="99" fillId="0" borderId="0" xfId="0" applyNumberFormat="1" applyFont="1" applyFill="1" applyAlignment="1" applyProtection="1">
      <alignment wrapText="1"/>
    </xf>
    <xf numFmtId="41" fontId="76" fillId="0" borderId="25" xfId="0" applyNumberFormat="1" applyFont="1" applyFill="1" applyBorder="1" applyAlignment="1" applyProtection="1">
      <alignment vertical="center" wrapText="1"/>
    </xf>
    <xf numFmtId="41" fontId="76" fillId="0" borderId="35" xfId="0" applyNumberFormat="1" applyFont="1" applyFill="1" applyBorder="1" applyAlignment="1" applyProtection="1">
      <alignment vertical="center" wrapText="1"/>
    </xf>
    <xf numFmtId="41" fontId="76" fillId="0" borderId="38" xfId="0" applyNumberFormat="1" applyFont="1" applyFill="1" applyBorder="1" applyAlignment="1" applyProtection="1">
      <alignment vertical="center" wrapText="1"/>
    </xf>
    <xf numFmtId="3" fontId="78" fillId="0" borderId="0" xfId="0" applyNumberFormat="1" applyFont="1" applyFill="1" applyBorder="1" applyAlignment="1" applyProtection="1">
      <alignment horizontal="center" wrapText="1"/>
    </xf>
    <xf numFmtId="41" fontId="76" fillId="0" borderId="27" xfId="0" applyNumberFormat="1" applyFont="1" applyFill="1" applyBorder="1" applyAlignment="1" applyProtection="1">
      <alignment vertical="center" wrapText="1"/>
    </xf>
    <xf numFmtId="41" fontId="76" fillId="0" borderId="40" xfId="0" applyNumberFormat="1" applyFont="1" applyFill="1" applyBorder="1" applyAlignment="1" applyProtection="1">
      <alignment vertical="center" wrapText="1"/>
    </xf>
    <xf numFmtId="0" fontId="76" fillId="0" borderId="0" xfId="0" applyFont="1" applyFill="1" applyBorder="1" applyAlignment="1" applyProtection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Fill="1" applyBorder="1" applyAlignment="1" applyProtection="1">
      <alignment vertical="center" wrapText="1"/>
    </xf>
    <xf numFmtId="41" fontId="76" fillId="0" borderId="26" xfId="0" applyNumberFormat="1" applyFont="1" applyFill="1" applyBorder="1" applyAlignment="1" applyProtection="1">
      <alignment vertical="center" wrapText="1"/>
    </xf>
    <xf numFmtId="41" fontId="76" fillId="0" borderId="39" xfId="0" applyNumberFormat="1" applyFont="1" applyFill="1" applyBorder="1" applyAlignment="1" applyProtection="1">
      <alignment vertical="center" wrapText="1"/>
    </xf>
    <xf numFmtId="0" fontId="78" fillId="0" borderId="28" xfId="0" applyFont="1" applyFill="1" applyBorder="1" applyAlignment="1" applyProtection="1">
      <alignment horizontal="left" vertical="center"/>
    </xf>
    <xf numFmtId="0" fontId="78" fillId="0" borderId="29" xfId="0" applyFont="1" applyFill="1" applyBorder="1" applyAlignment="1" applyProtection="1">
      <alignment horizontal="left" vertical="center"/>
    </xf>
    <xf numFmtId="3" fontId="76" fillId="0" borderId="30" xfId="0" applyNumberFormat="1" applyFont="1" applyFill="1" applyBorder="1" applyAlignment="1" applyProtection="1">
      <alignment wrapText="1"/>
    </xf>
    <xf numFmtId="41" fontId="76" fillId="0" borderId="29" xfId="0" applyNumberFormat="1" applyFont="1" applyFill="1" applyBorder="1" applyAlignment="1" applyProtection="1">
      <alignment horizontal="right" wrapText="1"/>
    </xf>
    <xf numFmtId="41" fontId="76" fillId="0" borderId="52" xfId="0" applyNumberFormat="1" applyFont="1" applyFill="1" applyBorder="1" applyAlignment="1" applyProtection="1">
      <alignment vertical="center" wrapText="1"/>
    </xf>
    <xf numFmtId="41" fontId="96" fillId="0" borderId="49" xfId="0" applyNumberFormat="1" applyFont="1" applyFill="1" applyBorder="1" applyAlignment="1" applyProtection="1">
      <alignment vertical="center" wrapText="1"/>
    </xf>
    <xf numFmtId="41" fontId="96" fillId="0" borderId="41" xfId="0" applyNumberFormat="1" applyFont="1" applyFill="1" applyBorder="1" applyAlignment="1" applyProtection="1">
      <alignment vertical="center" wrapText="1"/>
    </xf>
    <xf numFmtId="41" fontId="96" fillId="0" borderId="42" xfId="0" applyNumberFormat="1" applyFont="1" applyFill="1" applyBorder="1" applyAlignment="1" applyProtection="1">
      <alignment vertical="center" wrapText="1"/>
    </xf>
    <xf numFmtId="0" fontId="78" fillId="0" borderId="10" xfId="0" applyFont="1" applyFill="1" applyBorder="1" applyAlignment="1" applyProtection="1">
      <alignment horizontal="left" vertical="center"/>
    </xf>
    <xf numFmtId="3" fontId="76" fillId="0" borderId="10" xfId="0" applyNumberFormat="1" applyFont="1" applyFill="1" applyBorder="1" applyAlignment="1" applyProtection="1">
      <alignment wrapText="1"/>
    </xf>
    <xf numFmtId="41" fontId="76" fillId="0" borderId="10" xfId="0" applyNumberFormat="1" applyFont="1" applyFill="1" applyBorder="1" applyAlignment="1" applyProtection="1">
      <alignment horizontal="right" wrapText="1"/>
    </xf>
    <xf numFmtId="41" fontId="76" fillId="0" borderId="10" xfId="0" applyNumberFormat="1" applyFont="1" applyFill="1" applyBorder="1" applyAlignment="1" applyProtection="1">
      <alignment vertical="center" wrapText="1"/>
    </xf>
    <xf numFmtId="41" fontId="96" fillId="0" borderId="10" xfId="0" applyNumberFormat="1" applyFont="1" applyFill="1" applyBorder="1" applyAlignment="1" applyProtection="1">
      <alignment vertical="center" wrapText="1"/>
    </xf>
    <xf numFmtId="41" fontId="76" fillId="0" borderId="12" xfId="0" applyNumberFormat="1" applyFont="1" applyFill="1" applyBorder="1" applyAlignment="1" applyProtection="1">
      <alignment vertical="center" wrapText="1"/>
    </xf>
    <xf numFmtId="0" fontId="78" fillId="0" borderId="0" xfId="0" applyFont="1" applyFill="1" applyBorder="1" applyAlignment="1" applyProtection="1">
      <alignment horizontal="left" vertical="center"/>
    </xf>
    <xf numFmtId="0" fontId="76" fillId="0" borderId="0" xfId="0" applyFont="1" applyFill="1" applyBorder="1" applyAlignment="1" applyProtection="1">
      <alignment horizontal="left" vertical="center"/>
    </xf>
    <xf numFmtId="41" fontId="95" fillId="0" borderId="0" xfId="0" applyNumberFormat="1" applyFont="1" applyFill="1" applyBorder="1" applyAlignment="1" applyProtection="1">
      <alignment horizontal="right" vertical="center"/>
    </xf>
    <xf numFmtId="41" fontId="76" fillId="0" borderId="35" xfId="0" applyNumberFormat="1" applyFont="1" applyFill="1" applyBorder="1" applyAlignment="1" applyProtection="1">
      <alignment horizontal="right" vertical="center"/>
    </xf>
    <xf numFmtId="41" fontId="76" fillId="0" borderId="24" xfId="0" applyNumberFormat="1" applyFont="1" applyFill="1" applyBorder="1" applyAlignment="1" applyProtection="1">
      <alignment horizontal="right" vertical="center"/>
    </xf>
    <xf numFmtId="41" fontId="76" fillId="0" borderId="53" xfId="0" applyNumberFormat="1" applyFont="1" applyFill="1" applyBorder="1" applyAlignment="1" applyProtection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 applyBorder="1" applyAlignment="1" applyProtection="1">
      <alignment vertical="center" wrapText="1"/>
    </xf>
    <xf numFmtId="41" fontId="85" fillId="0" borderId="0" xfId="0" applyNumberFormat="1" applyFont="1" applyFill="1" applyBorder="1" applyAlignment="1" applyProtection="1">
      <alignment horizontal="right" vertical="center" wrapText="1"/>
    </xf>
    <xf numFmtId="41" fontId="96" fillId="0" borderId="51" xfId="0" applyNumberFormat="1" applyFont="1" applyFill="1" applyBorder="1" applyAlignment="1" applyProtection="1">
      <alignment vertical="center" wrapText="1"/>
    </xf>
    <xf numFmtId="41" fontId="96" fillId="0" borderId="25" xfId="0" applyNumberFormat="1" applyFont="1" applyFill="1" applyBorder="1" applyAlignment="1" applyProtection="1">
      <alignment vertical="center" wrapText="1"/>
    </xf>
    <xf numFmtId="0" fontId="78" fillId="0" borderId="61" xfId="0" applyFont="1" applyFill="1" applyBorder="1" applyAlignment="1" applyProtection="1">
      <alignment vertical="center"/>
    </xf>
    <xf numFmtId="0" fontId="78" fillId="0" borderId="29" xfId="0" applyFont="1" applyFill="1" applyBorder="1" applyAlignment="1" applyProtection="1">
      <alignment vertical="center"/>
    </xf>
    <xf numFmtId="3" fontId="76" fillId="0" borderId="29" xfId="0" applyNumberFormat="1" applyFont="1" applyFill="1" applyBorder="1" applyAlignment="1" applyProtection="1">
      <alignment wrapText="1"/>
    </xf>
    <xf numFmtId="41" fontId="96" fillId="0" borderId="58" xfId="0" applyNumberFormat="1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wrapText="1"/>
    </xf>
    <xf numFmtId="41" fontId="76" fillId="0" borderId="12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/>
    <xf numFmtId="41" fontId="76" fillId="0" borderId="12" xfId="0" applyNumberFormat="1" applyFont="1" applyFill="1" applyBorder="1" applyAlignment="1" applyProtection="1"/>
    <xf numFmtId="41" fontId="76" fillId="0" borderId="23" xfId="0" applyNumberFormat="1" applyFont="1" applyFill="1" applyBorder="1" applyAlignment="1" applyProtection="1"/>
    <xf numFmtId="3" fontId="76" fillId="29" borderId="0" xfId="0" applyNumberFormat="1" applyFont="1" applyFill="1" applyBorder="1" applyAlignment="1" applyProtection="1">
      <protection locked="0"/>
    </xf>
    <xf numFmtId="0" fontId="76" fillId="29" borderId="0" xfId="0" applyFont="1" applyFill="1" applyBorder="1" applyAlignment="1" applyProtection="1"/>
    <xf numFmtId="41" fontId="76" fillId="0" borderId="51" xfId="0" applyNumberFormat="1" applyFont="1" applyFill="1" applyBorder="1" applyAlignment="1" applyProtection="1"/>
    <xf numFmtId="41" fontId="76" fillId="29" borderId="35" xfId="0" applyNumberFormat="1" applyFont="1" applyFill="1" applyBorder="1" applyAlignment="1" applyProtection="1">
      <protection locked="0"/>
    </xf>
    <xf numFmtId="41" fontId="76" fillId="0" borderId="67" xfId="0" applyNumberFormat="1" applyFont="1" applyFill="1" applyBorder="1" applyAlignment="1" applyProtection="1"/>
    <xf numFmtId="41" fontId="76" fillId="0" borderId="68" xfId="0" applyNumberFormat="1" applyFont="1" applyFill="1" applyBorder="1" applyAlignment="1" applyProtection="1"/>
    <xf numFmtId="3" fontId="78" fillId="0" borderId="0" xfId="0" applyNumberFormat="1" applyFont="1" applyFill="1" applyBorder="1" applyAlignment="1" applyProtection="1"/>
    <xf numFmtId="41" fontId="78" fillId="0" borderId="0" xfId="0" applyNumberFormat="1" applyFont="1" applyFill="1" applyBorder="1" applyAlignment="1" applyProtection="1">
      <alignment horizontal="right"/>
    </xf>
    <xf numFmtId="41" fontId="78" fillId="0" borderId="51" xfId="0" applyNumberFormat="1" applyFont="1" applyFill="1" applyBorder="1" applyAlignment="1" applyProtection="1"/>
    <xf numFmtId="41" fontId="78" fillId="0" borderId="67" xfId="0" applyNumberFormat="1" applyFont="1" applyFill="1" applyBorder="1" applyAlignment="1" applyProtection="1"/>
    <xf numFmtId="41" fontId="78" fillId="0" borderId="68" xfId="0" applyNumberFormat="1" applyFont="1" applyFill="1" applyBorder="1" applyAlignment="1" applyProtection="1"/>
    <xf numFmtId="3" fontId="78" fillId="0" borderId="0" xfId="0" applyNumberFormat="1" applyFont="1" applyFill="1" applyAlignment="1" applyProtection="1"/>
    <xf numFmtId="41" fontId="76" fillId="0" borderId="37" xfId="0" applyNumberFormat="1" applyFont="1" applyFill="1" applyBorder="1" applyAlignment="1" applyProtection="1"/>
    <xf numFmtId="41" fontId="96" fillId="0" borderId="51" xfId="0" applyNumberFormat="1" applyFont="1" applyFill="1" applyBorder="1" applyAlignment="1" applyProtection="1"/>
    <xf numFmtId="0" fontId="78" fillId="0" borderId="29" xfId="0" applyFont="1" applyFill="1" applyBorder="1" applyAlignment="1" applyProtection="1"/>
    <xf numFmtId="41" fontId="78" fillId="0" borderId="29" xfId="0" applyNumberFormat="1" applyFont="1" applyFill="1" applyBorder="1" applyAlignment="1" applyProtection="1">
      <alignment horizontal="right"/>
    </xf>
    <xf numFmtId="41" fontId="78" fillId="0" borderId="29" xfId="0" applyNumberFormat="1" applyFont="1" applyFill="1" applyBorder="1" applyAlignment="1" applyProtection="1"/>
    <xf numFmtId="41" fontId="78" fillId="0" borderId="56" xfId="0" applyNumberFormat="1" applyFont="1" applyFill="1" applyBorder="1" applyAlignment="1" applyProtection="1"/>
    <xf numFmtId="41" fontId="78" fillId="0" borderId="42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horizontal="center" vertical="top"/>
    </xf>
    <xf numFmtId="0" fontId="76" fillId="0" borderId="0" xfId="0" applyFont="1" applyFill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/>
    </xf>
    <xf numFmtId="41" fontId="76" fillId="0" borderId="0" xfId="0" applyNumberFormat="1" applyFont="1" applyFill="1" applyBorder="1" applyAlignment="1" applyProtection="1">
      <alignment horizontal="center"/>
    </xf>
    <xf numFmtId="41" fontId="76" fillId="0" borderId="20" xfId="0" applyNumberFormat="1" applyFont="1" applyFill="1" applyBorder="1" applyAlignment="1" applyProtection="1">
      <alignment horizontal="center" wrapText="1"/>
    </xf>
    <xf numFmtId="3" fontId="76" fillId="0" borderId="0" xfId="0" applyNumberFormat="1" applyFont="1" applyFill="1" applyAlignment="1" applyProtection="1">
      <alignment horizontal="center" vertical="top" wrapText="1"/>
    </xf>
    <xf numFmtId="41" fontId="76" fillId="0" borderId="0" xfId="0" applyNumberFormat="1" applyFont="1" applyFill="1" applyAlignment="1" applyProtection="1">
      <alignment horizontal="right" wrapText="1"/>
    </xf>
    <xf numFmtId="41" fontId="76" fillId="56" borderId="17" xfId="0" applyNumberFormat="1" applyFont="1" applyFill="1" applyBorder="1" applyAlignment="1" applyProtection="1">
      <alignment vertical="center" wrapText="1"/>
    </xf>
    <xf numFmtId="41" fontId="76" fillId="56" borderId="60" xfId="0" applyNumberFormat="1" applyFont="1" applyFill="1" applyBorder="1" applyAlignment="1" applyProtection="1">
      <alignment vertical="center" wrapText="1"/>
    </xf>
    <xf numFmtId="0" fontId="100" fillId="56" borderId="0" xfId="0" applyFont="1" applyFill="1" applyBorder="1"/>
    <xf numFmtId="41" fontId="76" fillId="56" borderId="51" xfId="0" applyNumberFormat="1" applyFont="1" applyFill="1" applyBorder="1" applyAlignment="1" applyProtection="1">
      <alignment vertical="center" wrapText="1"/>
    </xf>
    <xf numFmtId="41" fontId="76" fillId="0" borderId="55" xfId="0" applyNumberFormat="1" applyFont="1" applyFill="1" applyBorder="1" applyAlignment="1" applyProtection="1">
      <alignment vertical="center" wrapText="1"/>
    </xf>
    <xf numFmtId="41" fontId="76" fillId="0" borderId="29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horizontal="right" vertical="center"/>
    </xf>
    <xf numFmtId="167" fontId="95" fillId="56" borderId="31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wrapText="1"/>
    </xf>
    <xf numFmtId="41" fontId="76" fillId="0" borderId="60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horizontal="right"/>
    </xf>
    <xf numFmtId="3" fontId="76" fillId="0" borderId="0" xfId="0" applyNumberFormat="1" applyFont="1" applyFill="1" applyBorder="1" applyAlignment="1" applyProtection="1">
      <alignment horizontal="center" vertical="top" wrapText="1"/>
    </xf>
    <xf numFmtId="41" fontId="96" fillId="0" borderId="0" xfId="0" applyNumberFormat="1" applyFont="1" applyFill="1" applyBorder="1" applyAlignment="1" applyProtection="1">
      <alignment vertical="center" wrapText="1"/>
    </xf>
    <xf numFmtId="41" fontId="96" fillId="0" borderId="27" xfId="0" applyNumberFormat="1" applyFont="1" applyFill="1" applyBorder="1" applyAlignment="1" applyProtection="1">
      <alignment vertical="center" wrapText="1"/>
    </xf>
    <xf numFmtId="41" fontId="96" fillId="0" borderId="29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Alignment="1" applyProtection="1">
      <alignment horizontal="center" vertical="center"/>
    </xf>
    <xf numFmtId="3" fontId="76" fillId="0" borderId="0" xfId="0" applyNumberFormat="1" applyFont="1" applyFill="1" applyBorder="1" applyAlignment="1" applyProtection="1">
      <alignment vertical="center"/>
    </xf>
    <xf numFmtId="41" fontId="95" fillId="0" borderId="0" xfId="0" applyNumberFormat="1" applyFont="1" applyFill="1" applyBorder="1" applyAlignment="1" applyProtection="1">
      <alignment vertical="center"/>
    </xf>
    <xf numFmtId="41" fontId="76" fillId="0" borderId="0" xfId="0" applyNumberFormat="1" applyFont="1" applyFill="1" applyBorder="1" applyAlignment="1" applyProtection="1">
      <alignment vertical="center"/>
    </xf>
    <xf numFmtId="41" fontId="7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vertical="center"/>
    </xf>
    <xf numFmtId="0" fontId="78" fillId="0" borderId="20" xfId="0" applyFont="1" applyFill="1" applyBorder="1" applyAlignment="1" applyProtection="1">
      <alignment vertical="center"/>
    </xf>
    <xf numFmtId="0" fontId="76" fillId="0" borderId="20" xfId="0" applyFont="1" applyFill="1" applyBorder="1" applyAlignment="1" applyProtection="1">
      <alignment vertical="center"/>
    </xf>
    <xf numFmtId="41" fontId="76" fillId="0" borderId="20" xfId="0" applyNumberFormat="1" applyFont="1" applyFill="1" applyBorder="1" applyAlignment="1" applyProtection="1">
      <alignment horizontal="right" vertical="center"/>
    </xf>
    <xf numFmtId="41" fontId="96" fillId="0" borderId="20" xfId="0" applyNumberFormat="1" applyFont="1" applyFill="1" applyBorder="1" applyAlignment="1" applyProtection="1">
      <alignment vertical="center"/>
    </xf>
    <xf numFmtId="41" fontId="96" fillId="0" borderId="0" xfId="0" applyNumberFormat="1" applyFont="1" applyFill="1" applyBorder="1" applyAlignment="1" applyProtection="1">
      <alignment vertical="center"/>
    </xf>
    <xf numFmtId="41" fontId="9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horizontal="center" vertical="top"/>
    </xf>
    <xf numFmtId="41" fontId="76" fillId="0" borderId="27" xfId="0" applyNumberFormat="1" applyFont="1" applyFill="1" applyBorder="1" applyAlignment="1" applyProtection="1"/>
    <xf numFmtId="41" fontId="76" fillId="56" borderId="0" xfId="0" applyNumberFormat="1" applyFont="1" applyFill="1" applyBorder="1" applyAlignment="1" applyProtection="1"/>
    <xf numFmtId="0" fontId="78" fillId="0" borderId="33" xfId="0" applyFont="1" applyFill="1" applyBorder="1" applyAlignment="1" applyProtection="1">
      <alignment vertical="center"/>
    </xf>
    <xf numFmtId="0" fontId="76" fillId="0" borderId="33" xfId="0" applyFont="1" applyFill="1" applyBorder="1" applyAlignment="1" applyProtection="1"/>
    <xf numFmtId="41" fontId="76" fillId="0" borderId="33" xfId="0" applyNumberFormat="1" applyFont="1" applyFill="1" applyBorder="1" applyAlignment="1" applyProtection="1">
      <alignment horizontal="right"/>
    </xf>
    <xf numFmtId="41" fontId="96" fillId="0" borderId="33" xfId="0" applyNumberFormat="1" applyFont="1" applyFill="1" applyBorder="1" applyAlignment="1" applyProtection="1"/>
    <xf numFmtId="41" fontId="96" fillId="0" borderId="55" xfId="0" applyNumberFormat="1" applyFont="1" applyFill="1" applyBorder="1" applyAlignment="1" applyProtection="1">
      <alignment horizontal="center"/>
    </xf>
    <xf numFmtId="41" fontId="96" fillId="0" borderId="0" xfId="0" applyNumberFormat="1" applyFont="1" applyFill="1" applyBorder="1" applyAlignment="1" applyProtection="1">
      <alignment horizontal="center"/>
    </xf>
    <xf numFmtId="41" fontId="96" fillId="0" borderId="60" xfId="0" applyNumberFormat="1" applyFont="1" applyFill="1" applyBorder="1" applyAlignment="1" applyProtection="1">
      <alignment horizontal="center"/>
    </xf>
    <xf numFmtId="41" fontId="76" fillId="0" borderId="34" xfId="0" applyNumberFormat="1" applyFont="1" applyFill="1" applyBorder="1" applyAlignment="1" applyProtection="1">
      <alignment horizontal="right"/>
    </xf>
    <xf numFmtId="41" fontId="96" fillId="0" borderId="34" xfId="0" applyNumberFormat="1" applyFont="1" applyFill="1" applyBorder="1" applyAlignment="1" applyProtection="1"/>
    <xf numFmtId="41" fontId="96" fillId="0" borderId="0" xfId="0" applyNumberFormat="1" applyFont="1" applyFill="1" applyBorder="1" applyAlignment="1" applyProtection="1"/>
    <xf numFmtId="3" fontId="76" fillId="0" borderId="0" xfId="0" applyNumberFormat="1" applyFont="1" applyFill="1" applyBorder="1" applyAlignment="1" applyProtection="1">
      <alignment horizontal="left" wrapText="1"/>
    </xf>
    <xf numFmtId="41" fontId="76" fillId="0" borderId="0" xfId="0" applyNumberFormat="1" applyFont="1" applyFill="1" applyAlignment="1" applyProtection="1">
      <alignment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 applyProtection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Fill="1" applyBorder="1" applyAlignment="1" applyProtection="1">
      <alignment horizontal="centerContinuous" vertical="center"/>
      <protection hidden="1"/>
    </xf>
    <xf numFmtId="0" fontId="78" fillId="0" borderId="74" xfId="0" applyFont="1" applyFill="1" applyBorder="1" applyAlignment="1" applyProtection="1">
      <alignment horizontal="centerContinuous" vertical="center"/>
      <protection hidden="1"/>
    </xf>
    <xf numFmtId="0" fontId="78" fillId="0" borderId="75" xfId="0" applyFont="1" applyFill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Border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Border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0" fontId="78" fillId="0" borderId="43" xfId="0" applyFont="1" applyFill="1" applyBorder="1" applyAlignment="1" applyProtection="1">
      <alignment horizontal="centerContinuous"/>
      <protection hidden="1"/>
    </xf>
    <xf numFmtId="0" fontId="78" fillId="0" borderId="11" xfId="0" applyFont="1" applyFill="1" applyBorder="1" applyAlignment="1" applyProtection="1">
      <alignment horizontal="centerContinuous"/>
      <protection hidden="1"/>
    </xf>
    <xf numFmtId="0" fontId="78" fillId="0" borderId="0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" vertical="center"/>
    </xf>
    <xf numFmtId="0" fontId="78" fillId="0" borderId="0" xfId="0" applyFont="1" applyFill="1" applyBorder="1" applyProtection="1"/>
    <xf numFmtId="41" fontId="78" fillId="0" borderId="54" xfId="0" applyNumberFormat="1" applyFont="1" applyFill="1" applyBorder="1" applyProtection="1"/>
    <xf numFmtId="0" fontId="76" fillId="0" borderId="12" xfId="0" applyFont="1" applyFill="1" applyBorder="1" applyAlignment="1" applyProtection="1">
      <alignment horizontal="left" wrapText="1"/>
    </xf>
    <xf numFmtId="0" fontId="78" fillId="0" borderId="0" xfId="0" applyFont="1" applyFill="1" applyBorder="1" applyAlignment="1" applyProtection="1">
      <alignment horizontal="center" textRotation="60" wrapText="1"/>
    </xf>
    <xf numFmtId="41" fontId="101" fillId="0" borderId="0" xfId="0" applyNumberFormat="1" applyFont="1" applyFill="1" applyBorder="1" applyAlignment="1" applyProtection="1">
      <alignment horizontal="right" wrapText="1"/>
    </xf>
    <xf numFmtId="41" fontId="101" fillId="0" borderId="0" xfId="0" applyNumberFormat="1" applyFont="1" applyFill="1" applyBorder="1" applyAlignment="1" applyProtection="1">
      <alignment vertical="center" wrapText="1"/>
    </xf>
    <xf numFmtId="41" fontId="101" fillId="56" borderId="23" xfId="0" applyNumberFormat="1" applyFont="1" applyFill="1" applyBorder="1" applyAlignment="1" applyProtection="1">
      <alignment vertical="center" wrapText="1"/>
    </xf>
    <xf numFmtId="41" fontId="101" fillId="0" borderId="0" xfId="0" applyNumberFormat="1" applyFont="1" applyFill="1" applyBorder="1" applyAlignment="1" applyProtection="1">
      <alignment horizontal="right" vertical="center"/>
    </xf>
    <xf numFmtId="41" fontId="76" fillId="56" borderId="78" xfId="0" applyNumberFormat="1" applyFont="1" applyFill="1" applyBorder="1" applyAlignment="1" applyProtection="1">
      <alignment vertical="center" wrapText="1"/>
    </xf>
    <xf numFmtId="41" fontId="76" fillId="56" borderId="26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center" wrapText="1"/>
    </xf>
    <xf numFmtId="41" fontId="76" fillId="56" borderId="23" xfId="0" applyNumberFormat="1" applyFont="1" applyFill="1" applyBorder="1" applyAlignment="1" applyProtection="1">
      <alignment vertical="center" wrapText="1"/>
    </xf>
    <xf numFmtId="41" fontId="96" fillId="56" borderId="62" xfId="0" applyNumberFormat="1" applyFont="1" applyFill="1" applyBorder="1" applyAlignment="1" applyProtection="1">
      <alignment vertical="center" wrapText="1"/>
    </xf>
    <xf numFmtId="0" fontId="78" fillId="0" borderId="43" xfId="0" applyFont="1" applyFill="1" applyBorder="1" applyAlignment="1" applyProtection="1">
      <alignment horizontal="left" vertical="center"/>
    </xf>
    <xf numFmtId="41" fontId="96" fillId="56" borderId="10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vertical="center" wrapText="1"/>
    </xf>
    <xf numFmtId="41" fontId="76" fillId="0" borderId="59" xfId="0" applyNumberFormat="1" applyFont="1" applyFill="1" applyBorder="1" applyAlignment="1" applyProtection="1">
      <alignment vertical="center" wrapText="1"/>
    </xf>
    <xf numFmtId="167" fontId="76" fillId="0" borderId="78" xfId="0" applyNumberFormat="1" applyFont="1" applyFill="1" applyBorder="1" applyAlignment="1" applyProtection="1">
      <alignment vertical="center" wrapText="1"/>
    </xf>
    <xf numFmtId="3" fontId="76" fillId="0" borderId="61" xfId="0" applyNumberFormat="1" applyFont="1" applyFill="1" applyBorder="1" applyAlignment="1" applyProtection="1"/>
    <xf numFmtId="0" fontId="97" fillId="0" borderId="29" xfId="0" applyFont="1" applyBorder="1" applyAlignment="1" applyProtection="1">
      <alignment horizontal="left" vertical="top"/>
    </xf>
    <xf numFmtId="0" fontId="76" fillId="0" borderId="29" xfId="0" applyFont="1" applyFill="1" applyBorder="1" applyAlignment="1" applyProtection="1">
      <alignment horizontal="left" vertical="center"/>
    </xf>
    <xf numFmtId="41" fontId="76" fillId="0" borderId="29" xfId="0" applyNumberFormat="1" applyFont="1" applyFill="1" applyBorder="1" applyAlignment="1" applyProtection="1">
      <alignment horizontal="right" vertical="center"/>
    </xf>
    <xf numFmtId="3" fontId="76" fillId="0" borderId="43" xfId="0" applyNumberFormat="1" applyFont="1" applyFill="1" applyBorder="1" applyAlignment="1" applyProtection="1"/>
    <xf numFmtId="0" fontId="76" fillId="0" borderId="10" xfId="0" applyFont="1" applyFill="1" applyBorder="1" applyAlignment="1" applyProtection="1">
      <alignment horizontal="left" vertical="center"/>
    </xf>
    <xf numFmtId="41" fontId="76" fillId="0" borderId="10" xfId="0" applyNumberFormat="1" applyFont="1" applyFill="1" applyBorder="1" applyAlignment="1" applyProtection="1">
      <alignment horizontal="right" vertical="center"/>
    </xf>
    <xf numFmtId="41" fontId="76" fillId="56" borderId="10" xfId="0" applyNumberFormat="1" applyFont="1" applyFill="1" applyBorder="1" applyAlignment="1" applyProtection="1">
      <alignment vertical="center" wrapText="1"/>
    </xf>
    <xf numFmtId="41" fontId="96" fillId="0" borderId="31" xfId="0" applyNumberFormat="1" applyFont="1" applyFill="1" applyBorder="1" applyAlignment="1" applyProtection="1">
      <alignment vertical="center" wrapText="1"/>
    </xf>
    <xf numFmtId="41" fontId="96" fillId="0" borderId="62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wrapText="1"/>
      <protection locked="0"/>
    </xf>
    <xf numFmtId="0" fontId="102" fillId="0" borderId="0" xfId="0" applyFont="1" applyFill="1" applyBorder="1" applyAlignment="1" applyProtection="1">
      <alignment vertical="center"/>
    </xf>
    <xf numFmtId="0" fontId="101" fillId="0" borderId="0" xfId="0" applyFont="1" applyFill="1" applyBorder="1" applyAlignment="1" applyProtection="1"/>
    <xf numFmtId="3" fontId="101" fillId="0" borderId="0" xfId="0" applyNumberFormat="1" applyFont="1" applyFill="1" applyBorder="1" applyAlignment="1" applyProtection="1"/>
    <xf numFmtId="41" fontId="76" fillId="0" borderId="31" xfId="0" applyNumberFormat="1" applyFont="1" applyFill="1" applyBorder="1" applyAlignment="1" applyProtection="1"/>
    <xf numFmtId="41" fontId="95" fillId="0" borderId="0" xfId="0" applyNumberFormat="1" applyFont="1" applyFill="1" applyBorder="1" applyAlignment="1" applyProtection="1"/>
    <xf numFmtId="0" fontId="102" fillId="0" borderId="20" xfId="0" applyFont="1" applyFill="1" applyBorder="1" applyAlignment="1" applyProtection="1"/>
    <xf numFmtId="0" fontId="101" fillId="0" borderId="20" xfId="0" applyFont="1" applyFill="1" applyBorder="1" applyAlignment="1" applyProtection="1"/>
    <xf numFmtId="41" fontId="96" fillId="0" borderId="20" xfId="0" applyNumberFormat="1" applyFont="1" applyFill="1" applyBorder="1" applyAlignment="1" applyProtection="1"/>
    <xf numFmtId="41" fontId="96" fillId="0" borderId="31" xfId="0" applyNumberFormat="1" applyFont="1" applyFill="1" applyBorder="1" applyAlignment="1" applyProtection="1"/>
    <xf numFmtId="0" fontId="102" fillId="0" borderId="33" xfId="0" applyFont="1" applyFill="1" applyBorder="1" applyAlignment="1" applyProtection="1">
      <alignment vertical="center"/>
    </xf>
    <xf numFmtId="0" fontId="101" fillId="0" borderId="33" xfId="0" applyFont="1" applyFill="1" applyBorder="1" applyAlignment="1" applyProtection="1"/>
    <xf numFmtId="41" fontId="96" fillId="0" borderId="31" xfId="0" applyNumberFormat="1" applyFont="1" applyFill="1" applyBorder="1" applyAlignment="1" applyProtection="1">
      <alignment horizontal="center"/>
    </xf>
    <xf numFmtId="0" fontId="102" fillId="0" borderId="34" xfId="0" applyFont="1" applyFill="1" applyBorder="1" applyAlignment="1" applyProtection="1">
      <alignment vertical="center"/>
    </xf>
    <xf numFmtId="0" fontId="101" fillId="0" borderId="34" xfId="0" applyFont="1" applyFill="1" applyBorder="1" applyAlignment="1" applyProtection="1"/>
    <xf numFmtId="41" fontId="96" fillId="0" borderId="62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Border="1" applyAlignment="1" applyProtection="1">
      <alignment horizontal="center" wrapText="1"/>
    </xf>
    <xf numFmtId="0" fontId="78" fillId="56" borderId="19" xfId="0" applyFont="1" applyFill="1" applyBorder="1" applyAlignment="1" applyProtection="1">
      <alignment wrapText="1"/>
    </xf>
    <xf numFmtId="0" fontId="78" fillId="56" borderId="20" xfId="0" applyFont="1" applyFill="1" applyBorder="1" applyAlignment="1" applyProtection="1">
      <alignment wrapText="1"/>
    </xf>
    <xf numFmtId="0" fontId="92" fillId="61" borderId="33" xfId="0" applyFont="1" applyFill="1" applyBorder="1" applyAlignment="1" applyProtection="1">
      <alignment horizontal="centerContinuous"/>
    </xf>
    <xf numFmtId="0" fontId="92" fillId="61" borderId="45" xfId="0" applyFont="1" applyFill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left" wrapText="1"/>
    </xf>
    <xf numFmtId="41" fontId="78" fillId="0" borderId="0" xfId="0" applyNumberFormat="1" applyFont="1" applyFill="1" applyBorder="1" applyAlignment="1" applyProtection="1">
      <alignment horizontal="right" wrapText="1"/>
    </xf>
    <xf numFmtId="41" fontId="76" fillId="0" borderId="0" xfId="0" applyNumberFormat="1" applyFont="1" applyFill="1" applyBorder="1" applyAlignment="1" applyProtection="1">
      <alignment horizontal="center" wrapText="1"/>
    </xf>
    <xf numFmtId="41" fontId="76" fillId="0" borderId="46" xfId="0" applyNumberFormat="1" applyFont="1" applyFill="1" applyBorder="1" applyAlignment="1" applyProtection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Fill="1" applyBorder="1" applyAlignment="1" applyProtection="1"/>
    <xf numFmtId="41" fontId="76" fillId="0" borderId="48" xfId="0" applyNumberFormat="1" applyFont="1" applyFill="1" applyBorder="1" applyAlignment="1" applyProtection="1">
      <alignment horizontal="center" wrapText="1"/>
    </xf>
    <xf numFmtId="41" fontId="76" fillId="0" borderId="1" xfId="0" applyNumberFormat="1" applyFont="1" applyFill="1" applyBorder="1" applyAlignment="1" applyProtection="1">
      <alignment horizontal="center" wrapText="1"/>
    </xf>
    <xf numFmtId="41" fontId="76" fillId="0" borderId="45" xfId="0" applyNumberFormat="1" applyFont="1" applyFill="1" applyBorder="1" applyAlignment="1" applyProtection="1">
      <alignment horizontal="center" wrapText="1"/>
    </xf>
    <xf numFmtId="41" fontId="96" fillId="0" borderId="35" xfId="0" applyNumberFormat="1" applyFont="1" applyFill="1" applyBorder="1" applyAlignment="1" applyProtection="1">
      <alignment vertical="center" wrapText="1"/>
    </xf>
    <xf numFmtId="41" fontId="76" fillId="0" borderId="78" xfId="0" applyNumberFormat="1" applyFont="1" applyFill="1" applyBorder="1" applyAlignment="1" applyProtection="1">
      <alignment vertical="center" wrapText="1"/>
    </xf>
    <xf numFmtId="41" fontId="96" fillId="0" borderId="78" xfId="0" applyNumberFormat="1" applyFont="1" applyFill="1" applyBorder="1" applyAlignment="1" applyProtection="1">
      <alignment vertical="center" wrapText="1"/>
    </xf>
    <xf numFmtId="41" fontId="76" fillId="0" borderId="41" xfId="0" applyNumberFormat="1" applyFont="1" applyFill="1" applyBorder="1" applyAlignment="1" applyProtection="1">
      <alignment vertical="center" wrapText="1"/>
    </xf>
    <xf numFmtId="41" fontId="76" fillId="0" borderId="42" xfId="0" applyNumberFormat="1" applyFont="1" applyFill="1" applyBorder="1" applyAlignment="1" applyProtection="1">
      <alignment vertical="center" wrapText="1"/>
    </xf>
    <xf numFmtId="41" fontId="76" fillId="0" borderId="49" xfId="0" applyNumberFormat="1" applyFont="1" applyFill="1" applyBorder="1" applyAlignment="1" applyProtection="1">
      <alignment vertical="center" wrapText="1"/>
    </xf>
    <xf numFmtId="0" fontId="78" fillId="0" borderId="111" xfId="0" applyFont="1" applyFill="1" applyBorder="1" applyAlignment="1" applyProtection="1"/>
    <xf numFmtId="0" fontId="78" fillId="0" borderId="109" xfId="0" applyFont="1" applyFill="1" applyBorder="1" applyAlignment="1" applyProtection="1"/>
    <xf numFmtId="0" fontId="76" fillId="0" borderId="109" xfId="0" applyFont="1" applyFill="1" applyBorder="1" applyAlignment="1" applyProtection="1"/>
    <xf numFmtId="0" fontId="76" fillId="0" borderId="111" xfId="0" applyFont="1" applyFill="1" applyBorder="1" applyAlignment="1" applyProtection="1"/>
    <xf numFmtId="0" fontId="78" fillId="0" borderId="109" xfId="0" applyFont="1" applyFill="1" applyBorder="1" applyAlignment="1" applyProtection="1">
      <alignment vertical="center"/>
    </xf>
    <xf numFmtId="3" fontId="76" fillId="0" borderId="109" xfId="0" applyNumberFormat="1" applyFont="1" applyFill="1" applyBorder="1" applyAlignment="1" applyProtection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Fill="1" applyBorder="1" applyAlignment="1" applyProtection="1">
      <alignment vertical="center"/>
    </xf>
    <xf numFmtId="0" fontId="78" fillId="0" borderId="110" xfId="0" applyFont="1" applyFill="1" applyBorder="1" applyAlignment="1" applyProtection="1">
      <alignment vertical="center"/>
    </xf>
    <xf numFmtId="0" fontId="78" fillId="0" borderId="112" xfId="0" applyFont="1" applyFill="1" applyBorder="1" applyAlignment="1" applyProtection="1">
      <alignment vertical="center"/>
    </xf>
    <xf numFmtId="0" fontId="78" fillId="0" borderId="113" xfId="0" applyFont="1" applyFill="1" applyBorder="1" applyAlignment="1" applyProtection="1">
      <alignment vertical="center"/>
    </xf>
    <xf numFmtId="0" fontId="78" fillId="0" borderId="114" xfId="0" applyFont="1" applyFill="1" applyBorder="1" applyAlignment="1" applyProtection="1">
      <alignment vertical="center"/>
    </xf>
    <xf numFmtId="0" fontId="76" fillId="0" borderId="114" xfId="0" applyFont="1" applyFill="1" applyBorder="1" applyAlignment="1" applyProtection="1"/>
    <xf numFmtId="41" fontId="76" fillId="0" borderId="114" xfId="0" applyNumberFormat="1" applyFont="1" applyFill="1" applyBorder="1" applyAlignment="1" applyProtection="1">
      <alignment horizontal="right"/>
    </xf>
    <xf numFmtId="41" fontId="96" fillId="0" borderId="114" xfId="0" applyNumberFormat="1" applyFont="1" applyFill="1" applyBorder="1" applyAlignment="1" applyProtection="1"/>
    <xf numFmtId="41" fontId="96" fillId="0" borderId="115" xfId="0" applyNumberFormat="1" applyFont="1" applyFill="1" applyBorder="1" applyAlignment="1" applyProtection="1">
      <alignment horizontal="center"/>
    </xf>
    <xf numFmtId="41" fontId="96" fillId="0" borderId="116" xfId="0" applyNumberFormat="1" applyFont="1" applyFill="1" applyBorder="1" applyAlignment="1" applyProtection="1">
      <alignment horizontal="center"/>
    </xf>
    <xf numFmtId="41" fontId="96" fillId="0" borderId="117" xfId="0" applyNumberFormat="1" applyFont="1" applyFill="1" applyBorder="1" applyAlignment="1" applyProtection="1">
      <alignment horizontal="center"/>
    </xf>
    <xf numFmtId="3" fontId="76" fillId="0" borderId="118" xfId="0" applyNumberFormat="1" applyFont="1" applyFill="1" applyBorder="1" applyAlignment="1" applyProtection="1">
      <alignment horizontal="left" wrapText="1"/>
    </xf>
    <xf numFmtId="0" fontId="78" fillId="0" borderId="119" xfId="0" applyFont="1" applyFill="1" applyBorder="1" applyAlignment="1" applyProtection="1">
      <alignment horizontal="left" vertical="center"/>
    </xf>
    <xf numFmtId="0" fontId="78" fillId="0" borderId="116" xfId="0" applyFont="1" applyFill="1" applyBorder="1" applyAlignment="1" applyProtection="1">
      <alignment horizontal="left" vertical="center"/>
    </xf>
    <xf numFmtId="3" fontId="76" fillId="0" borderId="116" xfId="0" applyNumberFormat="1" applyFont="1" applyFill="1" applyBorder="1" applyAlignment="1" applyProtection="1">
      <alignment wrapText="1"/>
    </xf>
    <xf numFmtId="41" fontId="76" fillId="0" borderId="116" xfId="0" applyNumberFormat="1" applyFont="1" applyFill="1" applyBorder="1" applyAlignment="1" applyProtection="1">
      <alignment horizontal="right" wrapText="1"/>
    </xf>
    <xf numFmtId="41" fontId="76" fillId="0" borderId="116" xfId="0" applyNumberFormat="1" applyFont="1" applyFill="1" applyBorder="1" applyAlignment="1" applyProtection="1">
      <alignment vertical="center" wrapText="1"/>
    </xf>
    <xf numFmtId="41" fontId="96" fillId="0" borderId="120" xfId="0" applyNumberFormat="1" applyFont="1" applyFill="1" applyBorder="1" applyAlignment="1" applyProtection="1">
      <alignment vertical="center" wrapText="1"/>
    </xf>
    <xf numFmtId="41" fontId="96" fillId="0" borderId="115" xfId="0" applyNumberFormat="1" applyFont="1" applyFill="1" applyBorder="1" applyAlignment="1" applyProtection="1">
      <alignment vertical="center" wrapText="1"/>
    </xf>
    <xf numFmtId="3" fontId="76" fillId="0" borderId="118" xfId="0" applyNumberFormat="1" applyFont="1" applyFill="1" applyBorder="1" applyAlignment="1" applyProtection="1">
      <alignment horizontal="left" wrapText="1"/>
      <protection locked="0"/>
    </xf>
    <xf numFmtId="0" fontId="78" fillId="0" borderId="107" xfId="0" applyFont="1" applyFill="1" applyBorder="1" applyAlignment="1" applyProtection="1">
      <alignment horizontal="left" vertical="center"/>
    </xf>
    <xf numFmtId="0" fontId="78" fillId="0" borderId="108" xfId="0" applyFont="1" applyFill="1" applyBorder="1" applyAlignment="1" applyProtection="1">
      <alignment horizontal="left" vertical="center"/>
    </xf>
    <xf numFmtId="3" fontId="76" fillId="0" borderId="108" xfId="0" applyNumberFormat="1" applyFont="1" applyFill="1" applyBorder="1" applyAlignment="1" applyProtection="1">
      <alignment wrapText="1"/>
    </xf>
    <xf numFmtId="41" fontId="76" fillId="0" borderId="108" xfId="0" applyNumberFormat="1" applyFont="1" applyFill="1" applyBorder="1" applyAlignment="1" applyProtection="1">
      <alignment horizontal="right" wrapText="1"/>
    </xf>
    <xf numFmtId="41" fontId="76" fillId="0" borderId="108" xfId="0" applyNumberFormat="1" applyFont="1" applyFill="1" applyBorder="1" applyAlignment="1" applyProtection="1">
      <alignment vertical="center" wrapText="1"/>
    </xf>
    <xf numFmtId="41" fontId="96" fillId="0" borderId="108" xfId="0" applyNumberFormat="1" applyFont="1" applyFill="1" applyBorder="1" applyAlignment="1" applyProtection="1">
      <alignment vertical="center" wrapText="1"/>
    </xf>
    <xf numFmtId="41" fontId="96" fillId="0" borderId="12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vertical="center" wrapText="1"/>
    </xf>
    <xf numFmtId="41" fontId="95" fillId="0" borderId="122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horizontal="right" vertical="center"/>
    </xf>
    <xf numFmtId="41" fontId="76" fillId="0" borderId="123" xfId="0" applyNumberFormat="1" applyFont="1" applyFill="1" applyBorder="1" applyAlignment="1" applyProtection="1">
      <alignment vertical="center" wrapText="1"/>
    </xf>
    <xf numFmtId="3" fontId="76" fillId="0" borderId="124" xfId="0" applyNumberFormat="1" applyFont="1" applyFill="1" applyBorder="1" applyAlignment="1" applyProtection="1"/>
    <xf numFmtId="0" fontId="97" fillId="0" borderId="116" xfId="0" applyFont="1" applyBorder="1" applyAlignment="1" applyProtection="1">
      <alignment horizontal="left" vertical="top"/>
    </xf>
    <xf numFmtId="0" fontId="76" fillId="0" borderId="116" xfId="0" applyFont="1" applyFill="1" applyBorder="1" applyAlignment="1" applyProtection="1">
      <alignment horizontal="left" vertical="center"/>
    </xf>
    <xf numFmtId="41" fontId="76" fillId="0" borderId="116" xfId="0" applyNumberFormat="1" applyFont="1" applyFill="1" applyBorder="1" applyAlignment="1" applyProtection="1">
      <alignment horizontal="right" vertical="center"/>
    </xf>
    <xf numFmtId="41" fontId="76" fillId="0" borderId="120" xfId="0" applyNumberFormat="1" applyFont="1" applyFill="1" applyBorder="1" applyAlignment="1" applyProtection="1">
      <alignment vertical="center" wrapText="1"/>
    </xf>
    <xf numFmtId="41" fontId="76" fillId="0" borderId="125" xfId="0" applyNumberFormat="1" applyFont="1" applyFill="1" applyBorder="1" applyAlignment="1" applyProtection="1">
      <alignment vertical="center" wrapText="1"/>
    </xf>
    <xf numFmtId="3" fontId="76" fillId="0" borderId="121" xfId="0" applyNumberFormat="1" applyFont="1" applyFill="1" applyBorder="1" applyAlignment="1" applyProtection="1">
      <alignment horizontal="left" wrapText="1"/>
    </xf>
    <xf numFmtId="3" fontId="76" fillId="0" borderId="107" xfId="0" applyNumberFormat="1" applyFont="1" applyFill="1" applyBorder="1" applyAlignment="1" applyProtection="1"/>
    <xf numFmtId="0" fontId="76" fillId="0" borderId="108" xfId="0" applyFont="1" applyFill="1" applyBorder="1" applyAlignment="1" applyProtection="1">
      <alignment horizontal="left" vertical="center"/>
    </xf>
    <xf numFmtId="41" fontId="76" fillId="0" borderId="108" xfId="0" applyNumberFormat="1" applyFont="1" applyFill="1" applyBorder="1" applyAlignment="1" applyProtection="1">
      <alignment horizontal="right" vertical="center"/>
    </xf>
    <xf numFmtId="0" fontId="78" fillId="0" borderId="124" xfId="0" applyFont="1" applyFill="1" applyBorder="1" applyAlignment="1" applyProtection="1">
      <alignment vertical="center"/>
    </xf>
    <xf numFmtId="0" fontId="78" fillId="0" borderId="116" xfId="0" applyFont="1" applyFill="1" applyBorder="1" applyAlignment="1" applyProtection="1">
      <alignment vertical="center"/>
    </xf>
    <xf numFmtId="41" fontId="96" fillId="0" borderId="116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vertical="top"/>
    </xf>
    <xf numFmtId="0" fontId="76" fillId="56" borderId="0" xfId="0" applyFont="1" applyFill="1" applyBorder="1" applyAlignment="1" applyProtection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Fill="1" applyBorder="1" applyAlignment="1" applyProtection="1">
      <alignment vertical="center" wrapText="1"/>
    </xf>
    <xf numFmtId="41" fontId="96" fillId="0" borderId="12" xfId="0" applyNumberFormat="1" applyFont="1" applyFill="1" applyBorder="1" applyAlignment="1" applyProtection="1">
      <alignment vertical="center" wrapText="1"/>
    </xf>
    <xf numFmtId="41" fontId="96" fillId="0" borderId="127" xfId="0" applyNumberFormat="1" applyFont="1" applyFill="1" applyBorder="1" applyAlignment="1" applyProtection="1">
      <alignment vertical="top" wrapText="1"/>
    </xf>
    <xf numFmtId="3" fontId="76" fillId="0" borderId="43" xfId="0" applyNumberFormat="1" applyFont="1" applyFill="1" applyBorder="1" applyAlignment="1" applyProtection="1">
      <alignment vertical="top"/>
    </xf>
    <xf numFmtId="3" fontId="76" fillId="0" borderId="10" xfId="0" applyNumberFormat="1" applyFont="1" applyFill="1" applyBorder="1" applyAlignment="1" applyProtection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Fill="1" applyBorder="1" applyAlignment="1" applyProtection="1">
      <alignment horizontal="center" vertical="top"/>
    </xf>
    <xf numFmtId="41" fontId="76" fillId="56" borderId="127" xfId="0" applyNumberFormat="1" applyFont="1" applyFill="1" applyBorder="1" applyAlignment="1" applyProtection="1">
      <alignment vertical="top" wrapText="1"/>
    </xf>
    <xf numFmtId="41" fontId="76" fillId="0" borderId="127" xfId="0" applyNumberFormat="1" applyFont="1" applyFill="1" applyBorder="1" applyAlignment="1" applyProtection="1">
      <alignment vertical="top" wrapText="1"/>
    </xf>
    <xf numFmtId="0" fontId="76" fillId="0" borderId="10" xfId="0" applyFont="1" applyFill="1" applyBorder="1" applyAlignment="1" applyProtection="1">
      <alignment horizontal="left" vertical="top"/>
    </xf>
    <xf numFmtId="41" fontId="76" fillId="56" borderId="10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Border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 applyProtection="1">
      <alignment vertical="center" wrapText="1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41" fontId="93" fillId="32" borderId="0" xfId="96" applyNumberFormat="1" applyFont="1" applyFill="1" applyBorder="1" applyAlignment="1" applyProtection="1">
      <alignment horizontal="centerContinuous" vertical="center"/>
    </xf>
    <xf numFmtId="0" fontId="76" fillId="55" borderId="80" xfId="0" applyFont="1" applyFill="1" applyBorder="1" applyProtection="1"/>
    <xf numFmtId="0" fontId="0" fillId="0" borderId="0" xfId="0" applyProtection="1"/>
    <xf numFmtId="0" fontId="76" fillId="61" borderId="80" xfId="0" applyFont="1" applyFill="1" applyBorder="1" applyProtection="1"/>
    <xf numFmtId="0" fontId="76" fillId="28" borderId="80" xfId="0" applyFont="1" applyFill="1" applyBorder="1" applyAlignment="1" applyProtection="1">
      <alignment wrapText="1"/>
    </xf>
    <xf numFmtId="0" fontId="76" fillId="56" borderId="0" xfId="45" applyFont="1" applyFill="1" applyProtection="1"/>
    <xf numFmtId="0" fontId="76" fillId="56" borderId="0" xfId="0" applyFont="1" applyFill="1" applyProtection="1"/>
    <xf numFmtId="0" fontId="77" fillId="56" borderId="0" xfId="45" applyFont="1" applyFill="1" applyAlignment="1" applyProtection="1">
      <alignment horizontal="centerContinuous"/>
    </xf>
    <xf numFmtId="0" fontId="77" fillId="56" borderId="0" xfId="45" applyFont="1" applyFill="1" applyBorder="1" applyAlignment="1" applyProtection="1">
      <alignment horizontal="centerContinuous"/>
    </xf>
    <xf numFmtId="0" fontId="76" fillId="56" borderId="92" xfId="0" applyFont="1" applyFill="1" applyBorder="1" applyProtection="1"/>
    <xf numFmtId="0" fontId="76" fillId="56" borderId="70" xfId="0" applyFont="1" applyFill="1" applyBorder="1" applyProtection="1"/>
    <xf numFmtId="0" fontId="76" fillId="56" borderId="0" xfId="0" applyFont="1" applyFill="1" applyBorder="1" applyProtection="1"/>
    <xf numFmtId="0" fontId="76" fillId="56" borderId="0" xfId="0" applyFont="1" applyFill="1" applyBorder="1" applyAlignment="1" applyProtection="1"/>
    <xf numFmtId="0" fontId="78" fillId="56" borderId="7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/>
    </xf>
    <xf numFmtId="0" fontId="76" fillId="56" borderId="7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Fill="1" applyBorder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Border="1" applyAlignment="1" applyProtection="1">
      <alignment vertical="center"/>
      <protection hidden="1"/>
    </xf>
    <xf numFmtId="170" fontId="76" fillId="56" borderId="0" xfId="2448" applyNumberFormat="1" applyFont="1" applyFill="1" applyBorder="1" applyAlignment="1" applyProtection="1">
      <alignment horizontal="center" vertical="center" wrapText="1"/>
    </xf>
    <xf numFmtId="0" fontId="76" fillId="56" borderId="0" xfId="2448" applyFont="1" applyFill="1" applyBorder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Fill="1" applyBorder="1" applyAlignment="1" applyProtection="1">
      <alignment horizontal="center" vertical="center" wrapText="1"/>
      <protection hidden="1"/>
    </xf>
    <xf numFmtId="0" fontId="78" fillId="56" borderId="0" xfId="2448" applyFont="1" applyFill="1" applyBorder="1" applyAlignment="1" applyProtection="1">
      <alignment horizontal="left" vertical="center" wrapText="1"/>
      <protection hidden="1"/>
    </xf>
    <xf numFmtId="2" fontId="76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Border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Border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Border="1" applyAlignment="1" applyProtection="1">
      <alignment horizontal="center" vertical="center" wrapText="1"/>
      <protection hidden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0" fontId="92" fillId="61" borderId="80" xfId="2448" applyFont="1" applyFill="1" applyBorder="1" applyAlignment="1" applyProtection="1">
      <alignment horizontal="centerContinuous" vertical="top" wrapText="1"/>
    </xf>
    <xf numFmtId="0" fontId="92" fillId="30" borderId="32" xfId="0" applyFont="1" applyFill="1" applyBorder="1" applyAlignment="1" applyProtection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41" fontId="78" fillId="0" borderId="1" xfId="0" applyNumberFormat="1" applyFont="1" applyFill="1" applyBorder="1" applyAlignment="1" applyProtection="1">
      <alignment horizontal="center" wrapText="1"/>
    </xf>
    <xf numFmtId="0" fontId="76" fillId="0" borderId="13" xfId="0" applyFont="1" applyFill="1" applyBorder="1" applyProtection="1"/>
    <xf numFmtId="0" fontId="0" fillId="0" borderId="14" xfId="0" applyBorder="1"/>
    <xf numFmtId="0" fontId="76" fillId="0" borderId="19" xfId="0" applyFont="1" applyFill="1" applyBorder="1" applyProtection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Fill="1" applyBorder="1" applyAlignment="1" applyProtection="1">
      <alignment horizontal="left" wrapText="1"/>
    </xf>
    <xf numFmtId="3" fontId="76" fillId="56" borderId="0" xfId="0" applyNumberFormat="1" applyFont="1" applyFill="1" applyAlignment="1" applyProtection="1"/>
    <xf numFmtId="0" fontId="76" fillId="56" borderId="0" xfId="0" applyFont="1" applyFill="1" applyAlignment="1" applyProtection="1"/>
    <xf numFmtId="41" fontId="76" fillId="56" borderId="0" xfId="0" applyNumberFormat="1" applyFont="1" applyFill="1" applyAlignment="1" applyProtection="1">
      <alignment horizontal="right"/>
    </xf>
    <xf numFmtId="41" fontId="76" fillId="56" borderId="0" xfId="0" applyNumberFormat="1" applyFont="1" applyFill="1" applyAlignment="1" applyProtection="1"/>
    <xf numFmtId="0" fontId="78" fillId="56" borderId="0" xfId="0" applyFont="1" applyFill="1" applyBorder="1" applyAlignment="1" applyProtection="1"/>
    <xf numFmtId="0" fontId="78" fillId="56" borderId="13" xfId="0" applyFont="1" applyFill="1" applyBorder="1" applyAlignment="1" applyProtection="1"/>
    <xf numFmtId="0" fontId="78" fillId="56" borderId="14" xfId="0" applyFont="1" applyFill="1" applyBorder="1" applyAlignment="1" applyProtection="1"/>
    <xf numFmtId="0" fontId="76" fillId="56" borderId="14" xfId="0" applyFont="1" applyFill="1" applyBorder="1" applyProtection="1"/>
    <xf numFmtId="41" fontId="76" fillId="56" borderId="14" xfId="0" applyNumberFormat="1" applyFont="1" applyFill="1" applyBorder="1" applyAlignment="1" applyProtection="1">
      <alignment horizontal="right"/>
    </xf>
    <xf numFmtId="41" fontId="78" fillId="56" borderId="50" xfId="0" applyNumberFormat="1" applyFont="1" applyFill="1" applyBorder="1" applyAlignment="1" applyProtection="1">
      <alignment horizontal="center"/>
    </xf>
    <xf numFmtId="0" fontId="78" fillId="56" borderId="11" xfId="0" applyFont="1" applyFill="1" applyBorder="1" applyAlignment="1" applyProtection="1"/>
    <xf numFmtId="41" fontId="78" fillId="56" borderId="51" xfId="0" applyNumberFormat="1" applyFont="1" applyFill="1" applyBorder="1" applyAlignment="1" applyProtection="1">
      <alignment horizontal="center"/>
    </xf>
    <xf numFmtId="0" fontId="78" fillId="56" borderId="19" xfId="0" applyFont="1" applyFill="1" applyBorder="1" applyAlignment="1" applyProtection="1"/>
    <xf numFmtId="0" fontId="78" fillId="56" borderId="20" xfId="0" applyFont="1" applyFill="1" applyBorder="1" applyAlignment="1" applyProtection="1"/>
    <xf numFmtId="0" fontId="76" fillId="56" borderId="20" xfId="0" applyFont="1" applyFill="1" applyBorder="1" applyProtection="1"/>
    <xf numFmtId="41" fontId="76" fillId="56" borderId="20" xfId="0" applyNumberFormat="1" applyFont="1" applyFill="1" applyBorder="1" applyAlignment="1" applyProtection="1">
      <alignment horizontal="right"/>
    </xf>
    <xf numFmtId="41" fontId="78" fillId="56" borderId="21" xfId="0" applyNumberFormat="1" applyFont="1" applyFill="1" applyBorder="1" applyAlignment="1" applyProtection="1">
      <alignment horizontal="center"/>
    </xf>
    <xf numFmtId="0" fontId="76" fillId="56" borderId="11" xfId="0" applyFont="1" applyFill="1" applyBorder="1" applyAlignment="1" applyProtection="1"/>
    <xf numFmtId="41" fontId="76" fillId="56" borderId="0" xfId="0" applyNumberFormat="1" applyFont="1" applyFill="1" applyBorder="1" applyProtection="1"/>
    <xf numFmtId="0" fontId="78" fillId="56" borderId="0" xfId="0" applyFont="1" applyFill="1" applyAlignment="1" applyProtection="1">
      <alignment horizontal="center" textRotation="60" wrapText="1"/>
    </xf>
    <xf numFmtId="41" fontId="76" fillId="56" borderId="20" xfId="0" applyNumberFormat="1" applyFont="1" applyFill="1" applyBorder="1" applyAlignment="1" applyProtection="1">
      <alignment horizontal="right" vertical="top" wrapText="1"/>
    </xf>
    <xf numFmtId="41" fontId="76" fillId="56" borderId="21" xfId="0" applyNumberFormat="1" applyFont="1" applyFill="1" applyBorder="1" applyAlignment="1" applyProtection="1">
      <alignment horizontal="center" wrapText="1"/>
    </xf>
    <xf numFmtId="3" fontId="76" fillId="56" borderId="0" xfId="0" applyNumberFormat="1" applyFont="1" applyFill="1" applyAlignment="1" applyProtection="1">
      <alignment wrapText="1"/>
    </xf>
    <xf numFmtId="0" fontId="78" fillId="56" borderId="11" xfId="0" applyFont="1" applyFill="1" applyBorder="1" applyAlignment="1" applyProtection="1">
      <alignment vertical="center"/>
    </xf>
    <xf numFmtId="0" fontId="78" fillId="56" borderId="0" xfId="0" applyFont="1" applyFill="1" applyBorder="1" applyAlignment="1" applyProtection="1">
      <alignment vertical="center"/>
    </xf>
    <xf numFmtId="3" fontId="76" fillId="56" borderId="0" xfId="0" applyNumberFormat="1" applyFont="1" applyFill="1" applyBorder="1" applyAlignment="1" applyProtection="1">
      <alignment wrapText="1"/>
    </xf>
    <xf numFmtId="41" fontId="101" fillId="56" borderId="0" xfId="0" applyNumberFormat="1" applyFont="1" applyFill="1" applyBorder="1" applyAlignment="1" applyProtection="1">
      <alignment horizontal="right" wrapText="1"/>
    </xf>
    <xf numFmtId="41" fontId="101" fillId="56" borderId="0" xfId="0" applyNumberFormat="1" applyFont="1" applyFill="1" applyBorder="1" applyAlignment="1" applyProtection="1">
      <alignment vertical="center" wrapText="1"/>
    </xf>
    <xf numFmtId="3" fontId="76" fillId="56" borderId="11" xfId="0" applyNumberFormat="1" applyFont="1" applyFill="1" applyBorder="1" applyAlignment="1" applyProtection="1"/>
    <xf numFmtId="3" fontId="76" fillId="56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horizontal="left" vertical="center" indent="1"/>
    </xf>
    <xf numFmtId="41" fontId="76" fillId="56" borderId="0" xfId="0" applyNumberFormat="1" applyFont="1" applyFill="1" applyBorder="1" applyAlignment="1" applyProtection="1">
      <alignment horizontal="right" vertical="center" wrapText="1"/>
    </xf>
    <xf numFmtId="0" fontId="78" fillId="56" borderId="28" xfId="0" applyFont="1" applyFill="1" applyBorder="1" applyAlignment="1" applyProtection="1">
      <alignment horizontal="left" vertical="center"/>
    </xf>
    <xf numFmtId="0" fontId="78" fillId="56" borderId="29" xfId="0" applyFont="1" applyFill="1" applyBorder="1" applyAlignment="1" applyProtection="1">
      <alignment horizontal="left" vertical="center"/>
    </xf>
    <xf numFmtId="3" fontId="76" fillId="56" borderId="29" xfId="0" applyNumberFormat="1" applyFont="1" applyFill="1" applyBorder="1" applyAlignment="1" applyProtection="1">
      <alignment wrapText="1"/>
    </xf>
    <xf numFmtId="41" fontId="76" fillId="56" borderId="29" xfId="0" applyNumberFormat="1" applyFont="1" applyFill="1" applyBorder="1" applyAlignment="1" applyProtection="1">
      <alignment horizontal="right" wrapText="1"/>
    </xf>
    <xf numFmtId="41" fontId="7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horizontal="left" vertical="center"/>
    </xf>
    <xf numFmtId="0" fontId="78" fillId="56" borderId="10" xfId="0" applyFont="1" applyFill="1" applyBorder="1" applyAlignment="1" applyProtection="1">
      <alignment horizontal="left" vertical="center"/>
    </xf>
    <xf numFmtId="3" fontId="76" fillId="56" borderId="10" xfId="0" applyNumberFormat="1" applyFont="1" applyFill="1" applyBorder="1" applyAlignment="1" applyProtection="1">
      <alignment wrapText="1"/>
    </xf>
    <xf numFmtId="41" fontId="76" fillId="56" borderId="10" xfId="0" applyNumberFormat="1" applyFont="1" applyFill="1" applyBorder="1" applyAlignment="1" applyProtection="1">
      <alignment horizontal="right" wrapText="1"/>
    </xf>
    <xf numFmtId="0" fontId="78" fillId="56" borderId="0" xfId="0" applyFont="1" applyFill="1" applyBorder="1" applyAlignment="1" applyProtection="1">
      <alignment horizontal="left" vertical="center"/>
    </xf>
    <xf numFmtId="41" fontId="49" fillId="56" borderId="0" xfId="0" applyNumberFormat="1" applyFont="1" applyFill="1" applyBorder="1" applyAlignment="1" applyProtection="1">
      <alignment horizontal="right" wrapText="1"/>
    </xf>
    <xf numFmtId="0" fontId="97" fillId="56" borderId="0" xfId="0" applyFont="1" applyFill="1" applyBorder="1" applyAlignment="1" applyProtection="1">
      <alignment vertical="top"/>
    </xf>
    <xf numFmtId="41" fontId="95" fillId="56" borderId="0" xfId="0" applyNumberFormat="1" applyFont="1" applyFill="1" applyBorder="1" applyAlignment="1" applyProtection="1">
      <alignment horizontal="right" vertical="center"/>
    </xf>
    <xf numFmtId="0" fontId="97" fillId="56" borderId="0" xfId="0" applyFont="1" applyFill="1" applyBorder="1" applyAlignment="1" applyProtection="1">
      <alignment horizontal="left" vertical="top"/>
    </xf>
    <xf numFmtId="41" fontId="76" fillId="56" borderId="53" xfId="0" applyNumberFormat="1" applyFont="1" applyFill="1" applyBorder="1" applyAlignment="1" applyProtection="1">
      <alignment vertical="center" wrapText="1"/>
    </xf>
    <xf numFmtId="0" fontId="98" fillId="56" borderId="0" xfId="0" applyFont="1" applyFill="1" applyBorder="1" applyAlignment="1" applyProtection="1">
      <alignment horizontal="left" vertical="top"/>
    </xf>
    <xf numFmtId="3" fontId="76" fillId="56" borderId="61" xfId="0" applyNumberFormat="1" applyFont="1" applyFill="1" applyBorder="1" applyAlignment="1" applyProtection="1"/>
    <xf numFmtId="0" fontId="97" fillId="56" borderId="29" xfId="0" applyFont="1" applyFill="1" applyBorder="1" applyAlignment="1" applyProtection="1">
      <alignment horizontal="left" vertical="top"/>
    </xf>
    <xf numFmtId="0" fontId="76" fillId="56" borderId="29" xfId="0" applyFont="1" applyFill="1" applyBorder="1" applyAlignment="1" applyProtection="1">
      <alignment horizontal="left" vertical="center"/>
    </xf>
    <xf numFmtId="41" fontId="76" fillId="56" borderId="29" xfId="0" applyNumberFormat="1" applyFont="1" applyFill="1" applyBorder="1" applyAlignment="1" applyProtection="1">
      <alignment horizontal="right" vertical="center"/>
    </xf>
    <xf numFmtId="0" fontId="85" fillId="56" borderId="0" xfId="0" applyFont="1" applyFill="1" applyBorder="1" applyAlignment="1" applyProtection="1">
      <alignment vertical="center" wrapText="1"/>
    </xf>
    <xf numFmtId="41" fontId="85" fillId="56" borderId="0" xfId="0" applyNumberFormat="1" applyFont="1" applyFill="1" applyBorder="1" applyAlignment="1" applyProtection="1">
      <alignment horizontal="right" vertical="center" wrapText="1"/>
    </xf>
    <xf numFmtId="41" fontId="96" fillId="56" borderId="51" xfId="0" applyNumberFormat="1" applyFont="1" applyFill="1" applyBorder="1" applyAlignment="1" applyProtection="1">
      <alignment vertical="center" wrapText="1"/>
    </xf>
    <xf numFmtId="0" fontId="78" fillId="56" borderId="61" xfId="0" applyFont="1" applyFill="1" applyBorder="1" applyAlignment="1" applyProtection="1">
      <alignment vertical="center"/>
    </xf>
    <xf numFmtId="0" fontId="78" fillId="56" borderId="29" xfId="0" applyFont="1" applyFill="1" applyBorder="1" applyAlignment="1" applyProtection="1">
      <alignment vertical="center"/>
    </xf>
    <xf numFmtId="41" fontId="9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vertical="center"/>
    </xf>
    <xf numFmtId="0" fontId="78" fillId="56" borderId="10" xfId="0" applyFont="1" applyFill="1" applyBorder="1" applyAlignment="1" applyProtection="1">
      <alignment vertical="center"/>
    </xf>
    <xf numFmtId="41" fontId="76" fillId="56" borderId="51" xfId="0" applyNumberFormat="1" applyFont="1" applyFill="1" applyBorder="1" applyAlignment="1" applyProtection="1"/>
    <xf numFmtId="3" fontId="78" fillId="56" borderId="0" xfId="0" applyNumberFormat="1" applyFont="1" applyFill="1" applyAlignment="1" applyProtection="1"/>
    <xf numFmtId="3" fontId="78" fillId="56" borderId="0" xfId="0" applyNumberFormat="1" applyFont="1" applyFill="1" applyBorder="1" applyAlignment="1" applyProtection="1"/>
    <xf numFmtId="41" fontId="78" fillId="56" borderId="0" xfId="0" applyNumberFormat="1" applyFont="1" applyFill="1" applyBorder="1" applyAlignment="1" applyProtection="1">
      <alignment horizontal="right"/>
    </xf>
    <xf numFmtId="41" fontId="78" fillId="56" borderId="51" xfId="0" applyNumberFormat="1" applyFont="1" applyFill="1" applyBorder="1" applyAlignment="1" applyProtection="1"/>
    <xf numFmtId="41" fontId="96" fillId="56" borderId="51" xfId="0" applyNumberFormat="1" applyFont="1" applyFill="1" applyBorder="1" applyAlignment="1" applyProtection="1"/>
    <xf numFmtId="0" fontId="78" fillId="56" borderId="29" xfId="0" applyFont="1" applyFill="1" applyBorder="1" applyAlignment="1" applyProtection="1"/>
    <xf numFmtId="41" fontId="78" fillId="56" borderId="29" xfId="0" applyNumberFormat="1" applyFont="1" applyFill="1" applyBorder="1" applyAlignment="1" applyProtection="1">
      <alignment horizontal="right"/>
    </xf>
    <xf numFmtId="41" fontId="78" fillId="56" borderId="29" xfId="0" applyNumberFormat="1" applyFont="1" applyFill="1" applyBorder="1" applyAlignment="1" applyProtection="1"/>
    <xf numFmtId="41" fontId="78" fillId="56" borderId="14" xfId="0" applyNumberFormat="1" applyFont="1" applyFill="1" applyBorder="1" applyAlignment="1" applyProtection="1">
      <alignment horizontal="center"/>
    </xf>
    <xf numFmtId="41" fontId="78" fillId="56" borderId="16" xfId="0" applyNumberFormat="1" applyFont="1" applyFill="1" applyBorder="1" applyAlignment="1" applyProtection="1">
      <alignment horizontal="center"/>
    </xf>
    <xf numFmtId="41" fontId="78" fillId="56" borderId="36" xfId="0" applyNumberFormat="1" applyFont="1" applyFill="1" applyBorder="1" applyAlignment="1" applyProtection="1">
      <alignment horizontal="center"/>
    </xf>
    <xf numFmtId="41" fontId="78" fillId="56" borderId="0" xfId="0" applyNumberFormat="1" applyFont="1" applyFill="1" applyBorder="1" applyAlignment="1" applyProtection="1">
      <alignment horizontal="center"/>
    </xf>
    <xf numFmtId="41" fontId="78" fillId="56" borderId="18" xfId="0" applyNumberFormat="1" applyFont="1" applyFill="1" applyBorder="1" applyAlignment="1" applyProtection="1">
      <alignment horizontal="center"/>
    </xf>
    <xf numFmtId="41" fontId="78" fillId="56" borderId="12" xfId="0" applyNumberFormat="1" applyFont="1" applyFill="1" applyBorder="1" applyAlignment="1" applyProtection="1">
      <alignment horizontal="center"/>
    </xf>
    <xf numFmtId="41" fontId="78" fillId="56" borderId="20" xfId="0" applyNumberFormat="1" applyFont="1" applyFill="1" applyBorder="1" applyAlignment="1" applyProtection="1">
      <alignment horizontal="center"/>
    </xf>
    <xf numFmtId="41" fontId="78" fillId="56" borderId="54" xfId="0" applyNumberFormat="1" applyFont="1" applyFill="1" applyBorder="1" applyAlignment="1" applyProtection="1">
      <alignment horizontal="center"/>
    </xf>
    <xf numFmtId="41" fontId="78" fillId="56" borderId="44" xfId="0" applyNumberFormat="1" applyFont="1" applyFill="1" applyBorder="1" applyAlignment="1" applyProtection="1">
      <alignment horizontal="center"/>
    </xf>
    <xf numFmtId="41" fontId="76" fillId="56" borderId="12" xfId="0" applyNumberFormat="1" applyFont="1" applyFill="1" applyBorder="1" applyAlignment="1" applyProtection="1">
      <alignment vertical="center" wrapText="1"/>
    </xf>
    <xf numFmtId="41" fontId="101" fillId="56" borderId="12" xfId="0" applyNumberFormat="1" applyFont="1" applyFill="1" applyBorder="1" applyAlignment="1" applyProtection="1">
      <alignment vertical="center" wrapText="1"/>
    </xf>
    <xf numFmtId="41" fontId="76" fillId="56" borderId="27" xfId="0" applyNumberFormat="1" applyFont="1" applyFill="1" applyBorder="1" applyAlignment="1" applyProtection="1">
      <alignment vertical="center" wrapText="1"/>
    </xf>
    <xf numFmtId="41" fontId="76" fillId="56" borderId="40" xfId="0" applyNumberFormat="1" applyFont="1" applyFill="1" applyBorder="1" applyAlignment="1" applyProtection="1">
      <alignment vertical="center" wrapText="1"/>
    </xf>
    <xf numFmtId="41" fontId="76" fillId="56" borderId="39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>
      <alignment vertical="center" wrapText="1"/>
    </xf>
    <xf numFmtId="41" fontId="96" fillId="56" borderId="66" xfId="0" applyNumberFormat="1" applyFont="1" applyFill="1" applyBorder="1" applyAlignment="1" applyProtection="1">
      <alignment vertical="center" wrapText="1"/>
    </xf>
    <xf numFmtId="41" fontId="76" fillId="56" borderId="12" xfId="0" applyNumberFormat="1" applyFont="1" applyFill="1" applyBorder="1" applyAlignment="1" applyProtection="1"/>
    <xf numFmtId="41" fontId="76" fillId="56" borderId="23" xfId="0" applyNumberFormat="1" applyFont="1" applyFill="1" applyBorder="1" applyAlignment="1" applyProtection="1"/>
    <xf numFmtId="41" fontId="76" fillId="56" borderId="57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/>
    <xf numFmtId="176" fontId="0" fillId="0" borderId="0" xfId="0" applyNumberFormat="1" applyProtection="1">
      <protection hidden="1"/>
    </xf>
    <xf numFmtId="0" fontId="76" fillId="56" borderId="106" xfId="0" applyFont="1" applyFill="1" applyBorder="1" applyProtection="1"/>
    <xf numFmtId="0" fontId="76" fillId="56" borderId="0" xfId="0" applyFont="1" applyFill="1" applyBorder="1" applyAlignment="1" applyProtection="1">
      <alignment vertical="center"/>
      <protection locked="0"/>
    </xf>
    <xf numFmtId="175" fontId="76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0" xfId="0" applyFont="1" applyFill="1" applyBorder="1" applyAlignment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 applyProtection="1">
      <alignment horizontal="centerContinuous"/>
    </xf>
    <xf numFmtId="0" fontId="78" fillId="56" borderId="66" xfId="0" applyFont="1" applyFill="1" applyBorder="1" applyAlignment="1" applyProtection="1">
      <alignment horizontal="centerContinuous"/>
    </xf>
    <xf numFmtId="0" fontId="78" fillId="56" borderId="0" xfId="0" applyFont="1" applyFill="1" applyBorder="1" applyAlignment="1" applyProtection="1">
      <alignment horizontal="centerContinuous"/>
    </xf>
    <xf numFmtId="0" fontId="78" fillId="56" borderId="12" xfId="0" applyFont="1" applyFill="1" applyBorder="1" applyAlignment="1" applyProtection="1">
      <alignment horizontal="centerContinuous"/>
    </xf>
    <xf numFmtId="3" fontId="76" fillId="0" borderId="0" xfId="0" quotePrefix="1" applyNumberFormat="1" applyFont="1" applyFill="1" applyAlignment="1" applyProtection="1">
      <alignment wrapText="1"/>
    </xf>
    <xf numFmtId="176" fontId="76" fillId="0" borderId="0" xfId="0" applyNumberFormat="1" applyFont="1" applyFill="1" applyAlignment="1" applyProtection="1">
      <alignment wrapText="1"/>
      <protection hidden="1"/>
    </xf>
    <xf numFmtId="41" fontId="95" fillId="56" borderId="78" xfId="0" applyNumberFormat="1" applyFont="1" applyFill="1" applyBorder="1" applyAlignment="1" applyProtection="1">
      <alignment vertical="center" wrapText="1"/>
    </xf>
    <xf numFmtId="41" fontId="78" fillId="0" borderId="31" xfId="0" applyNumberFormat="1" applyFont="1" applyFill="1" applyBorder="1" applyAlignment="1" applyProtection="1">
      <alignment vertical="center" wrapText="1"/>
    </xf>
    <xf numFmtId="41" fontId="78" fillId="56" borderId="62" xfId="0" applyNumberFormat="1" applyFont="1" applyFill="1" applyBorder="1" applyAlignment="1" applyProtection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Fill="1" applyBorder="1" applyAlignment="1" applyProtection="1">
      <alignment horizontal="left"/>
    </xf>
    <xf numFmtId="0" fontId="78" fillId="56" borderId="0" xfId="0" applyFont="1" applyFill="1" applyBorder="1" applyAlignment="1" applyProtection="1">
      <alignment horizontal="left" vertical="top" wrapText="1"/>
      <protection hidden="1"/>
    </xf>
    <xf numFmtId="0" fontId="76" fillId="56" borderId="12" xfId="0" applyFont="1" applyFill="1" applyBorder="1" applyProtection="1"/>
    <xf numFmtId="0" fontId="76" fillId="0" borderId="0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/>
    <xf numFmtId="0" fontId="76" fillId="0" borderId="118" xfId="0" applyFont="1" applyFill="1" applyBorder="1" applyProtection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Fill="1" applyBorder="1" applyAlignment="1" applyProtection="1">
      <alignment horizontal="left"/>
    </xf>
    <xf numFmtId="0" fontId="78" fillId="0" borderId="118" xfId="0" applyFont="1" applyFill="1" applyBorder="1" applyAlignment="1" applyProtection="1">
      <alignment horizontal="left" vertical="center"/>
    </xf>
    <xf numFmtId="0" fontId="78" fillId="0" borderId="118" xfId="0" applyFont="1" applyFill="1" applyBorder="1" applyAlignment="1" applyProtection="1">
      <alignment horizontal="left" textRotation="60" wrapText="1"/>
    </xf>
    <xf numFmtId="3" fontId="78" fillId="0" borderId="118" xfId="0" applyNumberFormat="1" applyFont="1" applyFill="1" applyBorder="1" applyAlignment="1" applyProtection="1">
      <alignment horizontal="left" wrapText="1"/>
    </xf>
    <xf numFmtId="41" fontId="78" fillId="0" borderId="139" xfId="0" applyNumberFormat="1" applyFont="1" applyFill="1" applyBorder="1" applyAlignment="1" applyProtection="1">
      <alignment horizontal="center"/>
    </xf>
    <xf numFmtId="41" fontId="78" fillId="0" borderId="118" xfId="0" applyNumberFormat="1" applyFont="1" applyFill="1" applyBorder="1" applyAlignment="1" applyProtection="1">
      <alignment horizontal="center"/>
    </xf>
    <xf numFmtId="0" fontId="76" fillId="0" borderId="138" xfId="0" applyFont="1" applyFill="1" applyBorder="1" applyProtection="1"/>
    <xf numFmtId="41" fontId="78" fillId="0" borderId="137" xfId="0" applyNumberFormat="1" applyFont="1" applyFill="1" applyBorder="1" applyAlignment="1" applyProtection="1">
      <alignment horizontal="center" wrapText="1"/>
    </xf>
    <xf numFmtId="41" fontId="76" fillId="0" borderId="139" xfId="0" applyNumberFormat="1" applyFont="1" applyFill="1" applyBorder="1" applyAlignment="1" applyProtection="1">
      <alignment horizontal="center" wrapText="1"/>
    </xf>
    <xf numFmtId="41" fontId="76" fillId="0" borderId="140" xfId="0" applyNumberFormat="1" applyFont="1" applyFill="1" applyBorder="1" applyAlignment="1" applyProtection="1">
      <alignment vertical="center" wrapText="1"/>
    </xf>
    <xf numFmtId="41" fontId="96" fillId="0" borderId="125" xfId="0" applyNumberFormat="1" applyFont="1" applyFill="1" applyBorder="1" applyAlignment="1" applyProtection="1">
      <alignment vertical="center" wrapText="1"/>
    </xf>
    <xf numFmtId="41" fontId="76" fillId="0" borderId="121" xfId="0" applyNumberFormat="1" applyFont="1" applyFill="1" applyBorder="1" applyAlignment="1" applyProtection="1">
      <alignment vertical="center" wrapText="1"/>
    </xf>
    <xf numFmtId="41" fontId="96" fillId="0" borderId="122" xfId="0" applyNumberFormat="1" applyFont="1" applyFill="1" applyBorder="1" applyAlignment="1" applyProtection="1">
      <alignment vertical="center" wrapText="1"/>
    </xf>
    <xf numFmtId="41" fontId="96" fillId="0" borderId="14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wrapText="1"/>
    </xf>
    <xf numFmtId="41" fontId="76" fillId="0" borderId="140" xfId="0" applyNumberFormat="1" applyFont="1" applyFill="1" applyBorder="1" applyAlignment="1" applyProtection="1"/>
    <xf numFmtId="41" fontId="76" fillId="0" borderId="122" xfId="0" applyNumberFormat="1" applyFont="1" applyFill="1" applyBorder="1" applyAlignment="1" applyProtection="1"/>
    <xf numFmtId="41" fontId="96" fillId="0" borderId="128" xfId="0" applyNumberFormat="1" applyFont="1" applyFill="1" applyBorder="1" applyAlignment="1" applyProtection="1">
      <alignment horizontal="center"/>
    </xf>
    <xf numFmtId="41" fontId="96" fillId="0" borderId="141" xfId="0" applyNumberFormat="1" applyFont="1" applyFill="1" applyBorder="1" applyAlignment="1" applyProtection="1">
      <alignment horizontal="center"/>
    </xf>
    <xf numFmtId="0" fontId="87" fillId="59" borderId="93" xfId="0" applyFont="1" applyFill="1" applyBorder="1" applyAlignment="1" applyProtection="1">
      <alignment horizontal="centerContinuous" vertical="center"/>
    </xf>
    <xf numFmtId="0" fontId="76" fillId="0" borderId="95" xfId="0" applyFont="1" applyFill="1" applyBorder="1" applyAlignment="1" applyProtection="1">
      <alignment horizontal="centerContinuous"/>
    </xf>
    <xf numFmtId="0" fontId="76" fillId="56" borderId="71" xfId="0" applyFont="1" applyFill="1" applyBorder="1" applyAlignment="1" applyProtection="1">
      <alignment vertical="center"/>
    </xf>
    <xf numFmtId="175" fontId="76" fillId="56" borderId="71" xfId="0" applyNumberFormat="1" applyFont="1" applyFill="1" applyBorder="1" applyAlignment="1" applyProtection="1">
      <alignment horizontal="left" vertical="center"/>
    </xf>
    <xf numFmtId="0" fontId="76" fillId="56" borderId="91" xfId="0" applyFont="1" applyFill="1" applyBorder="1" applyAlignment="1" applyProtection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Border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0" xfId="0" applyFont="1" applyFill="1" applyAlignment="1" applyProtection="1">
      <alignment wrapText="1"/>
    </xf>
    <xf numFmtId="0" fontId="76" fillId="0" borderId="92" xfId="0" applyFont="1" applyFill="1" applyBorder="1" applyProtection="1"/>
    <xf numFmtId="0" fontId="76" fillId="0" borderId="79" xfId="0" applyFont="1" applyFill="1" applyBorder="1" applyProtection="1"/>
    <xf numFmtId="0" fontId="76" fillId="0" borderId="84" xfId="0" applyFont="1" applyFill="1" applyBorder="1" applyProtection="1"/>
    <xf numFmtId="0" fontId="76" fillId="0" borderId="70" xfId="0" applyFont="1" applyFill="1" applyBorder="1" applyProtection="1"/>
    <xf numFmtId="0" fontId="76" fillId="0" borderId="71" xfId="0" applyFont="1" applyFill="1" applyBorder="1" applyProtection="1"/>
    <xf numFmtId="0" fontId="103" fillId="0" borderId="70" xfId="0" applyFont="1" applyFill="1" applyBorder="1" applyProtection="1"/>
    <xf numFmtId="0" fontId="77" fillId="0" borderId="0" xfId="0" applyFont="1" applyFill="1" applyBorder="1" applyAlignment="1" applyProtection="1">
      <alignment horizontal="centerContinuous" vertical="center" wrapText="1"/>
    </xf>
    <xf numFmtId="0" fontId="77" fillId="0" borderId="0" xfId="0" applyFont="1" applyFill="1" applyBorder="1" applyAlignment="1" applyProtection="1">
      <alignment horizontal="centerContinuous" vertical="center"/>
    </xf>
    <xf numFmtId="0" fontId="103" fillId="0" borderId="0" xfId="0" applyFont="1" applyFill="1" applyBorder="1" applyAlignment="1" applyProtection="1">
      <alignment horizontal="centerContinuous" vertical="center"/>
    </xf>
    <xf numFmtId="0" fontId="103" fillId="0" borderId="71" xfId="0" applyFont="1" applyFill="1" applyBorder="1" applyProtection="1"/>
    <xf numFmtId="0" fontId="76" fillId="0" borderId="70" xfId="0" applyFont="1" applyFill="1" applyBorder="1" applyAlignment="1" applyProtection="1">
      <alignment wrapText="1"/>
    </xf>
    <xf numFmtId="0" fontId="76" fillId="0" borderId="104" xfId="0" applyFont="1" applyFill="1" applyBorder="1" applyProtection="1"/>
    <xf numFmtId="0" fontId="76" fillId="0" borderId="71" xfId="0" applyFont="1" applyFill="1" applyBorder="1" applyAlignment="1" applyProtection="1">
      <alignment wrapText="1"/>
    </xf>
    <xf numFmtId="0" fontId="76" fillId="0" borderId="106" xfId="0" applyFont="1" applyFill="1" applyBorder="1" applyProtection="1"/>
    <xf numFmtId="0" fontId="78" fillId="0" borderId="0" xfId="0" quotePrefix="1" applyFont="1" applyFill="1" applyBorder="1" applyAlignment="1" applyProtection="1">
      <alignment horizontal="left"/>
    </xf>
    <xf numFmtId="0" fontId="76" fillId="0" borderId="81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Fill="1" applyBorder="1" applyAlignment="1" applyProtection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Fill="1" applyBorder="1" applyAlignment="1" applyProtection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76" fillId="0" borderId="0" xfId="0" applyFont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 applyFill="1" applyBorder="1" applyAlignment="1" applyProtection="1"/>
    <xf numFmtId="0" fontId="76" fillId="0" borderId="0" xfId="0" applyFont="1" applyFill="1" applyBorder="1" applyAlignment="1" applyProtection="1">
      <alignment wrapText="1"/>
    </xf>
    <xf numFmtId="0" fontId="76" fillId="0" borderId="105" xfId="0" applyFont="1" applyFill="1" applyBorder="1" applyAlignment="1" applyProtection="1">
      <alignment wrapText="1"/>
    </xf>
    <xf numFmtId="0" fontId="78" fillId="0" borderId="80" xfId="0" applyFont="1" applyBorder="1"/>
    <xf numFmtId="0" fontId="76" fillId="64" borderId="80" xfId="0" applyFont="1" applyFill="1" applyBorder="1" applyProtection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41" fontId="76" fillId="0" borderId="0" xfId="0" applyNumberFormat="1" applyFont="1" applyBorder="1"/>
    <xf numFmtId="0" fontId="76" fillId="0" borderId="71" xfId="0" applyFont="1" applyBorder="1"/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76" fillId="0" borderId="106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NumberFormat="1" applyFont="1" applyFill="1" applyBorder="1" applyAlignment="1">
      <alignment horizontal="center" vertical="top"/>
    </xf>
    <xf numFmtId="0" fontId="76" fillId="56" borderId="80" xfId="96" applyNumberFormat="1" applyFont="1" applyFill="1" applyBorder="1" applyAlignment="1">
      <alignment horizontal="center" vertical="top" wrapText="1"/>
    </xf>
    <xf numFmtId="0" fontId="78" fillId="56" borderId="80" xfId="96" applyNumberFormat="1" applyFont="1" applyFill="1" applyBorder="1" applyAlignment="1">
      <alignment horizontal="center" vertical="top" wrapText="1"/>
    </xf>
    <xf numFmtId="41" fontId="78" fillId="28" borderId="0" xfId="96" applyNumberFormat="1" applyFont="1" applyFill="1" applyBorder="1" applyAlignment="1">
      <alignment horizontal="center" vertical="center" wrapText="1"/>
    </xf>
    <xf numFmtId="41" fontId="76" fillId="56" borderId="0" xfId="96" applyNumberFormat="1" applyFont="1" applyFill="1" applyBorder="1" applyAlignment="1">
      <alignment horizontal="center" vertical="center"/>
    </xf>
    <xf numFmtId="41" fontId="76" fillId="56" borderId="0" xfId="96" applyNumberFormat="1" applyFont="1" applyFill="1" applyBorder="1" applyAlignment="1">
      <alignment horizontal="center" vertical="center" wrapText="1"/>
    </xf>
    <xf numFmtId="169" fontId="76" fillId="56" borderId="0" xfId="96" applyNumberFormat="1" applyFont="1" applyFill="1" applyBorder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Fill="1" applyBorder="1" applyProtection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Fill="1" applyBorder="1" applyAlignment="1" applyProtection="1"/>
    <xf numFmtId="0" fontId="78" fillId="0" borderId="161" xfId="0" applyFont="1" applyFill="1" applyBorder="1" applyAlignment="1" applyProtection="1"/>
    <xf numFmtId="0" fontId="76" fillId="0" borderId="161" xfId="0" applyFont="1" applyFill="1" applyBorder="1" applyProtection="1"/>
    <xf numFmtId="41" fontId="76" fillId="0" borderId="161" xfId="0" applyNumberFormat="1" applyFont="1" applyFill="1" applyBorder="1" applyAlignment="1" applyProtection="1">
      <alignment horizontal="right"/>
    </xf>
    <xf numFmtId="41" fontId="78" fillId="0" borderId="161" xfId="0" applyNumberFormat="1" applyFont="1" applyFill="1" applyBorder="1" applyAlignment="1" applyProtection="1">
      <alignment horizontal="center"/>
    </xf>
    <xf numFmtId="41" fontId="78" fillId="0" borderId="162" xfId="0" applyNumberFormat="1" applyFont="1" applyFill="1" applyBorder="1" applyAlignment="1" applyProtection="1">
      <alignment horizontal="center"/>
    </xf>
    <xf numFmtId="41" fontId="78" fillId="0" borderId="163" xfId="0" applyNumberFormat="1" applyFont="1" applyFill="1" applyBorder="1" applyAlignment="1" applyProtection="1">
      <alignment horizontal="center"/>
    </xf>
    <xf numFmtId="41" fontId="78" fillId="0" borderId="164" xfId="0" applyNumberFormat="1" applyFont="1" applyFill="1" applyBorder="1" applyAlignment="1" applyProtection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Fill="1" applyBorder="1" applyAlignment="1" applyProtection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Fill="1" applyBorder="1" applyAlignment="1" applyProtection="1">
      <alignment vertical="center" wrapText="1"/>
    </xf>
    <xf numFmtId="41" fontId="96" fillId="0" borderId="166" xfId="0" applyNumberFormat="1" applyFont="1" applyFill="1" applyBorder="1" applyAlignment="1" applyProtection="1">
      <alignment vertical="center" wrapText="1"/>
    </xf>
    <xf numFmtId="41" fontId="76" fillId="56" borderId="1" xfId="0" applyNumberFormat="1" applyFont="1" applyFill="1" applyBorder="1" applyAlignment="1" applyProtection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 applyProtection="1">
      <alignment vertical="top" wrapText="1"/>
    </xf>
    <xf numFmtId="41" fontId="76" fillId="0" borderId="167" xfId="0" applyNumberFormat="1" applyFont="1" applyFill="1" applyBorder="1" applyAlignment="1" applyProtection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 applyProtection="1">
      <alignment vertical="center" wrapText="1"/>
    </xf>
    <xf numFmtId="41" fontId="95" fillId="0" borderId="31" xfId="0" applyNumberFormat="1" applyFont="1" applyFill="1" applyBorder="1" applyAlignment="1" applyProtection="1">
      <alignment horizontal="right" vertical="center"/>
    </xf>
    <xf numFmtId="41" fontId="95" fillId="56" borderId="31" xfId="0" applyNumberFormat="1" applyFont="1" applyFill="1" applyBorder="1" applyAlignment="1" applyProtection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Fill="1" applyBorder="1" applyAlignment="1" applyProtection="1">
      <alignment vertical="center"/>
    </xf>
    <xf numFmtId="41" fontId="78" fillId="0" borderId="122" xfId="0" applyNumberFormat="1" applyFont="1" applyFill="1" applyBorder="1" applyAlignment="1" applyProtection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horizontal="center"/>
    </xf>
    <xf numFmtId="41" fontId="96" fillId="56" borderId="116" xfId="0" applyNumberFormat="1" applyFont="1" applyFill="1" applyBorder="1" applyAlignment="1" applyProtection="1">
      <alignment horizontal="center"/>
    </xf>
    <xf numFmtId="0" fontId="0" fillId="0" borderId="116" xfId="0" applyBorder="1"/>
    <xf numFmtId="41" fontId="78" fillId="0" borderId="15" xfId="0" applyNumberFormat="1" applyFont="1" applyFill="1" applyBorder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 vertical="top"/>
    </xf>
    <xf numFmtId="41" fontId="78" fillId="0" borderId="22" xfId="0" applyNumberFormat="1" applyFont="1" applyFill="1" applyBorder="1" applyAlignment="1" applyProtection="1">
      <alignment horizontal="center" vertical="top"/>
    </xf>
    <xf numFmtId="41" fontId="78" fillId="0" borderId="15" xfId="0" applyNumberFormat="1" applyFont="1" applyFill="1" applyBorder="1" applyAlignment="1" applyProtection="1">
      <alignment horizontal="center" vertical="top" wrapText="1"/>
    </xf>
    <xf numFmtId="166" fontId="78" fillId="56" borderId="22" xfId="0" applyNumberFormat="1" applyFont="1" applyFill="1" applyBorder="1" applyAlignment="1" applyProtection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Fill="1" applyBorder="1" applyAlignment="1" applyProtection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 wrapText="1"/>
    </xf>
    <xf numFmtId="41" fontId="95" fillId="56" borderId="46" xfId="0" applyNumberFormat="1" applyFont="1" applyFill="1" applyBorder="1" applyAlignment="1" applyProtection="1">
      <alignment vertical="top" wrapText="1"/>
    </xf>
    <xf numFmtId="41" fontId="76" fillId="0" borderId="46" xfId="0" applyNumberFormat="1" applyFont="1" applyFill="1" applyBorder="1" applyAlignment="1" applyProtection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Fill="1" applyBorder="1" applyAlignment="1" applyProtection="1">
      <alignment vertical="top" wrapText="1"/>
    </xf>
    <xf numFmtId="41" fontId="96" fillId="0" borderId="46" xfId="0" applyNumberFormat="1" applyFont="1" applyFill="1" applyBorder="1" applyAlignment="1" applyProtection="1">
      <alignment vertical="top" wrapText="1"/>
    </xf>
    <xf numFmtId="41" fontId="96" fillId="0" borderId="174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horizontal="center" vertical="top"/>
    </xf>
    <xf numFmtId="41" fontId="96" fillId="0" borderId="174" xfId="0" applyNumberFormat="1" applyFont="1" applyFill="1" applyBorder="1" applyAlignment="1" applyProtection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Fill="1" applyBorder="1" applyAlignment="1" applyProtection="1">
      <alignment vertical="top"/>
    </xf>
    <xf numFmtId="41" fontId="78" fillId="0" borderId="175" xfId="0" applyNumberFormat="1" applyFont="1" applyFill="1" applyBorder="1" applyAlignment="1" applyProtection="1">
      <alignment vertical="top"/>
    </xf>
    <xf numFmtId="41" fontId="76" fillId="56" borderId="129" xfId="0" applyNumberFormat="1" applyFont="1" applyFill="1" applyBorder="1" applyAlignment="1" applyProtection="1">
      <alignment vertical="top"/>
    </xf>
    <xf numFmtId="41" fontId="78" fillId="0" borderId="47" xfId="0" applyNumberFormat="1" applyFont="1" applyFill="1" applyBorder="1" applyAlignment="1" applyProtection="1">
      <alignment vertical="top"/>
    </xf>
    <xf numFmtId="0" fontId="78" fillId="56" borderId="176" xfId="0" applyFont="1" applyFill="1" applyBorder="1" applyAlignment="1" applyProtection="1">
      <alignment vertical="top"/>
    </xf>
    <xf numFmtId="0" fontId="78" fillId="56" borderId="177" xfId="0" applyFont="1" applyFill="1" applyBorder="1" applyAlignment="1" applyProtection="1">
      <alignment horizontal="center" vertical="top"/>
    </xf>
    <xf numFmtId="0" fontId="92" fillId="61" borderId="178" xfId="2448" applyFont="1" applyFill="1" applyBorder="1" applyAlignment="1" applyProtection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 applyProtection="1">
      <alignment horizontal="left" vertical="top"/>
    </xf>
    <xf numFmtId="0" fontId="78" fillId="56" borderId="177" xfId="0" applyFont="1" applyFill="1" applyBorder="1" applyAlignment="1" applyProtection="1">
      <alignment horizontal="left" vertical="top"/>
    </xf>
    <xf numFmtId="3" fontId="76" fillId="56" borderId="177" xfId="0" applyNumberFormat="1" applyFont="1" applyFill="1" applyBorder="1" applyAlignment="1" applyProtection="1">
      <alignment horizontal="left" vertical="top" wrapText="1"/>
    </xf>
    <xf numFmtId="0" fontId="92" fillId="30" borderId="177" xfId="0" applyFont="1" applyFill="1" applyBorder="1" applyAlignment="1" applyProtection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Fill="1" applyBorder="1" applyAlignment="1" applyProtection="1">
      <alignment horizontal="left" vertical="top" wrapText="1"/>
    </xf>
    <xf numFmtId="3" fontId="76" fillId="0" borderId="177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Fill="1" applyBorder="1" applyAlignment="1" applyProtection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/>
      <protection hidden="1"/>
    </xf>
    <xf numFmtId="0" fontId="77" fillId="0" borderId="82" xfId="2448" applyFont="1" applyFill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78" fillId="0" borderId="0" xfId="0" applyFont="1" applyFill="1" applyAlignment="1" applyProtection="1">
      <alignment horizontal="left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 applyProtection="1">
      <alignment horizontal="left" vertical="center"/>
    </xf>
    <xf numFmtId="0" fontId="78" fillId="56" borderId="70" xfId="0" applyFont="1" applyFill="1" applyBorder="1" applyAlignment="1" applyProtection="1">
      <protection hidden="1"/>
    </xf>
    <xf numFmtId="0" fontId="78" fillId="56" borderId="70" xfId="0" applyFont="1" applyFill="1" applyBorder="1" applyAlignment="1" applyProtection="1">
      <alignment horizontal="left"/>
    </xf>
    <xf numFmtId="0" fontId="76" fillId="56" borderId="156" xfId="0" applyFont="1" applyFill="1" applyBorder="1" applyProtection="1"/>
    <xf numFmtId="0" fontId="76" fillId="56" borderId="157" xfId="0" applyFont="1" applyFill="1" applyBorder="1" applyProtection="1"/>
    <xf numFmtId="0" fontId="76" fillId="56" borderId="70" xfId="0" applyFont="1" applyFill="1" applyBorder="1" applyAlignment="1" applyProtection="1">
      <alignment horizontal="left" indent="1"/>
    </xf>
    <xf numFmtId="0" fontId="76" fillId="56" borderId="104" xfId="0" applyFont="1" applyFill="1" applyBorder="1" applyProtection="1"/>
    <xf numFmtId="0" fontId="76" fillId="56" borderId="105" xfId="0" applyFont="1" applyFill="1" applyBorder="1" applyProtection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 applyFill="1" applyBorder="1" applyAlignment="1" applyProtection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 applyProtection="1">
      <alignment horizontal="right" vertical="center" wrapText="1"/>
    </xf>
    <xf numFmtId="0" fontId="76" fillId="0" borderId="71" xfId="0" applyFont="1" applyBorder="1" applyAlignment="1">
      <alignment wrapText="1"/>
    </xf>
    <xf numFmtId="0" fontId="76" fillId="0" borderId="186" xfId="0" applyFont="1" applyBorder="1" applyAlignment="1"/>
    <xf numFmtId="0" fontId="75" fillId="0" borderId="105" xfId="0" applyFont="1" applyFill="1" applyBorder="1" applyAlignment="1" applyProtection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 applyBorder="1" applyAlignment="1" applyProtection="1"/>
    <xf numFmtId="0" fontId="78" fillId="56" borderId="70" xfId="0" applyFont="1" applyFill="1" applyBorder="1" applyAlignment="1" applyProtection="1">
      <alignment horizontal="left" indent="1"/>
    </xf>
    <xf numFmtId="0" fontId="91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 applyProtection="1">
      <alignment horizontal="right"/>
    </xf>
    <xf numFmtId="0" fontId="78" fillId="0" borderId="0" xfId="0" applyNumberFormat="1" applyFont="1" applyAlignment="1">
      <alignment horizontal="left" indent="1"/>
    </xf>
    <xf numFmtId="0" fontId="78" fillId="0" borderId="0" xfId="0" applyNumberFormat="1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NumberFormat="1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0" borderId="91" xfId="0" applyFont="1" applyFill="1" applyBorder="1" applyProtection="1"/>
    <xf numFmtId="0" fontId="76" fillId="56" borderId="91" xfId="0" applyFont="1" applyFill="1" applyBorder="1" applyAlignment="1">
      <alignment horizontal="left"/>
    </xf>
    <xf numFmtId="0" fontId="76" fillId="0" borderId="149" xfId="0" applyFont="1" applyFill="1" applyBorder="1"/>
    <xf numFmtId="0" fontId="76" fillId="0" borderId="0" xfId="0" applyFont="1" applyFill="1" applyBorder="1"/>
    <xf numFmtId="0" fontId="76" fillId="0" borderId="0" xfId="0" applyFont="1" applyFill="1"/>
    <xf numFmtId="0" fontId="76" fillId="0" borderId="149" xfId="0" applyFont="1" applyFill="1" applyBorder="1" applyAlignment="1">
      <alignment horizontal="centerContinuous"/>
    </xf>
    <xf numFmtId="0" fontId="76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105" xfId="0" applyNumberFormat="1" applyFont="1" applyBorder="1"/>
    <xf numFmtId="0" fontId="76" fillId="0" borderId="79" xfId="0" applyNumberFormat="1" applyFont="1" applyBorder="1"/>
    <xf numFmtId="0" fontId="76" fillId="0" borderId="79" xfId="0" applyNumberFormat="1" applyFont="1" applyBorder="1" applyAlignment="1">
      <alignment horizontal="center"/>
    </xf>
    <xf numFmtId="0" fontId="76" fillId="0" borderId="84" xfId="0" applyNumberFormat="1" applyFont="1" applyBorder="1" applyAlignment="1">
      <alignment horizontal="center"/>
    </xf>
    <xf numFmtId="0" fontId="76" fillId="0" borderId="0" xfId="0" applyNumberFormat="1" applyFont="1" applyBorder="1"/>
    <xf numFmtId="0" fontId="76" fillId="0" borderId="0" xfId="0" applyNumberFormat="1" applyFont="1" applyBorder="1" applyAlignment="1">
      <alignment horizontal="center"/>
    </xf>
    <xf numFmtId="0" fontId="76" fillId="0" borderId="71" xfId="0" applyNumberFormat="1" applyFont="1" applyBorder="1" applyAlignment="1">
      <alignment horizontal="center"/>
    </xf>
    <xf numFmtId="0" fontId="76" fillId="0" borderId="105" xfId="0" applyNumberFormat="1" applyFont="1" applyBorder="1" applyAlignment="1">
      <alignment horizontal="center"/>
    </xf>
    <xf numFmtId="0" fontId="76" fillId="0" borderId="106" xfId="0" applyNumberFormat="1" applyFont="1" applyBorder="1" applyAlignment="1">
      <alignment horizontal="center"/>
    </xf>
    <xf numFmtId="0" fontId="76" fillId="0" borderId="104" xfId="0" applyNumberFormat="1" applyFont="1" applyBorder="1" applyAlignment="1">
      <alignment horizontal="left" indent="1"/>
    </xf>
    <xf numFmtId="0" fontId="76" fillId="0" borderId="196" xfId="0" applyNumberFormat="1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Fill="1" applyBorder="1" applyAlignment="1" applyProtection="1">
      <alignment vertical="center" wrapText="1"/>
    </xf>
    <xf numFmtId="167" fontId="96" fillId="0" borderId="31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Alignment="1" applyProtection="1">
      <protection locked="0"/>
    </xf>
    <xf numFmtId="41" fontId="78" fillId="0" borderId="24" xfId="0" applyNumberFormat="1" applyFont="1" applyFill="1" applyBorder="1" applyAlignment="1" applyProtection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Fill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Fill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78" fillId="56" borderId="91" xfId="45" applyFont="1" applyFill="1" applyBorder="1" applyAlignment="1" applyProtection="1">
      <alignment horizontal="center" wrapText="1"/>
    </xf>
    <xf numFmtId="0" fontId="117" fillId="0" borderId="91" xfId="0" applyFont="1" applyBorder="1" applyAlignment="1">
      <alignment horizontal="center" vertical="center" wrapText="1"/>
    </xf>
    <xf numFmtId="3" fontId="0" fillId="0" borderId="91" xfId="0" applyNumberFormat="1" applyBorder="1" applyAlignment="1">
      <alignment horizontal="center" vertical="center" wrapText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 applyProtection="1">
      <alignment horizontal="center" vertical="top" wrapText="1"/>
    </xf>
    <xf numFmtId="164" fontId="78" fillId="29" borderId="172" xfId="0" applyNumberFormat="1" applyFont="1" applyFill="1" applyBorder="1" applyAlignment="1" applyProtection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0" fontId="76" fillId="0" borderId="0" xfId="0" applyFont="1" applyAlignment="1">
      <alignment vertical="top"/>
    </xf>
    <xf numFmtId="0" fontId="76" fillId="0" borderId="0" xfId="0" applyFont="1" applyFill="1" applyAlignment="1" applyProtection="1">
      <alignment horizontal="left" vertical="top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2" fontId="135" fillId="0" borderId="219" xfId="0" applyNumberFormat="1" applyFont="1" applyBorder="1" applyAlignment="1">
      <alignment horizontal="center" vertical="top"/>
    </xf>
    <xf numFmtId="0" fontId="135" fillId="0" borderId="220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2" fontId="135" fillId="0" borderId="219" xfId="0" quotePrefix="1" applyNumberFormat="1" applyFont="1" applyBorder="1" applyAlignment="1">
      <alignment horizontal="center" vertical="top"/>
    </xf>
    <xf numFmtId="0" fontId="135" fillId="0" borderId="219" xfId="0" applyNumberFormat="1" applyFont="1" applyBorder="1" applyAlignment="1">
      <alignment horizontal="center" vertical="top"/>
    </xf>
    <xf numFmtId="2" fontId="135" fillId="0" borderId="221" xfId="0" applyNumberFormat="1" applyFont="1" applyBorder="1" applyAlignment="1">
      <alignment horizontal="center" vertical="top"/>
    </xf>
    <xf numFmtId="0" fontId="135" fillId="0" borderId="222" xfId="0" applyFont="1" applyBorder="1" applyAlignment="1">
      <alignment vertical="top"/>
    </xf>
    <xf numFmtId="3" fontId="76" fillId="56" borderId="91" xfId="45" applyNumberFormat="1" applyFont="1" applyFill="1" applyBorder="1" applyAlignment="1" applyProtection="1">
      <alignment horizontal="center" vertical="center"/>
    </xf>
    <xf numFmtId="0" fontId="76" fillId="0" borderId="73" xfId="0" quotePrefix="1" applyFont="1" applyFill="1" applyBorder="1" applyAlignment="1" applyProtection="1">
      <alignment horizontal="left" vertical="top" wrapText="1"/>
    </xf>
    <xf numFmtId="0" fontId="76" fillId="0" borderId="0" xfId="0" applyFont="1" applyFill="1" applyBorder="1" applyAlignment="1" applyProtection="1">
      <alignment horizontal="left" vertical="top" wrapText="1"/>
    </xf>
    <xf numFmtId="0" fontId="79" fillId="56" borderId="70" xfId="0" applyFont="1" applyFill="1" applyBorder="1" applyAlignment="1" applyProtection="1">
      <alignment horizontal="center"/>
    </xf>
    <xf numFmtId="0" fontId="79" fillId="56" borderId="0" xfId="0" applyFont="1" applyFill="1" applyBorder="1" applyAlignment="1" applyProtection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Border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 applyProtection="1">
      <alignment horizontal="center" wrapText="1"/>
    </xf>
    <xf numFmtId="0" fontId="77" fillId="56" borderId="0" xfId="0" applyFont="1" applyFill="1" applyBorder="1" applyAlignment="1" applyProtection="1">
      <alignment horizontal="center" wrapText="1"/>
    </xf>
    <xf numFmtId="0" fontId="77" fillId="56" borderId="71" xfId="0" applyFont="1" applyFill="1" applyBorder="1" applyAlignment="1" applyProtection="1">
      <alignment horizontal="center" wrapText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96" applyNumberFormat="1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Alignment="1" applyProtection="1">
      <protection hidden="1"/>
    </xf>
    <xf numFmtId="0" fontId="108" fillId="58" borderId="200" xfId="0" applyFont="1" applyFill="1" applyBorder="1" applyAlignment="1" applyProtection="1">
      <protection hidden="1"/>
    </xf>
    <xf numFmtId="0" fontId="92" fillId="61" borderId="83" xfId="2448" applyFont="1" applyFill="1" applyBorder="1" applyAlignment="1" applyProtection="1">
      <alignment horizontal="center" vertical="center" wrapText="1"/>
    </xf>
    <xf numFmtId="0" fontId="76" fillId="61" borderId="74" xfId="2448" applyFont="1" applyFill="1" applyBorder="1" applyAlignment="1" applyProtection="1">
      <alignment horizontal="center" vertical="center" wrapText="1"/>
    </xf>
    <xf numFmtId="0" fontId="76" fillId="61" borderId="75" xfId="2448" applyFont="1" applyFill="1" applyBorder="1" applyAlignment="1" applyProtection="1">
      <alignment horizontal="center" vertical="center" wrapText="1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 wrapText="1"/>
      <protection hidden="1"/>
    </xf>
    <xf numFmtId="0" fontId="77" fillId="0" borderId="82" xfId="2448" applyFont="1" applyFill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 applyProtection="1">
      <alignment horizontal="center" vertical="top" wrapText="1"/>
    </xf>
    <xf numFmtId="0" fontId="76" fillId="61" borderId="74" xfId="2448" applyFont="1" applyFill="1" applyBorder="1" applyAlignment="1" applyProtection="1">
      <alignment horizontal="center" vertical="top" wrapText="1"/>
    </xf>
    <xf numFmtId="0" fontId="76" fillId="61" borderId="75" xfId="2448" applyFont="1" applyFill="1" applyBorder="1" applyAlignment="1" applyProtection="1">
      <alignment horizontal="center" vertical="top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Border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 applyProtection="1">
      <alignment vertical="top" wrapText="1"/>
    </xf>
    <xf numFmtId="0" fontId="76" fillId="56" borderId="20" xfId="0" applyFont="1" applyFill="1" applyBorder="1" applyAlignment="1" applyProtection="1">
      <alignment vertical="top" wrapText="1"/>
    </xf>
    <xf numFmtId="0" fontId="77" fillId="56" borderId="43" xfId="0" applyFont="1" applyFill="1" applyBorder="1" applyAlignment="1" applyProtection="1">
      <alignment horizontal="center" vertical="center"/>
    </xf>
    <xf numFmtId="0" fontId="77" fillId="56" borderId="10" xfId="0" applyFont="1" applyFill="1" applyBorder="1" applyAlignment="1" applyProtection="1">
      <alignment horizontal="center" vertical="center"/>
    </xf>
    <xf numFmtId="0" fontId="77" fillId="56" borderId="135" xfId="0" applyFont="1" applyFill="1" applyBorder="1" applyAlignment="1" applyProtection="1">
      <alignment horizontal="center" vertical="center"/>
    </xf>
    <xf numFmtId="0" fontId="77" fillId="56" borderId="19" xfId="0" applyFont="1" applyFill="1" applyBorder="1" applyAlignment="1" applyProtection="1">
      <alignment horizontal="center" vertical="center"/>
    </xf>
    <xf numFmtId="0" fontId="77" fillId="56" borderId="20" xfId="0" applyFont="1" applyFill="1" applyBorder="1" applyAlignment="1" applyProtection="1">
      <alignment horizontal="center" vertical="center"/>
    </xf>
    <xf numFmtId="0" fontId="77" fillId="56" borderId="21" xfId="0" applyFont="1" applyFill="1" applyBorder="1" applyAlignment="1" applyProtection="1">
      <alignment horizontal="center" vertical="center"/>
    </xf>
    <xf numFmtId="0" fontId="78" fillId="0" borderId="118" xfId="0" applyFont="1" applyFill="1" applyBorder="1" applyAlignment="1" applyProtection="1">
      <alignment horizontal="center" vertical="center" wrapText="1"/>
    </xf>
    <xf numFmtId="0" fontId="78" fillId="0" borderId="109" xfId="0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vertical="top" wrapText="1"/>
    </xf>
    <xf numFmtId="0" fontId="76" fillId="0" borderId="110" xfId="0" applyFont="1" applyFill="1" applyBorder="1" applyAlignment="1" applyProtection="1">
      <alignment vertical="top" wrapText="1"/>
    </xf>
    <xf numFmtId="0" fontId="76" fillId="0" borderId="20" xfId="0" applyFont="1" applyFill="1" applyBorder="1" applyAlignment="1" applyProtection="1">
      <alignment vertical="top" wrapText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0" fontId="78" fillId="0" borderId="108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>
      <alignment horizontal="center"/>
    </xf>
    <xf numFmtId="0" fontId="78" fillId="0" borderId="0" xfId="0" applyFont="1" applyFill="1" applyBorder="1" applyAlignment="1" applyProtection="1">
      <alignment horizontal="center"/>
    </xf>
    <xf numFmtId="0" fontId="78" fillId="0" borderId="118" xfId="0" applyFont="1" applyFill="1" applyBorder="1" applyAlignment="1" applyProtection="1">
      <alignment horizontal="center"/>
    </xf>
    <xf numFmtId="0" fontId="78" fillId="0" borderId="20" xfId="0" applyFont="1" applyFill="1" applyBorder="1" applyAlignment="1" applyProtection="1">
      <alignment horizontal="center"/>
    </xf>
    <xf numFmtId="0" fontId="78" fillId="0" borderId="138" xfId="0" applyFont="1" applyFill="1" applyBorder="1" applyAlignment="1" applyProtection="1">
      <alignment horizontal="center"/>
    </xf>
    <xf numFmtId="0" fontId="77" fillId="0" borderId="107" xfId="0" applyFont="1" applyFill="1" applyBorder="1" applyAlignment="1" applyProtection="1">
      <alignment horizontal="center" vertical="center"/>
    </xf>
    <xf numFmtId="0" fontId="77" fillId="0" borderId="108" xfId="0" applyFont="1" applyFill="1" applyBorder="1" applyAlignment="1" applyProtection="1">
      <alignment horizontal="center" vertical="center"/>
    </xf>
    <xf numFmtId="0" fontId="77" fillId="0" borderId="136" xfId="0" applyFont="1" applyFill="1" applyBorder="1" applyAlignment="1" applyProtection="1">
      <alignment horizontal="center" vertical="center"/>
    </xf>
    <xf numFmtId="0" fontId="77" fillId="0" borderId="109" xfId="0" applyFont="1" applyFill="1" applyBorder="1" applyAlignment="1" applyProtection="1">
      <alignment horizontal="center" vertical="center"/>
    </xf>
    <xf numFmtId="0" fontId="77" fillId="0" borderId="0" xfId="0" applyFont="1" applyFill="1" applyBorder="1" applyAlignment="1" applyProtection="1">
      <alignment horizontal="center" vertical="center"/>
    </xf>
    <xf numFmtId="0" fontId="77" fillId="0" borderId="51" xfId="0" applyFont="1" applyFill="1" applyBorder="1" applyAlignment="1" applyProtection="1">
      <alignment horizontal="center" vertical="center"/>
    </xf>
    <xf numFmtId="0" fontId="77" fillId="0" borderId="110" xfId="0" applyFont="1" applyFill="1" applyBorder="1" applyAlignment="1" applyProtection="1">
      <alignment horizontal="center" vertical="center"/>
    </xf>
    <xf numFmtId="0" fontId="77" fillId="0" borderId="20" xfId="0" applyFont="1" applyFill="1" applyBorder="1" applyAlignment="1" applyProtection="1">
      <alignment horizontal="center" vertical="center"/>
    </xf>
    <xf numFmtId="0" fontId="77" fillId="0" borderId="21" xfId="0" applyFont="1" applyFill="1" applyBorder="1" applyAlignment="1" applyProtection="1">
      <alignment horizontal="center" vertical="center"/>
    </xf>
    <xf numFmtId="41" fontId="78" fillId="30" borderId="0" xfId="0" applyNumberFormat="1" applyFont="1" applyFill="1" applyBorder="1" applyAlignment="1" applyProtection="1">
      <alignment horizontal="center" vertical="center" wrapText="1"/>
    </xf>
    <xf numFmtId="41" fontId="78" fillId="30" borderId="12" xfId="0" applyNumberFormat="1" applyFont="1" applyFill="1" applyBorder="1" applyAlignment="1" applyProtection="1">
      <alignment horizontal="center" vertical="center" wrapText="1"/>
    </xf>
    <xf numFmtId="0" fontId="76" fillId="0" borderId="19" xfId="0" applyFont="1" applyFill="1" applyBorder="1" applyAlignment="1" applyProtection="1">
      <alignment vertical="top" wrapText="1"/>
    </xf>
    <xf numFmtId="0" fontId="78" fillId="0" borderId="10" xfId="0" applyFont="1" applyFill="1" applyBorder="1" applyAlignment="1" applyProtection="1">
      <alignment horizontal="center"/>
    </xf>
    <xf numFmtId="0" fontId="78" fillId="0" borderId="66" xfId="0" applyFont="1" applyFill="1" applyBorder="1" applyAlignment="1" applyProtection="1">
      <alignment horizontal="center"/>
    </xf>
    <xf numFmtId="0" fontId="78" fillId="0" borderId="12" xfId="0" applyFont="1" applyFill="1" applyBorder="1" applyAlignment="1" applyProtection="1">
      <alignment horizontal="center"/>
    </xf>
    <xf numFmtId="0" fontId="78" fillId="0" borderId="44" xfId="0" applyFont="1" applyFill="1" applyBorder="1" applyAlignment="1" applyProtection="1">
      <alignment horizontal="center"/>
    </xf>
    <xf numFmtId="0" fontId="77" fillId="0" borderId="43" xfId="0" applyFont="1" applyFill="1" applyBorder="1" applyAlignment="1" applyProtection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Fill="1" applyBorder="1" applyAlignment="1" applyProtection="1">
      <alignment horizontal="center" vertical="center"/>
    </xf>
    <xf numFmtId="0" fontId="77" fillId="0" borderId="144" xfId="0" applyFont="1" applyFill="1" applyBorder="1" applyAlignment="1" applyProtection="1">
      <alignment horizontal="center" vertical="center"/>
    </xf>
    <xf numFmtId="0" fontId="77" fillId="0" borderId="145" xfId="0" applyFont="1" applyFill="1" applyBorder="1" applyAlignment="1" applyProtection="1">
      <alignment horizontal="center" vertical="center"/>
    </xf>
    <xf numFmtId="0" fontId="77" fillId="0" borderId="146" xfId="0" applyFont="1" applyFill="1" applyBorder="1" applyAlignment="1" applyProtection="1">
      <alignment horizontal="center" vertical="center"/>
    </xf>
    <xf numFmtId="0" fontId="77" fillId="0" borderId="147" xfId="0" applyFont="1" applyFill="1" applyBorder="1" applyAlignment="1" applyProtection="1">
      <alignment horizontal="center" vertical="center"/>
    </xf>
    <xf numFmtId="0" fontId="78" fillId="0" borderId="17" xfId="0" applyFont="1" applyFill="1" applyBorder="1" applyAlignment="1" applyProtection="1">
      <alignment horizontal="center" vertical="top"/>
    </xf>
    <xf numFmtId="0" fontId="78" fillId="0" borderId="0" xfId="0" applyFont="1" applyFill="1" applyBorder="1" applyAlignment="1" applyProtection="1">
      <alignment horizontal="center" vertical="top"/>
    </xf>
    <xf numFmtId="0" fontId="78" fillId="0" borderId="148" xfId="0" applyFont="1" applyFill="1" applyBorder="1" applyAlignment="1" applyProtection="1">
      <alignment horizontal="center" vertical="center" wrapText="1"/>
    </xf>
    <xf numFmtId="0" fontId="78" fillId="0" borderId="10" xfId="0" applyFont="1" applyFill="1" applyBorder="1" applyAlignment="1" applyProtection="1">
      <alignment horizontal="center" vertical="center" wrapText="1"/>
    </xf>
    <xf numFmtId="0" fontId="78" fillId="0" borderId="17" xfId="0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 applyProtection="1">
      <alignment horizontal="center" vertical="center" wrapText="1"/>
    </xf>
    <xf numFmtId="0" fontId="78" fillId="0" borderId="1" xfId="0" applyFont="1" applyFill="1" applyBorder="1" applyAlignment="1" applyProtection="1">
      <alignment horizontal="center" vertical="top" wrapText="1"/>
    </xf>
    <xf numFmtId="0" fontId="78" fillId="0" borderId="172" xfId="0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0" fontId="76" fillId="30" borderId="142" xfId="0" applyFont="1" applyFill="1" applyBorder="1" applyAlignment="1" applyProtection="1">
      <alignment horizontal="center" vertical="top" wrapText="1"/>
    </xf>
    <xf numFmtId="0" fontId="76" fillId="30" borderId="33" xfId="0" applyFont="1" applyFill="1" applyBorder="1" applyAlignment="1" applyProtection="1">
      <alignment horizontal="center" vertical="top" wrapText="1"/>
    </xf>
    <xf numFmtId="0" fontId="76" fillId="30" borderId="48" xfId="0" applyFont="1" applyFill="1" applyBorder="1" applyAlignment="1" applyProtection="1">
      <alignment horizontal="center" vertical="top" wrapText="1"/>
    </xf>
    <xf numFmtId="0" fontId="78" fillId="28" borderId="83" xfId="96" applyNumberFormat="1" applyFont="1" applyFill="1" applyBorder="1" applyAlignment="1">
      <alignment horizontal="left" vertical="top" wrapText="1"/>
    </xf>
    <xf numFmtId="0" fontId="78" fillId="28" borderId="74" xfId="96" applyNumberFormat="1" applyFont="1" applyFill="1" applyBorder="1" applyAlignment="1">
      <alignment horizontal="left" vertical="top" wrapText="1"/>
    </xf>
    <xf numFmtId="0" fontId="78" fillId="28" borderId="75" xfId="96" applyNumberFormat="1" applyFont="1" applyFill="1" applyBorder="1" applyAlignment="1">
      <alignment horizontal="left" vertical="top" wrapText="1"/>
    </xf>
    <xf numFmtId="0" fontId="76" fillId="56" borderId="83" xfId="96" applyNumberFormat="1" applyFont="1" applyFill="1" applyBorder="1" applyAlignment="1">
      <alignment horizontal="left" vertical="top" wrapText="1"/>
    </xf>
    <xf numFmtId="0" fontId="76" fillId="56" borderId="74" xfId="96" applyNumberFormat="1" applyFont="1" applyFill="1" applyBorder="1" applyAlignment="1">
      <alignment horizontal="left" vertical="top" wrapText="1"/>
    </xf>
    <xf numFmtId="0" fontId="76" fillId="56" borderId="75" xfId="96" applyNumberFormat="1" applyFont="1" applyFill="1" applyBorder="1" applyAlignment="1">
      <alignment horizontal="left" vertical="top" wrapText="1"/>
    </xf>
    <xf numFmtId="0" fontId="76" fillId="55" borderId="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4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5" xfId="96" applyNumberFormat="1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</cellXfs>
  <cellStyles count="8826">
    <cellStyle name="20% - Accent1" xfId="1" builtinId="30" customBuiltin="1"/>
    <cellStyle name="20% - Accent1 2" xfId="99"/>
    <cellStyle name="20% - Accent1 2 2" xfId="100"/>
    <cellStyle name="20% - Accent1 3" xfId="6912"/>
    <cellStyle name="20% - Accent2" xfId="2" builtinId="34" customBuiltin="1"/>
    <cellStyle name="20% - Accent2 2" xfId="101"/>
    <cellStyle name="20% - Accent2 2 2" xfId="102"/>
    <cellStyle name="20% - Accent2 3" xfId="6916"/>
    <cellStyle name="20% - Accent3" xfId="3" builtinId="38" customBuiltin="1"/>
    <cellStyle name="20% - Accent3 2" xfId="103"/>
    <cellStyle name="20% - Accent3 2 2" xfId="104"/>
    <cellStyle name="20% - Accent3 3" xfId="6920"/>
    <cellStyle name="20% - Accent4" xfId="4" builtinId="42" customBuiltin="1"/>
    <cellStyle name="20% - Accent4 2" xfId="105"/>
    <cellStyle name="20% - Accent4 2 2" xfId="106"/>
    <cellStyle name="20% - Accent4 3" xfId="6924"/>
    <cellStyle name="20% - Accent5" xfId="5" builtinId="46" customBuiltin="1"/>
    <cellStyle name="20% - Accent5 2" xfId="107"/>
    <cellStyle name="20% - Accent5 2 2" xfId="108"/>
    <cellStyle name="20% - Accent5 3" xfId="6928"/>
    <cellStyle name="20% - Accent6" xfId="6" builtinId="50" customBuiltin="1"/>
    <cellStyle name="20% - Accent6 2" xfId="109"/>
    <cellStyle name="20% - Accent6 2 2" xfId="110"/>
    <cellStyle name="20% - Accent6 3" xfId="6932"/>
    <cellStyle name="20% - akcent 1" xfId="111"/>
    <cellStyle name="20% - akcent 2" xfId="112"/>
    <cellStyle name="20% - akcent 3" xfId="113"/>
    <cellStyle name="20% - akcent 4" xfId="114"/>
    <cellStyle name="20% - akcent 5" xfId="115"/>
    <cellStyle name="20% - akcent 6" xfId="116"/>
    <cellStyle name="40% - Accent1" xfId="7" builtinId="31" customBuiltin="1"/>
    <cellStyle name="40% - Accent1 2" xfId="117"/>
    <cellStyle name="40% - Accent1 2 2" xfId="118"/>
    <cellStyle name="40% - Accent1 3" xfId="6913"/>
    <cellStyle name="40% - Accent2" xfId="8" builtinId="35" customBuiltin="1"/>
    <cellStyle name="40% - Accent2 2" xfId="119"/>
    <cellStyle name="40% - Accent2 2 2" xfId="120"/>
    <cellStyle name="40% - Accent2 3" xfId="6917"/>
    <cellStyle name="40% - Accent3" xfId="9" builtinId="39" customBuiltin="1"/>
    <cellStyle name="40% - Accent3 2" xfId="121"/>
    <cellStyle name="40% - Accent3 2 2" xfId="122"/>
    <cellStyle name="40% - Accent3 3" xfId="6921"/>
    <cellStyle name="40% - Accent4" xfId="10" builtinId="43" customBuiltin="1"/>
    <cellStyle name="40% - Accent4 2" xfId="123"/>
    <cellStyle name="40% - Accent4 2 2" xfId="124"/>
    <cellStyle name="40% - Accent4 3" xfId="6925"/>
    <cellStyle name="40% - Accent5" xfId="11" builtinId="47" customBuiltin="1"/>
    <cellStyle name="40% - Accent5 2" xfId="125"/>
    <cellStyle name="40% - Accent5 2 2" xfId="126"/>
    <cellStyle name="40% - Accent5 3" xfId="6929"/>
    <cellStyle name="40% - Accent6" xfId="12" builtinId="51" customBuiltin="1"/>
    <cellStyle name="40% - Accent6 2" xfId="127"/>
    <cellStyle name="40% - Accent6 2 2" xfId="128"/>
    <cellStyle name="40% - Accent6 3" xfId="6933"/>
    <cellStyle name="40% - akcent 1" xfId="129"/>
    <cellStyle name="40% - akcent 2" xfId="130"/>
    <cellStyle name="40% - akcent 3" xfId="131"/>
    <cellStyle name="40% - akcent 4" xfId="132"/>
    <cellStyle name="40% - akcent 5" xfId="133"/>
    <cellStyle name="40% - akcent 6" xfId="134"/>
    <cellStyle name="60% - Accent1" xfId="13" builtinId="32" customBuiltin="1"/>
    <cellStyle name="60% - Accent1 2" xfId="135"/>
    <cellStyle name="60% - Accent1 2 2" xfId="136"/>
    <cellStyle name="60% - Accent1 3" xfId="6914"/>
    <cellStyle name="60% - Accent2" xfId="14" builtinId="36" customBuiltin="1"/>
    <cellStyle name="60% - Accent2 2" xfId="137"/>
    <cellStyle name="60% - Accent2 2 2" xfId="138"/>
    <cellStyle name="60% - Accent2 3" xfId="6918"/>
    <cellStyle name="60% - Accent3" xfId="15" builtinId="40" customBuiltin="1"/>
    <cellStyle name="60% - Accent3 2" xfId="139"/>
    <cellStyle name="60% - Accent3 2 2" xfId="140"/>
    <cellStyle name="60% - Accent3 3" xfId="6922"/>
    <cellStyle name="60% - Accent4" xfId="16" builtinId="44" customBuiltin="1"/>
    <cellStyle name="60% - Accent4 2" xfId="141"/>
    <cellStyle name="60% - Accent4 2 2" xfId="142"/>
    <cellStyle name="60% - Accent4 3" xfId="6926"/>
    <cellStyle name="60% - Accent5" xfId="17" builtinId="48" customBuiltin="1"/>
    <cellStyle name="60% - Accent5 2" xfId="143"/>
    <cellStyle name="60% - Accent5 2 2" xfId="144"/>
    <cellStyle name="60% - Accent5 3" xfId="6930"/>
    <cellStyle name="60% - Accent6" xfId="18" builtinId="52" customBuiltin="1"/>
    <cellStyle name="60% - Accent6 2" xfId="145"/>
    <cellStyle name="60% - Accent6 2 2" xfId="146"/>
    <cellStyle name="60% - Accent6 3" xfId="6934"/>
    <cellStyle name="60% - akcent 1" xfId="147"/>
    <cellStyle name="60% - akcent 2" xfId="148"/>
    <cellStyle name="60% - akcent 3" xfId="149"/>
    <cellStyle name="60% - akcent 4" xfId="150"/>
    <cellStyle name="60% - akcent 5" xfId="151"/>
    <cellStyle name="60% - akcent 6" xfId="152"/>
    <cellStyle name="Accent1" xfId="19" builtinId="29" customBuiltin="1"/>
    <cellStyle name="Accent1 2" xfId="153"/>
    <cellStyle name="Accent1 2 2" xfId="154"/>
    <cellStyle name="Accent1 3" xfId="6911"/>
    <cellStyle name="Accent2" xfId="20" builtinId="33" customBuiltin="1"/>
    <cellStyle name="Accent2 2" xfId="155"/>
    <cellStyle name="Accent2 2 2" xfId="156"/>
    <cellStyle name="Accent2 3" xfId="6915"/>
    <cellStyle name="Accent3" xfId="21" builtinId="37" customBuiltin="1"/>
    <cellStyle name="Accent3 2" xfId="157"/>
    <cellStyle name="Accent3 2 2" xfId="158"/>
    <cellStyle name="Accent3 3" xfId="6919"/>
    <cellStyle name="Accent4" xfId="22" builtinId="41" customBuiltin="1"/>
    <cellStyle name="Accent4 2" xfId="159"/>
    <cellStyle name="Accent4 2 2" xfId="160"/>
    <cellStyle name="Accent4 3" xfId="6923"/>
    <cellStyle name="Accent5" xfId="23" builtinId="45" customBuiltin="1"/>
    <cellStyle name="Accent5 2" xfId="161"/>
    <cellStyle name="Accent5 2 2" xfId="162"/>
    <cellStyle name="Accent5 3" xfId="6927"/>
    <cellStyle name="Accent6" xfId="24" builtinId="49" customBuiltin="1"/>
    <cellStyle name="Accent6 2" xfId="163"/>
    <cellStyle name="Accent6 2 2" xfId="164"/>
    <cellStyle name="Accent6 3" xfId="6931"/>
    <cellStyle name="Akcent 1" xfId="165"/>
    <cellStyle name="Akcent 2" xfId="166"/>
    <cellStyle name="Akcent 3" xfId="167"/>
    <cellStyle name="Akcent 4" xfId="168"/>
    <cellStyle name="Akcent 5" xfId="169"/>
    <cellStyle name="Akcent 6" xfId="170"/>
    <cellStyle name="Bad" xfId="25" builtinId="27" customBuiltin="1"/>
    <cellStyle name="Bad 2" xfId="171"/>
    <cellStyle name="Bad 2 2" xfId="172"/>
    <cellStyle name="Bad 3" xfId="6900"/>
    <cellStyle name="BottomTotalRow1" xfId="76"/>
    <cellStyle name="Calculation" xfId="26" builtinId="22" customBuiltin="1"/>
    <cellStyle name="Calculation 2" xfId="173"/>
    <cellStyle name="Calculation 2 10" xfId="174"/>
    <cellStyle name="Calculation 2 10 10" xfId="175"/>
    <cellStyle name="Calculation 2 10 10 2" xfId="4733"/>
    <cellStyle name="Calculation 2 10 10 3" xfId="5308"/>
    <cellStyle name="Calculation 2 10 10 4" xfId="2473"/>
    <cellStyle name="Calculation 2 10 11" xfId="176"/>
    <cellStyle name="Calculation 2 10 11 2" xfId="4734"/>
    <cellStyle name="Calculation 2 10 11 3" xfId="4635"/>
    <cellStyle name="Calculation 2 10 11 4" xfId="2474"/>
    <cellStyle name="Calculation 2 10 12" xfId="177"/>
    <cellStyle name="Calculation 2 10 12 2" xfId="4735"/>
    <cellStyle name="Calculation 2 10 12 3" xfId="5307"/>
    <cellStyle name="Calculation 2 10 12 4" xfId="2475"/>
    <cellStyle name="Calculation 2 10 13" xfId="178"/>
    <cellStyle name="Calculation 2 10 13 2" xfId="4736"/>
    <cellStyle name="Calculation 2 10 13 3" xfId="4649"/>
    <cellStyle name="Calculation 2 10 13 4" xfId="2476"/>
    <cellStyle name="Calculation 2 10 14" xfId="179"/>
    <cellStyle name="Calculation 2 10 14 2" xfId="4737"/>
    <cellStyle name="Calculation 2 10 14 3" xfId="5306"/>
    <cellStyle name="Calculation 2 10 14 4" xfId="2477"/>
    <cellStyle name="Calculation 2 10 15" xfId="180"/>
    <cellStyle name="Calculation 2 10 15 2" xfId="4738"/>
    <cellStyle name="Calculation 2 10 15 3" xfId="4634"/>
    <cellStyle name="Calculation 2 10 15 4" xfId="2478"/>
    <cellStyle name="Calculation 2 10 16" xfId="181"/>
    <cellStyle name="Calculation 2 10 16 2" xfId="4739"/>
    <cellStyle name="Calculation 2 10 16 3" xfId="5305"/>
    <cellStyle name="Calculation 2 10 16 4" xfId="2479"/>
    <cellStyle name="Calculation 2 10 17" xfId="182"/>
    <cellStyle name="Calculation 2 10 17 2" xfId="4740"/>
    <cellStyle name="Calculation 2 10 17 3" xfId="5304"/>
    <cellStyle name="Calculation 2 10 17 4" xfId="2480"/>
    <cellStyle name="Calculation 2 10 18" xfId="183"/>
    <cellStyle name="Calculation 2 10 18 2" xfId="4741"/>
    <cellStyle name="Calculation 2 10 18 3" xfId="5165"/>
    <cellStyle name="Calculation 2 10 18 4" xfId="2481"/>
    <cellStyle name="Calculation 2 10 19" xfId="184"/>
    <cellStyle name="Calculation 2 10 19 2" xfId="4742"/>
    <cellStyle name="Calculation 2 10 19 3" xfId="5164"/>
    <cellStyle name="Calculation 2 10 19 4" xfId="2482"/>
    <cellStyle name="Calculation 2 10 2" xfId="185"/>
    <cellStyle name="Calculation 2 10 2 2" xfId="4743"/>
    <cellStyle name="Calculation 2 10 2 3" xfId="5163"/>
    <cellStyle name="Calculation 2 10 2 4" xfId="2483"/>
    <cellStyle name="Calculation 2 10 20" xfId="186"/>
    <cellStyle name="Calculation 2 10 20 2" xfId="4744"/>
    <cellStyle name="Calculation 2 10 20 3" xfId="5162"/>
    <cellStyle name="Calculation 2 10 20 4" xfId="2484"/>
    <cellStyle name="Calculation 2 10 21" xfId="187"/>
    <cellStyle name="Calculation 2 10 21 2" xfId="4745"/>
    <cellStyle name="Calculation 2 10 21 3" xfId="5161"/>
    <cellStyle name="Calculation 2 10 21 4" xfId="2485"/>
    <cellStyle name="Calculation 2 10 22" xfId="188"/>
    <cellStyle name="Calculation 2 10 22 2" xfId="4746"/>
    <cellStyle name="Calculation 2 10 22 3" xfId="5160"/>
    <cellStyle name="Calculation 2 10 22 4" xfId="2486"/>
    <cellStyle name="Calculation 2 10 23" xfId="189"/>
    <cellStyle name="Calculation 2 10 23 2" xfId="4747"/>
    <cellStyle name="Calculation 2 10 23 3" xfId="6887"/>
    <cellStyle name="Calculation 2 10 23 4" xfId="2487"/>
    <cellStyle name="Calculation 2 10 24" xfId="4732"/>
    <cellStyle name="Calculation 2 10 25" xfId="5309"/>
    <cellStyle name="Calculation 2 10 26" xfId="2472"/>
    <cellStyle name="Calculation 2 10 3" xfId="190"/>
    <cellStyle name="Calculation 2 10 3 2" xfId="4748"/>
    <cellStyle name="Calculation 2 10 3 3" xfId="5159"/>
    <cellStyle name="Calculation 2 10 3 4" xfId="2488"/>
    <cellStyle name="Calculation 2 10 4" xfId="191"/>
    <cellStyle name="Calculation 2 10 4 2" xfId="4749"/>
    <cellStyle name="Calculation 2 10 4 3" xfId="5158"/>
    <cellStyle name="Calculation 2 10 4 4" xfId="2489"/>
    <cellStyle name="Calculation 2 10 5" xfId="192"/>
    <cellStyle name="Calculation 2 10 5 2" xfId="4750"/>
    <cellStyle name="Calculation 2 10 5 3" xfId="5157"/>
    <cellStyle name="Calculation 2 10 5 4" xfId="2490"/>
    <cellStyle name="Calculation 2 10 6" xfId="193"/>
    <cellStyle name="Calculation 2 10 6 2" xfId="4751"/>
    <cellStyle name="Calculation 2 10 6 3" xfId="5156"/>
    <cellStyle name="Calculation 2 10 6 4" xfId="2491"/>
    <cellStyle name="Calculation 2 10 7" xfId="194"/>
    <cellStyle name="Calculation 2 10 7 2" xfId="4752"/>
    <cellStyle name="Calculation 2 10 7 3" xfId="5155"/>
    <cellStyle name="Calculation 2 10 7 4" xfId="2492"/>
    <cellStyle name="Calculation 2 10 8" xfId="195"/>
    <cellStyle name="Calculation 2 10 8 2" xfId="4753"/>
    <cellStyle name="Calculation 2 10 8 3" xfId="5154"/>
    <cellStyle name="Calculation 2 10 8 4" xfId="2493"/>
    <cellStyle name="Calculation 2 10 9" xfId="196"/>
    <cellStyle name="Calculation 2 10 9 2" xfId="4754"/>
    <cellStyle name="Calculation 2 10 9 3" xfId="5153"/>
    <cellStyle name="Calculation 2 10 9 4" xfId="2494"/>
    <cellStyle name="Calculation 2 11" xfId="197"/>
    <cellStyle name="Calculation 2 11 10" xfId="198"/>
    <cellStyle name="Calculation 2 11 10 2" xfId="4756"/>
    <cellStyle name="Calculation 2 11 10 3" xfId="5151"/>
    <cellStyle name="Calculation 2 11 10 4" xfId="2496"/>
    <cellStyle name="Calculation 2 11 11" xfId="199"/>
    <cellStyle name="Calculation 2 11 11 2" xfId="4757"/>
    <cellStyle name="Calculation 2 11 11 3" xfId="5150"/>
    <cellStyle name="Calculation 2 11 11 4" xfId="2497"/>
    <cellStyle name="Calculation 2 11 12" xfId="200"/>
    <cellStyle name="Calculation 2 11 12 2" xfId="4758"/>
    <cellStyle name="Calculation 2 11 12 3" xfId="5149"/>
    <cellStyle name="Calculation 2 11 12 4" xfId="2498"/>
    <cellStyle name="Calculation 2 11 13" xfId="201"/>
    <cellStyle name="Calculation 2 11 13 2" xfId="4759"/>
    <cellStyle name="Calculation 2 11 13 3" xfId="5148"/>
    <cellStyle name="Calculation 2 11 13 4" xfId="2499"/>
    <cellStyle name="Calculation 2 11 14" xfId="202"/>
    <cellStyle name="Calculation 2 11 14 2" xfId="4760"/>
    <cellStyle name="Calculation 2 11 14 3" xfId="5147"/>
    <cellStyle name="Calculation 2 11 14 4" xfId="2500"/>
    <cellStyle name="Calculation 2 11 15" xfId="203"/>
    <cellStyle name="Calculation 2 11 15 2" xfId="4761"/>
    <cellStyle name="Calculation 2 11 15 3" xfId="5146"/>
    <cellStyle name="Calculation 2 11 15 4" xfId="2501"/>
    <cellStyle name="Calculation 2 11 16" xfId="204"/>
    <cellStyle name="Calculation 2 11 16 2" xfId="4762"/>
    <cellStyle name="Calculation 2 11 16 3" xfId="5145"/>
    <cellStyle name="Calculation 2 11 16 4" xfId="2502"/>
    <cellStyle name="Calculation 2 11 17" xfId="205"/>
    <cellStyle name="Calculation 2 11 17 2" xfId="4763"/>
    <cellStyle name="Calculation 2 11 17 3" xfId="5144"/>
    <cellStyle name="Calculation 2 11 17 4" xfId="2503"/>
    <cellStyle name="Calculation 2 11 18" xfId="206"/>
    <cellStyle name="Calculation 2 11 18 2" xfId="4764"/>
    <cellStyle name="Calculation 2 11 18 3" xfId="5143"/>
    <cellStyle name="Calculation 2 11 18 4" xfId="2504"/>
    <cellStyle name="Calculation 2 11 19" xfId="207"/>
    <cellStyle name="Calculation 2 11 19 2" xfId="4765"/>
    <cellStyle name="Calculation 2 11 19 3" xfId="5142"/>
    <cellStyle name="Calculation 2 11 19 4" xfId="2505"/>
    <cellStyle name="Calculation 2 11 2" xfId="208"/>
    <cellStyle name="Calculation 2 11 2 2" xfId="4766"/>
    <cellStyle name="Calculation 2 11 2 3" xfId="5141"/>
    <cellStyle name="Calculation 2 11 2 4" xfId="2506"/>
    <cellStyle name="Calculation 2 11 20" xfId="209"/>
    <cellStyle name="Calculation 2 11 20 2" xfId="4767"/>
    <cellStyle name="Calculation 2 11 20 3" xfId="5140"/>
    <cellStyle name="Calculation 2 11 20 4" xfId="2507"/>
    <cellStyle name="Calculation 2 11 21" xfId="210"/>
    <cellStyle name="Calculation 2 11 21 2" xfId="4768"/>
    <cellStyle name="Calculation 2 11 21 3" xfId="5139"/>
    <cellStyle name="Calculation 2 11 21 4" xfId="2508"/>
    <cellStyle name="Calculation 2 11 22" xfId="211"/>
    <cellStyle name="Calculation 2 11 22 2" xfId="4769"/>
    <cellStyle name="Calculation 2 11 22 3" xfId="5138"/>
    <cellStyle name="Calculation 2 11 22 4" xfId="2509"/>
    <cellStyle name="Calculation 2 11 23" xfId="212"/>
    <cellStyle name="Calculation 2 11 23 2" xfId="4770"/>
    <cellStyle name="Calculation 2 11 23 3" xfId="5137"/>
    <cellStyle name="Calculation 2 11 23 4" xfId="2510"/>
    <cellStyle name="Calculation 2 11 24" xfId="4755"/>
    <cellStyle name="Calculation 2 11 25" xfId="5152"/>
    <cellStyle name="Calculation 2 11 26" xfId="2495"/>
    <cellStyle name="Calculation 2 11 3" xfId="213"/>
    <cellStyle name="Calculation 2 11 3 2" xfId="4771"/>
    <cellStyle name="Calculation 2 11 3 3" xfId="5136"/>
    <cellStyle name="Calculation 2 11 3 4" xfId="2511"/>
    <cellStyle name="Calculation 2 11 4" xfId="214"/>
    <cellStyle name="Calculation 2 11 4 2" xfId="4772"/>
    <cellStyle name="Calculation 2 11 4 3" xfId="6883"/>
    <cellStyle name="Calculation 2 11 4 4" xfId="2512"/>
    <cellStyle name="Calculation 2 11 5" xfId="215"/>
    <cellStyle name="Calculation 2 11 5 2" xfId="4773"/>
    <cellStyle name="Calculation 2 11 5 3" xfId="5135"/>
    <cellStyle name="Calculation 2 11 5 4" xfId="2513"/>
    <cellStyle name="Calculation 2 11 6" xfId="216"/>
    <cellStyle name="Calculation 2 11 6 2" xfId="4774"/>
    <cellStyle name="Calculation 2 11 6 3" xfId="5134"/>
    <cellStyle name="Calculation 2 11 6 4" xfId="2514"/>
    <cellStyle name="Calculation 2 11 7" xfId="217"/>
    <cellStyle name="Calculation 2 11 7 2" xfId="4775"/>
    <cellStyle name="Calculation 2 11 7 3" xfId="5133"/>
    <cellStyle name="Calculation 2 11 7 4" xfId="2515"/>
    <cellStyle name="Calculation 2 11 8" xfId="218"/>
    <cellStyle name="Calculation 2 11 8 2" xfId="4776"/>
    <cellStyle name="Calculation 2 11 8 3" xfId="5132"/>
    <cellStyle name="Calculation 2 11 8 4" xfId="2516"/>
    <cellStyle name="Calculation 2 11 9" xfId="219"/>
    <cellStyle name="Calculation 2 11 9 2" xfId="4777"/>
    <cellStyle name="Calculation 2 11 9 3" xfId="5131"/>
    <cellStyle name="Calculation 2 11 9 4" xfId="2517"/>
    <cellStyle name="Calculation 2 12" xfId="220"/>
    <cellStyle name="Calculation 2 12 10" xfId="221"/>
    <cellStyle name="Calculation 2 12 10 2" xfId="4779"/>
    <cellStyle name="Calculation 2 12 10 3" xfId="5129"/>
    <cellStyle name="Calculation 2 12 10 4" xfId="2519"/>
    <cellStyle name="Calculation 2 12 11" xfId="222"/>
    <cellStyle name="Calculation 2 12 11 2" xfId="4780"/>
    <cellStyle name="Calculation 2 12 11 3" xfId="5128"/>
    <cellStyle name="Calculation 2 12 11 4" xfId="2520"/>
    <cellStyle name="Calculation 2 12 12" xfId="223"/>
    <cellStyle name="Calculation 2 12 12 2" xfId="4781"/>
    <cellStyle name="Calculation 2 12 12 3" xfId="6882"/>
    <cellStyle name="Calculation 2 12 12 4" xfId="2521"/>
    <cellStyle name="Calculation 2 12 13" xfId="224"/>
    <cellStyle name="Calculation 2 12 13 2" xfId="4782"/>
    <cellStyle name="Calculation 2 12 13 3" xfId="5127"/>
    <cellStyle name="Calculation 2 12 13 4" xfId="2522"/>
    <cellStyle name="Calculation 2 12 14" xfId="225"/>
    <cellStyle name="Calculation 2 12 14 2" xfId="4783"/>
    <cellStyle name="Calculation 2 12 14 3" xfId="5126"/>
    <cellStyle name="Calculation 2 12 14 4" xfId="2523"/>
    <cellStyle name="Calculation 2 12 15" xfId="226"/>
    <cellStyle name="Calculation 2 12 15 2" xfId="4784"/>
    <cellStyle name="Calculation 2 12 15 3" xfId="5125"/>
    <cellStyle name="Calculation 2 12 15 4" xfId="2524"/>
    <cellStyle name="Calculation 2 12 16" xfId="227"/>
    <cellStyle name="Calculation 2 12 16 2" xfId="4785"/>
    <cellStyle name="Calculation 2 12 16 3" xfId="5124"/>
    <cellStyle name="Calculation 2 12 16 4" xfId="2525"/>
    <cellStyle name="Calculation 2 12 17" xfId="228"/>
    <cellStyle name="Calculation 2 12 17 2" xfId="4786"/>
    <cellStyle name="Calculation 2 12 17 3" xfId="5123"/>
    <cellStyle name="Calculation 2 12 17 4" xfId="2526"/>
    <cellStyle name="Calculation 2 12 18" xfId="229"/>
    <cellStyle name="Calculation 2 12 18 2" xfId="4787"/>
    <cellStyle name="Calculation 2 12 18 3" xfId="5122"/>
    <cellStyle name="Calculation 2 12 18 4" xfId="2527"/>
    <cellStyle name="Calculation 2 12 19" xfId="230"/>
    <cellStyle name="Calculation 2 12 19 2" xfId="4788"/>
    <cellStyle name="Calculation 2 12 19 3" xfId="5121"/>
    <cellStyle name="Calculation 2 12 19 4" xfId="2528"/>
    <cellStyle name="Calculation 2 12 2" xfId="231"/>
    <cellStyle name="Calculation 2 12 2 2" xfId="4789"/>
    <cellStyle name="Calculation 2 12 2 3" xfId="5120"/>
    <cellStyle name="Calculation 2 12 2 4" xfId="2529"/>
    <cellStyle name="Calculation 2 12 20" xfId="232"/>
    <cellStyle name="Calculation 2 12 20 2" xfId="4790"/>
    <cellStyle name="Calculation 2 12 20 3" xfId="5119"/>
    <cellStyle name="Calculation 2 12 20 4" xfId="2530"/>
    <cellStyle name="Calculation 2 12 21" xfId="233"/>
    <cellStyle name="Calculation 2 12 21 2" xfId="4791"/>
    <cellStyle name="Calculation 2 12 21 3" xfId="5118"/>
    <cellStyle name="Calculation 2 12 21 4" xfId="2531"/>
    <cellStyle name="Calculation 2 12 22" xfId="234"/>
    <cellStyle name="Calculation 2 12 22 2" xfId="4792"/>
    <cellStyle name="Calculation 2 12 22 3" xfId="5117"/>
    <cellStyle name="Calculation 2 12 22 4" xfId="2532"/>
    <cellStyle name="Calculation 2 12 23" xfId="235"/>
    <cellStyle name="Calculation 2 12 23 2" xfId="4793"/>
    <cellStyle name="Calculation 2 12 23 3" xfId="5116"/>
    <cellStyle name="Calculation 2 12 23 4" xfId="2533"/>
    <cellStyle name="Calculation 2 12 24" xfId="4778"/>
    <cellStyle name="Calculation 2 12 25" xfId="5130"/>
    <cellStyle name="Calculation 2 12 26" xfId="2518"/>
    <cellStyle name="Calculation 2 12 3" xfId="236"/>
    <cellStyle name="Calculation 2 12 3 2" xfId="4794"/>
    <cellStyle name="Calculation 2 12 3 3" xfId="5115"/>
    <cellStyle name="Calculation 2 12 3 4" xfId="2534"/>
    <cellStyle name="Calculation 2 12 4" xfId="237"/>
    <cellStyle name="Calculation 2 12 4 2" xfId="4795"/>
    <cellStyle name="Calculation 2 12 4 3" xfId="5114"/>
    <cellStyle name="Calculation 2 12 4 4" xfId="2535"/>
    <cellStyle name="Calculation 2 12 5" xfId="238"/>
    <cellStyle name="Calculation 2 12 5 2" xfId="4796"/>
    <cellStyle name="Calculation 2 12 5 3" xfId="5113"/>
    <cellStyle name="Calculation 2 12 5 4" xfId="2536"/>
    <cellStyle name="Calculation 2 12 6" xfId="239"/>
    <cellStyle name="Calculation 2 12 6 2" xfId="4797"/>
    <cellStyle name="Calculation 2 12 6 3" xfId="5112"/>
    <cellStyle name="Calculation 2 12 6 4" xfId="2537"/>
    <cellStyle name="Calculation 2 12 7" xfId="240"/>
    <cellStyle name="Calculation 2 12 7 2" xfId="4798"/>
    <cellStyle name="Calculation 2 12 7 3" xfId="5111"/>
    <cellStyle name="Calculation 2 12 7 4" xfId="2538"/>
    <cellStyle name="Calculation 2 12 8" xfId="241"/>
    <cellStyle name="Calculation 2 12 8 2" xfId="4799"/>
    <cellStyle name="Calculation 2 12 8 3" xfId="5110"/>
    <cellStyle name="Calculation 2 12 8 4" xfId="2539"/>
    <cellStyle name="Calculation 2 12 9" xfId="242"/>
    <cellStyle name="Calculation 2 12 9 2" xfId="4800"/>
    <cellStyle name="Calculation 2 12 9 3" xfId="5109"/>
    <cellStyle name="Calculation 2 12 9 4" xfId="2540"/>
    <cellStyle name="Calculation 2 13" xfId="243"/>
    <cellStyle name="Calculation 2 13 10" xfId="244"/>
    <cellStyle name="Calculation 2 13 10 2" xfId="4802"/>
    <cellStyle name="Calculation 2 13 10 3" xfId="5107"/>
    <cellStyle name="Calculation 2 13 10 4" xfId="2542"/>
    <cellStyle name="Calculation 2 13 11" xfId="245"/>
    <cellStyle name="Calculation 2 13 11 2" xfId="4803"/>
    <cellStyle name="Calculation 2 13 11 3" xfId="5106"/>
    <cellStyle name="Calculation 2 13 11 4" xfId="2543"/>
    <cellStyle name="Calculation 2 13 12" xfId="246"/>
    <cellStyle name="Calculation 2 13 12 2" xfId="4804"/>
    <cellStyle name="Calculation 2 13 12 3" xfId="5105"/>
    <cellStyle name="Calculation 2 13 12 4" xfId="2544"/>
    <cellStyle name="Calculation 2 13 13" xfId="247"/>
    <cellStyle name="Calculation 2 13 13 2" xfId="4805"/>
    <cellStyle name="Calculation 2 13 13 3" xfId="5104"/>
    <cellStyle name="Calculation 2 13 13 4" xfId="2545"/>
    <cellStyle name="Calculation 2 13 14" xfId="248"/>
    <cellStyle name="Calculation 2 13 14 2" xfId="4806"/>
    <cellStyle name="Calculation 2 13 14 3" xfId="5103"/>
    <cellStyle name="Calculation 2 13 14 4" xfId="2546"/>
    <cellStyle name="Calculation 2 13 15" xfId="249"/>
    <cellStyle name="Calculation 2 13 15 2" xfId="4807"/>
    <cellStyle name="Calculation 2 13 15 3" xfId="5102"/>
    <cellStyle name="Calculation 2 13 15 4" xfId="2547"/>
    <cellStyle name="Calculation 2 13 16" xfId="250"/>
    <cellStyle name="Calculation 2 13 16 2" xfId="4808"/>
    <cellStyle name="Calculation 2 13 16 3" xfId="5101"/>
    <cellStyle name="Calculation 2 13 16 4" xfId="2548"/>
    <cellStyle name="Calculation 2 13 17" xfId="251"/>
    <cellStyle name="Calculation 2 13 17 2" xfId="4809"/>
    <cellStyle name="Calculation 2 13 17 3" xfId="5100"/>
    <cellStyle name="Calculation 2 13 17 4" xfId="2549"/>
    <cellStyle name="Calculation 2 13 18" xfId="252"/>
    <cellStyle name="Calculation 2 13 18 2" xfId="4810"/>
    <cellStyle name="Calculation 2 13 18 3" xfId="5099"/>
    <cellStyle name="Calculation 2 13 18 4" xfId="2550"/>
    <cellStyle name="Calculation 2 13 19" xfId="253"/>
    <cellStyle name="Calculation 2 13 19 2" xfId="4811"/>
    <cellStyle name="Calculation 2 13 19 3" xfId="5098"/>
    <cellStyle name="Calculation 2 13 19 4" xfId="2551"/>
    <cellStyle name="Calculation 2 13 2" xfId="254"/>
    <cellStyle name="Calculation 2 13 2 2" xfId="4812"/>
    <cellStyle name="Calculation 2 13 2 3" xfId="5097"/>
    <cellStyle name="Calculation 2 13 2 4" xfId="2552"/>
    <cellStyle name="Calculation 2 13 20" xfId="255"/>
    <cellStyle name="Calculation 2 13 20 2" xfId="4813"/>
    <cellStyle name="Calculation 2 13 20 3" xfId="5096"/>
    <cellStyle name="Calculation 2 13 20 4" xfId="2553"/>
    <cellStyle name="Calculation 2 13 21" xfId="256"/>
    <cellStyle name="Calculation 2 13 21 2" xfId="4814"/>
    <cellStyle name="Calculation 2 13 21 3" xfId="5095"/>
    <cellStyle name="Calculation 2 13 21 4" xfId="2554"/>
    <cellStyle name="Calculation 2 13 22" xfId="257"/>
    <cellStyle name="Calculation 2 13 22 2" xfId="4815"/>
    <cellStyle name="Calculation 2 13 22 3" xfId="5094"/>
    <cellStyle name="Calculation 2 13 22 4" xfId="2555"/>
    <cellStyle name="Calculation 2 13 23" xfId="258"/>
    <cellStyle name="Calculation 2 13 23 2" xfId="4816"/>
    <cellStyle name="Calculation 2 13 23 3" xfId="5093"/>
    <cellStyle name="Calculation 2 13 23 4" xfId="2556"/>
    <cellStyle name="Calculation 2 13 24" xfId="4801"/>
    <cellStyle name="Calculation 2 13 25" xfId="5108"/>
    <cellStyle name="Calculation 2 13 26" xfId="2541"/>
    <cellStyle name="Calculation 2 13 3" xfId="259"/>
    <cellStyle name="Calculation 2 13 3 2" xfId="4817"/>
    <cellStyle name="Calculation 2 13 3 3" xfId="5092"/>
    <cellStyle name="Calculation 2 13 3 4" xfId="2557"/>
    <cellStyle name="Calculation 2 13 4" xfId="260"/>
    <cellStyle name="Calculation 2 13 4 2" xfId="4818"/>
    <cellStyle name="Calculation 2 13 4 3" xfId="5091"/>
    <cellStyle name="Calculation 2 13 4 4" xfId="2558"/>
    <cellStyle name="Calculation 2 13 5" xfId="261"/>
    <cellStyle name="Calculation 2 13 5 2" xfId="4819"/>
    <cellStyle name="Calculation 2 13 5 3" xfId="5090"/>
    <cellStyle name="Calculation 2 13 5 4" xfId="2559"/>
    <cellStyle name="Calculation 2 13 6" xfId="262"/>
    <cellStyle name="Calculation 2 13 6 2" xfId="4820"/>
    <cellStyle name="Calculation 2 13 6 3" xfId="5089"/>
    <cellStyle name="Calculation 2 13 6 4" xfId="2560"/>
    <cellStyle name="Calculation 2 13 7" xfId="263"/>
    <cellStyle name="Calculation 2 13 7 2" xfId="4821"/>
    <cellStyle name="Calculation 2 13 7 3" xfId="5088"/>
    <cellStyle name="Calculation 2 13 7 4" xfId="2561"/>
    <cellStyle name="Calculation 2 13 8" xfId="264"/>
    <cellStyle name="Calculation 2 13 8 2" xfId="4822"/>
    <cellStyle name="Calculation 2 13 8 3" xfId="5087"/>
    <cellStyle name="Calculation 2 13 8 4" xfId="2562"/>
    <cellStyle name="Calculation 2 13 9" xfId="265"/>
    <cellStyle name="Calculation 2 13 9 2" xfId="4823"/>
    <cellStyle name="Calculation 2 13 9 3" xfId="5086"/>
    <cellStyle name="Calculation 2 13 9 4" xfId="2563"/>
    <cellStyle name="Calculation 2 14" xfId="266"/>
    <cellStyle name="Calculation 2 14 10" xfId="267"/>
    <cellStyle name="Calculation 2 14 10 2" xfId="4825"/>
    <cellStyle name="Calculation 2 14 10 3" xfId="5084"/>
    <cellStyle name="Calculation 2 14 10 4" xfId="2565"/>
    <cellStyle name="Calculation 2 14 11" xfId="268"/>
    <cellStyle name="Calculation 2 14 11 2" xfId="4826"/>
    <cellStyle name="Calculation 2 14 11 3" xfId="5083"/>
    <cellStyle name="Calculation 2 14 11 4" xfId="2566"/>
    <cellStyle name="Calculation 2 14 12" xfId="269"/>
    <cellStyle name="Calculation 2 14 12 2" xfId="4827"/>
    <cellStyle name="Calculation 2 14 12 3" xfId="5082"/>
    <cellStyle name="Calculation 2 14 12 4" xfId="2567"/>
    <cellStyle name="Calculation 2 14 13" xfId="270"/>
    <cellStyle name="Calculation 2 14 13 2" xfId="4828"/>
    <cellStyle name="Calculation 2 14 13 3" xfId="5081"/>
    <cellStyle name="Calculation 2 14 13 4" xfId="2568"/>
    <cellStyle name="Calculation 2 14 14" xfId="271"/>
    <cellStyle name="Calculation 2 14 14 2" xfId="4829"/>
    <cellStyle name="Calculation 2 14 14 3" xfId="5080"/>
    <cellStyle name="Calculation 2 14 14 4" xfId="2569"/>
    <cellStyle name="Calculation 2 14 15" xfId="272"/>
    <cellStyle name="Calculation 2 14 15 2" xfId="4830"/>
    <cellStyle name="Calculation 2 14 15 3" xfId="5079"/>
    <cellStyle name="Calculation 2 14 15 4" xfId="2570"/>
    <cellStyle name="Calculation 2 14 16" xfId="273"/>
    <cellStyle name="Calculation 2 14 16 2" xfId="4831"/>
    <cellStyle name="Calculation 2 14 16 3" xfId="5078"/>
    <cellStyle name="Calculation 2 14 16 4" xfId="2571"/>
    <cellStyle name="Calculation 2 14 17" xfId="274"/>
    <cellStyle name="Calculation 2 14 17 2" xfId="4832"/>
    <cellStyle name="Calculation 2 14 17 3" xfId="4633"/>
    <cellStyle name="Calculation 2 14 17 4" xfId="2572"/>
    <cellStyle name="Calculation 2 14 18" xfId="275"/>
    <cellStyle name="Calculation 2 14 18 2" xfId="4833"/>
    <cellStyle name="Calculation 2 14 18 3" xfId="4632"/>
    <cellStyle name="Calculation 2 14 18 4" xfId="2573"/>
    <cellStyle name="Calculation 2 14 19" xfId="276"/>
    <cellStyle name="Calculation 2 14 19 2" xfId="4834"/>
    <cellStyle name="Calculation 2 14 19 3" xfId="4631"/>
    <cellStyle name="Calculation 2 14 19 4" xfId="2574"/>
    <cellStyle name="Calculation 2 14 2" xfId="277"/>
    <cellStyle name="Calculation 2 14 2 2" xfId="4835"/>
    <cellStyle name="Calculation 2 14 2 3" xfId="4630"/>
    <cellStyle name="Calculation 2 14 2 4" xfId="2575"/>
    <cellStyle name="Calculation 2 14 20" xfId="278"/>
    <cellStyle name="Calculation 2 14 20 2" xfId="4836"/>
    <cellStyle name="Calculation 2 14 20 3" xfId="4629"/>
    <cellStyle name="Calculation 2 14 20 4" xfId="2576"/>
    <cellStyle name="Calculation 2 14 21" xfId="279"/>
    <cellStyle name="Calculation 2 14 21 2" xfId="4837"/>
    <cellStyle name="Calculation 2 14 21 3" xfId="4645"/>
    <cellStyle name="Calculation 2 14 21 4" xfId="2577"/>
    <cellStyle name="Calculation 2 14 22" xfId="280"/>
    <cellStyle name="Calculation 2 14 22 2" xfId="4838"/>
    <cellStyle name="Calculation 2 14 22 3" xfId="5077"/>
    <cellStyle name="Calculation 2 14 22 4" xfId="2578"/>
    <cellStyle name="Calculation 2 14 23" xfId="281"/>
    <cellStyle name="Calculation 2 14 23 2" xfId="4839"/>
    <cellStyle name="Calculation 2 14 23 3" xfId="5076"/>
    <cellStyle name="Calculation 2 14 23 4" xfId="2579"/>
    <cellStyle name="Calculation 2 14 24" xfId="4824"/>
    <cellStyle name="Calculation 2 14 25" xfId="5085"/>
    <cellStyle name="Calculation 2 14 26" xfId="2564"/>
    <cellStyle name="Calculation 2 14 3" xfId="282"/>
    <cellStyle name="Calculation 2 14 3 2" xfId="4840"/>
    <cellStyle name="Calculation 2 14 3 3" xfId="4628"/>
    <cellStyle name="Calculation 2 14 3 4" xfId="2580"/>
    <cellStyle name="Calculation 2 14 4" xfId="283"/>
    <cellStyle name="Calculation 2 14 4 2" xfId="4841"/>
    <cellStyle name="Calculation 2 14 4 3" xfId="4644"/>
    <cellStyle name="Calculation 2 14 4 4" xfId="2581"/>
    <cellStyle name="Calculation 2 14 5" xfId="284"/>
    <cellStyle name="Calculation 2 14 5 2" xfId="4842"/>
    <cellStyle name="Calculation 2 14 5 3" xfId="4730"/>
    <cellStyle name="Calculation 2 14 5 4" xfId="2582"/>
    <cellStyle name="Calculation 2 14 6" xfId="285"/>
    <cellStyle name="Calculation 2 14 6 2" xfId="4843"/>
    <cellStyle name="Calculation 2 14 6 3" xfId="4729"/>
    <cellStyle name="Calculation 2 14 6 4" xfId="2583"/>
    <cellStyle name="Calculation 2 14 7" xfId="286"/>
    <cellStyle name="Calculation 2 14 7 2" xfId="4844"/>
    <cellStyle name="Calculation 2 14 7 3" xfId="4626"/>
    <cellStyle name="Calculation 2 14 7 4" xfId="2584"/>
    <cellStyle name="Calculation 2 14 8" xfId="287"/>
    <cellStyle name="Calculation 2 14 8 2" xfId="4845"/>
    <cellStyle name="Calculation 2 14 8 3" xfId="4728"/>
    <cellStyle name="Calculation 2 14 8 4" xfId="2585"/>
    <cellStyle name="Calculation 2 14 9" xfId="288"/>
    <cellStyle name="Calculation 2 14 9 2" xfId="4846"/>
    <cellStyle name="Calculation 2 14 9 3" xfId="4727"/>
    <cellStyle name="Calculation 2 14 9 4" xfId="2586"/>
    <cellStyle name="Calculation 2 15" xfId="289"/>
    <cellStyle name="Calculation 2 15 10" xfId="290"/>
    <cellStyle name="Calculation 2 15 10 2" xfId="4848"/>
    <cellStyle name="Calculation 2 15 10 3" xfId="4725"/>
    <cellStyle name="Calculation 2 15 10 4" xfId="2588"/>
    <cellStyle name="Calculation 2 15 11" xfId="291"/>
    <cellStyle name="Calculation 2 15 11 2" xfId="4849"/>
    <cellStyle name="Calculation 2 15 11 3" xfId="4724"/>
    <cellStyle name="Calculation 2 15 11 4" xfId="2589"/>
    <cellStyle name="Calculation 2 15 12" xfId="292"/>
    <cellStyle name="Calculation 2 15 12 2" xfId="4850"/>
    <cellStyle name="Calculation 2 15 12 3" xfId="4723"/>
    <cellStyle name="Calculation 2 15 12 4" xfId="2590"/>
    <cellStyle name="Calculation 2 15 13" xfId="293"/>
    <cellStyle name="Calculation 2 15 13 2" xfId="4851"/>
    <cellStyle name="Calculation 2 15 13 3" xfId="4722"/>
    <cellStyle name="Calculation 2 15 13 4" xfId="2591"/>
    <cellStyle name="Calculation 2 15 14" xfId="294"/>
    <cellStyle name="Calculation 2 15 14 2" xfId="4852"/>
    <cellStyle name="Calculation 2 15 14 3" xfId="4721"/>
    <cellStyle name="Calculation 2 15 14 4" xfId="2592"/>
    <cellStyle name="Calculation 2 15 15" xfId="295"/>
    <cellStyle name="Calculation 2 15 15 2" xfId="4853"/>
    <cellStyle name="Calculation 2 15 15 3" xfId="4625"/>
    <cellStyle name="Calculation 2 15 15 4" xfId="2593"/>
    <cellStyle name="Calculation 2 15 16" xfId="296"/>
    <cellStyle name="Calculation 2 15 16 2" xfId="4854"/>
    <cellStyle name="Calculation 2 15 16 3" xfId="4720"/>
    <cellStyle name="Calculation 2 15 16 4" xfId="2594"/>
    <cellStyle name="Calculation 2 15 17" xfId="297"/>
    <cellStyle name="Calculation 2 15 17 2" xfId="4855"/>
    <cellStyle name="Calculation 2 15 17 3" xfId="4719"/>
    <cellStyle name="Calculation 2 15 17 4" xfId="2595"/>
    <cellStyle name="Calculation 2 15 18" xfId="298"/>
    <cellStyle name="Calculation 2 15 18 2" xfId="4856"/>
    <cellStyle name="Calculation 2 15 18 3" xfId="4624"/>
    <cellStyle name="Calculation 2 15 18 4" xfId="2596"/>
    <cellStyle name="Calculation 2 15 19" xfId="299"/>
    <cellStyle name="Calculation 2 15 19 2" xfId="4857"/>
    <cellStyle name="Calculation 2 15 19 3" xfId="4718"/>
    <cellStyle name="Calculation 2 15 19 4" xfId="2597"/>
    <cellStyle name="Calculation 2 15 2" xfId="300"/>
    <cellStyle name="Calculation 2 15 2 2" xfId="4858"/>
    <cellStyle name="Calculation 2 15 2 3" xfId="4717"/>
    <cellStyle name="Calculation 2 15 2 4" xfId="2598"/>
    <cellStyle name="Calculation 2 15 20" xfId="301"/>
    <cellStyle name="Calculation 2 15 20 2" xfId="4859"/>
    <cellStyle name="Calculation 2 15 20 3" xfId="4623"/>
    <cellStyle name="Calculation 2 15 20 4" xfId="2599"/>
    <cellStyle name="Calculation 2 15 21" xfId="302"/>
    <cellStyle name="Calculation 2 15 21 2" xfId="4860"/>
    <cellStyle name="Calculation 2 15 21 3" xfId="4716"/>
    <cellStyle name="Calculation 2 15 21 4" xfId="2600"/>
    <cellStyle name="Calculation 2 15 22" xfId="303"/>
    <cellStyle name="Calculation 2 15 22 2" xfId="4861"/>
    <cellStyle name="Calculation 2 15 22 3" xfId="4715"/>
    <cellStyle name="Calculation 2 15 22 4" xfId="2601"/>
    <cellStyle name="Calculation 2 15 23" xfId="304"/>
    <cellStyle name="Calculation 2 15 23 2" xfId="4862"/>
    <cellStyle name="Calculation 2 15 23 3" xfId="4622"/>
    <cellStyle name="Calculation 2 15 23 4" xfId="2602"/>
    <cellStyle name="Calculation 2 15 24" xfId="4847"/>
    <cellStyle name="Calculation 2 15 25" xfId="4726"/>
    <cellStyle name="Calculation 2 15 26" xfId="2587"/>
    <cellStyle name="Calculation 2 15 3" xfId="305"/>
    <cellStyle name="Calculation 2 15 3 2" xfId="4863"/>
    <cellStyle name="Calculation 2 15 3 3" xfId="4714"/>
    <cellStyle name="Calculation 2 15 3 4" xfId="2603"/>
    <cellStyle name="Calculation 2 15 4" xfId="306"/>
    <cellStyle name="Calculation 2 15 4 2" xfId="4864"/>
    <cellStyle name="Calculation 2 15 4 3" xfId="4713"/>
    <cellStyle name="Calculation 2 15 4 4" xfId="2604"/>
    <cellStyle name="Calculation 2 15 5" xfId="307"/>
    <cellStyle name="Calculation 2 15 5 2" xfId="4865"/>
    <cellStyle name="Calculation 2 15 5 3" xfId="4621"/>
    <cellStyle name="Calculation 2 15 5 4" xfId="2605"/>
    <cellStyle name="Calculation 2 15 6" xfId="308"/>
    <cellStyle name="Calculation 2 15 6 2" xfId="4866"/>
    <cellStyle name="Calculation 2 15 6 3" xfId="4712"/>
    <cellStyle name="Calculation 2 15 6 4" xfId="2606"/>
    <cellStyle name="Calculation 2 15 7" xfId="309"/>
    <cellStyle name="Calculation 2 15 7 2" xfId="4867"/>
    <cellStyle name="Calculation 2 15 7 3" xfId="4711"/>
    <cellStyle name="Calculation 2 15 7 4" xfId="2607"/>
    <cellStyle name="Calculation 2 15 8" xfId="310"/>
    <cellStyle name="Calculation 2 15 8 2" xfId="4868"/>
    <cellStyle name="Calculation 2 15 8 3" xfId="4620"/>
    <cellStyle name="Calculation 2 15 8 4" xfId="2608"/>
    <cellStyle name="Calculation 2 15 9" xfId="311"/>
    <cellStyle name="Calculation 2 15 9 2" xfId="4869"/>
    <cellStyle name="Calculation 2 15 9 3" xfId="4710"/>
    <cellStyle name="Calculation 2 15 9 4" xfId="2609"/>
    <cellStyle name="Calculation 2 16" xfId="312"/>
    <cellStyle name="Calculation 2 16 2" xfId="4870"/>
    <cellStyle name="Calculation 2 16 3" xfId="4709"/>
    <cellStyle name="Calculation 2 16 4" xfId="2610"/>
    <cellStyle name="Calculation 2 17" xfId="313"/>
    <cellStyle name="Calculation 2 17 2" xfId="4871"/>
    <cellStyle name="Calculation 2 17 3" xfId="4708"/>
    <cellStyle name="Calculation 2 17 4" xfId="2611"/>
    <cellStyle name="Calculation 2 18" xfId="314"/>
    <cellStyle name="Calculation 2 18 2" xfId="4872"/>
    <cellStyle name="Calculation 2 18 3" xfId="4707"/>
    <cellStyle name="Calculation 2 18 4" xfId="2612"/>
    <cellStyle name="Calculation 2 19" xfId="315"/>
    <cellStyle name="Calculation 2 19 2" xfId="4873"/>
    <cellStyle name="Calculation 2 19 3" xfId="4706"/>
    <cellStyle name="Calculation 2 19 4" xfId="2613"/>
    <cellStyle name="Calculation 2 2" xfId="316"/>
    <cellStyle name="Calculation 2 2 10" xfId="317"/>
    <cellStyle name="Calculation 2 2 10 2" xfId="4875"/>
    <cellStyle name="Calculation 2 2 10 3" xfId="4704"/>
    <cellStyle name="Calculation 2 2 10 4" xfId="2615"/>
    <cellStyle name="Calculation 2 2 11" xfId="318"/>
    <cellStyle name="Calculation 2 2 11 2" xfId="4876"/>
    <cellStyle name="Calculation 2 2 11 3" xfId="4703"/>
    <cellStyle name="Calculation 2 2 11 4" xfId="2616"/>
    <cellStyle name="Calculation 2 2 12" xfId="319"/>
    <cellStyle name="Calculation 2 2 12 2" xfId="4877"/>
    <cellStyle name="Calculation 2 2 12 3" xfId="4619"/>
    <cellStyle name="Calculation 2 2 12 4" xfId="2617"/>
    <cellStyle name="Calculation 2 2 13" xfId="320"/>
    <cellStyle name="Calculation 2 2 13 2" xfId="4878"/>
    <cellStyle name="Calculation 2 2 13 3" xfId="4702"/>
    <cellStyle name="Calculation 2 2 13 4" xfId="2618"/>
    <cellStyle name="Calculation 2 2 14" xfId="321"/>
    <cellStyle name="Calculation 2 2 14 2" xfId="4879"/>
    <cellStyle name="Calculation 2 2 14 3" xfId="4701"/>
    <cellStyle name="Calculation 2 2 14 4" xfId="2619"/>
    <cellStyle name="Calculation 2 2 15" xfId="322"/>
    <cellStyle name="Calculation 2 2 15 2" xfId="4880"/>
    <cellStyle name="Calculation 2 2 15 3" xfId="4618"/>
    <cellStyle name="Calculation 2 2 15 4" xfId="2620"/>
    <cellStyle name="Calculation 2 2 16" xfId="323"/>
    <cellStyle name="Calculation 2 2 16 2" xfId="4881"/>
    <cellStyle name="Calculation 2 2 16 3" xfId="4700"/>
    <cellStyle name="Calculation 2 2 16 4" xfId="2621"/>
    <cellStyle name="Calculation 2 2 17" xfId="324"/>
    <cellStyle name="Calculation 2 2 17 2" xfId="4882"/>
    <cellStyle name="Calculation 2 2 17 3" xfId="4699"/>
    <cellStyle name="Calculation 2 2 17 4" xfId="2622"/>
    <cellStyle name="Calculation 2 2 18" xfId="325"/>
    <cellStyle name="Calculation 2 2 18 2" xfId="4883"/>
    <cellStyle name="Calculation 2 2 18 3" xfId="4617"/>
    <cellStyle name="Calculation 2 2 18 4" xfId="2623"/>
    <cellStyle name="Calculation 2 2 19" xfId="326"/>
    <cellStyle name="Calculation 2 2 19 2" xfId="4884"/>
    <cellStyle name="Calculation 2 2 19 3" xfId="4698"/>
    <cellStyle name="Calculation 2 2 19 4" xfId="2624"/>
    <cellStyle name="Calculation 2 2 2" xfId="327"/>
    <cellStyle name="Calculation 2 2 2 2" xfId="4885"/>
    <cellStyle name="Calculation 2 2 2 3" xfId="4697"/>
    <cellStyle name="Calculation 2 2 2 4" xfId="2625"/>
    <cellStyle name="Calculation 2 2 20" xfId="328"/>
    <cellStyle name="Calculation 2 2 20 2" xfId="4886"/>
    <cellStyle name="Calculation 2 2 20 3" xfId="4616"/>
    <cellStyle name="Calculation 2 2 20 4" xfId="2626"/>
    <cellStyle name="Calculation 2 2 21" xfId="329"/>
    <cellStyle name="Calculation 2 2 21 2" xfId="4887"/>
    <cellStyle name="Calculation 2 2 21 3" xfId="4696"/>
    <cellStyle name="Calculation 2 2 21 4" xfId="2627"/>
    <cellStyle name="Calculation 2 2 22" xfId="330"/>
    <cellStyle name="Calculation 2 2 22 2" xfId="4888"/>
    <cellStyle name="Calculation 2 2 22 3" xfId="4695"/>
    <cellStyle name="Calculation 2 2 22 4" xfId="2628"/>
    <cellStyle name="Calculation 2 2 23" xfId="331"/>
    <cellStyle name="Calculation 2 2 23 2" xfId="4889"/>
    <cellStyle name="Calculation 2 2 23 3" xfId="4615"/>
    <cellStyle name="Calculation 2 2 23 4" xfId="2629"/>
    <cellStyle name="Calculation 2 2 24" xfId="4874"/>
    <cellStyle name="Calculation 2 2 25" xfId="4705"/>
    <cellStyle name="Calculation 2 2 26" xfId="2614"/>
    <cellStyle name="Calculation 2 2 3" xfId="332"/>
    <cellStyle name="Calculation 2 2 3 2" xfId="4890"/>
    <cellStyle name="Calculation 2 2 3 3" xfId="4694"/>
    <cellStyle name="Calculation 2 2 3 4" xfId="2630"/>
    <cellStyle name="Calculation 2 2 4" xfId="333"/>
    <cellStyle name="Calculation 2 2 4 2" xfId="4891"/>
    <cellStyle name="Calculation 2 2 4 3" xfId="4693"/>
    <cellStyle name="Calculation 2 2 4 4" xfId="2631"/>
    <cellStyle name="Calculation 2 2 5" xfId="334"/>
    <cellStyle name="Calculation 2 2 5 2" xfId="4892"/>
    <cellStyle name="Calculation 2 2 5 3" xfId="4614"/>
    <cellStyle name="Calculation 2 2 5 4" xfId="2632"/>
    <cellStyle name="Calculation 2 2 6" xfId="335"/>
    <cellStyle name="Calculation 2 2 6 2" xfId="4893"/>
    <cellStyle name="Calculation 2 2 6 3" xfId="4692"/>
    <cellStyle name="Calculation 2 2 6 4" xfId="2633"/>
    <cellStyle name="Calculation 2 2 7" xfId="336"/>
    <cellStyle name="Calculation 2 2 7 2" xfId="4894"/>
    <cellStyle name="Calculation 2 2 7 3" xfId="4691"/>
    <cellStyle name="Calculation 2 2 7 4" xfId="2634"/>
    <cellStyle name="Calculation 2 2 8" xfId="337"/>
    <cellStyle name="Calculation 2 2 8 2" xfId="4895"/>
    <cellStyle name="Calculation 2 2 8 3" xfId="4690"/>
    <cellStyle name="Calculation 2 2 8 4" xfId="2635"/>
    <cellStyle name="Calculation 2 2 9" xfId="338"/>
    <cellStyle name="Calculation 2 2 9 2" xfId="4896"/>
    <cellStyle name="Calculation 2 2 9 3" xfId="4689"/>
    <cellStyle name="Calculation 2 2 9 4" xfId="2636"/>
    <cellStyle name="Calculation 2 20" xfId="339"/>
    <cellStyle name="Calculation 2 20 2" xfId="4897"/>
    <cellStyle name="Calculation 2 20 3" xfId="4688"/>
    <cellStyle name="Calculation 2 20 4" xfId="2637"/>
    <cellStyle name="Calculation 2 21" xfId="340"/>
    <cellStyle name="Calculation 2 21 2" xfId="4898"/>
    <cellStyle name="Calculation 2 21 3" xfId="4687"/>
    <cellStyle name="Calculation 2 21 4" xfId="2638"/>
    <cellStyle name="Calculation 2 22" xfId="341"/>
    <cellStyle name="Calculation 2 22 2" xfId="4899"/>
    <cellStyle name="Calculation 2 22 3" xfId="4686"/>
    <cellStyle name="Calculation 2 22 4" xfId="2639"/>
    <cellStyle name="Calculation 2 23" xfId="342"/>
    <cellStyle name="Calculation 2 23 2" xfId="4900"/>
    <cellStyle name="Calculation 2 23 3" xfId="4685"/>
    <cellStyle name="Calculation 2 23 4" xfId="2640"/>
    <cellStyle name="Calculation 2 24" xfId="343"/>
    <cellStyle name="Calculation 2 24 2" xfId="4901"/>
    <cellStyle name="Calculation 2 24 3" xfId="4613"/>
    <cellStyle name="Calculation 2 24 4" xfId="2641"/>
    <cellStyle name="Calculation 2 25" xfId="344"/>
    <cellStyle name="Calculation 2 25 2" xfId="4902"/>
    <cellStyle name="Calculation 2 25 3" xfId="4684"/>
    <cellStyle name="Calculation 2 25 4" xfId="2642"/>
    <cellStyle name="Calculation 2 26" xfId="345"/>
    <cellStyle name="Calculation 2 26 2" xfId="4903"/>
    <cellStyle name="Calculation 2 26 3" xfId="4683"/>
    <cellStyle name="Calculation 2 26 4" xfId="2643"/>
    <cellStyle name="Calculation 2 27" xfId="346"/>
    <cellStyle name="Calculation 2 27 2" xfId="4904"/>
    <cellStyle name="Calculation 2 27 3" xfId="4612"/>
    <cellStyle name="Calculation 2 27 4" xfId="2644"/>
    <cellStyle name="Calculation 2 28" xfId="347"/>
    <cellStyle name="Calculation 2 28 2" xfId="4905"/>
    <cellStyle name="Calculation 2 28 3" xfId="4682"/>
    <cellStyle name="Calculation 2 28 4" xfId="2645"/>
    <cellStyle name="Calculation 2 29" xfId="348"/>
    <cellStyle name="Calculation 2 29 2" xfId="4906"/>
    <cellStyle name="Calculation 2 29 3" xfId="4681"/>
    <cellStyle name="Calculation 2 29 4" xfId="2646"/>
    <cellStyle name="Calculation 2 3" xfId="349"/>
    <cellStyle name="Calculation 2 3 10" xfId="350"/>
    <cellStyle name="Calculation 2 3 10 2" xfId="4908"/>
    <cellStyle name="Calculation 2 3 10 3" xfId="4680"/>
    <cellStyle name="Calculation 2 3 10 4" xfId="2648"/>
    <cellStyle name="Calculation 2 3 11" xfId="351"/>
    <cellStyle name="Calculation 2 3 11 2" xfId="4909"/>
    <cellStyle name="Calculation 2 3 11 3" xfId="4679"/>
    <cellStyle name="Calculation 2 3 11 4" xfId="2649"/>
    <cellStyle name="Calculation 2 3 12" xfId="352"/>
    <cellStyle name="Calculation 2 3 12 2" xfId="4910"/>
    <cellStyle name="Calculation 2 3 12 3" xfId="4610"/>
    <cellStyle name="Calculation 2 3 12 4" xfId="2650"/>
    <cellStyle name="Calculation 2 3 13" xfId="353"/>
    <cellStyle name="Calculation 2 3 13 2" xfId="4911"/>
    <cellStyle name="Calculation 2 3 13 3" xfId="4678"/>
    <cellStyle name="Calculation 2 3 13 4" xfId="2651"/>
    <cellStyle name="Calculation 2 3 14" xfId="354"/>
    <cellStyle name="Calculation 2 3 14 2" xfId="4912"/>
    <cellStyle name="Calculation 2 3 14 3" xfId="4677"/>
    <cellStyle name="Calculation 2 3 14 4" xfId="2652"/>
    <cellStyle name="Calculation 2 3 15" xfId="355"/>
    <cellStyle name="Calculation 2 3 15 2" xfId="4913"/>
    <cellStyle name="Calculation 2 3 15 3" xfId="4609"/>
    <cellStyle name="Calculation 2 3 15 4" xfId="2653"/>
    <cellStyle name="Calculation 2 3 16" xfId="356"/>
    <cellStyle name="Calculation 2 3 16 2" xfId="4914"/>
    <cellStyle name="Calculation 2 3 16 3" xfId="4676"/>
    <cellStyle name="Calculation 2 3 16 4" xfId="2654"/>
    <cellStyle name="Calculation 2 3 17" xfId="357"/>
    <cellStyle name="Calculation 2 3 17 2" xfId="4915"/>
    <cellStyle name="Calculation 2 3 17 3" xfId="4675"/>
    <cellStyle name="Calculation 2 3 17 4" xfId="2655"/>
    <cellStyle name="Calculation 2 3 18" xfId="358"/>
    <cellStyle name="Calculation 2 3 18 2" xfId="4916"/>
    <cellStyle name="Calculation 2 3 18 3" xfId="4608"/>
    <cellStyle name="Calculation 2 3 18 4" xfId="2656"/>
    <cellStyle name="Calculation 2 3 19" xfId="359"/>
    <cellStyle name="Calculation 2 3 19 2" xfId="4917"/>
    <cellStyle name="Calculation 2 3 19 3" xfId="4674"/>
    <cellStyle name="Calculation 2 3 19 4" xfId="2657"/>
    <cellStyle name="Calculation 2 3 2" xfId="360"/>
    <cellStyle name="Calculation 2 3 2 2" xfId="4918"/>
    <cellStyle name="Calculation 2 3 2 3" xfId="4673"/>
    <cellStyle name="Calculation 2 3 2 4" xfId="2658"/>
    <cellStyle name="Calculation 2 3 20" xfId="361"/>
    <cellStyle name="Calculation 2 3 20 2" xfId="4919"/>
    <cellStyle name="Calculation 2 3 20 3" xfId="4672"/>
    <cellStyle name="Calculation 2 3 20 4" xfId="2659"/>
    <cellStyle name="Calculation 2 3 21" xfId="362"/>
    <cellStyle name="Calculation 2 3 21 2" xfId="4920"/>
    <cellStyle name="Calculation 2 3 21 3" xfId="4671"/>
    <cellStyle name="Calculation 2 3 21 4" xfId="2660"/>
    <cellStyle name="Calculation 2 3 22" xfId="363"/>
    <cellStyle name="Calculation 2 3 22 2" xfId="4921"/>
    <cellStyle name="Calculation 2 3 22 3" xfId="4670"/>
    <cellStyle name="Calculation 2 3 22 4" xfId="2661"/>
    <cellStyle name="Calculation 2 3 23" xfId="364"/>
    <cellStyle name="Calculation 2 3 23 2" xfId="4922"/>
    <cellStyle name="Calculation 2 3 23 3" xfId="4669"/>
    <cellStyle name="Calculation 2 3 23 4" xfId="2662"/>
    <cellStyle name="Calculation 2 3 24" xfId="4907"/>
    <cellStyle name="Calculation 2 3 25" xfId="4611"/>
    <cellStyle name="Calculation 2 3 26" xfId="2647"/>
    <cellStyle name="Calculation 2 3 3" xfId="365"/>
    <cellStyle name="Calculation 2 3 3 2" xfId="4923"/>
    <cellStyle name="Calculation 2 3 3 3" xfId="4668"/>
    <cellStyle name="Calculation 2 3 3 4" xfId="2663"/>
    <cellStyle name="Calculation 2 3 4" xfId="366"/>
    <cellStyle name="Calculation 2 3 4 2" xfId="4924"/>
    <cellStyle name="Calculation 2 3 4 3" xfId="4667"/>
    <cellStyle name="Calculation 2 3 4 4" xfId="2664"/>
    <cellStyle name="Calculation 2 3 5" xfId="367"/>
    <cellStyle name="Calculation 2 3 5 2" xfId="4925"/>
    <cellStyle name="Calculation 2 3 5 3" xfId="4607"/>
    <cellStyle name="Calculation 2 3 5 4" xfId="2665"/>
    <cellStyle name="Calculation 2 3 6" xfId="368"/>
    <cellStyle name="Calculation 2 3 6 2" xfId="4926"/>
    <cellStyle name="Calculation 2 3 6 3" xfId="4666"/>
    <cellStyle name="Calculation 2 3 6 4" xfId="2666"/>
    <cellStyle name="Calculation 2 3 7" xfId="369"/>
    <cellStyle name="Calculation 2 3 7 2" xfId="4927"/>
    <cellStyle name="Calculation 2 3 7 3" xfId="4665"/>
    <cellStyle name="Calculation 2 3 7 4" xfId="2667"/>
    <cellStyle name="Calculation 2 3 8" xfId="370"/>
    <cellStyle name="Calculation 2 3 8 2" xfId="4928"/>
    <cellStyle name="Calculation 2 3 8 3" xfId="4606"/>
    <cellStyle name="Calculation 2 3 8 4" xfId="2668"/>
    <cellStyle name="Calculation 2 3 9" xfId="371"/>
    <cellStyle name="Calculation 2 3 9 2" xfId="4929"/>
    <cellStyle name="Calculation 2 3 9 3" xfId="4664"/>
    <cellStyle name="Calculation 2 3 9 4" xfId="2669"/>
    <cellStyle name="Calculation 2 30" xfId="372"/>
    <cellStyle name="Calculation 2 30 2" xfId="4930"/>
    <cellStyle name="Calculation 2 30 3" xfId="4663"/>
    <cellStyle name="Calculation 2 30 4" xfId="2670"/>
    <cellStyle name="Calculation 2 31" xfId="373"/>
    <cellStyle name="Calculation 2 31 2" xfId="4931"/>
    <cellStyle name="Calculation 2 31 3" xfId="4605"/>
    <cellStyle name="Calculation 2 31 4" xfId="2671"/>
    <cellStyle name="Calculation 2 32" xfId="374"/>
    <cellStyle name="Calculation 2 32 2" xfId="4932"/>
    <cellStyle name="Calculation 2 32 3" xfId="4662"/>
    <cellStyle name="Calculation 2 32 4" xfId="2672"/>
    <cellStyle name="Calculation 2 33" xfId="375"/>
    <cellStyle name="Calculation 2 33 2" xfId="4933"/>
    <cellStyle name="Calculation 2 33 3" xfId="4661"/>
    <cellStyle name="Calculation 2 33 4" xfId="2673"/>
    <cellStyle name="Calculation 2 34" xfId="376"/>
    <cellStyle name="Calculation 2 34 2" xfId="4934"/>
    <cellStyle name="Calculation 2 34 3" xfId="4604"/>
    <cellStyle name="Calculation 2 34 4" xfId="2674"/>
    <cellStyle name="Calculation 2 35" xfId="377"/>
    <cellStyle name="Calculation 2 35 2" xfId="4935"/>
    <cellStyle name="Calculation 2 35 3" xfId="4660"/>
    <cellStyle name="Calculation 2 35 4" xfId="2675"/>
    <cellStyle name="Calculation 2 36" xfId="378"/>
    <cellStyle name="Calculation 2 36 2" xfId="4936"/>
    <cellStyle name="Calculation 2 36 3" xfId="4659"/>
    <cellStyle name="Calculation 2 36 4" xfId="2676"/>
    <cellStyle name="Calculation 2 37" xfId="379"/>
    <cellStyle name="Calculation 2 37 2" xfId="4937"/>
    <cellStyle name="Calculation 2 37 3" xfId="4603"/>
    <cellStyle name="Calculation 2 37 4" xfId="2677"/>
    <cellStyle name="Calculation 2 38" xfId="4731"/>
    <cellStyle name="Calculation 2 39" xfId="4636"/>
    <cellStyle name="Calculation 2 4" xfId="380"/>
    <cellStyle name="Calculation 2 4 10" xfId="381"/>
    <cellStyle name="Calculation 2 4 10 2" xfId="4939"/>
    <cellStyle name="Calculation 2 4 10 3" xfId="4657"/>
    <cellStyle name="Calculation 2 4 10 4" xfId="2679"/>
    <cellStyle name="Calculation 2 4 11" xfId="382"/>
    <cellStyle name="Calculation 2 4 11 2" xfId="4940"/>
    <cellStyle name="Calculation 2 4 11 3" xfId="4602"/>
    <cellStyle name="Calculation 2 4 11 4" xfId="2680"/>
    <cellStyle name="Calculation 2 4 12" xfId="383"/>
    <cellStyle name="Calculation 2 4 12 2" xfId="4941"/>
    <cellStyle name="Calculation 2 4 12 3" xfId="6935"/>
    <cellStyle name="Calculation 2 4 12 4" xfId="2681"/>
    <cellStyle name="Calculation 2 4 13" xfId="384"/>
    <cellStyle name="Calculation 2 4 13 2" xfId="4942"/>
    <cellStyle name="Calculation 2 4 13 3" xfId="6936"/>
    <cellStyle name="Calculation 2 4 13 4" xfId="2682"/>
    <cellStyle name="Calculation 2 4 14" xfId="385"/>
    <cellStyle name="Calculation 2 4 14 2" xfId="4943"/>
    <cellStyle name="Calculation 2 4 14 3" xfId="6937"/>
    <cellStyle name="Calculation 2 4 14 4" xfId="2683"/>
    <cellStyle name="Calculation 2 4 15" xfId="386"/>
    <cellStyle name="Calculation 2 4 15 2" xfId="4944"/>
    <cellStyle name="Calculation 2 4 15 3" xfId="6938"/>
    <cellStyle name="Calculation 2 4 15 4" xfId="2684"/>
    <cellStyle name="Calculation 2 4 16" xfId="387"/>
    <cellStyle name="Calculation 2 4 16 2" xfId="4945"/>
    <cellStyle name="Calculation 2 4 16 3" xfId="6939"/>
    <cellStyle name="Calculation 2 4 16 4" xfId="2685"/>
    <cellStyle name="Calculation 2 4 17" xfId="388"/>
    <cellStyle name="Calculation 2 4 17 2" xfId="4946"/>
    <cellStyle name="Calculation 2 4 17 3" xfId="6940"/>
    <cellStyle name="Calculation 2 4 17 4" xfId="2686"/>
    <cellStyle name="Calculation 2 4 18" xfId="389"/>
    <cellStyle name="Calculation 2 4 18 2" xfId="4947"/>
    <cellStyle name="Calculation 2 4 18 3" xfId="6941"/>
    <cellStyle name="Calculation 2 4 18 4" xfId="2687"/>
    <cellStyle name="Calculation 2 4 19" xfId="390"/>
    <cellStyle name="Calculation 2 4 19 2" xfId="4948"/>
    <cellStyle name="Calculation 2 4 19 3" xfId="6942"/>
    <cellStyle name="Calculation 2 4 19 4" xfId="2688"/>
    <cellStyle name="Calculation 2 4 2" xfId="391"/>
    <cellStyle name="Calculation 2 4 2 2" xfId="4949"/>
    <cellStyle name="Calculation 2 4 2 3" xfId="6943"/>
    <cellStyle name="Calculation 2 4 2 4" xfId="2689"/>
    <cellStyle name="Calculation 2 4 20" xfId="392"/>
    <cellStyle name="Calculation 2 4 20 2" xfId="4950"/>
    <cellStyle name="Calculation 2 4 20 3" xfId="6944"/>
    <cellStyle name="Calculation 2 4 20 4" xfId="2690"/>
    <cellStyle name="Calculation 2 4 21" xfId="393"/>
    <cellStyle name="Calculation 2 4 21 2" xfId="4951"/>
    <cellStyle name="Calculation 2 4 21 3" xfId="6945"/>
    <cellStyle name="Calculation 2 4 21 4" xfId="2691"/>
    <cellStyle name="Calculation 2 4 22" xfId="394"/>
    <cellStyle name="Calculation 2 4 22 2" xfId="4952"/>
    <cellStyle name="Calculation 2 4 22 3" xfId="6946"/>
    <cellStyle name="Calculation 2 4 22 4" xfId="2692"/>
    <cellStyle name="Calculation 2 4 23" xfId="395"/>
    <cellStyle name="Calculation 2 4 23 2" xfId="4953"/>
    <cellStyle name="Calculation 2 4 23 3" xfId="6947"/>
    <cellStyle name="Calculation 2 4 23 4" xfId="2693"/>
    <cellStyle name="Calculation 2 4 24" xfId="4938"/>
    <cellStyle name="Calculation 2 4 25" xfId="4658"/>
    <cellStyle name="Calculation 2 4 26" xfId="2678"/>
    <cellStyle name="Calculation 2 4 3" xfId="396"/>
    <cellStyle name="Calculation 2 4 3 2" xfId="4954"/>
    <cellStyle name="Calculation 2 4 3 3" xfId="6948"/>
    <cellStyle name="Calculation 2 4 3 4" xfId="2694"/>
    <cellStyle name="Calculation 2 4 4" xfId="397"/>
    <cellStyle name="Calculation 2 4 4 2" xfId="4955"/>
    <cellStyle name="Calculation 2 4 4 3" xfId="6949"/>
    <cellStyle name="Calculation 2 4 4 4" xfId="2695"/>
    <cellStyle name="Calculation 2 4 5" xfId="398"/>
    <cellStyle name="Calculation 2 4 5 2" xfId="4956"/>
    <cellStyle name="Calculation 2 4 5 3" xfId="6950"/>
    <cellStyle name="Calculation 2 4 5 4" xfId="2696"/>
    <cellStyle name="Calculation 2 4 6" xfId="399"/>
    <cellStyle name="Calculation 2 4 6 2" xfId="4957"/>
    <cellStyle name="Calculation 2 4 6 3" xfId="6951"/>
    <cellStyle name="Calculation 2 4 6 4" xfId="2697"/>
    <cellStyle name="Calculation 2 4 7" xfId="400"/>
    <cellStyle name="Calculation 2 4 7 2" xfId="4958"/>
    <cellStyle name="Calculation 2 4 7 3" xfId="6952"/>
    <cellStyle name="Calculation 2 4 7 4" xfId="2698"/>
    <cellStyle name="Calculation 2 4 8" xfId="401"/>
    <cellStyle name="Calculation 2 4 8 2" xfId="4959"/>
    <cellStyle name="Calculation 2 4 8 3" xfId="6953"/>
    <cellStyle name="Calculation 2 4 8 4" xfId="2699"/>
    <cellStyle name="Calculation 2 4 9" xfId="402"/>
    <cellStyle name="Calculation 2 4 9 2" xfId="4960"/>
    <cellStyle name="Calculation 2 4 9 3" xfId="6954"/>
    <cellStyle name="Calculation 2 4 9 4" xfId="2700"/>
    <cellStyle name="Calculation 2 40" xfId="2471"/>
    <cellStyle name="Calculation 2 5" xfId="403"/>
    <cellStyle name="Calculation 2 5 10" xfId="404"/>
    <cellStyle name="Calculation 2 5 10 2" xfId="4962"/>
    <cellStyle name="Calculation 2 5 10 3" xfId="6956"/>
    <cellStyle name="Calculation 2 5 10 4" xfId="2702"/>
    <cellStyle name="Calculation 2 5 11" xfId="405"/>
    <cellStyle name="Calculation 2 5 11 2" xfId="4963"/>
    <cellStyle name="Calculation 2 5 11 3" xfId="6957"/>
    <cellStyle name="Calculation 2 5 11 4" xfId="2703"/>
    <cellStyle name="Calculation 2 5 12" xfId="406"/>
    <cellStyle name="Calculation 2 5 12 2" xfId="4964"/>
    <cellStyle name="Calculation 2 5 12 3" xfId="6958"/>
    <cellStyle name="Calculation 2 5 12 4" xfId="2704"/>
    <cellStyle name="Calculation 2 5 13" xfId="407"/>
    <cellStyle name="Calculation 2 5 13 2" xfId="4965"/>
    <cellStyle name="Calculation 2 5 13 3" xfId="6959"/>
    <cellStyle name="Calculation 2 5 13 4" xfId="2705"/>
    <cellStyle name="Calculation 2 5 14" xfId="408"/>
    <cellStyle name="Calculation 2 5 14 2" xfId="4966"/>
    <cellStyle name="Calculation 2 5 14 3" xfId="6960"/>
    <cellStyle name="Calculation 2 5 14 4" xfId="2706"/>
    <cellStyle name="Calculation 2 5 15" xfId="409"/>
    <cellStyle name="Calculation 2 5 15 2" xfId="4967"/>
    <cellStyle name="Calculation 2 5 15 3" xfId="6961"/>
    <cellStyle name="Calculation 2 5 15 4" xfId="2707"/>
    <cellStyle name="Calculation 2 5 16" xfId="410"/>
    <cellStyle name="Calculation 2 5 16 2" xfId="4968"/>
    <cellStyle name="Calculation 2 5 16 3" xfId="6962"/>
    <cellStyle name="Calculation 2 5 16 4" xfId="2708"/>
    <cellStyle name="Calculation 2 5 17" xfId="411"/>
    <cellStyle name="Calculation 2 5 17 2" xfId="4969"/>
    <cellStyle name="Calculation 2 5 17 3" xfId="6963"/>
    <cellStyle name="Calculation 2 5 17 4" xfId="2709"/>
    <cellStyle name="Calculation 2 5 18" xfId="412"/>
    <cellStyle name="Calculation 2 5 18 2" xfId="4970"/>
    <cellStyle name="Calculation 2 5 18 3" xfId="6964"/>
    <cellStyle name="Calculation 2 5 18 4" xfId="2710"/>
    <cellStyle name="Calculation 2 5 19" xfId="413"/>
    <cellStyle name="Calculation 2 5 19 2" xfId="4971"/>
    <cellStyle name="Calculation 2 5 19 3" xfId="6965"/>
    <cellStyle name="Calculation 2 5 19 4" xfId="2711"/>
    <cellStyle name="Calculation 2 5 2" xfId="414"/>
    <cellStyle name="Calculation 2 5 2 2" xfId="4972"/>
    <cellStyle name="Calculation 2 5 2 3" xfId="6966"/>
    <cellStyle name="Calculation 2 5 2 4" xfId="2712"/>
    <cellStyle name="Calculation 2 5 20" xfId="415"/>
    <cellStyle name="Calculation 2 5 20 2" xfId="4973"/>
    <cellStyle name="Calculation 2 5 20 3" xfId="6967"/>
    <cellStyle name="Calculation 2 5 20 4" xfId="2713"/>
    <cellStyle name="Calculation 2 5 21" xfId="416"/>
    <cellStyle name="Calculation 2 5 21 2" xfId="4974"/>
    <cellStyle name="Calculation 2 5 21 3" xfId="6968"/>
    <cellStyle name="Calculation 2 5 21 4" xfId="2714"/>
    <cellStyle name="Calculation 2 5 22" xfId="417"/>
    <cellStyle name="Calculation 2 5 22 2" xfId="4975"/>
    <cellStyle name="Calculation 2 5 22 3" xfId="6969"/>
    <cellStyle name="Calculation 2 5 22 4" xfId="2715"/>
    <cellStyle name="Calculation 2 5 23" xfId="418"/>
    <cellStyle name="Calculation 2 5 23 2" xfId="4976"/>
    <cellStyle name="Calculation 2 5 23 3" xfId="6970"/>
    <cellStyle name="Calculation 2 5 23 4" xfId="2716"/>
    <cellStyle name="Calculation 2 5 24" xfId="4961"/>
    <cellStyle name="Calculation 2 5 25" xfId="6955"/>
    <cellStyle name="Calculation 2 5 26" xfId="2701"/>
    <cellStyle name="Calculation 2 5 3" xfId="419"/>
    <cellStyle name="Calculation 2 5 3 2" xfId="4977"/>
    <cellStyle name="Calculation 2 5 3 3" xfId="6971"/>
    <cellStyle name="Calculation 2 5 3 4" xfId="2717"/>
    <cellStyle name="Calculation 2 5 4" xfId="420"/>
    <cellStyle name="Calculation 2 5 4 2" xfId="4978"/>
    <cellStyle name="Calculation 2 5 4 3" xfId="6972"/>
    <cellStyle name="Calculation 2 5 4 4" xfId="2718"/>
    <cellStyle name="Calculation 2 5 5" xfId="421"/>
    <cellStyle name="Calculation 2 5 5 2" xfId="4979"/>
    <cellStyle name="Calculation 2 5 5 3" xfId="6973"/>
    <cellStyle name="Calculation 2 5 5 4" xfId="2719"/>
    <cellStyle name="Calculation 2 5 6" xfId="422"/>
    <cellStyle name="Calculation 2 5 6 2" xfId="4980"/>
    <cellStyle name="Calculation 2 5 6 3" xfId="6974"/>
    <cellStyle name="Calculation 2 5 6 4" xfId="2720"/>
    <cellStyle name="Calculation 2 5 7" xfId="423"/>
    <cellStyle name="Calculation 2 5 7 2" xfId="4981"/>
    <cellStyle name="Calculation 2 5 7 3" xfId="6975"/>
    <cellStyle name="Calculation 2 5 7 4" xfId="2721"/>
    <cellStyle name="Calculation 2 5 8" xfId="424"/>
    <cellStyle name="Calculation 2 5 8 2" xfId="4982"/>
    <cellStyle name="Calculation 2 5 8 3" xfId="6976"/>
    <cellStyle name="Calculation 2 5 8 4" xfId="2722"/>
    <cellStyle name="Calculation 2 5 9" xfId="425"/>
    <cellStyle name="Calculation 2 5 9 2" xfId="4983"/>
    <cellStyle name="Calculation 2 5 9 3" xfId="6977"/>
    <cellStyle name="Calculation 2 5 9 4" xfId="2723"/>
    <cellStyle name="Calculation 2 6" xfId="426"/>
    <cellStyle name="Calculation 2 6 10" xfId="427"/>
    <cellStyle name="Calculation 2 6 10 2" xfId="4985"/>
    <cellStyle name="Calculation 2 6 10 3" xfId="6979"/>
    <cellStyle name="Calculation 2 6 10 4" xfId="2725"/>
    <cellStyle name="Calculation 2 6 11" xfId="428"/>
    <cellStyle name="Calculation 2 6 11 2" xfId="4986"/>
    <cellStyle name="Calculation 2 6 11 3" xfId="6980"/>
    <cellStyle name="Calculation 2 6 11 4" xfId="2726"/>
    <cellStyle name="Calculation 2 6 12" xfId="429"/>
    <cellStyle name="Calculation 2 6 12 2" xfId="4987"/>
    <cellStyle name="Calculation 2 6 12 3" xfId="6981"/>
    <cellStyle name="Calculation 2 6 12 4" xfId="2727"/>
    <cellStyle name="Calculation 2 6 13" xfId="430"/>
    <cellStyle name="Calculation 2 6 13 2" xfId="4988"/>
    <cellStyle name="Calculation 2 6 13 3" xfId="6982"/>
    <cellStyle name="Calculation 2 6 13 4" xfId="2728"/>
    <cellStyle name="Calculation 2 6 14" xfId="431"/>
    <cellStyle name="Calculation 2 6 14 2" xfId="4989"/>
    <cellStyle name="Calculation 2 6 14 3" xfId="6983"/>
    <cellStyle name="Calculation 2 6 14 4" xfId="2729"/>
    <cellStyle name="Calculation 2 6 15" xfId="432"/>
    <cellStyle name="Calculation 2 6 15 2" xfId="4990"/>
    <cellStyle name="Calculation 2 6 15 3" xfId="6984"/>
    <cellStyle name="Calculation 2 6 15 4" xfId="2730"/>
    <cellStyle name="Calculation 2 6 16" xfId="433"/>
    <cellStyle name="Calculation 2 6 16 2" xfId="4991"/>
    <cellStyle name="Calculation 2 6 16 3" xfId="6985"/>
    <cellStyle name="Calculation 2 6 16 4" xfId="2731"/>
    <cellStyle name="Calculation 2 6 17" xfId="434"/>
    <cellStyle name="Calculation 2 6 17 2" xfId="4992"/>
    <cellStyle name="Calculation 2 6 17 3" xfId="6986"/>
    <cellStyle name="Calculation 2 6 17 4" xfId="2732"/>
    <cellStyle name="Calculation 2 6 18" xfId="435"/>
    <cellStyle name="Calculation 2 6 18 2" xfId="4993"/>
    <cellStyle name="Calculation 2 6 18 3" xfId="6987"/>
    <cellStyle name="Calculation 2 6 18 4" xfId="2733"/>
    <cellStyle name="Calculation 2 6 19" xfId="436"/>
    <cellStyle name="Calculation 2 6 19 2" xfId="4994"/>
    <cellStyle name="Calculation 2 6 19 3" xfId="6988"/>
    <cellStyle name="Calculation 2 6 19 4" xfId="2734"/>
    <cellStyle name="Calculation 2 6 2" xfId="437"/>
    <cellStyle name="Calculation 2 6 2 2" xfId="4995"/>
    <cellStyle name="Calculation 2 6 2 3" xfId="6989"/>
    <cellStyle name="Calculation 2 6 2 4" xfId="2735"/>
    <cellStyle name="Calculation 2 6 20" xfId="438"/>
    <cellStyle name="Calculation 2 6 20 2" xfId="4996"/>
    <cellStyle name="Calculation 2 6 20 3" xfId="6990"/>
    <cellStyle name="Calculation 2 6 20 4" xfId="2736"/>
    <cellStyle name="Calculation 2 6 21" xfId="439"/>
    <cellStyle name="Calculation 2 6 21 2" xfId="4997"/>
    <cellStyle name="Calculation 2 6 21 3" xfId="6991"/>
    <cellStyle name="Calculation 2 6 21 4" xfId="2737"/>
    <cellStyle name="Calculation 2 6 22" xfId="440"/>
    <cellStyle name="Calculation 2 6 22 2" xfId="4998"/>
    <cellStyle name="Calculation 2 6 22 3" xfId="6992"/>
    <cellStyle name="Calculation 2 6 22 4" xfId="2738"/>
    <cellStyle name="Calculation 2 6 23" xfId="441"/>
    <cellStyle name="Calculation 2 6 23 2" xfId="4999"/>
    <cellStyle name="Calculation 2 6 23 3" xfId="6993"/>
    <cellStyle name="Calculation 2 6 23 4" xfId="2739"/>
    <cellStyle name="Calculation 2 6 24" xfId="4984"/>
    <cellStyle name="Calculation 2 6 25" xfId="6978"/>
    <cellStyle name="Calculation 2 6 26" xfId="2724"/>
    <cellStyle name="Calculation 2 6 3" xfId="442"/>
    <cellStyle name="Calculation 2 6 3 2" xfId="5000"/>
    <cellStyle name="Calculation 2 6 3 3" xfId="6994"/>
    <cellStyle name="Calculation 2 6 3 4" xfId="2740"/>
    <cellStyle name="Calculation 2 6 4" xfId="443"/>
    <cellStyle name="Calculation 2 6 4 2" xfId="5001"/>
    <cellStyle name="Calculation 2 6 4 3" xfId="6995"/>
    <cellStyle name="Calculation 2 6 4 4" xfId="2741"/>
    <cellStyle name="Calculation 2 6 5" xfId="444"/>
    <cellStyle name="Calculation 2 6 5 2" xfId="5002"/>
    <cellStyle name="Calculation 2 6 5 3" xfId="6996"/>
    <cellStyle name="Calculation 2 6 5 4" xfId="2742"/>
    <cellStyle name="Calculation 2 6 6" xfId="445"/>
    <cellStyle name="Calculation 2 6 6 2" xfId="5003"/>
    <cellStyle name="Calculation 2 6 6 3" xfId="6997"/>
    <cellStyle name="Calculation 2 6 6 4" xfId="2743"/>
    <cellStyle name="Calculation 2 6 7" xfId="446"/>
    <cellStyle name="Calculation 2 6 7 2" xfId="5004"/>
    <cellStyle name="Calculation 2 6 7 3" xfId="6998"/>
    <cellStyle name="Calculation 2 6 7 4" xfId="2744"/>
    <cellStyle name="Calculation 2 6 8" xfId="447"/>
    <cellStyle name="Calculation 2 6 8 2" xfId="5005"/>
    <cellStyle name="Calculation 2 6 8 3" xfId="6999"/>
    <cellStyle name="Calculation 2 6 8 4" xfId="2745"/>
    <cellStyle name="Calculation 2 6 9" xfId="448"/>
    <cellStyle name="Calculation 2 6 9 2" xfId="5006"/>
    <cellStyle name="Calculation 2 6 9 3" xfId="7000"/>
    <cellStyle name="Calculation 2 6 9 4" xfId="2746"/>
    <cellStyle name="Calculation 2 7" xfId="449"/>
    <cellStyle name="Calculation 2 7 10" xfId="450"/>
    <cellStyle name="Calculation 2 7 10 2" xfId="5008"/>
    <cellStyle name="Calculation 2 7 10 3" xfId="7002"/>
    <cellStyle name="Calculation 2 7 10 4" xfId="2748"/>
    <cellStyle name="Calculation 2 7 11" xfId="451"/>
    <cellStyle name="Calculation 2 7 11 2" xfId="5009"/>
    <cellStyle name="Calculation 2 7 11 3" xfId="7003"/>
    <cellStyle name="Calculation 2 7 11 4" xfId="2749"/>
    <cellStyle name="Calculation 2 7 12" xfId="452"/>
    <cellStyle name="Calculation 2 7 12 2" xfId="5010"/>
    <cellStyle name="Calculation 2 7 12 3" xfId="7004"/>
    <cellStyle name="Calculation 2 7 12 4" xfId="2750"/>
    <cellStyle name="Calculation 2 7 13" xfId="453"/>
    <cellStyle name="Calculation 2 7 13 2" xfId="5011"/>
    <cellStyle name="Calculation 2 7 13 3" xfId="7005"/>
    <cellStyle name="Calculation 2 7 13 4" xfId="2751"/>
    <cellStyle name="Calculation 2 7 14" xfId="454"/>
    <cellStyle name="Calculation 2 7 14 2" xfId="5012"/>
    <cellStyle name="Calculation 2 7 14 3" xfId="7006"/>
    <cellStyle name="Calculation 2 7 14 4" xfId="2752"/>
    <cellStyle name="Calculation 2 7 15" xfId="455"/>
    <cellStyle name="Calculation 2 7 15 2" xfId="5013"/>
    <cellStyle name="Calculation 2 7 15 3" xfId="7007"/>
    <cellStyle name="Calculation 2 7 15 4" xfId="2753"/>
    <cellStyle name="Calculation 2 7 16" xfId="456"/>
    <cellStyle name="Calculation 2 7 16 2" xfId="5014"/>
    <cellStyle name="Calculation 2 7 16 3" xfId="7008"/>
    <cellStyle name="Calculation 2 7 16 4" xfId="2754"/>
    <cellStyle name="Calculation 2 7 17" xfId="457"/>
    <cellStyle name="Calculation 2 7 17 2" xfId="5015"/>
    <cellStyle name="Calculation 2 7 17 3" xfId="7009"/>
    <cellStyle name="Calculation 2 7 17 4" xfId="2755"/>
    <cellStyle name="Calculation 2 7 18" xfId="458"/>
    <cellStyle name="Calculation 2 7 18 2" xfId="5016"/>
    <cellStyle name="Calculation 2 7 18 3" xfId="7010"/>
    <cellStyle name="Calculation 2 7 18 4" xfId="2756"/>
    <cellStyle name="Calculation 2 7 19" xfId="459"/>
    <cellStyle name="Calculation 2 7 19 2" xfId="5017"/>
    <cellStyle name="Calculation 2 7 19 3" xfId="7011"/>
    <cellStyle name="Calculation 2 7 19 4" xfId="2757"/>
    <cellStyle name="Calculation 2 7 2" xfId="460"/>
    <cellStyle name="Calculation 2 7 2 2" xfId="5018"/>
    <cellStyle name="Calculation 2 7 2 3" xfId="7012"/>
    <cellStyle name="Calculation 2 7 2 4" xfId="2758"/>
    <cellStyle name="Calculation 2 7 20" xfId="461"/>
    <cellStyle name="Calculation 2 7 20 2" xfId="5019"/>
    <cellStyle name="Calculation 2 7 20 3" xfId="7013"/>
    <cellStyle name="Calculation 2 7 20 4" xfId="2759"/>
    <cellStyle name="Calculation 2 7 21" xfId="462"/>
    <cellStyle name="Calculation 2 7 21 2" xfId="5020"/>
    <cellStyle name="Calculation 2 7 21 3" xfId="7014"/>
    <cellStyle name="Calculation 2 7 21 4" xfId="2760"/>
    <cellStyle name="Calculation 2 7 22" xfId="463"/>
    <cellStyle name="Calculation 2 7 22 2" xfId="5021"/>
    <cellStyle name="Calculation 2 7 22 3" xfId="7015"/>
    <cellStyle name="Calculation 2 7 22 4" xfId="2761"/>
    <cellStyle name="Calculation 2 7 23" xfId="464"/>
    <cellStyle name="Calculation 2 7 23 2" xfId="5022"/>
    <cellStyle name="Calculation 2 7 23 3" xfId="7016"/>
    <cellStyle name="Calculation 2 7 23 4" xfId="2762"/>
    <cellStyle name="Calculation 2 7 24" xfId="5007"/>
    <cellStyle name="Calculation 2 7 25" xfId="7001"/>
    <cellStyle name="Calculation 2 7 26" xfId="2747"/>
    <cellStyle name="Calculation 2 7 3" xfId="465"/>
    <cellStyle name="Calculation 2 7 3 2" xfId="5023"/>
    <cellStyle name="Calculation 2 7 3 3" xfId="7017"/>
    <cellStyle name="Calculation 2 7 3 4" xfId="2763"/>
    <cellStyle name="Calculation 2 7 4" xfId="466"/>
    <cellStyle name="Calculation 2 7 4 2" xfId="5024"/>
    <cellStyle name="Calculation 2 7 4 3" xfId="7018"/>
    <cellStyle name="Calculation 2 7 4 4" xfId="2764"/>
    <cellStyle name="Calculation 2 7 5" xfId="467"/>
    <cellStyle name="Calculation 2 7 5 2" xfId="5025"/>
    <cellStyle name="Calculation 2 7 5 3" xfId="7019"/>
    <cellStyle name="Calculation 2 7 5 4" xfId="2765"/>
    <cellStyle name="Calculation 2 7 6" xfId="468"/>
    <cellStyle name="Calculation 2 7 6 2" xfId="5026"/>
    <cellStyle name="Calculation 2 7 6 3" xfId="7020"/>
    <cellStyle name="Calculation 2 7 6 4" xfId="2766"/>
    <cellStyle name="Calculation 2 7 7" xfId="469"/>
    <cellStyle name="Calculation 2 7 7 2" xfId="5027"/>
    <cellStyle name="Calculation 2 7 7 3" xfId="7021"/>
    <cellStyle name="Calculation 2 7 7 4" xfId="2767"/>
    <cellStyle name="Calculation 2 7 8" xfId="470"/>
    <cellStyle name="Calculation 2 7 8 2" xfId="5028"/>
    <cellStyle name="Calculation 2 7 8 3" xfId="7022"/>
    <cellStyle name="Calculation 2 7 8 4" xfId="2768"/>
    <cellStyle name="Calculation 2 7 9" xfId="471"/>
    <cellStyle name="Calculation 2 7 9 2" xfId="5029"/>
    <cellStyle name="Calculation 2 7 9 3" xfId="7023"/>
    <cellStyle name="Calculation 2 7 9 4" xfId="2769"/>
    <cellStyle name="Calculation 2 8" xfId="472"/>
    <cellStyle name="Calculation 2 8 10" xfId="473"/>
    <cellStyle name="Calculation 2 8 10 2" xfId="5031"/>
    <cellStyle name="Calculation 2 8 10 3" xfId="7025"/>
    <cellStyle name="Calculation 2 8 10 4" xfId="2771"/>
    <cellStyle name="Calculation 2 8 11" xfId="474"/>
    <cellStyle name="Calculation 2 8 11 2" xfId="5032"/>
    <cellStyle name="Calculation 2 8 11 3" xfId="7026"/>
    <cellStyle name="Calculation 2 8 11 4" xfId="2772"/>
    <cellStyle name="Calculation 2 8 12" xfId="475"/>
    <cellStyle name="Calculation 2 8 12 2" xfId="5033"/>
    <cellStyle name="Calculation 2 8 12 3" xfId="7027"/>
    <cellStyle name="Calculation 2 8 12 4" xfId="2773"/>
    <cellStyle name="Calculation 2 8 13" xfId="476"/>
    <cellStyle name="Calculation 2 8 13 2" xfId="5034"/>
    <cellStyle name="Calculation 2 8 13 3" xfId="7028"/>
    <cellStyle name="Calculation 2 8 13 4" xfId="2774"/>
    <cellStyle name="Calculation 2 8 14" xfId="477"/>
    <cellStyle name="Calculation 2 8 14 2" xfId="5035"/>
    <cellStyle name="Calculation 2 8 14 3" xfId="7029"/>
    <cellStyle name="Calculation 2 8 14 4" xfId="2775"/>
    <cellStyle name="Calculation 2 8 15" xfId="478"/>
    <cellStyle name="Calculation 2 8 15 2" xfId="5036"/>
    <cellStyle name="Calculation 2 8 15 3" xfId="7030"/>
    <cellStyle name="Calculation 2 8 15 4" xfId="2776"/>
    <cellStyle name="Calculation 2 8 16" xfId="479"/>
    <cellStyle name="Calculation 2 8 16 2" xfId="5037"/>
    <cellStyle name="Calculation 2 8 16 3" xfId="7031"/>
    <cellStyle name="Calculation 2 8 16 4" xfId="2777"/>
    <cellStyle name="Calculation 2 8 17" xfId="480"/>
    <cellStyle name="Calculation 2 8 17 2" xfId="5038"/>
    <cellStyle name="Calculation 2 8 17 3" xfId="7032"/>
    <cellStyle name="Calculation 2 8 17 4" xfId="2778"/>
    <cellStyle name="Calculation 2 8 18" xfId="481"/>
    <cellStyle name="Calculation 2 8 18 2" xfId="5039"/>
    <cellStyle name="Calculation 2 8 18 3" xfId="7033"/>
    <cellStyle name="Calculation 2 8 18 4" xfId="2779"/>
    <cellStyle name="Calculation 2 8 19" xfId="482"/>
    <cellStyle name="Calculation 2 8 19 2" xfId="5040"/>
    <cellStyle name="Calculation 2 8 19 3" xfId="7034"/>
    <cellStyle name="Calculation 2 8 19 4" xfId="2780"/>
    <cellStyle name="Calculation 2 8 2" xfId="483"/>
    <cellStyle name="Calculation 2 8 2 2" xfId="5041"/>
    <cellStyle name="Calculation 2 8 2 3" xfId="7035"/>
    <cellStyle name="Calculation 2 8 2 4" xfId="2781"/>
    <cellStyle name="Calculation 2 8 20" xfId="484"/>
    <cellStyle name="Calculation 2 8 20 2" xfId="5042"/>
    <cellStyle name="Calculation 2 8 20 3" xfId="7036"/>
    <cellStyle name="Calculation 2 8 20 4" xfId="2782"/>
    <cellStyle name="Calculation 2 8 21" xfId="485"/>
    <cellStyle name="Calculation 2 8 21 2" xfId="5043"/>
    <cellStyle name="Calculation 2 8 21 3" xfId="7037"/>
    <cellStyle name="Calculation 2 8 21 4" xfId="2783"/>
    <cellStyle name="Calculation 2 8 22" xfId="486"/>
    <cellStyle name="Calculation 2 8 22 2" xfId="5044"/>
    <cellStyle name="Calculation 2 8 22 3" xfId="7038"/>
    <cellStyle name="Calculation 2 8 22 4" xfId="2784"/>
    <cellStyle name="Calculation 2 8 23" xfId="487"/>
    <cellStyle name="Calculation 2 8 23 2" xfId="5045"/>
    <cellStyle name="Calculation 2 8 23 3" xfId="7039"/>
    <cellStyle name="Calculation 2 8 23 4" xfId="2785"/>
    <cellStyle name="Calculation 2 8 24" xfId="5030"/>
    <cellStyle name="Calculation 2 8 25" xfId="7024"/>
    <cellStyle name="Calculation 2 8 26" xfId="2770"/>
    <cellStyle name="Calculation 2 8 3" xfId="488"/>
    <cellStyle name="Calculation 2 8 3 2" xfId="5046"/>
    <cellStyle name="Calculation 2 8 3 3" xfId="7040"/>
    <cellStyle name="Calculation 2 8 3 4" xfId="2786"/>
    <cellStyle name="Calculation 2 8 4" xfId="489"/>
    <cellStyle name="Calculation 2 8 4 2" xfId="5047"/>
    <cellStyle name="Calculation 2 8 4 3" xfId="7041"/>
    <cellStyle name="Calculation 2 8 4 4" xfId="2787"/>
    <cellStyle name="Calculation 2 8 5" xfId="490"/>
    <cellStyle name="Calculation 2 8 5 2" xfId="5048"/>
    <cellStyle name="Calculation 2 8 5 3" xfId="7042"/>
    <cellStyle name="Calculation 2 8 5 4" xfId="2788"/>
    <cellStyle name="Calculation 2 8 6" xfId="491"/>
    <cellStyle name="Calculation 2 8 6 2" xfId="5049"/>
    <cellStyle name="Calculation 2 8 6 3" xfId="7043"/>
    <cellStyle name="Calculation 2 8 6 4" xfId="2789"/>
    <cellStyle name="Calculation 2 8 7" xfId="492"/>
    <cellStyle name="Calculation 2 8 7 2" xfId="5050"/>
    <cellStyle name="Calculation 2 8 7 3" xfId="7044"/>
    <cellStyle name="Calculation 2 8 7 4" xfId="2790"/>
    <cellStyle name="Calculation 2 8 8" xfId="493"/>
    <cellStyle name="Calculation 2 8 8 2" xfId="5051"/>
    <cellStyle name="Calculation 2 8 8 3" xfId="7045"/>
    <cellStyle name="Calculation 2 8 8 4" xfId="2791"/>
    <cellStyle name="Calculation 2 8 9" xfId="494"/>
    <cellStyle name="Calculation 2 8 9 2" xfId="5052"/>
    <cellStyle name="Calculation 2 8 9 3" xfId="7046"/>
    <cellStyle name="Calculation 2 8 9 4" xfId="2792"/>
    <cellStyle name="Calculation 2 9" xfId="495"/>
    <cellStyle name="Calculation 2 9 10" xfId="496"/>
    <cellStyle name="Calculation 2 9 10 2" xfId="5054"/>
    <cellStyle name="Calculation 2 9 10 3" xfId="7048"/>
    <cellStyle name="Calculation 2 9 10 4" xfId="2794"/>
    <cellStyle name="Calculation 2 9 11" xfId="497"/>
    <cellStyle name="Calculation 2 9 11 2" xfId="5055"/>
    <cellStyle name="Calculation 2 9 11 3" xfId="7049"/>
    <cellStyle name="Calculation 2 9 11 4" xfId="2795"/>
    <cellStyle name="Calculation 2 9 12" xfId="498"/>
    <cellStyle name="Calculation 2 9 12 2" xfId="5056"/>
    <cellStyle name="Calculation 2 9 12 3" xfId="7050"/>
    <cellStyle name="Calculation 2 9 12 4" xfId="2796"/>
    <cellStyle name="Calculation 2 9 13" xfId="499"/>
    <cellStyle name="Calculation 2 9 13 2" xfId="5057"/>
    <cellStyle name="Calculation 2 9 13 3" xfId="7051"/>
    <cellStyle name="Calculation 2 9 13 4" xfId="2797"/>
    <cellStyle name="Calculation 2 9 14" xfId="500"/>
    <cellStyle name="Calculation 2 9 14 2" xfId="5058"/>
    <cellStyle name="Calculation 2 9 14 3" xfId="7052"/>
    <cellStyle name="Calculation 2 9 14 4" xfId="2798"/>
    <cellStyle name="Calculation 2 9 15" xfId="501"/>
    <cellStyle name="Calculation 2 9 15 2" xfId="5059"/>
    <cellStyle name="Calculation 2 9 15 3" xfId="7053"/>
    <cellStyle name="Calculation 2 9 15 4" xfId="2799"/>
    <cellStyle name="Calculation 2 9 16" xfId="502"/>
    <cellStyle name="Calculation 2 9 16 2" xfId="5060"/>
    <cellStyle name="Calculation 2 9 16 3" xfId="7054"/>
    <cellStyle name="Calculation 2 9 16 4" xfId="2800"/>
    <cellStyle name="Calculation 2 9 17" xfId="503"/>
    <cellStyle name="Calculation 2 9 17 2" xfId="5061"/>
    <cellStyle name="Calculation 2 9 17 3" xfId="7055"/>
    <cellStyle name="Calculation 2 9 17 4" xfId="2801"/>
    <cellStyle name="Calculation 2 9 18" xfId="504"/>
    <cellStyle name="Calculation 2 9 18 2" xfId="5062"/>
    <cellStyle name="Calculation 2 9 18 3" xfId="7056"/>
    <cellStyle name="Calculation 2 9 18 4" xfId="2802"/>
    <cellStyle name="Calculation 2 9 19" xfId="505"/>
    <cellStyle name="Calculation 2 9 19 2" xfId="5063"/>
    <cellStyle name="Calculation 2 9 19 3" xfId="7057"/>
    <cellStyle name="Calculation 2 9 19 4" xfId="2803"/>
    <cellStyle name="Calculation 2 9 2" xfId="506"/>
    <cellStyle name="Calculation 2 9 2 2" xfId="5064"/>
    <cellStyle name="Calculation 2 9 2 3" xfId="7058"/>
    <cellStyle name="Calculation 2 9 2 4" xfId="2804"/>
    <cellStyle name="Calculation 2 9 20" xfId="507"/>
    <cellStyle name="Calculation 2 9 20 2" xfId="5065"/>
    <cellStyle name="Calculation 2 9 20 3" xfId="7059"/>
    <cellStyle name="Calculation 2 9 20 4" xfId="2805"/>
    <cellStyle name="Calculation 2 9 21" xfId="508"/>
    <cellStyle name="Calculation 2 9 21 2" xfId="5066"/>
    <cellStyle name="Calculation 2 9 21 3" xfId="7060"/>
    <cellStyle name="Calculation 2 9 21 4" xfId="2806"/>
    <cellStyle name="Calculation 2 9 22" xfId="509"/>
    <cellStyle name="Calculation 2 9 22 2" xfId="5067"/>
    <cellStyle name="Calculation 2 9 22 3" xfId="7061"/>
    <cellStyle name="Calculation 2 9 22 4" xfId="2807"/>
    <cellStyle name="Calculation 2 9 23" xfId="510"/>
    <cellStyle name="Calculation 2 9 23 2" xfId="5068"/>
    <cellStyle name="Calculation 2 9 23 3" xfId="7062"/>
    <cellStyle name="Calculation 2 9 23 4" xfId="2808"/>
    <cellStyle name="Calculation 2 9 24" xfId="5053"/>
    <cellStyle name="Calculation 2 9 25" xfId="7047"/>
    <cellStyle name="Calculation 2 9 26" xfId="2793"/>
    <cellStyle name="Calculation 2 9 3" xfId="511"/>
    <cellStyle name="Calculation 2 9 3 2" xfId="5069"/>
    <cellStyle name="Calculation 2 9 3 3" xfId="7063"/>
    <cellStyle name="Calculation 2 9 3 4" xfId="2809"/>
    <cellStyle name="Calculation 2 9 4" xfId="512"/>
    <cellStyle name="Calculation 2 9 4 2" xfId="5070"/>
    <cellStyle name="Calculation 2 9 4 3" xfId="7064"/>
    <cellStyle name="Calculation 2 9 4 4" xfId="2810"/>
    <cellStyle name="Calculation 2 9 5" xfId="513"/>
    <cellStyle name="Calculation 2 9 5 2" xfId="5071"/>
    <cellStyle name="Calculation 2 9 5 3" xfId="7065"/>
    <cellStyle name="Calculation 2 9 5 4" xfId="2811"/>
    <cellStyle name="Calculation 2 9 6" xfId="514"/>
    <cellStyle name="Calculation 2 9 6 2" xfId="5072"/>
    <cellStyle name="Calculation 2 9 6 3" xfId="7066"/>
    <cellStyle name="Calculation 2 9 6 4" xfId="2812"/>
    <cellStyle name="Calculation 2 9 7" xfId="515"/>
    <cellStyle name="Calculation 2 9 7 2" xfId="5073"/>
    <cellStyle name="Calculation 2 9 7 3" xfId="7067"/>
    <cellStyle name="Calculation 2 9 7 4" xfId="2813"/>
    <cellStyle name="Calculation 2 9 8" xfId="516"/>
    <cellStyle name="Calculation 2 9 8 2" xfId="5074"/>
    <cellStyle name="Calculation 2 9 8 3" xfId="7068"/>
    <cellStyle name="Calculation 2 9 8 4" xfId="2814"/>
    <cellStyle name="Calculation 2 9 9" xfId="517"/>
    <cellStyle name="Calculation 2 9 9 2" xfId="5075"/>
    <cellStyle name="Calculation 2 9 9 3" xfId="7069"/>
    <cellStyle name="Calculation 2 9 9 4" xfId="2815"/>
    <cellStyle name="Calculation 3" xfId="6904"/>
    <cellStyle name="Calculation 4" xfId="4627"/>
    <cellStyle name="Calculation 5" xfId="6881"/>
    <cellStyle name="Calculation 6" xfId="2451"/>
    <cellStyle name="Check Cell" xfId="27" builtinId="23" customBuiltin="1"/>
    <cellStyle name="Check Cell 2" xfId="518"/>
    <cellStyle name="Check Cell 2 2" xfId="519"/>
    <cellStyle name="Check Cell 3" xfId="6906"/>
    <cellStyle name="CollegeHeader1" xfId="77"/>
    <cellStyle name="ColumnAttributeAbovePrompt" xfId="28"/>
    <cellStyle name="ColumnAttributePrompt" xfId="29"/>
    <cellStyle name="ColumnAttributeValue" xfId="30"/>
    <cellStyle name="ColumnHeadingPrompt" xfId="31"/>
    <cellStyle name="ColumnHeadingValue" xfId="32"/>
    <cellStyle name="Comma" xfId="2447" builtinId="3"/>
    <cellStyle name="Comma [0] 2" xfId="6890"/>
    <cellStyle name="Comma 10" xfId="520"/>
    <cellStyle name="Comma 10 10" xfId="2816"/>
    <cellStyle name="Comma 10 2" xfId="521"/>
    <cellStyle name="Comma 10 2 2" xfId="2817"/>
    <cellStyle name="Comma 10 3" xfId="522"/>
    <cellStyle name="Comma 10 3 2" xfId="2818"/>
    <cellStyle name="Comma 10 4" xfId="523"/>
    <cellStyle name="Comma 10 4 2" xfId="2819"/>
    <cellStyle name="Comma 10 5" xfId="524"/>
    <cellStyle name="Comma 10 5 2" xfId="2820"/>
    <cellStyle name="Comma 10 6" xfId="525"/>
    <cellStyle name="Comma 10 6 2" xfId="2821"/>
    <cellStyle name="Comma 10 7" xfId="526"/>
    <cellStyle name="Comma 10 7 2" xfId="2822"/>
    <cellStyle name="Comma 10 8" xfId="527"/>
    <cellStyle name="Comma 10 8 2" xfId="2823"/>
    <cellStyle name="Comma 10 9" xfId="528"/>
    <cellStyle name="Comma 10 9 2" xfId="2824"/>
    <cellStyle name="Comma 11" xfId="8774"/>
    <cellStyle name="Comma 12" xfId="8820"/>
    <cellStyle name="Comma 13" xfId="8772"/>
    <cellStyle name="Comma 14" xfId="8818"/>
    <cellStyle name="Comma 15" xfId="8776"/>
    <cellStyle name="Comma 16" xfId="8816"/>
    <cellStyle name="Comma 17" xfId="8809"/>
    <cellStyle name="Comma 18" xfId="8805"/>
    <cellStyle name="Comma 19" xfId="8800"/>
    <cellStyle name="Comma 2" xfId="73"/>
    <cellStyle name="Comma 2 10" xfId="2378"/>
    <cellStyle name="Comma 2 10 2" xfId="6876"/>
    <cellStyle name="Comma 2 10 3" xfId="4597"/>
    <cellStyle name="Comma 2 11" xfId="4641"/>
    <cellStyle name="Comma 2 12" xfId="2457"/>
    <cellStyle name="Comma 2 2" xfId="529"/>
    <cellStyle name="Comma 2 2 10" xfId="530"/>
    <cellStyle name="Comma 2 2 2" xfId="531"/>
    <cellStyle name="Comma 2 2 2 2" xfId="2825"/>
    <cellStyle name="Comma 2 2 3" xfId="532"/>
    <cellStyle name="Comma 2 2 3 2" xfId="2826"/>
    <cellStyle name="Comma 2 2 4" xfId="533"/>
    <cellStyle name="Comma 2 2 4 2" xfId="2827"/>
    <cellStyle name="Comma 2 2 5" xfId="534"/>
    <cellStyle name="Comma 2 2 5 2" xfId="2828"/>
    <cellStyle name="Comma 2 2 6" xfId="535"/>
    <cellStyle name="Comma 2 2 6 2" xfId="2829"/>
    <cellStyle name="Comma 2 2 7" xfId="536"/>
    <cellStyle name="Comma 2 2 7 2" xfId="2830"/>
    <cellStyle name="Comma 2 2 8" xfId="537"/>
    <cellStyle name="Comma 2 2 8 2" xfId="2831"/>
    <cellStyle name="Comma 2 2 9" xfId="538"/>
    <cellStyle name="Comma 2 2 9 2" xfId="2832"/>
    <cellStyle name="Comma 2 3" xfId="539"/>
    <cellStyle name="Comma 2 4" xfId="540"/>
    <cellStyle name="Comma 2 5" xfId="541"/>
    <cellStyle name="Comma 2 6" xfId="542"/>
    <cellStyle name="Comma 2 7" xfId="543"/>
    <cellStyle name="Comma 2 8" xfId="544"/>
    <cellStyle name="Comma 2 9" xfId="545"/>
    <cellStyle name="Comma 20" xfId="8796"/>
    <cellStyle name="Comma 21" xfId="8791"/>
    <cellStyle name="Comma 22" xfId="8787"/>
    <cellStyle name="Comma 23" xfId="8781"/>
    <cellStyle name="Comma 24" xfId="8786"/>
    <cellStyle name="Comma 25" xfId="8814"/>
    <cellStyle name="Comma 26" xfId="8802"/>
    <cellStyle name="Comma 27" xfId="8811"/>
    <cellStyle name="Comma 28" xfId="8795"/>
    <cellStyle name="Comma 29" xfId="8803"/>
    <cellStyle name="Comma 3" xfId="78"/>
    <cellStyle name="Comma 3 10" xfId="4646"/>
    <cellStyle name="Comma 3 11" xfId="2460"/>
    <cellStyle name="Comma 3 2" xfId="546"/>
    <cellStyle name="Comma 3 2 2" xfId="2833"/>
    <cellStyle name="Comma 3 3" xfId="547"/>
    <cellStyle name="Comma 3 3 2" xfId="2834"/>
    <cellStyle name="Comma 3 4" xfId="548"/>
    <cellStyle name="Comma 3 4 2" xfId="2835"/>
    <cellStyle name="Comma 3 5" xfId="549"/>
    <cellStyle name="Comma 3 5 2" xfId="2836"/>
    <cellStyle name="Comma 3 6" xfId="550"/>
    <cellStyle name="Comma 3 6 2" xfId="2837"/>
    <cellStyle name="Comma 3 7" xfId="551"/>
    <cellStyle name="Comma 3 7 2" xfId="2838"/>
    <cellStyle name="Comma 3 8" xfId="552"/>
    <cellStyle name="Comma 3 8 2" xfId="2839"/>
    <cellStyle name="Comma 3 9" xfId="553"/>
    <cellStyle name="Comma 3 9 2" xfId="2840"/>
    <cellStyle name="Comma 30" xfId="8789"/>
    <cellStyle name="Comma 31" xfId="8794"/>
    <cellStyle name="Comma 32" xfId="8783"/>
    <cellStyle name="Comma 33" xfId="8785"/>
    <cellStyle name="Comma 34" xfId="8780"/>
    <cellStyle name="Comma 35" xfId="8778"/>
    <cellStyle name="Comma 36" xfId="8779"/>
    <cellStyle name="Comma 37" xfId="8777"/>
    <cellStyle name="Comma 38" xfId="4600"/>
    <cellStyle name="Comma 4" xfId="79"/>
    <cellStyle name="Comma 4 10" xfId="4647"/>
    <cellStyle name="Comma 4 11" xfId="2461"/>
    <cellStyle name="Comma 4 2" xfId="554"/>
    <cellStyle name="Comma 4 2 2" xfId="2841"/>
    <cellStyle name="Comma 4 3" xfId="555"/>
    <cellStyle name="Comma 4 3 2" xfId="2842"/>
    <cellStyle name="Comma 4 4" xfId="556"/>
    <cellStyle name="Comma 4 4 2" xfId="2843"/>
    <cellStyle name="Comma 4 5" xfId="557"/>
    <cellStyle name="Comma 4 5 2" xfId="2844"/>
    <cellStyle name="Comma 4 6" xfId="558"/>
    <cellStyle name="Comma 4 6 2" xfId="2845"/>
    <cellStyle name="Comma 4 7" xfId="559"/>
    <cellStyle name="Comma 4 7 2" xfId="2846"/>
    <cellStyle name="Comma 4 8" xfId="560"/>
    <cellStyle name="Comma 4 8 2" xfId="2847"/>
    <cellStyle name="Comma 4 9" xfId="561"/>
    <cellStyle name="Comma 4 9 2" xfId="2848"/>
    <cellStyle name="Comma 5" xfId="94"/>
    <cellStyle name="Comma 5 10" xfId="4656"/>
    <cellStyle name="Comma 5 11" xfId="2469"/>
    <cellStyle name="Comma 5 2" xfId="562"/>
    <cellStyle name="Comma 5 2 2" xfId="2849"/>
    <cellStyle name="Comma 5 3" xfId="563"/>
    <cellStyle name="Comma 5 3 2" xfId="2850"/>
    <cellStyle name="Comma 5 4" xfId="564"/>
    <cellStyle name="Comma 5 4 2" xfId="2851"/>
    <cellStyle name="Comma 5 5" xfId="565"/>
    <cellStyle name="Comma 5 5 2" xfId="2852"/>
    <cellStyle name="Comma 5 6" xfId="566"/>
    <cellStyle name="Comma 5 6 2" xfId="2853"/>
    <cellStyle name="Comma 5 7" xfId="567"/>
    <cellStyle name="Comma 5 7 2" xfId="2854"/>
    <cellStyle name="Comma 5 8" xfId="568"/>
    <cellStyle name="Comma 5 8 2" xfId="2855"/>
    <cellStyle name="Comma 5 9" xfId="569"/>
    <cellStyle name="Comma 5 9 2" xfId="2856"/>
    <cellStyle name="Comma 6" xfId="2425"/>
    <cellStyle name="Comma 6 2" xfId="570"/>
    <cellStyle name="Comma 6 2 2" xfId="2857"/>
    <cellStyle name="Comma 6 3" xfId="571"/>
    <cellStyle name="Comma 6 3 2" xfId="2858"/>
    <cellStyle name="Comma 6 4" xfId="572"/>
    <cellStyle name="Comma 6 4 2" xfId="2859"/>
    <cellStyle name="Comma 6 5" xfId="573"/>
    <cellStyle name="Comma 6 5 2" xfId="2860"/>
    <cellStyle name="Comma 6 6" xfId="574"/>
    <cellStyle name="Comma 6 6 2" xfId="2861"/>
    <cellStyle name="Comma 6 7" xfId="575"/>
    <cellStyle name="Comma 6 7 2" xfId="2862"/>
    <cellStyle name="Comma 6 8" xfId="576"/>
    <cellStyle name="Comma 6 8 2" xfId="2863"/>
    <cellStyle name="Comma 6 9" xfId="577"/>
    <cellStyle name="Comma 6 9 2" xfId="2864"/>
    <cellStyle name="Comma 7" xfId="2444"/>
    <cellStyle name="Comma 7 2" xfId="578"/>
    <cellStyle name="Comma 7 2 2" xfId="2865"/>
    <cellStyle name="Comma 7 3" xfId="579"/>
    <cellStyle name="Comma 7 3 2" xfId="2866"/>
    <cellStyle name="Comma 7 4" xfId="580"/>
    <cellStyle name="Comma 7 4 2" xfId="2867"/>
    <cellStyle name="Comma 7 5" xfId="581"/>
    <cellStyle name="Comma 7 5 2" xfId="2868"/>
    <cellStyle name="Comma 7 6" xfId="582"/>
    <cellStyle name="Comma 7 6 2" xfId="2869"/>
    <cellStyle name="Comma 7 7" xfId="583"/>
    <cellStyle name="Comma 7 7 2" xfId="2870"/>
    <cellStyle name="Comma 7 8" xfId="584"/>
    <cellStyle name="Comma 7 8 2" xfId="2871"/>
    <cellStyle name="Comma 7 9" xfId="585"/>
    <cellStyle name="Comma 7 9 2" xfId="2872"/>
    <cellStyle name="Comma 8" xfId="6889"/>
    <cellStyle name="Comma 8 2" xfId="586"/>
    <cellStyle name="Comma 8 2 2" xfId="2873"/>
    <cellStyle name="Comma 8 3" xfId="587"/>
    <cellStyle name="Comma 8 3 2" xfId="2874"/>
    <cellStyle name="Comma 8 4" xfId="588"/>
    <cellStyle name="Comma 8 4 2" xfId="2875"/>
    <cellStyle name="Comma 8 5" xfId="589"/>
    <cellStyle name="Comma 8 5 2" xfId="2876"/>
    <cellStyle name="Comma 8 6" xfId="590"/>
    <cellStyle name="Comma 8 6 2" xfId="2877"/>
    <cellStyle name="Comma 8 7" xfId="591"/>
    <cellStyle name="Comma 8 7 2" xfId="2878"/>
    <cellStyle name="Comma 8 8" xfId="592"/>
    <cellStyle name="Comma 8 8 2" xfId="2879"/>
    <cellStyle name="Comma 8 9" xfId="593"/>
    <cellStyle name="Comma 8 9 2" xfId="2880"/>
    <cellStyle name="Comma 9" xfId="6885"/>
    <cellStyle name="Comma 9 2" xfId="594"/>
    <cellStyle name="Comma 9 2 2" xfId="2881"/>
    <cellStyle name="Comma 9 3" xfId="595"/>
    <cellStyle name="Comma 9 3 2" xfId="2882"/>
    <cellStyle name="Comma 9 4" xfId="596"/>
    <cellStyle name="Comma 9 4 2" xfId="2883"/>
    <cellStyle name="Comma 9 5" xfId="597"/>
    <cellStyle name="Comma 9 5 2" xfId="2884"/>
    <cellStyle name="Comma 9 6" xfId="598"/>
    <cellStyle name="Comma 9 6 2" xfId="2885"/>
    <cellStyle name="Comma 9 7" xfId="599"/>
    <cellStyle name="Comma 9 7 2" xfId="2886"/>
    <cellStyle name="Comma 9 8" xfId="600"/>
    <cellStyle name="Comma 9 8 2" xfId="2887"/>
    <cellStyle name="Comma 9 9" xfId="601"/>
    <cellStyle name="Comma 9 9 2" xfId="2888"/>
    <cellStyle name="Currency" xfId="2450" builtinId="4"/>
    <cellStyle name="Currency [0] 2" xfId="6892"/>
    <cellStyle name="Currency 10" xfId="8825"/>
    <cellStyle name="Currency 11" xfId="8823"/>
    <cellStyle name="Currency 12" xfId="8773"/>
    <cellStyle name="Currency 13" xfId="8819"/>
    <cellStyle name="Currency 14" xfId="8824"/>
    <cellStyle name="Currency 15" xfId="8817"/>
    <cellStyle name="Currency 16" xfId="8810"/>
    <cellStyle name="Currency 17" xfId="8807"/>
    <cellStyle name="Currency 18" xfId="8801"/>
    <cellStyle name="Currency 19" xfId="8798"/>
    <cellStyle name="Currency 2" xfId="74"/>
    <cellStyle name="Currency 2 2" xfId="602"/>
    <cellStyle name="Currency 2 2 2" xfId="603"/>
    <cellStyle name="Currency 2 3" xfId="4642"/>
    <cellStyle name="Currency 2 4" xfId="2458"/>
    <cellStyle name="Currency 20" xfId="8792"/>
    <cellStyle name="Currency 21" xfId="8788"/>
    <cellStyle name="Currency 22" xfId="8782"/>
    <cellStyle name="Currency 23" xfId="8821"/>
    <cellStyle name="Currency 24" xfId="8815"/>
    <cellStyle name="Currency 25" xfId="8812"/>
    <cellStyle name="Currency 26" xfId="8813"/>
    <cellStyle name="Currency 27" xfId="8806"/>
    <cellStyle name="Currency 28" xfId="8808"/>
    <cellStyle name="Currency 29" xfId="8797"/>
    <cellStyle name="Currency 3" xfId="80"/>
    <cellStyle name="Currency 3 2" xfId="604"/>
    <cellStyle name="Currency 3 3" xfId="4648"/>
    <cellStyle name="Currency 3 4" xfId="2462"/>
    <cellStyle name="Currency 30" xfId="8799"/>
    <cellStyle name="Currency 31" xfId="8790"/>
    <cellStyle name="Currency 32" xfId="8793"/>
    <cellStyle name="Currency 33" xfId="8804"/>
    <cellStyle name="Currency 34" xfId="8784"/>
    <cellStyle name="Currency 4" xfId="605"/>
    <cellStyle name="Currency 5" xfId="606"/>
    <cellStyle name="Currency 5 2" xfId="2889"/>
    <cellStyle name="Currency 6" xfId="607"/>
    <cellStyle name="Currency 7" xfId="6891"/>
    <cellStyle name="Currency 8" xfId="8775"/>
    <cellStyle name="Currency 9" xfId="8822"/>
    <cellStyle name="Dane wejściowe" xfId="608"/>
    <cellStyle name="Dane wejściowe 10" xfId="609"/>
    <cellStyle name="Dane wejściowe 10 2" xfId="5167"/>
    <cellStyle name="Dane wejściowe 10 3" xfId="7071"/>
    <cellStyle name="Dane wejściowe 10 4" xfId="2891"/>
    <cellStyle name="Dane wejściowe 11" xfId="610"/>
    <cellStyle name="Dane wejściowe 11 2" xfId="5168"/>
    <cellStyle name="Dane wejściowe 11 3" xfId="7072"/>
    <cellStyle name="Dane wejściowe 11 4" xfId="2892"/>
    <cellStyle name="Dane wejściowe 12" xfId="611"/>
    <cellStyle name="Dane wejściowe 12 2" xfId="5169"/>
    <cellStyle name="Dane wejściowe 12 3" xfId="7073"/>
    <cellStyle name="Dane wejściowe 12 4" xfId="2893"/>
    <cellStyle name="Dane wejściowe 13" xfId="612"/>
    <cellStyle name="Dane wejściowe 13 2" xfId="5170"/>
    <cellStyle name="Dane wejściowe 13 3" xfId="7074"/>
    <cellStyle name="Dane wejściowe 13 4" xfId="2894"/>
    <cellStyle name="Dane wejściowe 14" xfId="613"/>
    <cellStyle name="Dane wejściowe 14 2" xfId="5171"/>
    <cellStyle name="Dane wejściowe 14 3" xfId="7075"/>
    <cellStyle name="Dane wejściowe 14 4" xfId="2895"/>
    <cellStyle name="Dane wejściowe 15" xfId="614"/>
    <cellStyle name="Dane wejściowe 15 2" xfId="5172"/>
    <cellStyle name="Dane wejściowe 15 3" xfId="7076"/>
    <cellStyle name="Dane wejściowe 15 4" xfId="2896"/>
    <cellStyle name="Dane wejściowe 16" xfId="615"/>
    <cellStyle name="Dane wejściowe 16 2" xfId="5173"/>
    <cellStyle name="Dane wejściowe 16 3" xfId="7077"/>
    <cellStyle name="Dane wejściowe 16 4" xfId="2897"/>
    <cellStyle name="Dane wejściowe 17" xfId="616"/>
    <cellStyle name="Dane wejściowe 17 2" xfId="5174"/>
    <cellStyle name="Dane wejściowe 17 3" xfId="7078"/>
    <cellStyle name="Dane wejściowe 17 4" xfId="2898"/>
    <cellStyle name="Dane wejściowe 18" xfId="617"/>
    <cellStyle name="Dane wejściowe 18 2" xfId="5175"/>
    <cellStyle name="Dane wejściowe 18 3" xfId="7079"/>
    <cellStyle name="Dane wejściowe 18 4" xfId="2899"/>
    <cellStyle name="Dane wejściowe 19" xfId="618"/>
    <cellStyle name="Dane wejściowe 19 2" xfId="5176"/>
    <cellStyle name="Dane wejściowe 19 3" xfId="7080"/>
    <cellStyle name="Dane wejściowe 19 4" xfId="2900"/>
    <cellStyle name="Dane wejściowe 2" xfId="619"/>
    <cellStyle name="Dane wejściowe 2 10" xfId="620"/>
    <cellStyle name="Dane wejściowe 2 10 2" xfId="5178"/>
    <cellStyle name="Dane wejściowe 2 10 3" xfId="7082"/>
    <cellStyle name="Dane wejściowe 2 10 4" xfId="2902"/>
    <cellStyle name="Dane wejściowe 2 11" xfId="621"/>
    <cellStyle name="Dane wejściowe 2 11 2" xfId="5179"/>
    <cellStyle name="Dane wejściowe 2 11 3" xfId="7083"/>
    <cellStyle name="Dane wejściowe 2 11 4" xfId="2903"/>
    <cellStyle name="Dane wejściowe 2 12" xfId="622"/>
    <cellStyle name="Dane wejściowe 2 12 2" xfId="5180"/>
    <cellStyle name="Dane wejściowe 2 12 3" xfId="7084"/>
    <cellStyle name="Dane wejściowe 2 12 4" xfId="2904"/>
    <cellStyle name="Dane wejściowe 2 13" xfId="623"/>
    <cellStyle name="Dane wejściowe 2 13 2" xfId="5181"/>
    <cellStyle name="Dane wejściowe 2 13 3" xfId="7085"/>
    <cellStyle name="Dane wejściowe 2 13 4" xfId="2905"/>
    <cellStyle name="Dane wejściowe 2 14" xfId="624"/>
    <cellStyle name="Dane wejściowe 2 14 2" xfId="5182"/>
    <cellStyle name="Dane wejściowe 2 14 3" xfId="7086"/>
    <cellStyle name="Dane wejściowe 2 14 4" xfId="2906"/>
    <cellStyle name="Dane wejściowe 2 15" xfId="625"/>
    <cellStyle name="Dane wejściowe 2 15 2" xfId="5183"/>
    <cellStyle name="Dane wejściowe 2 15 3" xfId="7087"/>
    <cellStyle name="Dane wejściowe 2 15 4" xfId="2907"/>
    <cellStyle name="Dane wejściowe 2 16" xfId="626"/>
    <cellStyle name="Dane wejściowe 2 16 2" xfId="5184"/>
    <cellStyle name="Dane wejściowe 2 16 3" xfId="7088"/>
    <cellStyle name="Dane wejściowe 2 16 4" xfId="2908"/>
    <cellStyle name="Dane wejściowe 2 17" xfId="627"/>
    <cellStyle name="Dane wejściowe 2 17 2" xfId="5185"/>
    <cellStyle name="Dane wejściowe 2 17 3" xfId="7089"/>
    <cellStyle name="Dane wejściowe 2 17 4" xfId="2909"/>
    <cellStyle name="Dane wejściowe 2 18" xfId="628"/>
    <cellStyle name="Dane wejściowe 2 18 2" xfId="5186"/>
    <cellStyle name="Dane wejściowe 2 18 3" xfId="7090"/>
    <cellStyle name="Dane wejściowe 2 18 4" xfId="2910"/>
    <cellStyle name="Dane wejściowe 2 19" xfId="629"/>
    <cellStyle name="Dane wejściowe 2 19 2" xfId="5187"/>
    <cellStyle name="Dane wejściowe 2 19 3" xfId="7091"/>
    <cellStyle name="Dane wejściowe 2 19 4" xfId="2911"/>
    <cellStyle name="Dane wejściowe 2 2" xfId="630"/>
    <cellStyle name="Dane wejściowe 2 2 2" xfId="5188"/>
    <cellStyle name="Dane wejściowe 2 2 3" xfId="7092"/>
    <cellStyle name="Dane wejściowe 2 2 4" xfId="2912"/>
    <cellStyle name="Dane wejściowe 2 20" xfId="631"/>
    <cellStyle name="Dane wejściowe 2 20 2" xfId="5189"/>
    <cellStyle name="Dane wejściowe 2 20 3" xfId="7093"/>
    <cellStyle name="Dane wejściowe 2 20 4" xfId="2913"/>
    <cellStyle name="Dane wejściowe 2 21" xfId="632"/>
    <cellStyle name="Dane wejściowe 2 21 2" xfId="5190"/>
    <cellStyle name="Dane wejściowe 2 21 3" xfId="7094"/>
    <cellStyle name="Dane wejściowe 2 21 4" xfId="2914"/>
    <cellStyle name="Dane wejściowe 2 22" xfId="633"/>
    <cellStyle name="Dane wejściowe 2 22 2" xfId="5191"/>
    <cellStyle name="Dane wejściowe 2 22 3" xfId="7095"/>
    <cellStyle name="Dane wejściowe 2 22 4" xfId="2915"/>
    <cellStyle name="Dane wejściowe 2 23" xfId="634"/>
    <cellStyle name="Dane wejściowe 2 23 2" xfId="5192"/>
    <cellStyle name="Dane wejściowe 2 23 3" xfId="7096"/>
    <cellStyle name="Dane wejściowe 2 23 4" xfId="2916"/>
    <cellStyle name="Dane wejściowe 2 24" xfId="5177"/>
    <cellStyle name="Dane wejściowe 2 25" xfId="7081"/>
    <cellStyle name="Dane wejściowe 2 26" xfId="2901"/>
    <cellStyle name="Dane wejściowe 2 3" xfId="635"/>
    <cellStyle name="Dane wejściowe 2 3 2" xfId="5193"/>
    <cellStyle name="Dane wejściowe 2 3 3" xfId="7097"/>
    <cellStyle name="Dane wejściowe 2 3 4" xfId="2917"/>
    <cellStyle name="Dane wejściowe 2 4" xfId="636"/>
    <cellStyle name="Dane wejściowe 2 4 2" xfId="5194"/>
    <cellStyle name="Dane wejściowe 2 4 3" xfId="7098"/>
    <cellStyle name="Dane wejściowe 2 4 4" xfId="2918"/>
    <cellStyle name="Dane wejściowe 2 5" xfId="637"/>
    <cellStyle name="Dane wejściowe 2 5 2" xfId="5195"/>
    <cellStyle name="Dane wejściowe 2 5 3" xfId="7099"/>
    <cellStyle name="Dane wejściowe 2 5 4" xfId="2919"/>
    <cellStyle name="Dane wejściowe 2 6" xfId="638"/>
    <cellStyle name="Dane wejściowe 2 6 2" xfId="5196"/>
    <cellStyle name="Dane wejściowe 2 6 3" xfId="7100"/>
    <cellStyle name="Dane wejściowe 2 6 4" xfId="2920"/>
    <cellStyle name="Dane wejściowe 2 7" xfId="639"/>
    <cellStyle name="Dane wejściowe 2 7 2" xfId="5197"/>
    <cellStyle name="Dane wejściowe 2 7 3" xfId="7101"/>
    <cellStyle name="Dane wejściowe 2 7 4" xfId="2921"/>
    <cellStyle name="Dane wejściowe 2 8" xfId="640"/>
    <cellStyle name="Dane wejściowe 2 8 2" xfId="5198"/>
    <cellStyle name="Dane wejściowe 2 8 3" xfId="7102"/>
    <cellStyle name="Dane wejściowe 2 8 4" xfId="2922"/>
    <cellStyle name="Dane wejściowe 2 9" xfId="641"/>
    <cellStyle name="Dane wejściowe 2 9 2" xfId="5199"/>
    <cellStyle name="Dane wejściowe 2 9 3" xfId="7103"/>
    <cellStyle name="Dane wejściowe 2 9 4" xfId="2923"/>
    <cellStyle name="Dane wejściowe 20" xfId="642"/>
    <cellStyle name="Dane wejściowe 20 2" xfId="5200"/>
    <cellStyle name="Dane wejściowe 20 3" xfId="7104"/>
    <cellStyle name="Dane wejściowe 20 4" xfId="2924"/>
    <cellStyle name="Dane wejściowe 21" xfId="643"/>
    <cellStyle name="Dane wejściowe 21 2" xfId="5201"/>
    <cellStyle name="Dane wejściowe 21 3" xfId="7105"/>
    <cellStyle name="Dane wejściowe 21 4" xfId="2925"/>
    <cellStyle name="Dane wejściowe 22" xfId="644"/>
    <cellStyle name="Dane wejściowe 22 2" xfId="5202"/>
    <cellStyle name="Dane wejściowe 22 3" xfId="7106"/>
    <cellStyle name="Dane wejściowe 22 4" xfId="2926"/>
    <cellStyle name="Dane wejściowe 23" xfId="645"/>
    <cellStyle name="Dane wejściowe 23 2" xfId="5203"/>
    <cellStyle name="Dane wejściowe 23 3" xfId="7107"/>
    <cellStyle name="Dane wejściowe 23 4" xfId="2927"/>
    <cellStyle name="Dane wejściowe 24" xfId="646"/>
    <cellStyle name="Dane wejściowe 24 2" xfId="5204"/>
    <cellStyle name="Dane wejściowe 24 3" xfId="7108"/>
    <cellStyle name="Dane wejściowe 24 4" xfId="2928"/>
    <cellStyle name="Dane wejściowe 25" xfId="647"/>
    <cellStyle name="Dane wejściowe 25 2" xfId="5205"/>
    <cellStyle name="Dane wejściowe 25 3" xfId="7109"/>
    <cellStyle name="Dane wejściowe 25 4" xfId="2929"/>
    <cellStyle name="Dane wejściowe 26" xfId="5166"/>
    <cellStyle name="Dane wejściowe 27" xfId="7070"/>
    <cellStyle name="Dane wejściowe 28" xfId="2890"/>
    <cellStyle name="Dane wejściowe 3" xfId="648"/>
    <cellStyle name="Dane wejściowe 3 10" xfId="649"/>
    <cellStyle name="Dane wejściowe 3 10 2" xfId="5207"/>
    <cellStyle name="Dane wejściowe 3 10 3" xfId="7111"/>
    <cellStyle name="Dane wejściowe 3 10 4" xfId="2931"/>
    <cellStyle name="Dane wejściowe 3 11" xfId="650"/>
    <cellStyle name="Dane wejściowe 3 11 2" xfId="5208"/>
    <cellStyle name="Dane wejściowe 3 11 3" xfId="7112"/>
    <cellStyle name="Dane wejściowe 3 11 4" xfId="2932"/>
    <cellStyle name="Dane wejściowe 3 12" xfId="651"/>
    <cellStyle name="Dane wejściowe 3 12 2" xfId="5209"/>
    <cellStyle name="Dane wejściowe 3 12 3" xfId="7113"/>
    <cellStyle name="Dane wejściowe 3 12 4" xfId="2933"/>
    <cellStyle name="Dane wejściowe 3 13" xfId="652"/>
    <cellStyle name="Dane wejściowe 3 13 2" xfId="5210"/>
    <cellStyle name="Dane wejściowe 3 13 3" xfId="7114"/>
    <cellStyle name="Dane wejściowe 3 13 4" xfId="2934"/>
    <cellStyle name="Dane wejściowe 3 14" xfId="653"/>
    <cellStyle name="Dane wejściowe 3 14 2" xfId="5211"/>
    <cellStyle name="Dane wejściowe 3 14 3" xfId="7115"/>
    <cellStyle name="Dane wejściowe 3 14 4" xfId="2935"/>
    <cellStyle name="Dane wejściowe 3 15" xfId="654"/>
    <cellStyle name="Dane wejściowe 3 15 2" xfId="5212"/>
    <cellStyle name="Dane wejściowe 3 15 3" xfId="7116"/>
    <cellStyle name="Dane wejściowe 3 15 4" xfId="2936"/>
    <cellStyle name="Dane wejściowe 3 16" xfId="655"/>
    <cellStyle name="Dane wejściowe 3 16 2" xfId="5213"/>
    <cellStyle name="Dane wejściowe 3 16 3" xfId="7117"/>
    <cellStyle name="Dane wejściowe 3 16 4" xfId="2937"/>
    <cellStyle name="Dane wejściowe 3 17" xfId="656"/>
    <cellStyle name="Dane wejściowe 3 17 2" xfId="5214"/>
    <cellStyle name="Dane wejściowe 3 17 3" xfId="7118"/>
    <cellStyle name="Dane wejściowe 3 17 4" xfId="2938"/>
    <cellStyle name="Dane wejściowe 3 18" xfId="657"/>
    <cellStyle name="Dane wejściowe 3 18 2" xfId="5215"/>
    <cellStyle name="Dane wejściowe 3 18 3" xfId="7119"/>
    <cellStyle name="Dane wejściowe 3 18 4" xfId="2939"/>
    <cellStyle name="Dane wejściowe 3 19" xfId="658"/>
    <cellStyle name="Dane wejściowe 3 19 2" xfId="5216"/>
    <cellStyle name="Dane wejściowe 3 19 3" xfId="7120"/>
    <cellStyle name="Dane wejściowe 3 19 4" xfId="2940"/>
    <cellStyle name="Dane wejściowe 3 2" xfId="659"/>
    <cellStyle name="Dane wejściowe 3 2 2" xfId="5217"/>
    <cellStyle name="Dane wejściowe 3 2 3" xfId="7121"/>
    <cellStyle name="Dane wejściowe 3 2 4" xfId="2941"/>
    <cellStyle name="Dane wejściowe 3 20" xfId="660"/>
    <cellStyle name="Dane wejściowe 3 20 2" xfId="5218"/>
    <cellStyle name="Dane wejściowe 3 20 3" xfId="7122"/>
    <cellStyle name="Dane wejściowe 3 20 4" xfId="2942"/>
    <cellStyle name="Dane wejściowe 3 21" xfId="661"/>
    <cellStyle name="Dane wejściowe 3 21 2" xfId="5219"/>
    <cellStyle name="Dane wejściowe 3 21 3" xfId="7123"/>
    <cellStyle name="Dane wejściowe 3 21 4" xfId="2943"/>
    <cellStyle name="Dane wejściowe 3 22" xfId="662"/>
    <cellStyle name="Dane wejściowe 3 22 2" xfId="5220"/>
    <cellStyle name="Dane wejściowe 3 22 3" xfId="7124"/>
    <cellStyle name="Dane wejściowe 3 22 4" xfId="2944"/>
    <cellStyle name="Dane wejściowe 3 23" xfId="663"/>
    <cellStyle name="Dane wejściowe 3 23 2" xfId="5221"/>
    <cellStyle name="Dane wejściowe 3 23 3" xfId="7125"/>
    <cellStyle name="Dane wejściowe 3 23 4" xfId="2945"/>
    <cellStyle name="Dane wejściowe 3 24" xfId="5206"/>
    <cellStyle name="Dane wejściowe 3 25" xfId="7110"/>
    <cellStyle name="Dane wejściowe 3 26" xfId="2930"/>
    <cellStyle name="Dane wejściowe 3 3" xfId="664"/>
    <cellStyle name="Dane wejściowe 3 3 2" xfId="5222"/>
    <cellStyle name="Dane wejściowe 3 3 3" xfId="7126"/>
    <cellStyle name="Dane wejściowe 3 3 4" xfId="2946"/>
    <cellStyle name="Dane wejściowe 3 4" xfId="665"/>
    <cellStyle name="Dane wejściowe 3 4 2" xfId="5223"/>
    <cellStyle name="Dane wejściowe 3 4 3" xfId="7127"/>
    <cellStyle name="Dane wejściowe 3 4 4" xfId="2947"/>
    <cellStyle name="Dane wejściowe 3 5" xfId="666"/>
    <cellStyle name="Dane wejściowe 3 5 2" xfId="5224"/>
    <cellStyle name="Dane wejściowe 3 5 3" xfId="7128"/>
    <cellStyle name="Dane wejściowe 3 5 4" xfId="2948"/>
    <cellStyle name="Dane wejściowe 3 6" xfId="667"/>
    <cellStyle name="Dane wejściowe 3 6 2" xfId="5225"/>
    <cellStyle name="Dane wejściowe 3 6 3" xfId="7129"/>
    <cellStyle name="Dane wejściowe 3 6 4" xfId="2949"/>
    <cellStyle name="Dane wejściowe 3 7" xfId="668"/>
    <cellStyle name="Dane wejściowe 3 7 2" xfId="5226"/>
    <cellStyle name="Dane wejściowe 3 7 3" xfId="7130"/>
    <cellStyle name="Dane wejściowe 3 7 4" xfId="2950"/>
    <cellStyle name="Dane wejściowe 3 8" xfId="669"/>
    <cellStyle name="Dane wejściowe 3 8 2" xfId="5227"/>
    <cellStyle name="Dane wejściowe 3 8 3" xfId="7131"/>
    <cellStyle name="Dane wejściowe 3 8 4" xfId="2951"/>
    <cellStyle name="Dane wejściowe 3 9" xfId="670"/>
    <cellStyle name="Dane wejściowe 3 9 2" xfId="5228"/>
    <cellStyle name="Dane wejściowe 3 9 3" xfId="7132"/>
    <cellStyle name="Dane wejściowe 3 9 4" xfId="2952"/>
    <cellStyle name="Dane wejściowe 4" xfId="671"/>
    <cellStyle name="Dane wejściowe 4 2" xfId="5229"/>
    <cellStyle name="Dane wejściowe 4 3" xfId="7133"/>
    <cellStyle name="Dane wejściowe 4 4" xfId="2953"/>
    <cellStyle name="Dane wejściowe 5" xfId="672"/>
    <cellStyle name="Dane wejściowe 5 2" xfId="5230"/>
    <cellStyle name="Dane wejściowe 5 3" xfId="7134"/>
    <cellStyle name="Dane wejściowe 5 4" xfId="2954"/>
    <cellStyle name="Dane wejściowe 6" xfId="673"/>
    <cellStyle name="Dane wejściowe 6 2" xfId="5231"/>
    <cellStyle name="Dane wejściowe 6 3" xfId="7135"/>
    <cellStyle name="Dane wejściowe 6 4" xfId="2955"/>
    <cellStyle name="Dane wejściowe 7" xfId="674"/>
    <cellStyle name="Dane wejściowe 7 2" xfId="5232"/>
    <cellStyle name="Dane wejściowe 7 3" xfId="7136"/>
    <cellStyle name="Dane wejściowe 7 4" xfId="2956"/>
    <cellStyle name="Dane wejściowe 8" xfId="675"/>
    <cellStyle name="Dane wejściowe 8 2" xfId="5233"/>
    <cellStyle name="Dane wejściowe 8 3" xfId="7137"/>
    <cellStyle name="Dane wejściowe 8 4" xfId="2957"/>
    <cellStyle name="Dane wejściowe 9" xfId="676"/>
    <cellStyle name="Dane wejściowe 9 2" xfId="5234"/>
    <cellStyle name="Dane wejściowe 9 3" xfId="7138"/>
    <cellStyle name="Dane wejściowe 9 4" xfId="2958"/>
    <cellStyle name="Dane wyjściowe" xfId="677"/>
    <cellStyle name="Dane wyjściowe 10" xfId="678"/>
    <cellStyle name="Dane wyjściowe 10 2" xfId="5236"/>
    <cellStyle name="Dane wyjściowe 10 3" xfId="7140"/>
    <cellStyle name="Dane wyjściowe 10 4" xfId="2960"/>
    <cellStyle name="Dane wyjściowe 11" xfId="679"/>
    <cellStyle name="Dane wyjściowe 11 2" xfId="5237"/>
    <cellStyle name="Dane wyjściowe 11 3" xfId="7141"/>
    <cellStyle name="Dane wyjściowe 11 4" xfId="2961"/>
    <cellStyle name="Dane wyjściowe 12" xfId="680"/>
    <cellStyle name="Dane wyjściowe 12 2" xfId="5238"/>
    <cellStyle name="Dane wyjściowe 12 3" xfId="7142"/>
    <cellStyle name="Dane wyjściowe 12 4" xfId="2962"/>
    <cellStyle name="Dane wyjściowe 13" xfId="681"/>
    <cellStyle name="Dane wyjściowe 13 2" xfId="5239"/>
    <cellStyle name="Dane wyjściowe 13 3" xfId="7143"/>
    <cellStyle name="Dane wyjściowe 13 4" xfId="2963"/>
    <cellStyle name="Dane wyjściowe 14" xfId="682"/>
    <cellStyle name="Dane wyjściowe 14 2" xfId="5240"/>
    <cellStyle name="Dane wyjściowe 14 3" xfId="7144"/>
    <cellStyle name="Dane wyjściowe 14 4" xfId="2964"/>
    <cellStyle name="Dane wyjściowe 15" xfId="683"/>
    <cellStyle name="Dane wyjściowe 15 2" xfId="5241"/>
    <cellStyle name="Dane wyjściowe 15 3" xfId="7145"/>
    <cellStyle name="Dane wyjściowe 15 4" xfId="2965"/>
    <cellStyle name="Dane wyjściowe 16" xfId="684"/>
    <cellStyle name="Dane wyjściowe 16 2" xfId="5242"/>
    <cellStyle name="Dane wyjściowe 16 3" xfId="7146"/>
    <cellStyle name="Dane wyjściowe 16 4" xfId="2966"/>
    <cellStyle name="Dane wyjściowe 17" xfId="685"/>
    <cellStyle name="Dane wyjściowe 17 2" xfId="5243"/>
    <cellStyle name="Dane wyjściowe 17 3" xfId="7147"/>
    <cellStyle name="Dane wyjściowe 17 4" xfId="2967"/>
    <cellStyle name="Dane wyjściowe 18" xfId="686"/>
    <cellStyle name="Dane wyjściowe 18 2" xfId="5244"/>
    <cellStyle name="Dane wyjściowe 18 3" xfId="7148"/>
    <cellStyle name="Dane wyjściowe 18 4" xfId="2968"/>
    <cellStyle name="Dane wyjściowe 19" xfId="687"/>
    <cellStyle name="Dane wyjściowe 19 2" xfId="5245"/>
    <cellStyle name="Dane wyjściowe 19 3" xfId="7149"/>
    <cellStyle name="Dane wyjściowe 19 4" xfId="2969"/>
    <cellStyle name="Dane wyjściowe 2" xfId="688"/>
    <cellStyle name="Dane wyjściowe 2 10" xfId="689"/>
    <cellStyle name="Dane wyjściowe 2 10 2" xfId="5247"/>
    <cellStyle name="Dane wyjściowe 2 10 3" xfId="7151"/>
    <cellStyle name="Dane wyjściowe 2 10 4" xfId="2971"/>
    <cellStyle name="Dane wyjściowe 2 11" xfId="690"/>
    <cellStyle name="Dane wyjściowe 2 11 2" xfId="5248"/>
    <cellStyle name="Dane wyjściowe 2 11 3" xfId="7152"/>
    <cellStyle name="Dane wyjściowe 2 11 4" xfId="2972"/>
    <cellStyle name="Dane wyjściowe 2 12" xfId="691"/>
    <cellStyle name="Dane wyjściowe 2 12 2" xfId="5249"/>
    <cellStyle name="Dane wyjściowe 2 12 3" xfId="7153"/>
    <cellStyle name="Dane wyjściowe 2 12 4" xfId="2973"/>
    <cellStyle name="Dane wyjściowe 2 13" xfId="692"/>
    <cellStyle name="Dane wyjściowe 2 13 2" xfId="5250"/>
    <cellStyle name="Dane wyjściowe 2 13 3" xfId="7154"/>
    <cellStyle name="Dane wyjściowe 2 13 4" xfId="2974"/>
    <cellStyle name="Dane wyjściowe 2 14" xfId="693"/>
    <cellStyle name="Dane wyjściowe 2 14 2" xfId="5251"/>
    <cellStyle name="Dane wyjściowe 2 14 3" xfId="7155"/>
    <cellStyle name="Dane wyjściowe 2 14 4" xfId="2975"/>
    <cellStyle name="Dane wyjściowe 2 15" xfId="694"/>
    <cellStyle name="Dane wyjściowe 2 15 2" xfId="5252"/>
    <cellStyle name="Dane wyjściowe 2 15 3" xfId="7156"/>
    <cellStyle name="Dane wyjściowe 2 15 4" xfId="2976"/>
    <cellStyle name="Dane wyjściowe 2 16" xfId="695"/>
    <cellStyle name="Dane wyjściowe 2 16 2" xfId="5253"/>
    <cellStyle name="Dane wyjściowe 2 16 3" xfId="7157"/>
    <cellStyle name="Dane wyjściowe 2 16 4" xfId="2977"/>
    <cellStyle name="Dane wyjściowe 2 17" xfId="696"/>
    <cellStyle name="Dane wyjściowe 2 17 2" xfId="5254"/>
    <cellStyle name="Dane wyjściowe 2 17 3" xfId="7158"/>
    <cellStyle name="Dane wyjściowe 2 17 4" xfId="2978"/>
    <cellStyle name="Dane wyjściowe 2 18" xfId="697"/>
    <cellStyle name="Dane wyjściowe 2 18 2" xfId="5255"/>
    <cellStyle name="Dane wyjściowe 2 18 3" xfId="7159"/>
    <cellStyle name="Dane wyjściowe 2 18 4" xfId="2979"/>
    <cellStyle name="Dane wyjściowe 2 19" xfId="698"/>
    <cellStyle name="Dane wyjściowe 2 19 2" xfId="5256"/>
    <cellStyle name="Dane wyjściowe 2 19 3" xfId="7160"/>
    <cellStyle name="Dane wyjściowe 2 19 4" xfId="2980"/>
    <cellStyle name="Dane wyjściowe 2 2" xfId="699"/>
    <cellStyle name="Dane wyjściowe 2 2 2" xfId="5257"/>
    <cellStyle name="Dane wyjściowe 2 2 3" xfId="7161"/>
    <cellStyle name="Dane wyjściowe 2 2 4" xfId="2981"/>
    <cellStyle name="Dane wyjściowe 2 20" xfId="700"/>
    <cellStyle name="Dane wyjściowe 2 20 2" xfId="5258"/>
    <cellStyle name="Dane wyjściowe 2 20 3" xfId="7162"/>
    <cellStyle name="Dane wyjściowe 2 20 4" xfId="2982"/>
    <cellStyle name="Dane wyjściowe 2 21" xfId="701"/>
    <cellStyle name="Dane wyjściowe 2 21 2" xfId="5259"/>
    <cellStyle name="Dane wyjściowe 2 21 3" xfId="7163"/>
    <cellStyle name="Dane wyjściowe 2 21 4" xfId="2983"/>
    <cellStyle name="Dane wyjściowe 2 22" xfId="702"/>
    <cellStyle name="Dane wyjściowe 2 22 2" xfId="5260"/>
    <cellStyle name="Dane wyjściowe 2 22 3" xfId="7164"/>
    <cellStyle name="Dane wyjściowe 2 22 4" xfId="2984"/>
    <cellStyle name="Dane wyjściowe 2 23" xfId="703"/>
    <cellStyle name="Dane wyjściowe 2 23 2" xfId="5261"/>
    <cellStyle name="Dane wyjściowe 2 23 3" xfId="7165"/>
    <cellStyle name="Dane wyjściowe 2 23 4" xfId="2985"/>
    <cellStyle name="Dane wyjściowe 2 24" xfId="5246"/>
    <cellStyle name="Dane wyjściowe 2 25" xfId="7150"/>
    <cellStyle name="Dane wyjściowe 2 26" xfId="2970"/>
    <cellStyle name="Dane wyjściowe 2 3" xfId="704"/>
    <cellStyle name="Dane wyjściowe 2 3 2" xfId="5262"/>
    <cellStyle name="Dane wyjściowe 2 3 3" xfId="7166"/>
    <cellStyle name="Dane wyjściowe 2 3 4" xfId="2986"/>
    <cellStyle name="Dane wyjściowe 2 4" xfId="705"/>
    <cellStyle name="Dane wyjściowe 2 4 2" xfId="5263"/>
    <cellStyle name="Dane wyjściowe 2 4 3" xfId="7167"/>
    <cellStyle name="Dane wyjściowe 2 4 4" xfId="2987"/>
    <cellStyle name="Dane wyjściowe 2 5" xfId="706"/>
    <cellStyle name="Dane wyjściowe 2 5 2" xfId="5264"/>
    <cellStyle name="Dane wyjściowe 2 5 3" xfId="7168"/>
    <cellStyle name="Dane wyjściowe 2 5 4" xfId="2988"/>
    <cellStyle name="Dane wyjściowe 2 6" xfId="707"/>
    <cellStyle name="Dane wyjściowe 2 6 2" xfId="5265"/>
    <cellStyle name="Dane wyjściowe 2 6 3" xfId="7169"/>
    <cellStyle name="Dane wyjściowe 2 6 4" xfId="2989"/>
    <cellStyle name="Dane wyjściowe 2 7" xfId="708"/>
    <cellStyle name="Dane wyjściowe 2 7 2" xfId="5266"/>
    <cellStyle name="Dane wyjściowe 2 7 3" xfId="7170"/>
    <cellStyle name="Dane wyjściowe 2 7 4" xfId="2990"/>
    <cellStyle name="Dane wyjściowe 2 8" xfId="709"/>
    <cellStyle name="Dane wyjściowe 2 8 2" xfId="5267"/>
    <cellStyle name="Dane wyjściowe 2 8 3" xfId="7171"/>
    <cellStyle name="Dane wyjściowe 2 8 4" xfId="2991"/>
    <cellStyle name="Dane wyjściowe 2 9" xfId="710"/>
    <cellStyle name="Dane wyjściowe 2 9 2" xfId="5268"/>
    <cellStyle name="Dane wyjściowe 2 9 3" xfId="7172"/>
    <cellStyle name="Dane wyjściowe 2 9 4" xfId="2992"/>
    <cellStyle name="Dane wyjściowe 20" xfId="711"/>
    <cellStyle name="Dane wyjściowe 20 2" xfId="5269"/>
    <cellStyle name="Dane wyjściowe 20 3" xfId="7173"/>
    <cellStyle name="Dane wyjściowe 20 4" xfId="2993"/>
    <cellStyle name="Dane wyjściowe 21" xfId="712"/>
    <cellStyle name="Dane wyjściowe 21 2" xfId="5270"/>
    <cellStyle name="Dane wyjściowe 21 3" xfId="7174"/>
    <cellStyle name="Dane wyjściowe 21 4" xfId="2994"/>
    <cellStyle name="Dane wyjściowe 22" xfId="713"/>
    <cellStyle name="Dane wyjściowe 22 2" xfId="5271"/>
    <cellStyle name="Dane wyjściowe 22 3" xfId="7175"/>
    <cellStyle name="Dane wyjściowe 22 4" xfId="2995"/>
    <cellStyle name="Dane wyjściowe 23" xfId="714"/>
    <cellStyle name="Dane wyjściowe 23 2" xfId="5272"/>
    <cellStyle name="Dane wyjściowe 23 3" xfId="7176"/>
    <cellStyle name="Dane wyjściowe 23 4" xfId="2996"/>
    <cellStyle name="Dane wyjściowe 24" xfId="715"/>
    <cellStyle name="Dane wyjściowe 24 2" xfId="5273"/>
    <cellStyle name="Dane wyjściowe 24 3" xfId="7177"/>
    <cellStyle name="Dane wyjściowe 24 4" xfId="2997"/>
    <cellStyle name="Dane wyjściowe 25" xfId="716"/>
    <cellStyle name="Dane wyjściowe 25 2" xfId="5274"/>
    <cellStyle name="Dane wyjściowe 25 3" xfId="7178"/>
    <cellStyle name="Dane wyjściowe 25 4" xfId="2998"/>
    <cellStyle name="Dane wyjściowe 26" xfId="5235"/>
    <cellStyle name="Dane wyjściowe 27" xfId="7139"/>
    <cellStyle name="Dane wyjściowe 28" xfId="2959"/>
    <cellStyle name="Dane wyjściowe 3" xfId="717"/>
    <cellStyle name="Dane wyjściowe 3 10" xfId="718"/>
    <cellStyle name="Dane wyjściowe 3 10 2" xfId="5276"/>
    <cellStyle name="Dane wyjściowe 3 10 3" xfId="7180"/>
    <cellStyle name="Dane wyjściowe 3 10 4" xfId="3000"/>
    <cellStyle name="Dane wyjściowe 3 11" xfId="719"/>
    <cellStyle name="Dane wyjściowe 3 11 2" xfId="5277"/>
    <cellStyle name="Dane wyjściowe 3 11 3" xfId="7181"/>
    <cellStyle name="Dane wyjściowe 3 11 4" xfId="3001"/>
    <cellStyle name="Dane wyjściowe 3 12" xfId="720"/>
    <cellStyle name="Dane wyjściowe 3 12 2" xfId="5278"/>
    <cellStyle name="Dane wyjściowe 3 12 3" xfId="7182"/>
    <cellStyle name="Dane wyjściowe 3 12 4" xfId="3002"/>
    <cellStyle name="Dane wyjściowe 3 13" xfId="721"/>
    <cellStyle name="Dane wyjściowe 3 13 2" xfId="5279"/>
    <cellStyle name="Dane wyjściowe 3 13 3" xfId="7183"/>
    <cellStyle name="Dane wyjściowe 3 13 4" xfId="3003"/>
    <cellStyle name="Dane wyjściowe 3 14" xfId="722"/>
    <cellStyle name="Dane wyjściowe 3 14 2" xfId="5280"/>
    <cellStyle name="Dane wyjściowe 3 14 3" xfId="7184"/>
    <cellStyle name="Dane wyjściowe 3 14 4" xfId="3004"/>
    <cellStyle name="Dane wyjściowe 3 15" xfId="723"/>
    <cellStyle name="Dane wyjściowe 3 15 2" xfId="5281"/>
    <cellStyle name="Dane wyjściowe 3 15 3" xfId="7185"/>
    <cellStyle name="Dane wyjściowe 3 15 4" xfId="3005"/>
    <cellStyle name="Dane wyjściowe 3 16" xfId="724"/>
    <cellStyle name="Dane wyjściowe 3 16 2" xfId="5282"/>
    <cellStyle name="Dane wyjściowe 3 16 3" xfId="7186"/>
    <cellStyle name="Dane wyjściowe 3 16 4" xfId="3006"/>
    <cellStyle name="Dane wyjściowe 3 17" xfId="725"/>
    <cellStyle name="Dane wyjściowe 3 17 2" xfId="5283"/>
    <cellStyle name="Dane wyjściowe 3 17 3" xfId="7187"/>
    <cellStyle name="Dane wyjściowe 3 17 4" xfId="3007"/>
    <cellStyle name="Dane wyjściowe 3 18" xfId="726"/>
    <cellStyle name="Dane wyjściowe 3 18 2" xfId="5284"/>
    <cellStyle name="Dane wyjściowe 3 18 3" xfId="7188"/>
    <cellStyle name="Dane wyjściowe 3 18 4" xfId="3008"/>
    <cellStyle name="Dane wyjściowe 3 19" xfId="727"/>
    <cellStyle name="Dane wyjściowe 3 19 2" xfId="5285"/>
    <cellStyle name="Dane wyjściowe 3 19 3" xfId="7189"/>
    <cellStyle name="Dane wyjściowe 3 19 4" xfId="3009"/>
    <cellStyle name="Dane wyjściowe 3 2" xfId="728"/>
    <cellStyle name="Dane wyjściowe 3 2 2" xfId="5286"/>
    <cellStyle name="Dane wyjściowe 3 2 3" xfId="7190"/>
    <cellStyle name="Dane wyjściowe 3 2 4" xfId="3010"/>
    <cellStyle name="Dane wyjściowe 3 20" xfId="729"/>
    <cellStyle name="Dane wyjściowe 3 20 2" xfId="5287"/>
    <cellStyle name="Dane wyjściowe 3 20 3" xfId="7191"/>
    <cellStyle name="Dane wyjściowe 3 20 4" xfId="3011"/>
    <cellStyle name="Dane wyjściowe 3 21" xfId="730"/>
    <cellStyle name="Dane wyjściowe 3 21 2" xfId="5288"/>
    <cellStyle name="Dane wyjściowe 3 21 3" xfId="7192"/>
    <cellStyle name="Dane wyjściowe 3 21 4" xfId="3012"/>
    <cellStyle name="Dane wyjściowe 3 22" xfId="731"/>
    <cellStyle name="Dane wyjściowe 3 22 2" xfId="5289"/>
    <cellStyle name="Dane wyjściowe 3 22 3" xfId="7193"/>
    <cellStyle name="Dane wyjściowe 3 22 4" xfId="3013"/>
    <cellStyle name="Dane wyjściowe 3 23" xfId="732"/>
    <cellStyle name="Dane wyjściowe 3 23 2" xfId="5290"/>
    <cellStyle name="Dane wyjściowe 3 23 3" xfId="7194"/>
    <cellStyle name="Dane wyjściowe 3 23 4" xfId="3014"/>
    <cellStyle name="Dane wyjściowe 3 24" xfId="5275"/>
    <cellStyle name="Dane wyjściowe 3 25" xfId="7179"/>
    <cellStyle name="Dane wyjściowe 3 26" xfId="2999"/>
    <cellStyle name="Dane wyjściowe 3 3" xfId="733"/>
    <cellStyle name="Dane wyjściowe 3 3 2" xfId="5291"/>
    <cellStyle name="Dane wyjściowe 3 3 3" xfId="7195"/>
    <cellStyle name="Dane wyjściowe 3 3 4" xfId="3015"/>
    <cellStyle name="Dane wyjściowe 3 4" xfId="734"/>
    <cellStyle name="Dane wyjściowe 3 4 2" xfId="5292"/>
    <cellStyle name="Dane wyjściowe 3 4 3" xfId="7196"/>
    <cellStyle name="Dane wyjściowe 3 4 4" xfId="3016"/>
    <cellStyle name="Dane wyjściowe 3 5" xfId="735"/>
    <cellStyle name="Dane wyjściowe 3 5 2" xfId="5293"/>
    <cellStyle name="Dane wyjściowe 3 5 3" xfId="7197"/>
    <cellStyle name="Dane wyjściowe 3 5 4" xfId="3017"/>
    <cellStyle name="Dane wyjściowe 3 6" xfId="736"/>
    <cellStyle name="Dane wyjściowe 3 6 2" xfId="5294"/>
    <cellStyle name="Dane wyjściowe 3 6 3" xfId="7198"/>
    <cellStyle name="Dane wyjściowe 3 6 4" xfId="3018"/>
    <cellStyle name="Dane wyjściowe 3 7" xfId="737"/>
    <cellStyle name="Dane wyjściowe 3 7 2" xfId="5295"/>
    <cellStyle name="Dane wyjściowe 3 7 3" xfId="7199"/>
    <cellStyle name="Dane wyjściowe 3 7 4" xfId="3019"/>
    <cellStyle name="Dane wyjściowe 3 8" xfId="738"/>
    <cellStyle name="Dane wyjściowe 3 8 2" xfId="5296"/>
    <cellStyle name="Dane wyjściowe 3 8 3" xfId="7200"/>
    <cellStyle name="Dane wyjściowe 3 8 4" xfId="3020"/>
    <cellStyle name="Dane wyjściowe 3 9" xfId="739"/>
    <cellStyle name="Dane wyjściowe 3 9 2" xfId="5297"/>
    <cellStyle name="Dane wyjściowe 3 9 3" xfId="7201"/>
    <cellStyle name="Dane wyjściowe 3 9 4" xfId="3021"/>
    <cellStyle name="Dane wyjściowe 4" xfId="740"/>
    <cellStyle name="Dane wyjściowe 4 2" xfId="5298"/>
    <cellStyle name="Dane wyjściowe 4 3" xfId="7202"/>
    <cellStyle name="Dane wyjściowe 4 4" xfId="3022"/>
    <cellStyle name="Dane wyjściowe 5" xfId="741"/>
    <cellStyle name="Dane wyjściowe 5 2" xfId="5299"/>
    <cellStyle name="Dane wyjściowe 5 3" xfId="7203"/>
    <cellStyle name="Dane wyjściowe 5 4" xfId="3023"/>
    <cellStyle name="Dane wyjściowe 6" xfId="742"/>
    <cellStyle name="Dane wyjściowe 6 2" xfId="5300"/>
    <cellStyle name="Dane wyjściowe 6 3" xfId="7204"/>
    <cellStyle name="Dane wyjściowe 6 4" xfId="3024"/>
    <cellStyle name="Dane wyjściowe 7" xfId="743"/>
    <cellStyle name="Dane wyjściowe 7 2" xfId="5301"/>
    <cellStyle name="Dane wyjściowe 7 3" xfId="7205"/>
    <cellStyle name="Dane wyjściowe 7 4" xfId="3025"/>
    <cellStyle name="Dane wyjściowe 8" xfId="744"/>
    <cellStyle name="Dane wyjściowe 8 2" xfId="5302"/>
    <cellStyle name="Dane wyjściowe 8 3" xfId="7206"/>
    <cellStyle name="Dane wyjściowe 8 4" xfId="3026"/>
    <cellStyle name="Dane wyjściowe 9" xfId="745"/>
    <cellStyle name="Dane wyjściowe 9 2" xfId="5303"/>
    <cellStyle name="Dane wyjściowe 9 3" xfId="7207"/>
    <cellStyle name="Dane wyjściowe 9 4" xfId="3027"/>
    <cellStyle name="Date" xfId="746"/>
    <cellStyle name="Dobre" xfId="747"/>
    <cellStyle name="Explanatory Text" xfId="33" builtinId="53" customBuiltin="1"/>
    <cellStyle name="Explanatory Text 2" xfId="748"/>
    <cellStyle name="Explanatory Text 3" xfId="6909"/>
    <cellStyle name="FirstTableHeader" xfId="81"/>
    <cellStyle name="Fixed" xfId="749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/>
    <cellStyle name="Good 2 2" xfId="751"/>
    <cellStyle name="Good 3" xfId="6899"/>
    <cellStyle name="Heading 1" xfId="35" builtinId="16" customBuiltin="1"/>
    <cellStyle name="Heading 1 2" xfId="752"/>
    <cellStyle name="Heading 1 2 2" xfId="753"/>
    <cellStyle name="Heading 1 3" xfId="6895"/>
    <cellStyle name="Heading 2" xfId="36" builtinId="17" customBuiltin="1"/>
    <cellStyle name="Heading 2 2" xfId="754"/>
    <cellStyle name="Heading 2 2 2" xfId="755"/>
    <cellStyle name="Heading 2 3" xfId="6896"/>
    <cellStyle name="Heading 3" xfId="37" builtinId="18" customBuiltin="1"/>
    <cellStyle name="Heading 3 2" xfId="756"/>
    <cellStyle name="Heading 3 2 2" xfId="757"/>
    <cellStyle name="Heading 3 2 3" xfId="758"/>
    <cellStyle name="Heading 3 2 4" xfId="759"/>
    <cellStyle name="Heading 3 2 5" xfId="760"/>
    <cellStyle name="Heading 3 2 6" xfId="761"/>
    <cellStyle name="Heading 3 2 7" xfId="762"/>
    <cellStyle name="Heading 3 3" xfId="6897"/>
    <cellStyle name="Heading 4" xfId="38" builtinId="19" customBuiltin="1"/>
    <cellStyle name="Heading 4 2" xfId="763"/>
    <cellStyle name="Heading 4 3" xfId="6898"/>
    <cellStyle name="Hyperlink" xfId="2446" builtinId="8"/>
    <cellStyle name="Hyperlink 2" xfId="764"/>
    <cellStyle name="Hyperlink 2 2" xfId="765"/>
    <cellStyle name="Hyperlink 3" xfId="766"/>
    <cellStyle name="Hyperlink 4" xfId="2445"/>
    <cellStyle name="Hyperlink 5" xfId="6884"/>
    <cellStyle name="Hyperlink 6" xfId="4599"/>
    <cellStyle name="Input" xfId="39" builtinId="20" customBuiltin="1"/>
    <cellStyle name="Input 2" xfId="767"/>
    <cellStyle name="Input 2 10" xfId="768"/>
    <cellStyle name="Input 2 10 10" xfId="769"/>
    <cellStyle name="Input 2 10 10 2" xfId="5312"/>
    <cellStyle name="Input 2 10 10 3" xfId="7210"/>
    <cellStyle name="Input 2 10 10 4" xfId="3030"/>
    <cellStyle name="Input 2 10 11" xfId="770"/>
    <cellStyle name="Input 2 10 11 2" xfId="5313"/>
    <cellStyle name="Input 2 10 11 3" xfId="7211"/>
    <cellStyle name="Input 2 10 11 4" xfId="3031"/>
    <cellStyle name="Input 2 10 12" xfId="771"/>
    <cellStyle name="Input 2 10 12 2" xfId="5314"/>
    <cellStyle name="Input 2 10 12 3" xfId="7212"/>
    <cellStyle name="Input 2 10 12 4" xfId="3032"/>
    <cellStyle name="Input 2 10 13" xfId="772"/>
    <cellStyle name="Input 2 10 13 2" xfId="5315"/>
    <cellStyle name="Input 2 10 13 3" xfId="7213"/>
    <cellStyle name="Input 2 10 13 4" xfId="3033"/>
    <cellStyle name="Input 2 10 14" xfId="773"/>
    <cellStyle name="Input 2 10 14 2" xfId="5316"/>
    <cellStyle name="Input 2 10 14 3" xfId="7214"/>
    <cellStyle name="Input 2 10 14 4" xfId="3034"/>
    <cellStyle name="Input 2 10 15" xfId="774"/>
    <cellStyle name="Input 2 10 15 2" xfId="5317"/>
    <cellStyle name="Input 2 10 15 3" xfId="7215"/>
    <cellStyle name="Input 2 10 15 4" xfId="3035"/>
    <cellStyle name="Input 2 10 16" xfId="775"/>
    <cellStyle name="Input 2 10 16 2" xfId="5318"/>
    <cellStyle name="Input 2 10 16 3" xfId="7216"/>
    <cellStyle name="Input 2 10 16 4" xfId="3036"/>
    <cellStyle name="Input 2 10 17" xfId="776"/>
    <cellStyle name="Input 2 10 17 2" xfId="5319"/>
    <cellStyle name="Input 2 10 17 3" xfId="7217"/>
    <cellStyle name="Input 2 10 17 4" xfId="3037"/>
    <cellStyle name="Input 2 10 18" xfId="777"/>
    <cellStyle name="Input 2 10 18 2" xfId="5320"/>
    <cellStyle name="Input 2 10 18 3" xfId="7218"/>
    <cellStyle name="Input 2 10 18 4" xfId="3038"/>
    <cellStyle name="Input 2 10 19" xfId="778"/>
    <cellStyle name="Input 2 10 19 2" xfId="5321"/>
    <cellStyle name="Input 2 10 19 3" xfId="7219"/>
    <cellStyle name="Input 2 10 19 4" xfId="3039"/>
    <cellStyle name="Input 2 10 2" xfId="779"/>
    <cellStyle name="Input 2 10 2 2" xfId="5322"/>
    <cellStyle name="Input 2 10 2 3" xfId="7220"/>
    <cellStyle name="Input 2 10 2 4" xfId="3040"/>
    <cellStyle name="Input 2 10 20" xfId="780"/>
    <cellStyle name="Input 2 10 20 2" xfId="5323"/>
    <cellStyle name="Input 2 10 20 3" xfId="7221"/>
    <cellStyle name="Input 2 10 20 4" xfId="3041"/>
    <cellStyle name="Input 2 10 21" xfId="781"/>
    <cellStyle name="Input 2 10 21 2" xfId="5324"/>
    <cellStyle name="Input 2 10 21 3" xfId="7222"/>
    <cellStyle name="Input 2 10 21 4" xfId="3042"/>
    <cellStyle name="Input 2 10 22" xfId="782"/>
    <cellStyle name="Input 2 10 22 2" xfId="5325"/>
    <cellStyle name="Input 2 10 22 3" xfId="7223"/>
    <cellStyle name="Input 2 10 22 4" xfId="3043"/>
    <cellStyle name="Input 2 10 23" xfId="783"/>
    <cellStyle name="Input 2 10 23 2" xfId="5326"/>
    <cellStyle name="Input 2 10 23 3" xfId="7224"/>
    <cellStyle name="Input 2 10 23 4" xfId="3044"/>
    <cellStyle name="Input 2 10 24" xfId="5311"/>
    <cellStyle name="Input 2 10 25" xfId="7209"/>
    <cellStyle name="Input 2 10 26" xfId="3029"/>
    <cellStyle name="Input 2 10 3" xfId="784"/>
    <cellStyle name="Input 2 10 3 2" xfId="5327"/>
    <cellStyle name="Input 2 10 3 3" xfId="7225"/>
    <cellStyle name="Input 2 10 3 4" xfId="3045"/>
    <cellStyle name="Input 2 10 4" xfId="785"/>
    <cellStyle name="Input 2 10 4 2" xfId="5328"/>
    <cellStyle name="Input 2 10 4 3" xfId="7226"/>
    <cellStyle name="Input 2 10 4 4" xfId="3046"/>
    <cellStyle name="Input 2 10 5" xfId="786"/>
    <cellStyle name="Input 2 10 5 2" xfId="5329"/>
    <cellStyle name="Input 2 10 5 3" xfId="7227"/>
    <cellStyle name="Input 2 10 5 4" xfId="3047"/>
    <cellStyle name="Input 2 10 6" xfId="787"/>
    <cellStyle name="Input 2 10 6 2" xfId="5330"/>
    <cellStyle name="Input 2 10 6 3" xfId="7228"/>
    <cellStyle name="Input 2 10 6 4" xfId="3048"/>
    <cellStyle name="Input 2 10 7" xfId="788"/>
    <cellStyle name="Input 2 10 7 2" xfId="5331"/>
    <cellStyle name="Input 2 10 7 3" xfId="7229"/>
    <cellStyle name="Input 2 10 7 4" xfId="3049"/>
    <cellStyle name="Input 2 10 8" xfId="789"/>
    <cellStyle name="Input 2 10 8 2" xfId="5332"/>
    <cellStyle name="Input 2 10 8 3" xfId="7230"/>
    <cellStyle name="Input 2 10 8 4" xfId="3050"/>
    <cellStyle name="Input 2 10 9" xfId="790"/>
    <cellStyle name="Input 2 10 9 2" xfId="5333"/>
    <cellStyle name="Input 2 10 9 3" xfId="7231"/>
    <cellStyle name="Input 2 10 9 4" xfId="3051"/>
    <cellStyle name="Input 2 11" xfId="791"/>
    <cellStyle name="Input 2 11 10" xfId="792"/>
    <cellStyle name="Input 2 11 10 2" xfId="5335"/>
    <cellStyle name="Input 2 11 10 3" xfId="7233"/>
    <cellStyle name="Input 2 11 10 4" xfId="3053"/>
    <cellStyle name="Input 2 11 11" xfId="793"/>
    <cellStyle name="Input 2 11 11 2" xfId="5336"/>
    <cellStyle name="Input 2 11 11 3" xfId="7234"/>
    <cellStyle name="Input 2 11 11 4" xfId="3054"/>
    <cellStyle name="Input 2 11 12" xfId="794"/>
    <cellStyle name="Input 2 11 12 2" xfId="5337"/>
    <cellStyle name="Input 2 11 12 3" xfId="7235"/>
    <cellStyle name="Input 2 11 12 4" xfId="3055"/>
    <cellStyle name="Input 2 11 13" xfId="795"/>
    <cellStyle name="Input 2 11 13 2" xfId="5338"/>
    <cellStyle name="Input 2 11 13 3" xfId="7236"/>
    <cellStyle name="Input 2 11 13 4" xfId="3056"/>
    <cellStyle name="Input 2 11 14" xfId="796"/>
    <cellStyle name="Input 2 11 14 2" xfId="5339"/>
    <cellStyle name="Input 2 11 14 3" xfId="7237"/>
    <cellStyle name="Input 2 11 14 4" xfId="3057"/>
    <cellStyle name="Input 2 11 15" xfId="797"/>
    <cellStyle name="Input 2 11 15 2" xfId="5340"/>
    <cellStyle name="Input 2 11 15 3" xfId="7238"/>
    <cellStyle name="Input 2 11 15 4" xfId="3058"/>
    <cellStyle name="Input 2 11 16" xfId="798"/>
    <cellStyle name="Input 2 11 16 2" xfId="5341"/>
    <cellStyle name="Input 2 11 16 3" xfId="7239"/>
    <cellStyle name="Input 2 11 16 4" xfId="3059"/>
    <cellStyle name="Input 2 11 17" xfId="799"/>
    <cellStyle name="Input 2 11 17 2" xfId="5342"/>
    <cellStyle name="Input 2 11 17 3" xfId="7240"/>
    <cellStyle name="Input 2 11 17 4" xfId="3060"/>
    <cellStyle name="Input 2 11 18" xfId="800"/>
    <cellStyle name="Input 2 11 18 2" xfId="5343"/>
    <cellStyle name="Input 2 11 18 3" xfId="7241"/>
    <cellStyle name="Input 2 11 18 4" xfId="3061"/>
    <cellStyle name="Input 2 11 19" xfId="801"/>
    <cellStyle name="Input 2 11 19 2" xfId="5344"/>
    <cellStyle name="Input 2 11 19 3" xfId="7242"/>
    <cellStyle name="Input 2 11 19 4" xfId="3062"/>
    <cellStyle name="Input 2 11 2" xfId="802"/>
    <cellStyle name="Input 2 11 2 2" xfId="5345"/>
    <cellStyle name="Input 2 11 2 3" xfId="7243"/>
    <cellStyle name="Input 2 11 2 4" xfId="3063"/>
    <cellStyle name="Input 2 11 20" xfId="803"/>
    <cellStyle name="Input 2 11 20 2" xfId="5346"/>
    <cellStyle name="Input 2 11 20 3" xfId="7244"/>
    <cellStyle name="Input 2 11 20 4" xfId="3064"/>
    <cellStyle name="Input 2 11 21" xfId="804"/>
    <cellStyle name="Input 2 11 21 2" xfId="5347"/>
    <cellStyle name="Input 2 11 21 3" xfId="7245"/>
    <cellStyle name="Input 2 11 21 4" xfId="3065"/>
    <cellStyle name="Input 2 11 22" xfId="805"/>
    <cellStyle name="Input 2 11 22 2" xfId="5348"/>
    <cellStyle name="Input 2 11 22 3" xfId="7246"/>
    <cellStyle name="Input 2 11 22 4" xfId="3066"/>
    <cellStyle name="Input 2 11 23" xfId="806"/>
    <cellStyle name="Input 2 11 23 2" xfId="5349"/>
    <cellStyle name="Input 2 11 23 3" xfId="7247"/>
    <cellStyle name="Input 2 11 23 4" xfId="3067"/>
    <cellStyle name="Input 2 11 24" xfId="5334"/>
    <cellStyle name="Input 2 11 25" xfId="7232"/>
    <cellStyle name="Input 2 11 26" xfId="3052"/>
    <cellStyle name="Input 2 11 3" xfId="807"/>
    <cellStyle name="Input 2 11 3 2" xfId="5350"/>
    <cellStyle name="Input 2 11 3 3" xfId="7248"/>
    <cellStyle name="Input 2 11 3 4" xfId="3068"/>
    <cellStyle name="Input 2 11 4" xfId="808"/>
    <cellStyle name="Input 2 11 4 2" xfId="5351"/>
    <cellStyle name="Input 2 11 4 3" xfId="7249"/>
    <cellStyle name="Input 2 11 4 4" xfId="3069"/>
    <cellStyle name="Input 2 11 5" xfId="809"/>
    <cellStyle name="Input 2 11 5 2" xfId="5352"/>
    <cellStyle name="Input 2 11 5 3" xfId="7250"/>
    <cellStyle name="Input 2 11 5 4" xfId="3070"/>
    <cellStyle name="Input 2 11 6" xfId="810"/>
    <cellStyle name="Input 2 11 6 2" xfId="5353"/>
    <cellStyle name="Input 2 11 6 3" xfId="7251"/>
    <cellStyle name="Input 2 11 6 4" xfId="3071"/>
    <cellStyle name="Input 2 11 7" xfId="811"/>
    <cellStyle name="Input 2 11 7 2" xfId="5354"/>
    <cellStyle name="Input 2 11 7 3" xfId="7252"/>
    <cellStyle name="Input 2 11 7 4" xfId="3072"/>
    <cellStyle name="Input 2 11 8" xfId="812"/>
    <cellStyle name="Input 2 11 8 2" xfId="5355"/>
    <cellStyle name="Input 2 11 8 3" xfId="7253"/>
    <cellStyle name="Input 2 11 8 4" xfId="3073"/>
    <cellStyle name="Input 2 11 9" xfId="813"/>
    <cellStyle name="Input 2 11 9 2" xfId="5356"/>
    <cellStyle name="Input 2 11 9 3" xfId="7254"/>
    <cellStyle name="Input 2 11 9 4" xfId="3074"/>
    <cellStyle name="Input 2 12" xfId="814"/>
    <cellStyle name="Input 2 12 10" xfId="815"/>
    <cellStyle name="Input 2 12 10 2" xfId="5358"/>
    <cellStyle name="Input 2 12 10 3" xfId="7256"/>
    <cellStyle name="Input 2 12 10 4" xfId="3076"/>
    <cellStyle name="Input 2 12 11" xfId="816"/>
    <cellStyle name="Input 2 12 11 2" xfId="5359"/>
    <cellStyle name="Input 2 12 11 3" xfId="7257"/>
    <cellStyle name="Input 2 12 11 4" xfId="3077"/>
    <cellStyle name="Input 2 12 12" xfId="817"/>
    <cellStyle name="Input 2 12 12 2" xfId="5360"/>
    <cellStyle name="Input 2 12 12 3" xfId="7258"/>
    <cellStyle name="Input 2 12 12 4" xfId="3078"/>
    <cellStyle name="Input 2 12 13" xfId="818"/>
    <cellStyle name="Input 2 12 13 2" xfId="5361"/>
    <cellStyle name="Input 2 12 13 3" xfId="7259"/>
    <cellStyle name="Input 2 12 13 4" xfId="3079"/>
    <cellStyle name="Input 2 12 14" xfId="819"/>
    <cellStyle name="Input 2 12 14 2" xfId="5362"/>
    <cellStyle name="Input 2 12 14 3" xfId="7260"/>
    <cellStyle name="Input 2 12 14 4" xfId="3080"/>
    <cellStyle name="Input 2 12 15" xfId="820"/>
    <cellStyle name="Input 2 12 15 2" xfId="5363"/>
    <cellStyle name="Input 2 12 15 3" xfId="7261"/>
    <cellStyle name="Input 2 12 15 4" xfId="3081"/>
    <cellStyle name="Input 2 12 16" xfId="821"/>
    <cellStyle name="Input 2 12 16 2" xfId="5364"/>
    <cellStyle name="Input 2 12 16 3" xfId="7262"/>
    <cellStyle name="Input 2 12 16 4" xfId="3082"/>
    <cellStyle name="Input 2 12 17" xfId="822"/>
    <cellStyle name="Input 2 12 17 2" xfId="5365"/>
    <cellStyle name="Input 2 12 17 3" xfId="7263"/>
    <cellStyle name="Input 2 12 17 4" xfId="3083"/>
    <cellStyle name="Input 2 12 18" xfId="823"/>
    <cellStyle name="Input 2 12 18 2" xfId="5366"/>
    <cellStyle name="Input 2 12 18 3" xfId="7264"/>
    <cellStyle name="Input 2 12 18 4" xfId="3084"/>
    <cellStyle name="Input 2 12 19" xfId="824"/>
    <cellStyle name="Input 2 12 19 2" xfId="5367"/>
    <cellStyle name="Input 2 12 19 3" xfId="7265"/>
    <cellStyle name="Input 2 12 19 4" xfId="3085"/>
    <cellStyle name="Input 2 12 2" xfId="825"/>
    <cellStyle name="Input 2 12 2 2" xfId="5368"/>
    <cellStyle name="Input 2 12 2 3" xfId="7266"/>
    <cellStyle name="Input 2 12 2 4" xfId="3086"/>
    <cellStyle name="Input 2 12 20" xfId="826"/>
    <cellStyle name="Input 2 12 20 2" xfId="5369"/>
    <cellStyle name="Input 2 12 20 3" xfId="7267"/>
    <cellStyle name="Input 2 12 20 4" xfId="3087"/>
    <cellStyle name="Input 2 12 21" xfId="827"/>
    <cellStyle name="Input 2 12 21 2" xfId="5370"/>
    <cellStyle name="Input 2 12 21 3" xfId="7268"/>
    <cellStyle name="Input 2 12 21 4" xfId="3088"/>
    <cellStyle name="Input 2 12 22" xfId="828"/>
    <cellStyle name="Input 2 12 22 2" xfId="5371"/>
    <cellStyle name="Input 2 12 22 3" xfId="7269"/>
    <cellStyle name="Input 2 12 22 4" xfId="3089"/>
    <cellStyle name="Input 2 12 23" xfId="829"/>
    <cellStyle name="Input 2 12 23 2" xfId="5372"/>
    <cellStyle name="Input 2 12 23 3" xfId="7270"/>
    <cellStyle name="Input 2 12 23 4" xfId="3090"/>
    <cellStyle name="Input 2 12 24" xfId="5357"/>
    <cellStyle name="Input 2 12 25" xfId="7255"/>
    <cellStyle name="Input 2 12 26" xfId="3075"/>
    <cellStyle name="Input 2 12 3" xfId="830"/>
    <cellStyle name="Input 2 12 3 2" xfId="5373"/>
    <cellStyle name="Input 2 12 3 3" xfId="7271"/>
    <cellStyle name="Input 2 12 3 4" xfId="3091"/>
    <cellStyle name="Input 2 12 4" xfId="831"/>
    <cellStyle name="Input 2 12 4 2" xfId="5374"/>
    <cellStyle name="Input 2 12 4 3" xfId="7272"/>
    <cellStyle name="Input 2 12 4 4" xfId="3092"/>
    <cellStyle name="Input 2 12 5" xfId="832"/>
    <cellStyle name="Input 2 12 5 2" xfId="5375"/>
    <cellStyle name="Input 2 12 5 3" xfId="7273"/>
    <cellStyle name="Input 2 12 5 4" xfId="3093"/>
    <cellStyle name="Input 2 12 6" xfId="833"/>
    <cellStyle name="Input 2 12 6 2" xfId="5376"/>
    <cellStyle name="Input 2 12 6 3" xfId="7274"/>
    <cellStyle name="Input 2 12 6 4" xfId="3094"/>
    <cellStyle name="Input 2 12 7" xfId="834"/>
    <cellStyle name="Input 2 12 7 2" xfId="5377"/>
    <cellStyle name="Input 2 12 7 3" xfId="7275"/>
    <cellStyle name="Input 2 12 7 4" xfId="3095"/>
    <cellStyle name="Input 2 12 8" xfId="835"/>
    <cellStyle name="Input 2 12 8 2" xfId="5378"/>
    <cellStyle name="Input 2 12 8 3" xfId="7276"/>
    <cellStyle name="Input 2 12 8 4" xfId="3096"/>
    <cellStyle name="Input 2 12 9" xfId="836"/>
    <cellStyle name="Input 2 12 9 2" xfId="5379"/>
    <cellStyle name="Input 2 12 9 3" xfId="7277"/>
    <cellStyle name="Input 2 12 9 4" xfId="3097"/>
    <cellStyle name="Input 2 13" xfId="837"/>
    <cellStyle name="Input 2 13 10" xfId="838"/>
    <cellStyle name="Input 2 13 10 2" xfId="5381"/>
    <cellStyle name="Input 2 13 10 3" xfId="7279"/>
    <cellStyle name="Input 2 13 10 4" xfId="3099"/>
    <cellStyle name="Input 2 13 11" xfId="839"/>
    <cellStyle name="Input 2 13 11 2" xfId="5382"/>
    <cellStyle name="Input 2 13 11 3" xfId="7280"/>
    <cellStyle name="Input 2 13 11 4" xfId="3100"/>
    <cellStyle name="Input 2 13 12" xfId="840"/>
    <cellStyle name="Input 2 13 12 2" xfId="5383"/>
    <cellStyle name="Input 2 13 12 3" xfId="7281"/>
    <cellStyle name="Input 2 13 12 4" xfId="3101"/>
    <cellStyle name="Input 2 13 13" xfId="841"/>
    <cellStyle name="Input 2 13 13 2" xfId="5384"/>
    <cellStyle name="Input 2 13 13 3" xfId="7282"/>
    <cellStyle name="Input 2 13 13 4" xfId="3102"/>
    <cellStyle name="Input 2 13 14" xfId="842"/>
    <cellStyle name="Input 2 13 14 2" xfId="5385"/>
    <cellStyle name="Input 2 13 14 3" xfId="7283"/>
    <cellStyle name="Input 2 13 14 4" xfId="3103"/>
    <cellStyle name="Input 2 13 15" xfId="843"/>
    <cellStyle name="Input 2 13 15 2" xfId="5386"/>
    <cellStyle name="Input 2 13 15 3" xfId="7284"/>
    <cellStyle name="Input 2 13 15 4" xfId="3104"/>
    <cellStyle name="Input 2 13 16" xfId="844"/>
    <cellStyle name="Input 2 13 16 2" xfId="5387"/>
    <cellStyle name="Input 2 13 16 3" xfId="7285"/>
    <cellStyle name="Input 2 13 16 4" xfId="3105"/>
    <cellStyle name="Input 2 13 17" xfId="845"/>
    <cellStyle name="Input 2 13 17 2" xfId="5388"/>
    <cellStyle name="Input 2 13 17 3" xfId="7286"/>
    <cellStyle name="Input 2 13 17 4" xfId="3106"/>
    <cellStyle name="Input 2 13 18" xfId="846"/>
    <cellStyle name="Input 2 13 18 2" xfId="5389"/>
    <cellStyle name="Input 2 13 18 3" xfId="7287"/>
    <cellStyle name="Input 2 13 18 4" xfId="3107"/>
    <cellStyle name="Input 2 13 19" xfId="847"/>
    <cellStyle name="Input 2 13 19 2" xfId="5390"/>
    <cellStyle name="Input 2 13 19 3" xfId="7288"/>
    <cellStyle name="Input 2 13 19 4" xfId="3108"/>
    <cellStyle name="Input 2 13 2" xfId="848"/>
    <cellStyle name="Input 2 13 2 2" xfId="5391"/>
    <cellStyle name="Input 2 13 2 3" xfId="7289"/>
    <cellStyle name="Input 2 13 2 4" xfId="3109"/>
    <cellStyle name="Input 2 13 20" xfId="849"/>
    <cellStyle name="Input 2 13 20 2" xfId="5392"/>
    <cellStyle name="Input 2 13 20 3" xfId="7290"/>
    <cellStyle name="Input 2 13 20 4" xfId="3110"/>
    <cellStyle name="Input 2 13 21" xfId="850"/>
    <cellStyle name="Input 2 13 21 2" xfId="5393"/>
    <cellStyle name="Input 2 13 21 3" xfId="7291"/>
    <cellStyle name="Input 2 13 21 4" xfId="3111"/>
    <cellStyle name="Input 2 13 22" xfId="851"/>
    <cellStyle name="Input 2 13 22 2" xfId="5394"/>
    <cellStyle name="Input 2 13 22 3" xfId="7292"/>
    <cellStyle name="Input 2 13 22 4" xfId="3112"/>
    <cellStyle name="Input 2 13 23" xfId="852"/>
    <cellStyle name="Input 2 13 23 2" xfId="5395"/>
    <cellStyle name="Input 2 13 23 3" xfId="7293"/>
    <cellStyle name="Input 2 13 23 4" xfId="3113"/>
    <cellStyle name="Input 2 13 24" xfId="5380"/>
    <cellStyle name="Input 2 13 25" xfId="7278"/>
    <cellStyle name="Input 2 13 26" xfId="3098"/>
    <cellStyle name="Input 2 13 3" xfId="853"/>
    <cellStyle name="Input 2 13 3 2" xfId="5396"/>
    <cellStyle name="Input 2 13 3 3" xfId="7294"/>
    <cellStyle name="Input 2 13 3 4" xfId="3114"/>
    <cellStyle name="Input 2 13 4" xfId="854"/>
    <cellStyle name="Input 2 13 4 2" xfId="5397"/>
    <cellStyle name="Input 2 13 4 3" xfId="7295"/>
    <cellStyle name="Input 2 13 4 4" xfId="3115"/>
    <cellStyle name="Input 2 13 5" xfId="855"/>
    <cellStyle name="Input 2 13 5 2" xfId="5398"/>
    <cellStyle name="Input 2 13 5 3" xfId="7296"/>
    <cellStyle name="Input 2 13 5 4" xfId="3116"/>
    <cellStyle name="Input 2 13 6" xfId="856"/>
    <cellStyle name="Input 2 13 6 2" xfId="5399"/>
    <cellStyle name="Input 2 13 6 3" xfId="7297"/>
    <cellStyle name="Input 2 13 6 4" xfId="3117"/>
    <cellStyle name="Input 2 13 7" xfId="857"/>
    <cellStyle name="Input 2 13 7 2" xfId="5400"/>
    <cellStyle name="Input 2 13 7 3" xfId="7298"/>
    <cellStyle name="Input 2 13 7 4" xfId="3118"/>
    <cellStyle name="Input 2 13 8" xfId="858"/>
    <cellStyle name="Input 2 13 8 2" xfId="5401"/>
    <cellStyle name="Input 2 13 8 3" xfId="7299"/>
    <cellStyle name="Input 2 13 8 4" xfId="3119"/>
    <cellStyle name="Input 2 13 9" xfId="859"/>
    <cellStyle name="Input 2 13 9 2" xfId="5402"/>
    <cellStyle name="Input 2 13 9 3" xfId="7300"/>
    <cellStyle name="Input 2 13 9 4" xfId="3120"/>
    <cellStyle name="Input 2 14" xfId="860"/>
    <cellStyle name="Input 2 14 10" xfId="861"/>
    <cellStyle name="Input 2 14 10 2" xfId="5404"/>
    <cellStyle name="Input 2 14 10 3" xfId="7302"/>
    <cellStyle name="Input 2 14 10 4" xfId="3122"/>
    <cellStyle name="Input 2 14 11" xfId="862"/>
    <cellStyle name="Input 2 14 11 2" xfId="5405"/>
    <cellStyle name="Input 2 14 11 3" xfId="7303"/>
    <cellStyle name="Input 2 14 11 4" xfId="3123"/>
    <cellStyle name="Input 2 14 12" xfId="863"/>
    <cellStyle name="Input 2 14 12 2" xfId="5406"/>
    <cellStyle name="Input 2 14 12 3" xfId="7304"/>
    <cellStyle name="Input 2 14 12 4" xfId="3124"/>
    <cellStyle name="Input 2 14 13" xfId="864"/>
    <cellStyle name="Input 2 14 13 2" xfId="5407"/>
    <cellStyle name="Input 2 14 13 3" xfId="7305"/>
    <cellStyle name="Input 2 14 13 4" xfId="3125"/>
    <cellStyle name="Input 2 14 14" xfId="865"/>
    <cellStyle name="Input 2 14 14 2" xfId="5408"/>
    <cellStyle name="Input 2 14 14 3" xfId="7306"/>
    <cellStyle name="Input 2 14 14 4" xfId="3126"/>
    <cellStyle name="Input 2 14 15" xfId="866"/>
    <cellStyle name="Input 2 14 15 2" xfId="5409"/>
    <cellStyle name="Input 2 14 15 3" xfId="7307"/>
    <cellStyle name="Input 2 14 15 4" xfId="3127"/>
    <cellStyle name="Input 2 14 16" xfId="867"/>
    <cellStyle name="Input 2 14 16 2" xfId="5410"/>
    <cellStyle name="Input 2 14 16 3" xfId="7308"/>
    <cellStyle name="Input 2 14 16 4" xfId="3128"/>
    <cellStyle name="Input 2 14 17" xfId="868"/>
    <cellStyle name="Input 2 14 17 2" xfId="5411"/>
    <cellStyle name="Input 2 14 17 3" xfId="7309"/>
    <cellStyle name="Input 2 14 17 4" xfId="3129"/>
    <cellStyle name="Input 2 14 18" xfId="869"/>
    <cellStyle name="Input 2 14 18 2" xfId="5412"/>
    <cellStyle name="Input 2 14 18 3" xfId="7310"/>
    <cellStyle name="Input 2 14 18 4" xfId="3130"/>
    <cellStyle name="Input 2 14 19" xfId="870"/>
    <cellStyle name="Input 2 14 19 2" xfId="5413"/>
    <cellStyle name="Input 2 14 19 3" xfId="7311"/>
    <cellStyle name="Input 2 14 19 4" xfId="3131"/>
    <cellStyle name="Input 2 14 2" xfId="871"/>
    <cellStyle name="Input 2 14 2 2" xfId="5414"/>
    <cellStyle name="Input 2 14 2 3" xfId="7312"/>
    <cellStyle name="Input 2 14 2 4" xfId="3132"/>
    <cellStyle name="Input 2 14 20" xfId="872"/>
    <cellStyle name="Input 2 14 20 2" xfId="5415"/>
    <cellStyle name="Input 2 14 20 3" xfId="7313"/>
    <cellStyle name="Input 2 14 20 4" xfId="3133"/>
    <cellStyle name="Input 2 14 21" xfId="873"/>
    <cellStyle name="Input 2 14 21 2" xfId="5416"/>
    <cellStyle name="Input 2 14 21 3" xfId="7314"/>
    <cellStyle name="Input 2 14 21 4" xfId="3134"/>
    <cellStyle name="Input 2 14 22" xfId="874"/>
    <cellStyle name="Input 2 14 22 2" xfId="5417"/>
    <cellStyle name="Input 2 14 22 3" xfId="7315"/>
    <cellStyle name="Input 2 14 22 4" xfId="3135"/>
    <cellStyle name="Input 2 14 23" xfId="875"/>
    <cellStyle name="Input 2 14 23 2" xfId="5418"/>
    <cellStyle name="Input 2 14 23 3" xfId="7316"/>
    <cellStyle name="Input 2 14 23 4" xfId="3136"/>
    <cellStyle name="Input 2 14 24" xfId="5403"/>
    <cellStyle name="Input 2 14 25" xfId="7301"/>
    <cellStyle name="Input 2 14 26" xfId="3121"/>
    <cellStyle name="Input 2 14 3" xfId="876"/>
    <cellStyle name="Input 2 14 3 2" xfId="5419"/>
    <cellStyle name="Input 2 14 3 3" xfId="7317"/>
    <cellStyle name="Input 2 14 3 4" xfId="3137"/>
    <cellStyle name="Input 2 14 4" xfId="877"/>
    <cellStyle name="Input 2 14 4 2" xfId="5420"/>
    <cellStyle name="Input 2 14 4 3" xfId="7318"/>
    <cellStyle name="Input 2 14 4 4" xfId="3138"/>
    <cellStyle name="Input 2 14 5" xfId="878"/>
    <cellStyle name="Input 2 14 5 2" xfId="5421"/>
    <cellStyle name="Input 2 14 5 3" xfId="7319"/>
    <cellStyle name="Input 2 14 5 4" xfId="3139"/>
    <cellStyle name="Input 2 14 6" xfId="879"/>
    <cellStyle name="Input 2 14 6 2" xfId="5422"/>
    <cellStyle name="Input 2 14 6 3" xfId="7320"/>
    <cellStyle name="Input 2 14 6 4" xfId="3140"/>
    <cellStyle name="Input 2 14 7" xfId="880"/>
    <cellStyle name="Input 2 14 7 2" xfId="5423"/>
    <cellStyle name="Input 2 14 7 3" xfId="7321"/>
    <cellStyle name="Input 2 14 7 4" xfId="3141"/>
    <cellStyle name="Input 2 14 8" xfId="881"/>
    <cellStyle name="Input 2 14 8 2" xfId="5424"/>
    <cellStyle name="Input 2 14 8 3" xfId="7322"/>
    <cellStyle name="Input 2 14 8 4" xfId="3142"/>
    <cellStyle name="Input 2 14 9" xfId="882"/>
    <cellStyle name="Input 2 14 9 2" xfId="5425"/>
    <cellStyle name="Input 2 14 9 3" xfId="7323"/>
    <cellStyle name="Input 2 14 9 4" xfId="3143"/>
    <cellStyle name="Input 2 15" xfId="883"/>
    <cellStyle name="Input 2 15 10" xfId="884"/>
    <cellStyle name="Input 2 15 10 2" xfId="5427"/>
    <cellStyle name="Input 2 15 10 3" xfId="7325"/>
    <cellStyle name="Input 2 15 10 4" xfId="3145"/>
    <cellStyle name="Input 2 15 11" xfId="885"/>
    <cellStyle name="Input 2 15 11 2" xfId="5428"/>
    <cellStyle name="Input 2 15 11 3" xfId="7326"/>
    <cellStyle name="Input 2 15 11 4" xfId="3146"/>
    <cellStyle name="Input 2 15 12" xfId="886"/>
    <cellStyle name="Input 2 15 12 2" xfId="5429"/>
    <cellStyle name="Input 2 15 12 3" xfId="7327"/>
    <cellStyle name="Input 2 15 12 4" xfId="3147"/>
    <cellStyle name="Input 2 15 13" xfId="887"/>
    <cellStyle name="Input 2 15 13 2" xfId="5430"/>
    <cellStyle name="Input 2 15 13 3" xfId="7328"/>
    <cellStyle name="Input 2 15 13 4" xfId="3148"/>
    <cellStyle name="Input 2 15 14" xfId="888"/>
    <cellStyle name="Input 2 15 14 2" xfId="5431"/>
    <cellStyle name="Input 2 15 14 3" xfId="7329"/>
    <cellStyle name="Input 2 15 14 4" xfId="3149"/>
    <cellStyle name="Input 2 15 15" xfId="889"/>
    <cellStyle name="Input 2 15 15 2" xfId="5432"/>
    <cellStyle name="Input 2 15 15 3" xfId="7330"/>
    <cellStyle name="Input 2 15 15 4" xfId="3150"/>
    <cellStyle name="Input 2 15 16" xfId="890"/>
    <cellStyle name="Input 2 15 16 2" xfId="5433"/>
    <cellStyle name="Input 2 15 16 3" xfId="7331"/>
    <cellStyle name="Input 2 15 16 4" xfId="3151"/>
    <cellStyle name="Input 2 15 17" xfId="891"/>
    <cellStyle name="Input 2 15 17 2" xfId="5434"/>
    <cellStyle name="Input 2 15 17 3" xfId="7332"/>
    <cellStyle name="Input 2 15 17 4" xfId="3152"/>
    <cellStyle name="Input 2 15 18" xfId="892"/>
    <cellStyle name="Input 2 15 18 2" xfId="5435"/>
    <cellStyle name="Input 2 15 18 3" xfId="7333"/>
    <cellStyle name="Input 2 15 18 4" xfId="3153"/>
    <cellStyle name="Input 2 15 19" xfId="893"/>
    <cellStyle name="Input 2 15 19 2" xfId="5436"/>
    <cellStyle name="Input 2 15 19 3" xfId="7334"/>
    <cellStyle name="Input 2 15 19 4" xfId="3154"/>
    <cellStyle name="Input 2 15 2" xfId="894"/>
    <cellStyle name="Input 2 15 2 2" xfId="5437"/>
    <cellStyle name="Input 2 15 2 3" xfId="7335"/>
    <cellStyle name="Input 2 15 2 4" xfId="3155"/>
    <cellStyle name="Input 2 15 20" xfId="895"/>
    <cellStyle name="Input 2 15 20 2" xfId="5438"/>
    <cellStyle name="Input 2 15 20 3" xfId="7336"/>
    <cellStyle name="Input 2 15 20 4" xfId="3156"/>
    <cellStyle name="Input 2 15 21" xfId="896"/>
    <cellStyle name="Input 2 15 21 2" xfId="5439"/>
    <cellStyle name="Input 2 15 21 3" xfId="7337"/>
    <cellStyle name="Input 2 15 21 4" xfId="3157"/>
    <cellStyle name="Input 2 15 22" xfId="897"/>
    <cellStyle name="Input 2 15 22 2" xfId="5440"/>
    <cellStyle name="Input 2 15 22 3" xfId="7338"/>
    <cellStyle name="Input 2 15 22 4" xfId="3158"/>
    <cellStyle name="Input 2 15 23" xfId="898"/>
    <cellStyle name="Input 2 15 23 2" xfId="5441"/>
    <cellStyle name="Input 2 15 23 3" xfId="7339"/>
    <cellStyle name="Input 2 15 23 4" xfId="3159"/>
    <cellStyle name="Input 2 15 24" xfId="5426"/>
    <cellStyle name="Input 2 15 25" xfId="7324"/>
    <cellStyle name="Input 2 15 26" xfId="3144"/>
    <cellStyle name="Input 2 15 3" xfId="899"/>
    <cellStyle name="Input 2 15 3 2" xfId="5442"/>
    <cellStyle name="Input 2 15 3 3" xfId="7340"/>
    <cellStyle name="Input 2 15 3 4" xfId="3160"/>
    <cellStyle name="Input 2 15 4" xfId="900"/>
    <cellStyle name="Input 2 15 4 2" xfId="5443"/>
    <cellStyle name="Input 2 15 4 3" xfId="7341"/>
    <cellStyle name="Input 2 15 4 4" xfId="3161"/>
    <cellStyle name="Input 2 15 5" xfId="901"/>
    <cellStyle name="Input 2 15 5 2" xfId="5444"/>
    <cellStyle name="Input 2 15 5 3" xfId="7342"/>
    <cellStyle name="Input 2 15 5 4" xfId="3162"/>
    <cellStyle name="Input 2 15 6" xfId="902"/>
    <cellStyle name="Input 2 15 6 2" xfId="5445"/>
    <cellStyle name="Input 2 15 6 3" xfId="7343"/>
    <cellStyle name="Input 2 15 6 4" xfId="3163"/>
    <cellStyle name="Input 2 15 7" xfId="903"/>
    <cellStyle name="Input 2 15 7 2" xfId="5446"/>
    <cellStyle name="Input 2 15 7 3" xfId="7344"/>
    <cellStyle name="Input 2 15 7 4" xfId="3164"/>
    <cellStyle name="Input 2 15 8" xfId="904"/>
    <cellStyle name="Input 2 15 8 2" xfId="5447"/>
    <cellStyle name="Input 2 15 8 3" xfId="7345"/>
    <cellStyle name="Input 2 15 8 4" xfId="3165"/>
    <cellStyle name="Input 2 15 9" xfId="905"/>
    <cellStyle name="Input 2 15 9 2" xfId="5448"/>
    <cellStyle name="Input 2 15 9 3" xfId="7346"/>
    <cellStyle name="Input 2 15 9 4" xfId="3166"/>
    <cellStyle name="Input 2 16" xfId="906"/>
    <cellStyle name="Input 2 16 2" xfId="5449"/>
    <cellStyle name="Input 2 16 3" xfId="7347"/>
    <cellStyle name="Input 2 16 4" xfId="3167"/>
    <cellStyle name="Input 2 17" xfId="907"/>
    <cellStyle name="Input 2 17 2" xfId="5450"/>
    <cellStyle name="Input 2 17 3" xfId="7348"/>
    <cellStyle name="Input 2 17 4" xfId="3168"/>
    <cellStyle name="Input 2 18" xfId="908"/>
    <cellStyle name="Input 2 18 2" xfId="5451"/>
    <cellStyle name="Input 2 18 3" xfId="7349"/>
    <cellStyle name="Input 2 18 4" xfId="3169"/>
    <cellStyle name="Input 2 19" xfId="909"/>
    <cellStyle name="Input 2 19 2" xfId="5452"/>
    <cellStyle name="Input 2 19 3" xfId="7350"/>
    <cellStyle name="Input 2 19 4" xfId="3170"/>
    <cellStyle name="Input 2 2" xfId="910"/>
    <cellStyle name="Input 2 2 10" xfId="911"/>
    <cellStyle name="Input 2 2 10 2" xfId="5454"/>
    <cellStyle name="Input 2 2 10 3" xfId="7352"/>
    <cellStyle name="Input 2 2 10 4" xfId="3172"/>
    <cellStyle name="Input 2 2 11" xfId="912"/>
    <cellStyle name="Input 2 2 11 2" xfId="5455"/>
    <cellStyle name="Input 2 2 11 3" xfId="7353"/>
    <cellStyle name="Input 2 2 11 4" xfId="3173"/>
    <cellStyle name="Input 2 2 12" xfId="913"/>
    <cellStyle name="Input 2 2 12 2" xfId="5456"/>
    <cellStyle name="Input 2 2 12 3" xfId="7354"/>
    <cellStyle name="Input 2 2 12 4" xfId="3174"/>
    <cellStyle name="Input 2 2 13" xfId="914"/>
    <cellStyle name="Input 2 2 13 2" xfId="5457"/>
    <cellStyle name="Input 2 2 13 3" xfId="7355"/>
    <cellStyle name="Input 2 2 13 4" xfId="3175"/>
    <cellStyle name="Input 2 2 14" xfId="915"/>
    <cellStyle name="Input 2 2 14 2" xfId="5458"/>
    <cellStyle name="Input 2 2 14 3" xfId="7356"/>
    <cellStyle name="Input 2 2 14 4" xfId="3176"/>
    <cellStyle name="Input 2 2 15" xfId="916"/>
    <cellStyle name="Input 2 2 15 2" xfId="5459"/>
    <cellStyle name="Input 2 2 15 3" xfId="7357"/>
    <cellStyle name="Input 2 2 15 4" xfId="3177"/>
    <cellStyle name="Input 2 2 16" xfId="917"/>
    <cellStyle name="Input 2 2 16 2" xfId="5460"/>
    <cellStyle name="Input 2 2 16 3" xfId="7358"/>
    <cellStyle name="Input 2 2 16 4" xfId="3178"/>
    <cellStyle name="Input 2 2 17" xfId="918"/>
    <cellStyle name="Input 2 2 17 2" xfId="5461"/>
    <cellStyle name="Input 2 2 17 3" xfId="7359"/>
    <cellStyle name="Input 2 2 17 4" xfId="3179"/>
    <cellStyle name="Input 2 2 18" xfId="919"/>
    <cellStyle name="Input 2 2 18 2" xfId="5462"/>
    <cellStyle name="Input 2 2 18 3" xfId="7360"/>
    <cellStyle name="Input 2 2 18 4" xfId="3180"/>
    <cellStyle name="Input 2 2 19" xfId="920"/>
    <cellStyle name="Input 2 2 19 2" xfId="5463"/>
    <cellStyle name="Input 2 2 19 3" xfId="7361"/>
    <cellStyle name="Input 2 2 19 4" xfId="3181"/>
    <cellStyle name="Input 2 2 2" xfId="921"/>
    <cellStyle name="Input 2 2 2 2" xfId="5464"/>
    <cellStyle name="Input 2 2 2 3" xfId="7362"/>
    <cellStyle name="Input 2 2 2 4" xfId="3182"/>
    <cellStyle name="Input 2 2 20" xfId="922"/>
    <cellStyle name="Input 2 2 20 2" xfId="5465"/>
    <cellStyle name="Input 2 2 20 3" xfId="7363"/>
    <cellStyle name="Input 2 2 20 4" xfId="3183"/>
    <cellStyle name="Input 2 2 21" xfId="923"/>
    <cellStyle name="Input 2 2 21 2" xfId="5466"/>
    <cellStyle name="Input 2 2 21 3" xfId="7364"/>
    <cellStyle name="Input 2 2 21 4" xfId="3184"/>
    <cellStyle name="Input 2 2 22" xfId="924"/>
    <cellStyle name="Input 2 2 22 2" xfId="5467"/>
    <cellStyle name="Input 2 2 22 3" xfId="7365"/>
    <cellStyle name="Input 2 2 22 4" xfId="3185"/>
    <cellStyle name="Input 2 2 23" xfId="925"/>
    <cellStyle name="Input 2 2 23 2" xfId="5468"/>
    <cellStyle name="Input 2 2 23 3" xfId="7366"/>
    <cellStyle name="Input 2 2 23 4" xfId="3186"/>
    <cellStyle name="Input 2 2 24" xfId="5453"/>
    <cellStyle name="Input 2 2 25" xfId="7351"/>
    <cellStyle name="Input 2 2 26" xfId="3171"/>
    <cellStyle name="Input 2 2 3" xfId="926"/>
    <cellStyle name="Input 2 2 3 2" xfId="5469"/>
    <cellStyle name="Input 2 2 3 3" xfId="7367"/>
    <cellStyle name="Input 2 2 3 4" xfId="3187"/>
    <cellStyle name="Input 2 2 4" xfId="927"/>
    <cellStyle name="Input 2 2 4 2" xfId="5470"/>
    <cellStyle name="Input 2 2 4 3" xfId="7368"/>
    <cellStyle name="Input 2 2 4 4" xfId="3188"/>
    <cellStyle name="Input 2 2 5" xfId="928"/>
    <cellStyle name="Input 2 2 5 2" xfId="5471"/>
    <cellStyle name="Input 2 2 5 3" xfId="7369"/>
    <cellStyle name="Input 2 2 5 4" xfId="3189"/>
    <cellStyle name="Input 2 2 6" xfId="929"/>
    <cellStyle name="Input 2 2 6 2" xfId="5472"/>
    <cellStyle name="Input 2 2 6 3" xfId="7370"/>
    <cellStyle name="Input 2 2 6 4" xfId="3190"/>
    <cellStyle name="Input 2 2 7" xfId="930"/>
    <cellStyle name="Input 2 2 7 2" xfId="5473"/>
    <cellStyle name="Input 2 2 7 3" xfId="7371"/>
    <cellStyle name="Input 2 2 7 4" xfId="3191"/>
    <cellStyle name="Input 2 2 8" xfId="931"/>
    <cellStyle name="Input 2 2 8 2" xfId="5474"/>
    <cellStyle name="Input 2 2 8 3" xfId="7372"/>
    <cellStyle name="Input 2 2 8 4" xfId="3192"/>
    <cellStyle name="Input 2 2 9" xfId="932"/>
    <cellStyle name="Input 2 2 9 2" xfId="5475"/>
    <cellStyle name="Input 2 2 9 3" xfId="7373"/>
    <cellStyle name="Input 2 2 9 4" xfId="3193"/>
    <cellStyle name="Input 2 20" xfId="933"/>
    <cellStyle name="Input 2 20 2" xfId="5476"/>
    <cellStyle name="Input 2 20 3" xfId="7374"/>
    <cellStyle name="Input 2 20 4" xfId="3194"/>
    <cellStyle name="Input 2 21" xfId="934"/>
    <cellStyle name="Input 2 21 2" xfId="5477"/>
    <cellStyle name="Input 2 21 3" xfId="7375"/>
    <cellStyle name="Input 2 21 4" xfId="3195"/>
    <cellStyle name="Input 2 22" xfId="935"/>
    <cellStyle name="Input 2 22 2" xfId="5478"/>
    <cellStyle name="Input 2 22 3" xfId="7376"/>
    <cellStyle name="Input 2 22 4" xfId="3196"/>
    <cellStyle name="Input 2 23" xfId="936"/>
    <cellStyle name="Input 2 23 2" xfId="5479"/>
    <cellStyle name="Input 2 23 3" xfId="7377"/>
    <cellStyle name="Input 2 23 4" xfId="3197"/>
    <cellStyle name="Input 2 24" xfId="937"/>
    <cellStyle name="Input 2 24 2" xfId="5480"/>
    <cellStyle name="Input 2 24 3" xfId="7378"/>
    <cellStyle name="Input 2 24 4" xfId="3198"/>
    <cellStyle name="Input 2 25" xfId="938"/>
    <cellStyle name="Input 2 25 2" xfId="5481"/>
    <cellStyle name="Input 2 25 3" xfId="7379"/>
    <cellStyle name="Input 2 25 4" xfId="3199"/>
    <cellStyle name="Input 2 26" xfId="939"/>
    <cellStyle name="Input 2 26 2" xfId="5482"/>
    <cellStyle name="Input 2 26 3" xfId="7380"/>
    <cellStyle name="Input 2 26 4" xfId="3200"/>
    <cellStyle name="Input 2 27" xfId="940"/>
    <cellStyle name="Input 2 27 2" xfId="5483"/>
    <cellStyle name="Input 2 27 3" xfId="7381"/>
    <cellStyle name="Input 2 27 4" xfId="3201"/>
    <cellStyle name="Input 2 28" xfId="941"/>
    <cellStyle name="Input 2 28 2" xfId="5484"/>
    <cellStyle name="Input 2 28 3" xfId="7382"/>
    <cellStyle name="Input 2 28 4" xfId="3202"/>
    <cellStyle name="Input 2 29" xfId="942"/>
    <cellStyle name="Input 2 29 2" xfId="5485"/>
    <cellStyle name="Input 2 29 3" xfId="7383"/>
    <cellStyle name="Input 2 29 4" xfId="3203"/>
    <cellStyle name="Input 2 3" xfId="943"/>
    <cellStyle name="Input 2 3 10" xfId="944"/>
    <cellStyle name="Input 2 3 10 2" xfId="5487"/>
    <cellStyle name="Input 2 3 10 3" xfId="7385"/>
    <cellStyle name="Input 2 3 10 4" xfId="3205"/>
    <cellStyle name="Input 2 3 11" xfId="945"/>
    <cellStyle name="Input 2 3 11 2" xfId="5488"/>
    <cellStyle name="Input 2 3 11 3" xfId="7386"/>
    <cellStyle name="Input 2 3 11 4" xfId="3206"/>
    <cellStyle name="Input 2 3 12" xfId="946"/>
    <cellStyle name="Input 2 3 12 2" xfId="5489"/>
    <cellStyle name="Input 2 3 12 3" xfId="7387"/>
    <cellStyle name="Input 2 3 12 4" xfId="3207"/>
    <cellStyle name="Input 2 3 13" xfId="947"/>
    <cellStyle name="Input 2 3 13 2" xfId="5490"/>
    <cellStyle name="Input 2 3 13 3" xfId="7388"/>
    <cellStyle name="Input 2 3 13 4" xfId="3208"/>
    <cellStyle name="Input 2 3 14" xfId="948"/>
    <cellStyle name="Input 2 3 14 2" xfId="5491"/>
    <cellStyle name="Input 2 3 14 3" xfId="7389"/>
    <cellStyle name="Input 2 3 14 4" xfId="3209"/>
    <cellStyle name="Input 2 3 15" xfId="949"/>
    <cellStyle name="Input 2 3 15 2" xfId="5492"/>
    <cellStyle name="Input 2 3 15 3" xfId="7390"/>
    <cellStyle name="Input 2 3 15 4" xfId="3210"/>
    <cellStyle name="Input 2 3 16" xfId="950"/>
    <cellStyle name="Input 2 3 16 2" xfId="5493"/>
    <cellStyle name="Input 2 3 16 3" xfId="7391"/>
    <cellStyle name="Input 2 3 16 4" xfId="3211"/>
    <cellStyle name="Input 2 3 17" xfId="951"/>
    <cellStyle name="Input 2 3 17 2" xfId="5494"/>
    <cellStyle name="Input 2 3 17 3" xfId="7392"/>
    <cellStyle name="Input 2 3 17 4" xfId="3212"/>
    <cellStyle name="Input 2 3 18" xfId="952"/>
    <cellStyle name="Input 2 3 18 2" xfId="5495"/>
    <cellStyle name="Input 2 3 18 3" xfId="7393"/>
    <cellStyle name="Input 2 3 18 4" xfId="3213"/>
    <cellStyle name="Input 2 3 19" xfId="953"/>
    <cellStyle name="Input 2 3 19 2" xfId="5496"/>
    <cellStyle name="Input 2 3 19 3" xfId="7394"/>
    <cellStyle name="Input 2 3 19 4" xfId="3214"/>
    <cellStyle name="Input 2 3 2" xfId="954"/>
    <cellStyle name="Input 2 3 2 2" xfId="5497"/>
    <cellStyle name="Input 2 3 2 3" xfId="7395"/>
    <cellStyle name="Input 2 3 2 4" xfId="3215"/>
    <cellStyle name="Input 2 3 20" xfId="955"/>
    <cellStyle name="Input 2 3 20 2" xfId="5498"/>
    <cellStyle name="Input 2 3 20 3" xfId="7396"/>
    <cellStyle name="Input 2 3 20 4" xfId="3216"/>
    <cellStyle name="Input 2 3 21" xfId="956"/>
    <cellStyle name="Input 2 3 21 2" xfId="5499"/>
    <cellStyle name="Input 2 3 21 3" xfId="7397"/>
    <cellStyle name="Input 2 3 21 4" xfId="3217"/>
    <cellStyle name="Input 2 3 22" xfId="957"/>
    <cellStyle name="Input 2 3 22 2" xfId="5500"/>
    <cellStyle name="Input 2 3 22 3" xfId="7398"/>
    <cellStyle name="Input 2 3 22 4" xfId="3218"/>
    <cellStyle name="Input 2 3 23" xfId="958"/>
    <cellStyle name="Input 2 3 23 2" xfId="5501"/>
    <cellStyle name="Input 2 3 23 3" xfId="7399"/>
    <cellStyle name="Input 2 3 23 4" xfId="3219"/>
    <cellStyle name="Input 2 3 24" xfId="5486"/>
    <cellStyle name="Input 2 3 25" xfId="7384"/>
    <cellStyle name="Input 2 3 26" xfId="3204"/>
    <cellStyle name="Input 2 3 3" xfId="959"/>
    <cellStyle name="Input 2 3 3 2" xfId="5502"/>
    <cellStyle name="Input 2 3 3 3" xfId="7400"/>
    <cellStyle name="Input 2 3 3 4" xfId="3220"/>
    <cellStyle name="Input 2 3 4" xfId="960"/>
    <cellStyle name="Input 2 3 4 2" xfId="5503"/>
    <cellStyle name="Input 2 3 4 3" xfId="7401"/>
    <cellStyle name="Input 2 3 4 4" xfId="3221"/>
    <cellStyle name="Input 2 3 5" xfId="961"/>
    <cellStyle name="Input 2 3 5 2" xfId="5504"/>
    <cellStyle name="Input 2 3 5 3" xfId="7402"/>
    <cellStyle name="Input 2 3 5 4" xfId="3222"/>
    <cellStyle name="Input 2 3 6" xfId="962"/>
    <cellStyle name="Input 2 3 6 2" xfId="5505"/>
    <cellStyle name="Input 2 3 6 3" xfId="7403"/>
    <cellStyle name="Input 2 3 6 4" xfId="3223"/>
    <cellStyle name="Input 2 3 7" xfId="963"/>
    <cellStyle name="Input 2 3 7 2" xfId="5506"/>
    <cellStyle name="Input 2 3 7 3" xfId="7404"/>
    <cellStyle name="Input 2 3 7 4" xfId="3224"/>
    <cellStyle name="Input 2 3 8" xfId="964"/>
    <cellStyle name="Input 2 3 8 2" xfId="5507"/>
    <cellStyle name="Input 2 3 8 3" xfId="7405"/>
    <cellStyle name="Input 2 3 8 4" xfId="3225"/>
    <cellStyle name="Input 2 3 9" xfId="965"/>
    <cellStyle name="Input 2 3 9 2" xfId="5508"/>
    <cellStyle name="Input 2 3 9 3" xfId="7406"/>
    <cellStyle name="Input 2 3 9 4" xfId="3226"/>
    <cellStyle name="Input 2 30" xfId="966"/>
    <cellStyle name="Input 2 30 2" xfId="5509"/>
    <cellStyle name="Input 2 30 3" xfId="7407"/>
    <cellStyle name="Input 2 30 4" xfId="3227"/>
    <cellStyle name="Input 2 31" xfId="967"/>
    <cellStyle name="Input 2 31 2" xfId="5510"/>
    <cellStyle name="Input 2 31 3" xfId="7408"/>
    <cellStyle name="Input 2 31 4" xfId="3228"/>
    <cellStyle name="Input 2 32" xfId="968"/>
    <cellStyle name="Input 2 32 2" xfId="5511"/>
    <cellStyle name="Input 2 32 3" xfId="7409"/>
    <cellStyle name="Input 2 32 4" xfId="3229"/>
    <cellStyle name="Input 2 33" xfId="969"/>
    <cellStyle name="Input 2 33 2" xfId="5512"/>
    <cellStyle name="Input 2 33 3" xfId="7410"/>
    <cellStyle name="Input 2 33 4" xfId="3230"/>
    <cellStyle name="Input 2 34" xfId="970"/>
    <cellStyle name="Input 2 34 2" xfId="5513"/>
    <cellStyle name="Input 2 34 3" xfId="7411"/>
    <cellStyle name="Input 2 34 4" xfId="3231"/>
    <cellStyle name="Input 2 35" xfId="971"/>
    <cellStyle name="Input 2 35 2" xfId="5514"/>
    <cellStyle name="Input 2 35 3" xfId="7412"/>
    <cellStyle name="Input 2 35 4" xfId="3232"/>
    <cellStyle name="Input 2 36" xfId="972"/>
    <cellStyle name="Input 2 36 2" xfId="5515"/>
    <cellStyle name="Input 2 36 3" xfId="7413"/>
    <cellStyle name="Input 2 36 4" xfId="3233"/>
    <cellStyle name="Input 2 37" xfId="973"/>
    <cellStyle name="Input 2 37 2" xfId="5516"/>
    <cellStyle name="Input 2 37 3" xfId="7414"/>
    <cellStyle name="Input 2 37 4" xfId="3234"/>
    <cellStyle name="Input 2 38" xfId="5310"/>
    <cellStyle name="Input 2 39" xfId="7208"/>
    <cellStyle name="Input 2 4" xfId="974"/>
    <cellStyle name="Input 2 4 10" xfId="975"/>
    <cellStyle name="Input 2 4 10 2" xfId="5518"/>
    <cellStyle name="Input 2 4 10 3" xfId="7416"/>
    <cellStyle name="Input 2 4 10 4" xfId="3236"/>
    <cellStyle name="Input 2 4 11" xfId="976"/>
    <cellStyle name="Input 2 4 11 2" xfId="5519"/>
    <cellStyle name="Input 2 4 11 3" xfId="7417"/>
    <cellStyle name="Input 2 4 11 4" xfId="3237"/>
    <cellStyle name="Input 2 4 12" xfId="977"/>
    <cellStyle name="Input 2 4 12 2" xfId="5520"/>
    <cellStyle name="Input 2 4 12 3" xfId="7418"/>
    <cellStyle name="Input 2 4 12 4" xfId="3238"/>
    <cellStyle name="Input 2 4 13" xfId="978"/>
    <cellStyle name="Input 2 4 13 2" xfId="5521"/>
    <cellStyle name="Input 2 4 13 3" xfId="7419"/>
    <cellStyle name="Input 2 4 13 4" xfId="3239"/>
    <cellStyle name="Input 2 4 14" xfId="979"/>
    <cellStyle name="Input 2 4 14 2" xfId="5522"/>
    <cellStyle name="Input 2 4 14 3" xfId="7420"/>
    <cellStyle name="Input 2 4 14 4" xfId="3240"/>
    <cellStyle name="Input 2 4 15" xfId="980"/>
    <cellStyle name="Input 2 4 15 2" xfId="5523"/>
    <cellStyle name="Input 2 4 15 3" xfId="7421"/>
    <cellStyle name="Input 2 4 15 4" xfId="3241"/>
    <cellStyle name="Input 2 4 16" xfId="981"/>
    <cellStyle name="Input 2 4 16 2" xfId="5524"/>
    <cellStyle name="Input 2 4 16 3" xfId="7422"/>
    <cellStyle name="Input 2 4 16 4" xfId="3242"/>
    <cellStyle name="Input 2 4 17" xfId="982"/>
    <cellStyle name="Input 2 4 17 2" xfId="5525"/>
    <cellStyle name="Input 2 4 17 3" xfId="7423"/>
    <cellStyle name="Input 2 4 17 4" xfId="3243"/>
    <cellStyle name="Input 2 4 18" xfId="983"/>
    <cellStyle name="Input 2 4 18 2" xfId="5526"/>
    <cellStyle name="Input 2 4 18 3" xfId="7424"/>
    <cellStyle name="Input 2 4 18 4" xfId="3244"/>
    <cellStyle name="Input 2 4 19" xfId="984"/>
    <cellStyle name="Input 2 4 19 2" xfId="5527"/>
    <cellStyle name="Input 2 4 19 3" xfId="7425"/>
    <cellStyle name="Input 2 4 19 4" xfId="3245"/>
    <cellStyle name="Input 2 4 2" xfId="985"/>
    <cellStyle name="Input 2 4 2 2" xfId="5528"/>
    <cellStyle name="Input 2 4 2 3" xfId="7426"/>
    <cellStyle name="Input 2 4 2 4" xfId="3246"/>
    <cellStyle name="Input 2 4 20" xfId="986"/>
    <cellStyle name="Input 2 4 20 2" xfId="5529"/>
    <cellStyle name="Input 2 4 20 3" xfId="7427"/>
    <cellStyle name="Input 2 4 20 4" xfId="3247"/>
    <cellStyle name="Input 2 4 21" xfId="987"/>
    <cellStyle name="Input 2 4 21 2" xfId="5530"/>
    <cellStyle name="Input 2 4 21 3" xfId="7428"/>
    <cellStyle name="Input 2 4 21 4" xfId="3248"/>
    <cellStyle name="Input 2 4 22" xfId="988"/>
    <cellStyle name="Input 2 4 22 2" xfId="5531"/>
    <cellStyle name="Input 2 4 22 3" xfId="7429"/>
    <cellStyle name="Input 2 4 22 4" xfId="3249"/>
    <cellStyle name="Input 2 4 23" xfId="989"/>
    <cellStyle name="Input 2 4 23 2" xfId="5532"/>
    <cellStyle name="Input 2 4 23 3" xfId="7430"/>
    <cellStyle name="Input 2 4 23 4" xfId="3250"/>
    <cellStyle name="Input 2 4 24" xfId="5517"/>
    <cellStyle name="Input 2 4 25" xfId="7415"/>
    <cellStyle name="Input 2 4 26" xfId="3235"/>
    <cellStyle name="Input 2 4 3" xfId="990"/>
    <cellStyle name="Input 2 4 3 2" xfId="5533"/>
    <cellStyle name="Input 2 4 3 3" xfId="7431"/>
    <cellStyle name="Input 2 4 3 4" xfId="3251"/>
    <cellStyle name="Input 2 4 4" xfId="991"/>
    <cellStyle name="Input 2 4 4 2" xfId="5534"/>
    <cellStyle name="Input 2 4 4 3" xfId="7432"/>
    <cellStyle name="Input 2 4 4 4" xfId="3252"/>
    <cellStyle name="Input 2 4 5" xfId="992"/>
    <cellStyle name="Input 2 4 5 2" xfId="5535"/>
    <cellStyle name="Input 2 4 5 3" xfId="7433"/>
    <cellStyle name="Input 2 4 5 4" xfId="3253"/>
    <cellStyle name="Input 2 4 6" xfId="993"/>
    <cellStyle name="Input 2 4 6 2" xfId="5536"/>
    <cellStyle name="Input 2 4 6 3" xfId="7434"/>
    <cellStyle name="Input 2 4 6 4" xfId="3254"/>
    <cellStyle name="Input 2 4 7" xfId="994"/>
    <cellStyle name="Input 2 4 7 2" xfId="5537"/>
    <cellStyle name="Input 2 4 7 3" xfId="7435"/>
    <cellStyle name="Input 2 4 7 4" xfId="3255"/>
    <cellStyle name="Input 2 4 8" xfId="995"/>
    <cellStyle name="Input 2 4 8 2" xfId="5538"/>
    <cellStyle name="Input 2 4 8 3" xfId="7436"/>
    <cellStyle name="Input 2 4 8 4" xfId="3256"/>
    <cellStyle name="Input 2 4 9" xfId="996"/>
    <cellStyle name="Input 2 4 9 2" xfId="5539"/>
    <cellStyle name="Input 2 4 9 3" xfId="7437"/>
    <cellStyle name="Input 2 4 9 4" xfId="3257"/>
    <cellStyle name="Input 2 40" xfId="3028"/>
    <cellStyle name="Input 2 5" xfId="997"/>
    <cellStyle name="Input 2 5 10" xfId="998"/>
    <cellStyle name="Input 2 5 10 2" xfId="5541"/>
    <cellStyle name="Input 2 5 10 3" xfId="7439"/>
    <cellStyle name="Input 2 5 10 4" xfId="3259"/>
    <cellStyle name="Input 2 5 11" xfId="999"/>
    <cellStyle name="Input 2 5 11 2" xfId="5542"/>
    <cellStyle name="Input 2 5 11 3" xfId="7440"/>
    <cellStyle name="Input 2 5 11 4" xfId="3260"/>
    <cellStyle name="Input 2 5 12" xfId="1000"/>
    <cellStyle name="Input 2 5 12 2" xfId="5543"/>
    <cellStyle name="Input 2 5 12 3" xfId="7441"/>
    <cellStyle name="Input 2 5 12 4" xfId="3261"/>
    <cellStyle name="Input 2 5 13" xfId="1001"/>
    <cellStyle name="Input 2 5 13 2" xfId="5544"/>
    <cellStyle name="Input 2 5 13 3" xfId="7442"/>
    <cellStyle name="Input 2 5 13 4" xfId="3262"/>
    <cellStyle name="Input 2 5 14" xfId="1002"/>
    <cellStyle name="Input 2 5 14 2" xfId="5545"/>
    <cellStyle name="Input 2 5 14 3" xfId="7443"/>
    <cellStyle name="Input 2 5 14 4" xfId="3263"/>
    <cellStyle name="Input 2 5 15" xfId="1003"/>
    <cellStyle name="Input 2 5 15 2" xfId="5546"/>
    <cellStyle name="Input 2 5 15 3" xfId="7444"/>
    <cellStyle name="Input 2 5 15 4" xfId="3264"/>
    <cellStyle name="Input 2 5 16" xfId="1004"/>
    <cellStyle name="Input 2 5 16 2" xfId="5547"/>
    <cellStyle name="Input 2 5 16 3" xfId="7445"/>
    <cellStyle name="Input 2 5 16 4" xfId="3265"/>
    <cellStyle name="Input 2 5 17" xfId="1005"/>
    <cellStyle name="Input 2 5 17 2" xfId="5548"/>
    <cellStyle name="Input 2 5 17 3" xfId="7446"/>
    <cellStyle name="Input 2 5 17 4" xfId="3266"/>
    <cellStyle name="Input 2 5 18" xfId="1006"/>
    <cellStyle name="Input 2 5 18 2" xfId="5549"/>
    <cellStyle name="Input 2 5 18 3" xfId="7447"/>
    <cellStyle name="Input 2 5 18 4" xfId="3267"/>
    <cellStyle name="Input 2 5 19" xfId="1007"/>
    <cellStyle name="Input 2 5 19 2" xfId="5550"/>
    <cellStyle name="Input 2 5 19 3" xfId="7448"/>
    <cellStyle name="Input 2 5 19 4" xfId="3268"/>
    <cellStyle name="Input 2 5 2" xfId="1008"/>
    <cellStyle name="Input 2 5 2 2" xfId="5551"/>
    <cellStyle name="Input 2 5 2 3" xfId="7449"/>
    <cellStyle name="Input 2 5 2 4" xfId="3269"/>
    <cellStyle name="Input 2 5 20" xfId="1009"/>
    <cellStyle name="Input 2 5 20 2" xfId="5552"/>
    <cellStyle name="Input 2 5 20 3" xfId="7450"/>
    <cellStyle name="Input 2 5 20 4" xfId="3270"/>
    <cellStyle name="Input 2 5 21" xfId="1010"/>
    <cellStyle name="Input 2 5 21 2" xfId="5553"/>
    <cellStyle name="Input 2 5 21 3" xfId="7451"/>
    <cellStyle name="Input 2 5 21 4" xfId="3271"/>
    <cellStyle name="Input 2 5 22" xfId="1011"/>
    <cellStyle name="Input 2 5 22 2" xfId="5554"/>
    <cellStyle name="Input 2 5 22 3" xfId="7452"/>
    <cellStyle name="Input 2 5 22 4" xfId="3272"/>
    <cellStyle name="Input 2 5 23" xfId="1012"/>
    <cellStyle name="Input 2 5 23 2" xfId="5555"/>
    <cellStyle name="Input 2 5 23 3" xfId="7453"/>
    <cellStyle name="Input 2 5 23 4" xfId="3273"/>
    <cellStyle name="Input 2 5 24" xfId="5540"/>
    <cellStyle name="Input 2 5 25" xfId="7438"/>
    <cellStyle name="Input 2 5 26" xfId="3258"/>
    <cellStyle name="Input 2 5 3" xfId="1013"/>
    <cellStyle name="Input 2 5 3 2" xfId="5556"/>
    <cellStyle name="Input 2 5 3 3" xfId="7454"/>
    <cellStyle name="Input 2 5 3 4" xfId="3274"/>
    <cellStyle name="Input 2 5 4" xfId="1014"/>
    <cellStyle name="Input 2 5 4 2" xfId="5557"/>
    <cellStyle name="Input 2 5 4 3" xfId="7455"/>
    <cellStyle name="Input 2 5 4 4" xfId="3275"/>
    <cellStyle name="Input 2 5 5" xfId="1015"/>
    <cellStyle name="Input 2 5 5 2" xfId="5558"/>
    <cellStyle name="Input 2 5 5 3" xfId="7456"/>
    <cellStyle name="Input 2 5 5 4" xfId="3276"/>
    <cellStyle name="Input 2 5 6" xfId="1016"/>
    <cellStyle name="Input 2 5 6 2" xfId="5559"/>
    <cellStyle name="Input 2 5 6 3" xfId="7457"/>
    <cellStyle name="Input 2 5 6 4" xfId="3277"/>
    <cellStyle name="Input 2 5 7" xfId="1017"/>
    <cellStyle name="Input 2 5 7 2" xfId="5560"/>
    <cellStyle name="Input 2 5 7 3" xfId="7458"/>
    <cellStyle name="Input 2 5 7 4" xfId="3278"/>
    <cellStyle name="Input 2 5 8" xfId="1018"/>
    <cellStyle name="Input 2 5 8 2" xfId="5561"/>
    <cellStyle name="Input 2 5 8 3" xfId="7459"/>
    <cellStyle name="Input 2 5 8 4" xfId="3279"/>
    <cellStyle name="Input 2 5 9" xfId="1019"/>
    <cellStyle name="Input 2 5 9 2" xfId="5562"/>
    <cellStyle name="Input 2 5 9 3" xfId="7460"/>
    <cellStyle name="Input 2 5 9 4" xfId="3280"/>
    <cellStyle name="Input 2 6" xfId="1020"/>
    <cellStyle name="Input 2 6 10" xfId="1021"/>
    <cellStyle name="Input 2 6 10 2" xfId="5564"/>
    <cellStyle name="Input 2 6 10 3" xfId="7462"/>
    <cellStyle name="Input 2 6 10 4" xfId="3282"/>
    <cellStyle name="Input 2 6 11" xfId="1022"/>
    <cellStyle name="Input 2 6 11 2" xfId="5565"/>
    <cellStyle name="Input 2 6 11 3" xfId="7463"/>
    <cellStyle name="Input 2 6 11 4" xfId="3283"/>
    <cellStyle name="Input 2 6 12" xfId="1023"/>
    <cellStyle name="Input 2 6 12 2" xfId="5566"/>
    <cellStyle name="Input 2 6 12 3" xfId="7464"/>
    <cellStyle name="Input 2 6 12 4" xfId="3284"/>
    <cellStyle name="Input 2 6 13" xfId="1024"/>
    <cellStyle name="Input 2 6 13 2" xfId="5567"/>
    <cellStyle name="Input 2 6 13 3" xfId="7465"/>
    <cellStyle name="Input 2 6 13 4" xfId="3285"/>
    <cellStyle name="Input 2 6 14" xfId="1025"/>
    <cellStyle name="Input 2 6 14 2" xfId="5568"/>
    <cellStyle name="Input 2 6 14 3" xfId="7466"/>
    <cellStyle name="Input 2 6 14 4" xfId="3286"/>
    <cellStyle name="Input 2 6 15" xfId="1026"/>
    <cellStyle name="Input 2 6 15 2" xfId="5569"/>
    <cellStyle name="Input 2 6 15 3" xfId="7467"/>
    <cellStyle name="Input 2 6 15 4" xfId="3287"/>
    <cellStyle name="Input 2 6 16" xfId="1027"/>
    <cellStyle name="Input 2 6 16 2" xfId="5570"/>
    <cellStyle name="Input 2 6 16 3" xfId="7468"/>
    <cellStyle name="Input 2 6 16 4" xfId="3288"/>
    <cellStyle name="Input 2 6 17" xfId="1028"/>
    <cellStyle name="Input 2 6 17 2" xfId="5571"/>
    <cellStyle name="Input 2 6 17 3" xfId="7469"/>
    <cellStyle name="Input 2 6 17 4" xfId="3289"/>
    <cellStyle name="Input 2 6 18" xfId="1029"/>
    <cellStyle name="Input 2 6 18 2" xfId="5572"/>
    <cellStyle name="Input 2 6 18 3" xfId="7470"/>
    <cellStyle name="Input 2 6 18 4" xfId="3290"/>
    <cellStyle name="Input 2 6 19" xfId="1030"/>
    <cellStyle name="Input 2 6 19 2" xfId="5573"/>
    <cellStyle name="Input 2 6 19 3" xfId="7471"/>
    <cellStyle name="Input 2 6 19 4" xfId="3291"/>
    <cellStyle name="Input 2 6 2" xfId="1031"/>
    <cellStyle name="Input 2 6 2 2" xfId="5574"/>
    <cellStyle name="Input 2 6 2 3" xfId="7472"/>
    <cellStyle name="Input 2 6 2 4" xfId="3292"/>
    <cellStyle name="Input 2 6 20" xfId="1032"/>
    <cellStyle name="Input 2 6 20 2" xfId="5575"/>
    <cellStyle name="Input 2 6 20 3" xfId="7473"/>
    <cellStyle name="Input 2 6 20 4" xfId="3293"/>
    <cellStyle name="Input 2 6 21" xfId="1033"/>
    <cellStyle name="Input 2 6 21 2" xfId="5576"/>
    <cellStyle name="Input 2 6 21 3" xfId="7474"/>
    <cellStyle name="Input 2 6 21 4" xfId="3294"/>
    <cellStyle name="Input 2 6 22" xfId="1034"/>
    <cellStyle name="Input 2 6 22 2" xfId="5577"/>
    <cellStyle name="Input 2 6 22 3" xfId="7475"/>
    <cellStyle name="Input 2 6 22 4" xfId="3295"/>
    <cellStyle name="Input 2 6 23" xfId="1035"/>
    <cellStyle name="Input 2 6 23 2" xfId="5578"/>
    <cellStyle name="Input 2 6 23 3" xfId="7476"/>
    <cellStyle name="Input 2 6 23 4" xfId="3296"/>
    <cellStyle name="Input 2 6 24" xfId="5563"/>
    <cellStyle name="Input 2 6 25" xfId="7461"/>
    <cellStyle name="Input 2 6 26" xfId="3281"/>
    <cellStyle name="Input 2 6 3" xfId="1036"/>
    <cellStyle name="Input 2 6 3 2" xfId="5579"/>
    <cellStyle name="Input 2 6 3 3" xfId="7477"/>
    <cellStyle name="Input 2 6 3 4" xfId="3297"/>
    <cellStyle name="Input 2 6 4" xfId="1037"/>
    <cellStyle name="Input 2 6 4 2" xfId="5580"/>
    <cellStyle name="Input 2 6 4 3" xfId="7478"/>
    <cellStyle name="Input 2 6 4 4" xfId="3298"/>
    <cellStyle name="Input 2 6 5" xfId="1038"/>
    <cellStyle name="Input 2 6 5 2" xfId="5581"/>
    <cellStyle name="Input 2 6 5 3" xfId="7479"/>
    <cellStyle name="Input 2 6 5 4" xfId="3299"/>
    <cellStyle name="Input 2 6 6" xfId="1039"/>
    <cellStyle name="Input 2 6 6 2" xfId="5582"/>
    <cellStyle name="Input 2 6 6 3" xfId="7480"/>
    <cellStyle name="Input 2 6 6 4" xfId="3300"/>
    <cellStyle name="Input 2 6 7" xfId="1040"/>
    <cellStyle name="Input 2 6 7 2" xfId="5583"/>
    <cellStyle name="Input 2 6 7 3" xfId="7481"/>
    <cellStyle name="Input 2 6 7 4" xfId="3301"/>
    <cellStyle name="Input 2 6 8" xfId="1041"/>
    <cellStyle name="Input 2 6 8 2" xfId="5584"/>
    <cellStyle name="Input 2 6 8 3" xfId="7482"/>
    <cellStyle name="Input 2 6 8 4" xfId="3302"/>
    <cellStyle name="Input 2 6 9" xfId="1042"/>
    <cellStyle name="Input 2 6 9 2" xfId="5585"/>
    <cellStyle name="Input 2 6 9 3" xfId="7483"/>
    <cellStyle name="Input 2 6 9 4" xfId="3303"/>
    <cellStyle name="Input 2 7" xfId="1043"/>
    <cellStyle name="Input 2 7 10" xfId="1044"/>
    <cellStyle name="Input 2 7 10 2" xfId="5587"/>
    <cellStyle name="Input 2 7 10 3" xfId="7485"/>
    <cellStyle name="Input 2 7 10 4" xfId="3305"/>
    <cellStyle name="Input 2 7 11" xfId="1045"/>
    <cellStyle name="Input 2 7 11 2" xfId="5588"/>
    <cellStyle name="Input 2 7 11 3" xfId="7486"/>
    <cellStyle name="Input 2 7 11 4" xfId="3306"/>
    <cellStyle name="Input 2 7 12" xfId="1046"/>
    <cellStyle name="Input 2 7 12 2" xfId="5589"/>
    <cellStyle name="Input 2 7 12 3" xfId="7487"/>
    <cellStyle name="Input 2 7 12 4" xfId="3307"/>
    <cellStyle name="Input 2 7 13" xfId="1047"/>
    <cellStyle name="Input 2 7 13 2" xfId="5590"/>
    <cellStyle name="Input 2 7 13 3" xfId="7488"/>
    <cellStyle name="Input 2 7 13 4" xfId="3308"/>
    <cellStyle name="Input 2 7 14" xfId="1048"/>
    <cellStyle name="Input 2 7 14 2" xfId="5591"/>
    <cellStyle name="Input 2 7 14 3" xfId="7489"/>
    <cellStyle name="Input 2 7 14 4" xfId="3309"/>
    <cellStyle name="Input 2 7 15" xfId="1049"/>
    <cellStyle name="Input 2 7 15 2" xfId="5592"/>
    <cellStyle name="Input 2 7 15 3" xfId="7490"/>
    <cellStyle name="Input 2 7 15 4" xfId="3310"/>
    <cellStyle name="Input 2 7 16" xfId="1050"/>
    <cellStyle name="Input 2 7 16 2" xfId="5593"/>
    <cellStyle name="Input 2 7 16 3" xfId="7491"/>
    <cellStyle name="Input 2 7 16 4" xfId="3311"/>
    <cellStyle name="Input 2 7 17" xfId="1051"/>
    <cellStyle name="Input 2 7 17 2" xfId="5594"/>
    <cellStyle name="Input 2 7 17 3" xfId="7492"/>
    <cellStyle name="Input 2 7 17 4" xfId="3312"/>
    <cellStyle name="Input 2 7 18" xfId="1052"/>
    <cellStyle name="Input 2 7 18 2" xfId="5595"/>
    <cellStyle name="Input 2 7 18 3" xfId="7493"/>
    <cellStyle name="Input 2 7 18 4" xfId="3313"/>
    <cellStyle name="Input 2 7 19" xfId="1053"/>
    <cellStyle name="Input 2 7 19 2" xfId="5596"/>
    <cellStyle name="Input 2 7 19 3" xfId="7494"/>
    <cellStyle name="Input 2 7 19 4" xfId="3314"/>
    <cellStyle name="Input 2 7 2" xfId="1054"/>
    <cellStyle name="Input 2 7 2 2" xfId="5597"/>
    <cellStyle name="Input 2 7 2 3" xfId="7495"/>
    <cellStyle name="Input 2 7 2 4" xfId="3315"/>
    <cellStyle name="Input 2 7 20" xfId="1055"/>
    <cellStyle name="Input 2 7 20 2" xfId="5598"/>
    <cellStyle name="Input 2 7 20 3" xfId="7496"/>
    <cellStyle name="Input 2 7 20 4" xfId="3316"/>
    <cellStyle name="Input 2 7 21" xfId="1056"/>
    <cellStyle name="Input 2 7 21 2" xfId="5599"/>
    <cellStyle name="Input 2 7 21 3" xfId="7497"/>
    <cellStyle name="Input 2 7 21 4" xfId="3317"/>
    <cellStyle name="Input 2 7 22" xfId="1057"/>
    <cellStyle name="Input 2 7 22 2" xfId="5600"/>
    <cellStyle name="Input 2 7 22 3" xfId="7498"/>
    <cellStyle name="Input 2 7 22 4" xfId="3318"/>
    <cellStyle name="Input 2 7 23" xfId="1058"/>
    <cellStyle name="Input 2 7 23 2" xfId="5601"/>
    <cellStyle name="Input 2 7 23 3" xfId="7499"/>
    <cellStyle name="Input 2 7 23 4" xfId="3319"/>
    <cellStyle name="Input 2 7 24" xfId="5586"/>
    <cellStyle name="Input 2 7 25" xfId="7484"/>
    <cellStyle name="Input 2 7 26" xfId="3304"/>
    <cellStyle name="Input 2 7 3" xfId="1059"/>
    <cellStyle name="Input 2 7 3 2" xfId="5602"/>
    <cellStyle name="Input 2 7 3 3" xfId="7500"/>
    <cellStyle name="Input 2 7 3 4" xfId="3320"/>
    <cellStyle name="Input 2 7 4" xfId="1060"/>
    <cellStyle name="Input 2 7 4 2" xfId="5603"/>
    <cellStyle name="Input 2 7 4 3" xfId="7501"/>
    <cellStyle name="Input 2 7 4 4" xfId="3321"/>
    <cellStyle name="Input 2 7 5" xfId="1061"/>
    <cellStyle name="Input 2 7 5 2" xfId="5604"/>
    <cellStyle name="Input 2 7 5 3" xfId="7502"/>
    <cellStyle name="Input 2 7 5 4" xfId="3322"/>
    <cellStyle name="Input 2 7 6" xfId="1062"/>
    <cellStyle name="Input 2 7 6 2" xfId="5605"/>
    <cellStyle name="Input 2 7 6 3" xfId="7503"/>
    <cellStyle name="Input 2 7 6 4" xfId="3323"/>
    <cellStyle name="Input 2 7 7" xfId="1063"/>
    <cellStyle name="Input 2 7 7 2" xfId="5606"/>
    <cellStyle name="Input 2 7 7 3" xfId="7504"/>
    <cellStyle name="Input 2 7 7 4" xfId="3324"/>
    <cellStyle name="Input 2 7 8" xfId="1064"/>
    <cellStyle name="Input 2 7 8 2" xfId="5607"/>
    <cellStyle name="Input 2 7 8 3" xfId="7505"/>
    <cellStyle name="Input 2 7 8 4" xfId="3325"/>
    <cellStyle name="Input 2 7 9" xfId="1065"/>
    <cellStyle name="Input 2 7 9 2" xfId="5608"/>
    <cellStyle name="Input 2 7 9 3" xfId="7506"/>
    <cellStyle name="Input 2 7 9 4" xfId="3326"/>
    <cellStyle name="Input 2 8" xfId="1066"/>
    <cellStyle name="Input 2 8 10" xfId="1067"/>
    <cellStyle name="Input 2 8 10 2" xfId="5610"/>
    <cellStyle name="Input 2 8 10 3" xfId="7508"/>
    <cellStyle name="Input 2 8 10 4" xfId="3328"/>
    <cellStyle name="Input 2 8 11" xfId="1068"/>
    <cellStyle name="Input 2 8 11 2" xfId="5611"/>
    <cellStyle name="Input 2 8 11 3" xfId="7509"/>
    <cellStyle name="Input 2 8 11 4" xfId="3329"/>
    <cellStyle name="Input 2 8 12" xfId="1069"/>
    <cellStyle name="Input 2 8 12 2" xfId="5612"/>
    <cellStyle name="Input 2 8 12 3" xfId="7510"/>
    <cellStyle name="Input 2 8 12 4" xfId="3330"/>
    <cellStyle name="Input 2 8 13" xfId="1070"/>
    <cellStyle name="Input 2 8 13 2" xfId="5613"/>
    <cellStyle name="Input 2 8 13 3" xfId="7511"/>
    <cellStyle name="Input 2 8 13 4" xfId="3331"/>
    <cellStyle name="Input 2 8 14" xfId="1071"/>
    <cellStyle name="Input 2 8 14 2" xfId="5614"/>
    <cellStyle name="Input 2 8 14 3" xfId="7512"/>
    <cellStyle name="Input 2 8 14 4" xfId="3332"/>
    <cellStyle name="Input 2 8 15" xfId="1072"/>
    <cellStyle name="Input 2 8 15 2" xfId="5615"/>
    <cellStyle name="Input 2 8 15 3" xfId="7513"/>
    <cellStyle name="Input 2 8 15 4" xfId="3333"/>
    <cellStyle name="Input 2 8 16" xfId="1073"/>
    <cellStyle name="Input 2 8 16 2" xfId="5616"/>
    <cellStyle name="Input 2 8 16 3" xfId="7514"/>
    <cellStyle name="Input 2 8 16 4" xfId="3334"/>
    <cellStyle name="Input 2 8 17" xfId="1074"/>
    <cellStyle name="Input 2 8 17 2" xfId="5617"/>
    <cellStyle name="Input 2 8 17 3" xfId="7515"/>
    <cellStyle name="Input 2 8 17 4" xfId="3335"/>
    <cellStyle name="Input 2 8 18" xfId="1075"/>
    <cellStyle name="Input 2 8 18 2" xfId="5618"/>
    <cellStyle name="Input 2 8 18 3" xfId="7516"/>
    <cellStyle name="Input 2 8 18 4" xfId="3336"/>
    <cellStyle name="Input 2 8 19" xfId="1076"/>
    <cellStyle name="Input 2 8 19 2" xfId="5619"/>
    <cellStyle name="Input 2 8 19 3" xfId="7517"/>
    <cellStyle name="Input 2 8 19 4" xfId="3337"/>
    <cellStyle name="Input 2 8 2" xfId="1077"/>
    <cellStyle name="Input 2 8 2 2" xfId="5620"/>
    <cellStyle name="Input 2 8 2 3" xfId="7518"/>
    <cellStyle name="Input 2 8 2 4" xfId="3338"/>
    <cellStyle name="Input 2 8 20" xfId="1078"/>
    <cellStyle name="Input 2 8 20 2" xfId="5621"/>
    <cellStyle name="Input 2 8 20 3" xfId="7519"/>
    <cellStyle name="Input 2 8 20 4" xfId="3339"/>
    <cellStyle name="Input 2 8 21" xfId="1079"/>
    <cellStyle name="Input 2 8 21 2" xfId="5622"/>
    <cellStyle name="Input 2 8 21 3" xfId="7520"/>
    <cellStyle name="Input 2 8 21 4" xfId="3340"/>
    <cellStyle name="Input 2 8 22" xfId="1080"/>
    <cellStyle name="Input 2 8 22 2" xfId="5623"/>
    <cellStyle name="Input 2 8 22 3" xfId="7521"/>
    <cellStyle name="Input 2 8 22 4" xfId="3341"/>
    <cellStyle name="Input 2 8 23" xfId="1081"/>
    <cellStyle name="Input 2 8 23 2" xfId="5624"/>
    <cellStyle name="Input 2 8 23 3" xfId="7522"/>
    <cellStyle name="Input 2 8 23 4" xfId="3342"/>
    <cellStyle name="Input 2 8 24" xfId="5609"/>
    <cellStyle name="Input 2 8 25" xfId="7507"/>
    <cellStyle name="Input 2 8 26" xfId="3327"/>
    <cellStyle name="Input 2 8 3" xfId="1082"/>
    <cellStyle name="Input 2 8 3 2" xfId="5625"/>
    <cellStyle name="Input 2 8 3 3" xfId="7523"/>
    <cellStyle name="Input 2 8 3 4" xfId="3343"/>
    <cellStyle name="Input 2 8 4" xfId="1083"/>
    <cellStyle name="Input 2 8 4 2" xfId="5626"/>
    <cellStyle name="Input 2 8 4 3" xfId="7524"/>
    <cellStyle name="Input 2 8 4 4" xfId="3344"/>
    <cellStyle name="Input 2 8 5" xfId="1084"/>
    <cellStyle name="Input 2 8 5 2" xfId="5627"/>
    <cellStyle name="Input 2 8 5 3" xfId="7525"/>
    <cellStyle name="Input 2 8 5 4" xfId="3345"/>
    <cellStyle name="Input 2 8 6" xfId="1085"/>
    <cellStyle name="Input 2 8 6 2" xfId="5628"/>
    <cellStyle name="Input 2 8 6 3" xfId="7526"/>
    <cellStyle name="Input 2 8 6 4" xfId="3346"/>
    <cellStyle name="Input 2 8 7" xfId="1086"/>
    <cellStyle name="Input 2 8 7 2" xfId="5629"/>
    <cellStyle name="Input 2 8 7 3" xfId="7527"/>
    <cellStyle name="Input 2 8 7 4" xfId="3347"/>
    <cellStyle name="Input 2 8 8" xfId="1087"/>
    <cellStyle name="Input 2 8 8 2" xfId="5630"/>
    <cellStyle name="Input 2 8 8 3" xfId="7528"/>
    <cellStyle name="Input 2 8 8 4" xfId="3348"/>
    <cellStyle name="Input 2 8 9" xfId="1088"/>
    <cellStyle name="Input 2 8 9 2" xfId="5631"/>
    <cellStyle name="Input 2 8 9 3" xfId="7529"/>
    <cellStyle name="Input 2 8 9 4" xfId="3349"/>
    <cellStyle name="Input 2 9" xfId="1089"/>
    <cellStyle name="Input 2 9 10" xfId="1090"/>
    <cellStyle name="Input 2 9 10 2" xfId="5633"/>
    <cellStyle name="Input 2 9 10 3" xfId="7531"/>
    <cellStyle name="Input 2 9 10 4" xfId="3351"/>
    <cellStyle name="Input 2 9 11" xfId="1091"/>
    <cellStyle name="Input 2 9 11 2" xfId="5634"/>
    <cellStyle name="Input 2 9 11 3" xfId="7532"/>
    <cellStyle name="Input 2 9 11 4" xfId="3352"/>
    <cellStyle name="Input 2 9 12" xfId="1092"/>
    <cellStyle name="Input 2 9 12 2" xfId="5635"/>
    <cellStyle name="Input 2 9 12 3" xfId="7533"/>
    <cellStyle name="Input 2 9 12 4" xfId="3353"/>
    <cellStyle name="Input 2 9 13" xfId="1093"/>
    <cellStyle name="Input 2 9 13 2" xfId="5636"/>
    <cellStyle name="Input 2 9 13 3" xfId="7534"/>
    <cellStyle name="Input 2 9 13 4" xfId="3354"/>
    <cellStyle name="Input 2 9 14" xfId="1094"/>
    <cellStyle name="Input 2 9 14 2" xfId="5637"/>
    <cellStyle name="Input 2 9 14 3" xfId="7535"/>
    <cellStyle name="Input 2 9 14 4" xfId="3355"/>
    <cellStyle name="Input 2 9 15" xfId="1095"/>
    <cellStyle name="Input 2 9 15 2" xfId="5638"/>
    <cellStyle name="Input 2 9 15 3" xfId="7536"/>
    <cellStyle name="Input 2 9 15 4" xfId="3356"/>
    <cellStyle name="Input 2 9 16" xfId="1096"/>
    <cellStyle name="Input 2 9 16 2" xfId="5639"/>
    <cellStyle name="Input 2 9 16 3" xfId="7537"/>
    <cellStyle name="Input 2 9 16 4" xfId="3357"/>
    <cellStyle name="Input 2 9 17" xfId="1097"/>
    <cellStyle name="Input 2 9 17 2" xfId="5640"/>
    <cellStyle name="Input 2 9 17 3" xfId="7538"/>
    <cellStyle name="Input 2 9 17 4" xfId="3358"/>
    <cellStyle name="Input 2 9 18" xfId="1098"/>
    <cellStyle name="Input 2 9 18 2" xfId="5641"/>
    <cellStyle name="Input 2 9 18 3" xfId="7539"/>
    <cellStyle name="Input 2 9 18 4" xfId="3359"/>
    <cellStyle name="Input 2 9 19" xfId="1099"/>
    <cellStyle name="Input 2 9 19 2" xfId="5642"/>
    <cellStyle name="Input 2 9 19 3" xfId="7540"/>
    <cellStyle name="Input 2 9 19 4" xfId="3360"/>
    <cellStyle name="Input 2 9 2" xfId="1100"/>
    <cellStyle name="Input 2 9 2 2" xfId="5643"/>
    <cellStyle name="Input 2 9 2 3" xfId="7541"/>
    <cellStyle name="Input 2 9 2 4" xfId="3361"/>
    <cellStyle name="Input 2 9 20" xfId="1101"/>
    <cellStyle name="Input 2 9 20 2" xfId="5644"/>
    <cellStyle name="Input 2 9 20 3" xfId="7542"/>
    <cellStyle name="Input 2 9 20 4" xfId="3362"/>
    <cellStyle name="Input 2 9 21" xfId="1102"/>
    <cellStyle name="Input 2 9 21 2" xfId="5645"/>
    <cellStyle name="Input 2 9 21 3" xfId="7543"/>
    <cellStyle name="Input 2 9 21 4" xfId="3363"/>
    <cellStyle name="Input 2 9 22" xfId="1103"/>
    <cellStyle name="Input 2 9 22 2" xfId="5646"/>
    <cellStyle name="Input 2 9 22 3" xfId="7544"/>
    <cellStyle name="Input 2 9 22 4" xfId="3364"/>
    <cellStyle name="Input 2 9 23" xfId="1104"/>
    <cellStyle name="Input 2 9 23 2" xfId="5647"/>
    <cellStyle name="Input 2 9 23 3" xfId="7545"/>
    <cellStyle name="Input 2 9 23 4" xfId="3365"/>
    <cellStyle name="Input 2 9 24" xfId="5632"/>
    <cellStyle name="Input 2 9 25" xfId="7530"/>
    <cellStyle name="Input 2 9 26" xfId="3350"/>
    <cellStyle name="Input 2 9 3" xfId="1105"/>
    <cellStyle name="Input 2 9 3 2" xfId="5648"/>
    <cellStyle name="Input 2 9 3 3" xfId="7546"/>
    <cellStyle name="Input 2 9 3 4" xfId="3366"/>
    <cellStyle name="Input 2 9 4" xfId="1106"/>
    <cellStyle name="Input 2 9 4 2" xfId="5649"/>
    <cellStyle name="Input 2 9 4 3" xfId="7547"/>
    <cellStyle name="Input 2 9 4 4" xfId="3367"/>
    <cellStyle name="Input 2 9 5" xfId="1107"/>
    <cellStyle name="Input 2 9 5 2" xfId="5650"/>
    <cellStyle name="Input 2 9 5 3" xfId="7548"/>
    <cellStyle name="Input 2 9 5 4" xfId="3368"/>
    <cellStyle name="Input 2 9 6" xfId="1108"/>
    <cellStyle name="Input 2 9 6 2" xfId="5651"/>
    <cellStyle name="Input 2 9 6 3" xfId="7549"/>
    <cellStyle name="Input 2 9 6 4" xfId="3369"/>
    <cellStyle name="Input 2 9 7" xfId="1109"/>
    <cellStyle name="Input 2 9 7 2" xfId="5652"/>
    <cellStyle name="Input 2 9 7 3" xfId="7550"/>
    <cellStyle name="Input 2 9 7 4" xfId="3370"/>
    <cellStyle name="Input 2 9 8" xfId="1110"/>
    <cellStyle name="Input 2 9 8 2" xfId="5653"/>
    <cellStyle name="Input 2 9 8 3" xfId="7551"/>
    <cellStyle name="Input 2 9 8 4" xfId="3371"/>
    <cellStyle name="Input 2 9 9" xfId="1111"/>
    <cellStyle name="Input 2 9 9 2" xfId="5654"/>
    <cellStyle name="Input 2 9 9 3" xfId="7552"/>
    <cellStyle name="Input 2 9 9 4" xfId="3372"/>
    <cellStyle name="Input 3" xfId="6902"/>
    <cellStyle name="Input 4" xfId="4637"/>
    <cellStyle name="Input 5" xfId="6880"/>
    <cellStyle name="Input 6" xfId="2452"/>
    <cellStyle name="Komórka połączona" xfId="1112"/>
    <cellStyle name="Komórka zaznaczona" xfId="1113"/>
    <cellStyle name="LineItemPrompt" xfId="40"/>
    <cellStyle name="LineItemValue" xfId="41"/>
    <cellStyle name="Linked Cell" xfId="42" builtinId="24" customBuiltin="1"/>
    <cellStyle name="Linked Cell 2" xfId="1114"/>
    <cellStyle name="Linked Cell 3" xfId="6905"/>
    <cellStyle name="Nagłówek 1" xfId="1115"/>
    <cellStyle name="Nagłówek 2" xfId="1116"/>
    <cellStyle name="Nagłówek 3" xfId="1117"/>
    <cellStyle name="Nagłówek 3 2" xfId="1118"/>
    <cellStyle name="Nagłówek 3 2 2" xfId="1119"/>
    <cellStyle name="Nagłówek 3 2 3" xfId="1120"/>
    <cellStyle name="Nagłówek 3 2 4" xfId="1121"/>
    <cellStyle name="Nagłówek 3 2 5" xfId="1122"/>
    <cellStyle name="Nagłówek 3 2 6" xfId="1123"/>
    <cellStyle name="Nagłówek 3 2 7" xfId="1124"/>
    <cellStyle name="Nagłówek 3 3" xfId="1125"/>
    <cellStyle name="Nagłówek 3 4" xfId="1126"/>
    <cellStyle name="Nagłówek 3 5" xfId="1127"/>
    <cellStyle name="Nagłówek 3 6" xfId="1128"/>
    <cellStyle name="Nagłówek 3 7" xfId="1129"/>
    <cellStyle name="Nagłówek 3 8" xfId="1130"/>
    <cellStyle name="Nagłówek 4" xfId="1131"/>
    <cellStyle name="Neutral" xfId="43" builtinId="28" customBuiltin="1"/>
    <cellStyle name="Neutral 2" xfId="1132"/>
    <cellStyle name="Neutral 2 2" xfId="1133"/>
    <cellStyle name="Neutral 3" xfId="6901"/>
    <cellStyle name="Neutralne" xfId="1134"/>
    <cellStyle name="Normal" xfId="0" builtinId="0"/>
    <cellStyle name="Normal 10" xfId="1135"/>
    <cellStyle name="Normal 10 2" xfId="1136"/>
    <cellStyle name="Normal 11" xfId="1137"/>
    <cellStyle name="Normal 12" xfId="1138"/>
    <cellStyle name="Normal 13" xfId="2424"/>
    <cellStyle name="Normal 14" xfId="6886"/>
    <cellStyle name="Normal 15" xfId="6888"/>
    <cellStyle name="Normal 2" xfId="44"/>
    <cellStyle name="Normal 2 2" xfId="82"/>
    <cellStyle name="Normal 2 2 2" xfId="1139"/>
    <cellStyle name="Normal 2 2 3" xfId="2380"/>
    <cellStyle name="Normal 2 3" xfId="1140"/>
    <cellStyle name="Normal 2 3 2" xfId="3373"/>
    <cellStyle name="Normal 21" xfId="75"/>
    <cellStyle name="Normal 21 2" xfId="4643"/>
    <cellStyle name="Normal 21 3" xfId="2459"/>
    <cellStyle name="Normal 23" xfId="83"/>
    <cellStyle name="Normal 23 2" xfId="4650"/>
    <cellStyle name="Normal 23 3" xfId="2463"/>
    <cellStyle name="Normal 3" xfId="72"/>
    <cellStyle name="Normal 3 2" xfId="96"/>
    <cellStyle name="Normal 3 2 2" xfId="1141"/>
    <cellStyle name="Normal 3 2 3" xfId="2381"/>
    <cellStyle name="Normal 3 3" xfId="1142"/>
    <cellStyle name="Normal 3 3 2" xfId="3374"/>
    <cellStyle name="Normal 3 4" xfId="1143"/>
    <cellStyle name="Normal 3 5" xfId="2377"/>
    <cellStyle name="Normal 3 5 2" xfId="6875"/>
    <cellStyle name="Normal 3 5 3" xfId="4596"/>
    <cellStyle name="Normal 4" xfId="84"/>
    <cellStyle name="Normal 4 2" xfId="1144"/>
    <cellStyle name="Normal 5" xfId="85"/>
    <cellStyle name="Normal 5 2" xfId="1145"/>
    <cellStyle name="Normal 5 2 2" xfId="3375"/>
    <cellStyle name="Normal 5 3" xfId="4651"/>
    <cellStyle name="Normal 5 4" xfId="2464"/>
    <cellStyle name="Normal 6" xfId="86"/>
    <cellStyle name="Normal 6 2" xfId="4652"/>
    <cellStyle name="Normal 6 3" xfId="2465"/>
    <cellStyle name="Normal 7" xfId="87"/>
    <cellStyle name="Normal 7 2" xfId="1146"/>
    <cellStyle name="Normal 7 2 2" xfId="3376"/>
    <cellStyle name="Normal 7 3" xfId="4653"/>
    <cellStyle name="Normal 7 4" xfId="2466"/>
    <cellStyle name="Normal 8" xfId="95"/>
    <cellStyle name="Normal 8 2" xfId="2448"/>
    <cellStyle name="Normal 9" xfId="1147"/>
    <cellStyle name="Normal_Funding by District" xfId="45"/>
    <cellStyle name="Note" xfId="46" builtinId="10" customBuiltin="1"/>
    <cellStyle name="Note 2" xfId="1148"/>
    <cellStyle name="Note 2 10" xfId="1149"/>
    <cellStyle name="Note 2 10 10" xfId="1150"/>
    <cellStyle name="Note 2 10 10 2" xfId="5657"/>
    <cellStyle name="Note 2 10 10 3" xfId="7555"/>
    <cellStyle name="Note 2 10 10 4" xfId="3379"/>
    <cellStyle name="Note 2 10 11" xfId="1151"/>
    <cellStyle name="Note 2 10 11 2" xfId="5658"/>
    <cellStyle name="Note 2 10 11 3" xfId="7556"/>
    <cellStyle name="Note 2 10 11 4" xfId="3380"/>
    <cellStyle name="Note 2 10 12" xfId="1152"/>
    <cellStyle name="Note 2 10 12 2" xfId="5659"/>
    <cellStyle name="Note 2 10 12 3" xfId="7557"/>
    <cellStyle name="Note 2 10 12 4" xfId="3381"/>
    <cellStyle name="Note 2 10 13" xfId="1153"/>
    <cellStyle name="Note 2 10 13 2" xfId="5660"/>
    <cellStyle name="Note 2 10 13 3" xfId="7558"/>
    <cellStyle name="Note 2 10 13 4" xfId="3382"/>
    <cellStyle name="Note 2 10 14" xfId="1154"/>
    <cellStyle name="Note 2 10 14 2" xfId="5661"/>
    <cellStyle name="Note 2 10 14 3" xfId="7559"/>
    <cellStyle name="Note 2 10 14 4" xfId="3383"/>
    <cellStyle name="Note 2 10 15" xfId="1155"/>
    <cellStyle name="Note 2 10 15 2" xfId="5662"/>
    <cellStyle name="Note 2 10 15 3" xfId="7560"/>
    <cellStyle name="Note 2 10 15 4" xfId="3384"/>
    <cellStyle name="Note 2 10 16" xfId="1156"/>
    <cellStyle name="Note 2 10 16 2" xfId="5663"/>
    <cellStyle name="Note 2 10 16 3" xfId="7561"/>
    <cellStyle name="Note 2 10 16 4" xfId="3385"/>
    <cellStyle name="Note 2 10 17" xfId="1157"/>
    <cellStyle name="Note 2 10 17 2" xfId="5664"/>
    <cellStyle name="Note 2 10 17 3" xfId="7562"/>
    <cellStyle name="Note 2 10 17 4" xfId="3386"/>
    <cellStyle name="Note 2 10 18" xfId="1158"/>
    <cellStyle name="Note 2 10 18 2" xfId="5665"/>
    <cellStyle name="Note 2 10 18 3" xfId="7563"/>
    <cellStyle name="Note 2 10 18 4" xfId="3387"/>
    <cellStyle name="Note 2 10 19" xfId="1159"/>
    <cellStyle name="Note 2 10 19 2" xfId="5666"/>
    <cellStyle name="Note 2 10 19 3" xfId="7564"/>
    <cellStyle name="Note 2 10 19 4" xfId="3388"/>
    <cellStyle name="Note 2 10 2" xfId="1160"/>
    <cellStyle name="Note 2 10 2 2" xfId="5667"/>
    <cellStyle name="Note 2 10 2 3" xfId="7565"/>
    <cellStyle name="Note 2 10 2 4" xfId="3389"/>
    <cellStyle name="Note 2 10 20" xfId="1161"/>
    <cellStyle name="Note 2 10 20 2" xfId="5668"/>
    <cellStyle name="Note 2 10 20 3" xfId="7566"/>
    <cellStyle name="Note 2 10 20 4" xfId="3390"/>
    <cellStyle name="Note 2 10 21" xfId="1162"/>
    <cellStyle name="Note 2 10 21 2" xfId="5669"/>
    <cellStyle name="Note 2 10 21 3" xfId="7567"/>
    <cellStyle name="Note 2 10 21 4" xfId="3391"/>
    <cellStyle name="Note 2 10 22" xfId="1163"/>
    <cellStyle name="Note 2 10 22 2" xfId="5670"/>
    <cellStyle name="Note 2 10 22 3" xfId="7568"/>
    <cellStyle name="Note 2 10 22 4" xfId="3392"/>
    <cellStyle name="Note 2 10 23" xfId="1164"/>
    <cellStyle name="Note 2 10 23 2" xfId="5671"/>
    <cellStyle name="Note 2 10 23 3" xfId="7569"/>
    <cellStyle name="Note 2 10 23 4" xfId="3393"/>
    <cellStyle name="Note 2 10 24" xfId="5656"/>
    <cellStyle name="Note 2 10 25" xfId="7554"/>
    <cellStyle name="Note 2 10 26" xfId="3378"/>
    <cellStyle name="Note 2 10 3" xfId="1165"/>
    <cellStyle name="Note 2 10 3 2" xfId="5672"/>
    <cellStyle name="Note 2 10 3 3" xfId="7570"/>
    <cellStyle name="Note 2 10 3 4" xfId="3394"/>
    <cellStyle name="Note 2 10 4" xfId="1166"/>
    <cellStyle name="Note 2 10 4 2" xfId="5673"/>
    <cellStyle name="Note 2 10 4 3" xfId="7571"/>
    <cellStyle name="Note 2 10 4 4" xfId="3395"/>
    <cellStyle name="Note 2 10 5" xfId="1167"/>
    <cellStyle name="Note 2 10 5 2" xfId="5674"/>
    <cellStyle name="Note 2 10 5 3" xfId="7572"/>
    <cellStyle name="Note 2 10 5 4" xfId="3396"/>
    <cellStyle name="Note 2 10 6" xfId="1168"/>
    <cellStyle name="Note 2 10 6 2" xfId="5675"/>
    <cellStyle name="Note 2 10 6 3" xfId="7573"/>
    <cellStyle name="Note 2 10 6 4" xfId="3397"/>
    <cellStyle name="Note 2 10 7" xfId="1169"/>
    <cellStyle name="Note 2 10 7 2" xfId="5676"/>
    <cellStyle name="Note 2 10 7 3" xfId="7574"/>
    <cellStyle name="Note 2 10 7 4" xfId="3398"/>
    <cellStyle name="Note 2 10 8" xfId="1170"/>
    <cellStyle name="Note 2 10 8 2" xfId="5677"/>
    <cellStyle name="Note 2 10 8 3" xfId="7575"/>
    <cellStyle name="Note 2 10 8 4" xfId="3399"/>
    <cellStyle name="Note 2 10 9" xfId="1171"/>
    <cellStyle name="Note 2 10 9 2" xfId="5678"/>
    <cellStyle name="Note 2 10 9 3" xfId="7576"/>
    <cellStyle name="Note 2 10 9 4" xfId="3400"/>
    <cellStyle name="Note 2 11" xfId="1172"/>
    <cellStyle name="Note 2 11 10" xfId="1173"/>
    <cellStyle name="Note 2 11 10 2" xfId="5680"/>
    <cellStyle name="Note 2 11 10 3" xfId="7578"/>
    <cellStyle name="Note 2 11 10 4" xfId="3402"/>
    <cellStyle name="Note 2 11 11" xfId="1174"/>
    <cellStyle name="Note 2 11 11 2" xfId="5681"/>
    <cellStyle name="Note 2 11 11 3" xfId="7579"/>
    <cellStyle name="Note 2 11 11 4" xfId="3403"/>
    <cellStyle name="Note 2 11 12" xfId="1175"/>
    <cellStyle name="Note 2 11 12 2" xfId="5682"/>
    <cellStyle name="Note 2 11 12 3" xfId="7580"/>
    <cellStyle name="Note 2 11 12 4" xfId="3404"/>
    <cellStyle name="Note 2 11 13" xfId="1176"/>
    <cellStyle name="Note 2 11 13 2" xfId="5683"/>
    <cellStyle name="Note 2 11 13 3" xfId="7581"/>
    <cellStyle name="Note 2 11 13 4" xfId="3405"/>
    <cellStyle name="Note 2 11 14" xfId="1177"/>
    <cellStyle name="Note 2 11 14 2" xfId="5684"/>
    <cellStyle name="Note 2 11 14 3" xfId="7582"/>
    <cellStyle name="Note 2 11 14 4" xfId="3406"/>
    <cellStyle name="Note 2 11 15" xfId="1178"/>
    <cellStyle name="Note 2 11 15 2" xfId="5685"/>
    <cellStyle name="Note 2 11 15 3" xfId="7583"/>
    <cellStyle name="Note 2 11 15 4" xfId="3407"/>
    <cellStyle name="Note 2 11 16" xfId="1179"/>
    <cellStyle name="Note 2 11 16 2" xfId="5686"/>
    <cellStyle name="Note 2 11 16 3" xfId="7584"/>
    <cellStyle name="Note 2 11 16 4" xfId="3408"/>
    <cellStyle name="Note 2 11 17" xfId="1180"/>
    <cellStyle name="Note 2 11 17 2" xfId="5687"/>
    <cellStyle name="Note 2 11 17 3" xfId="7585"/>
    <cellStyle name="Note 2 11 17 4" xfId="3409"/>
    <cellStyle name="Note 2 11 18" xfId="1181"/>
    <cellStyle name="Note 2 11 18 2" xfId="5688"/>
    <cellStyle name="Note 2 11 18 3" xfId="7586"/>
    <cellStyle name="Note 2 11 18 4" xfId="3410"/>
    <cellStyle name="Note 2 11 19" xfId="1182"/>
    <cellStyle name="Note 2 11 19 2" xfId="5689"/>
    <cellStyle name="Note 2 11 19 3" xfId="7587"/>
    <cellStyle name="Note 2 11 19 4" xfId="3411"/>
    <cellStyle name="Note 2 11 2" xfId="1183"/>
    <cellStyle name="Note 2 11 2 2" xfId="5690"/>
    <cellStyle name="Note 2 11 2 3" xfId="7588"/>
    <cellStyle name="Note 2 11 2 4" xfId="3412"/>
    <cellStyle name="Note 2 11 20" xfId="1184"/>
    <cellStyle name="Note 2 11 20 2" xfId="5691"/>
    <cellStyle name="Note 2 11 20 3" xfId="7589"/>
    <cellStyle name="Note 2 11 20 4" xfId="3413"/>
    <cellStyle name="Note 2 11 21" xfId="1185"/>
    <cellStyle name="Note 2 11 21 2" xfId="5692"/>
    <cellStyle name="Note 2 11 21 3" xfId="7590"/>
    <cellStyle name="Note 2 11 21 4" xfId="3414"/>
    <cellStyle name="Note 2 11 22" xfId="1186"/>
    <cellStyle name="Note 2 11 22 2" xfId="5693"/>
    <cellStyle name="Note 2 11 22 3" xfId="7591"/>
    <cellStyle name="Note 2 11 22 4" xfId="3415"/>
    <cellStyle name="Note 2 11 23" xfId="1187"/>
    <cellStyle name="Note 2 11 23 2" xfId="5694"/>
    <cellStyle name="Note 2 11 23 3" xfId="7592"/>
    <cellStyle name="Note 2 11 23 4" xfId="3416"/>
    <cellStyle name="Note 2 11 24" xfId="5679"/>
    <cellStyle name="Note 2 11 25" xfId="7577"/>
    <cellStyle name="Note 2 11 26" xfId="3401"/>
    <cellStyle name="Note 2 11 3" xfId="1188"/>
    <cellStyle name="Note 2 11 3 2" xfId="5695"/>
    <cellStyle name="Note 2 11 3 3" xfId="7593"/>
    <cellStyle name="Note 2 11 3 4" xfId="3417"/>
    <cellStyle name="Note 2 11 4" xfId="1189"/>
    <cellStyle name="Note 2 11 4 2" xfId="5696"/>
    <cellStyle name="Note 2 11 4 3" xfId="7594"/>
    <cellStyle name="Note 2 11 4 4" xfId="3418"/>
    <cellStyle name="Note 2 11 5" xfId="1190"/>
    <cellStyle name="Note 2 11 5 2" xfId="5697"/>
    <cellStyle name="Note 2 11 5 3" xfId="7595"/>
    <cellStyle name="Note 2 11 5 4" xfId="3419"/>
    <cellStyle name="Note 2 11 6" xfId="1191"/>
    <cellStyle name="Note 2 11 6 2" xfId="5698"/>
    <cellStyle name="Note 2 11 6 3" xfId="7596"/>
    <cellStyle name="Note 2 11 6 4" xfId="3420"/>
    <cellStyle name="Note 2 11 7" xfId="1192"/>
    <cellStyle name="Note 2 11 7 2" xfId="5699"/>
    <cellStyle name="Note 2 11 7 3" xfId="7597"/>
    <cellStyle name="Note 2 11 7 4" xfId="3421"/>
    <cellStyle name="Note 2 11 8" xfId="1193"/>
    <cellStyle name="Note 2 11 8 2" xfId="5700"/>
    <cellStyle name="Note 2 11 8 3" xfId="7598"/>
    <cellStyle name="Note 2 11 8 4" xfId="3422"/>
    <cellStyle name="Note 2 11 9" xfId="1194"/>
    <cellStyle name="Note 2 11 9 2" xfId="5701"/>
    <cellStyle name="Note 2 11 9 3" xfId="7599"/>
    <cellStyle name="Note 2 11 9 4" xfId="3423"/>
    <cellStyle name="Note 2 12" xfId="1195"/>
    <cellStyle name="Note 2 12 10" xfId="1196"/>
    <cellStyle name="Note 2 12 10 2" xfId="5703"/>
    <cellStyle name="Note 2 12 10 3" xfId="7601"/>
    <cellStyle name="Note 2 12 10 4" xfId="3425"/>
    <cellStyle name="Note 2 12 11" xfId="1197"/>
    <cellStyle name="Note 2 12 11 2" xfId="5704"/>
    <cellStyle name="Note 2 12 11 3" xfId="7602"/>
    <cellStyle name="Note 2 12 11 4" xfId="3426"/>
    <cellStyle name="Note 2 12 12" xfId="1198"/>
    <cellStyle name="Note 2 12 12 2" xfId="5705"/>
    <cellStyle name="Note 2 12 12 3" xfId="7603"/>
    <cellStyle name="Note 2 12 12 4" xfId="3427"/>
    <cellStyle name="Note 2 12 13" xfId="1199"/>
    <cellStyle name="Note 2 12 13 2" xfId="5706"/>
    <cellStyle name="Note 2 12 13 3" xfId="7604"/>
    <cellStyle name="Note 2 12 13 4" xfId="3428"/>
    <cellStyle name="Note 2 12 14" xfId="1200"/>
    <cellStyle name="Note 2 12 14 2" xfId="5707"/>
    <cellStyle name="Note 2 12 14 3" xfId="7605"/>
    <cellStyle name="Note 2 12 14 4" xfId="3429"/>
    <cellStyle name="Note 2 12 15" xfId="1201"/>
    <cellStyle name="Note 2 12 15 2" xfId="5708"/>
    <cellStyle name="Note 2 12 15 3" xfId="7606"/>
    <cellStyle name="Note 2 12 15 4" xfId="3430"/>
    <cellStyle name="Note 2 12 16" xfId="1202"/>
    <cellStyle name="Note 2 12 16 2" xfId="5709"/>
    <cellStyle name="Note 2 12 16 3" xfId="7607"/>
    <cellStyle name="Note 2 12 16 4" xfId="3431"/>
    <cellStyle name="Note 2 12 17" xfId="1203"/>
    <cellStyle name="Note 2 12 17 2" xfId="5710"/>
    <cellStyle name="Note 2 12 17 3" xfId="7608"/>
    <cellStyle name="Note 2 12 17 4" xfId="3432"/>
    <cellStyle name="Note 2 12 18" xfId="1204"/>
    <cellStyle name="Note 2 12 18 2" xfId="5711"/>
    <cellStyle name="Note 2 12 18 3" xfId="7609"/>
    <cellStyle name="Note 2 12 18 4" xfId="3433"/>
    <cellStyle name="Note 2 12 19" xfId="1205"/>
    <cellStyle name="Note 2 12 19 2" xfId="5712"/>
    <cellStyle name="Note 2 12 19 3" xfId="7610"/>
    <cellStyle name="Note 2 12 19 4" xfId="3434"/>
    <cellStyle name="Note 2 12 2" xfId="1206"/>
    <cellStyle name="Note 2 12 2 2" xfId="5713"/>
    <cellStyle name="Note 2 12 2 3" xfId="7611"/>
    <cellStyle name="Note 2 12 2 4" xfId="3435"/>
    <cellStyle name="Note 2 12 20" xfId="1207"/>
    <cellStyle name="Note 2 12 20 2" xfId="5714"/>
    <cellStyle name="Note 2 12 20 3" xfId="7612"/>
    <cellStyle name="Note 2 12 20 4" xfId="3436"/>
    <cellStyle name="Note 2 12 21" xfId="1208"/>
    <cellStyle name="Note 2 12 21 2" xfId="5715"/>
    <cellStyle name="Note 2 12 21 3" xfId="7613"/>
    <cellStyle name="Note 2 12 21 4" xfId="3437"/>
    <cellStyle name="Note 2 12 22" xfId="1209"/>
    <cellStyle name="Note 2 12 22 2" xfId="5716"/>
    <cellStyle name="Note 2 12 22 3" xfId="7614"/>
    <cellStyle name="Note 2 12 22 4" xfId="3438"/>
    <cellStyle name="Note 2 12 23" xfId="1210"/>
    <cellStyle name="Note 2 12 23 2" xfId="5717"/>
    <cellStyle name="Note 2 12 23 3" xfId="7615"/>
    <cellStyle name="Note 2 12 23 4" xfId="3439"/>
    <cellStyle name="Note 2 12 24" xfId="5702"/>
    <cellStyle name="Note 2 12 25" xfId="7600"/>
    <cellStyle name="Note 2 12 26" xfId="3424"/>
    <cellStyle name="Note 2 12 3" xfId="1211"/>
    <cellStyle name="Note 2 12 3 2" xfId="5718"/>
    <cellStyle name="Note 2 12 3 3" xfId="7616"/>
    <cellStyle name="Note 2 12 3 4" xfId="3440"/>
    <cellStyle name="Note 2 12 4" xfId="1212"/>
    <cellStyle name="Note 2 12 4 2" xfId="5719"/>
    <cellStyle name="Note 2 12 4 3" xfId="7617"/>
    <cellStyle name="Note 2 12 4 4" xfId="3441"/>
    <cellStyle name="Note 2 12 5" xfId="1213"/>
    <cellStyle name="Note 2 12 5 2" xfId="5720"/>
    <cellStyle name="Note 2 12 5 3" xfId="7618"/>
    <cellStyle name="Note 2 12 5 4" xfId="3442"/>
    <cellStyle name="Note 2 12 6" xfId="1214"/>
    <cellStyle name="Note 2 12 6 2" xfId="5721"/>
    <cellStyle name="Note 2 12 6 3" xfId="7619"/>
    <cellStyle name="Note 2 12 6 4" xfId="3443"/>
    <cellStyle name="Note 2 12 7" xfId="1215"/>
    <cellStyle name="Note 2 12 7 2" xfId="5722"/>
    <cellStyle name="Note 2 12 7 3" xfId="7620"/>
    <cellStyle name="Note 2 12 7 4" xfId="3444"/>
    <cellStyle name="Note 2 12 8" xfId="1216"/>
    <cellStyle name="Note 2 12 8 2" xfId="5723"/>
    <cellStyle name="Note 2 12 8 3" xfId="7621"/>
    <cellStyle name="Note 2 12 8 4" xfId="3445"/>
    <cellStyle name="Note 2 12 9" xfId="1217"/>
    <cellStyle name="Note 2 12 9 2" xfId="5724"/>
    <cellStyle name="Note 2 12 9 3" xfId="7622"/>
    <cellStyle name="Note 2 12 9 4" xfId="3446"/>
    <cellStyle name="Note 2 13" xfId="1218"/>
    <cellStyle name="Note 2 13 10" xfId="1219"/>
    <cellStyle name="Note 2 13 10 2" xfId="5726"/>
    <cellStyle name="Note 2 13 10 3" xfId="7624"/>
    <cellStyle name="Note 2 13 10 4" xfId="3448"/>
    <cellStyle name="Note 2 13 11" xfId="1220"/>
    <cellStyle name="Note 2 13 11 2" xfId="5727"/>
    <cellStyle name="Note 2 13 11 3" xfId="7625"/>
    <cellStyle name="Note 2 13 11 4" xfId="3449"/>
    <cellStyle name="Note 2 13 12" xfId="1221"/>
    <cellStyle name="Note 2 13 12 2" xfId="5728"/>
    <cellStyle name="Note 2 13 12 3" xfId="7626"/>
    <cellStyle name="Note 2 13 12 4" xfId="3450"/>
    <cellStyle name="Note 2 13 13" xfId="1222"/>
    <cellStyle name="Note 2 13 13 2" xfId="5729"/>
    <cellStyle name="Note 2 13 13 3" xfId="7627"/>
    <cellStyle name="Note 2 13 13 4" xfId="3451"/>
    <cellStyle name="Note 2 13 14" xfId="1223"/>
    <cellStyle name="Note 2 13 14 2" xfId="5730"/>
    <cellStyle name="Note 2 13 14 3" xfId="7628"/>
    <cellStyle name="Note 2 13 14 4" xfId="3452"/>
    <cellStyle name="Note 2 13 15" xfId="1224"/>
    <cellStyle name="Note 2 13 15 2" xfId="5731"/>
    <cellStyle name="Note 2 13 15 3" xfId="7629"/>
    <cellStyle name="Note 2 13 15 4" xfId="3453"/>
    <cellStyle name="Note 2 13 16" xfId="1225"/>
    <cellStyle name="Note 2 13 16 2" xfId="5732"/>
    <cellStyle name="Note 2 13 16 3" xfId="7630"/>
    <cellStyle name="Note 2 13 16 4" xfId="3454"/>
    <cellStyle name="Note 2 13 17" xfId="1226"/>
    <cellStyle name="Note 2 13 17 2" xfId="5733"/>
    <cellStyle name="Note 2 13 17 3" xfId="7631"/>
    <cellStyle name="Note 2 13 17 4" xfId="3455"/>
    <cellStyle name="Note 2 13 18" xfId="1227"/>
    <cellStyle name="Note 2 13 18 2" xfId="5734"/>
    <cellStyle name="Note 2 13 18 3" xfId="7632"/>
    <cellStyle name="Note 2 13 18 4" xfId="3456"/>
    <cellStyle name="Note 2 13 19" xfId="1228"/>
    <cellStyle name="Note 2 13 19 2" xfId="5735"/>
    <cellStyle name="Note 2 13 19 3" xfId="7633"/>
    <cellStyle name="Note 2 13 19 4" xfId="3457"/>
    <cellStyle name="Note 2 13 2" xfId="1229"/>
    <cellStyle name="Note 2 13 2 2" xfId="5736"/>
    <cellStyle name="Note 2 13 2 3" xfId="7634"/>
    <cellStyle name="Note 2 13 2 4" xfId="3458"/>
    <cellStyle name="Note 2 13 20" xfId="1230"/>
    <cellStyle name="Note 2 13 20 2" xfId="5737"/>
    <cellStyle name="Note 2 13 20 3" xfId="7635"/>
    <cellStyle name="Note 2 13 20 4" xfId="3459"/>
    <cellStyle name="Note 2 13 21" xfId="1231"/>
    <cellStyle name="Note 2 13 21 2" xfId="5738"/>
    <cellStyle name="Note 2 13 21 3" xfId="7636"/>
    <cellStyle name="Note 2 13 21 4" xfId="3460"/>
    <cellStyle name="Note 2 13 22" xfId="1232"/>
    <cellStyle name="Note 2 13 22 2" xfId="5739"/>
    <cellStyle name="Note 2 13 22 3" xfId="7637"/>
    <cellStyle name="Note 2 13 22 4" xfId="3461"/>
    <cellStyle name="Note 2 13 23" xfId="1233"/>
    <cellStyle name="Note 2 13 23 2" xfId="5740"/>
    <cellStyle name="Note 2 13 23 3" xfId="7638"/>
    <cellStyle name="Note 2 13 23 4" xfId="3462"/>
    <cellStyle name="Note 2 13 24" xfId="5725"/>
    <cellStyle name="Note 2 13 25" xfId="7623"/>
    <cellStyle name="Note 2 13 26" xfId="3447"/>
    <cellStyle name="Note 2 13 3" xfId="1234"/>
    <cellStyle name="Note 2 13 3 2" xfId="5741"/>
    <cellStyle name="Note 2 13 3 3" xfId="7639"/>
    <cellStyle name="Note 2 13 3 4" xfId="3463"/>
    <cellStyle name="Note 2 13 4" xfId="1235"/>
    <cellStyle name="Note 2 13 4 2" xfId="5742"/>
    <cellStyle name="Note 2 13 4 3" xfId="7640"/>
    <cellStyle name="Note 2 13 4 4" xfId="3464"/>
    <cellStyle name="Note 2 13 5" xfId="1236"/>
    <cellStyle name="Note 2 13 5 2" xfId="5743"/>
    <cellStyle name="Note 2 13 5 3" xfId="7641"/>
    <cellStyle name="Note 2 13 5 4" xfId="3465"/>
    <cellStyle name="Note 2 13 6" xfId="1237"/>
    <cellStyle name="Note 2 13 6 2" xfId="5744"/>
    <cellStyle name="Note 2 13 6 3" xfId="7642"/>
    <cellStyle name="Note 2 13 6 4" xfId="3466"/>
    <cellStyle name="Note 2 13 7" xfId="1238"/>
    <cellStyle name="Note 2 13 7 2" xfId="5745"/>
    <cellStyle name="Note 2 13 7 3" xfId="7643"/>
    <cellStyle name="Note 2 13 7 4" xfId="3467"/>
    <cellStyle name="Note 2 13 8" xfId="1239"/>
    <cellStyle name="Note 2 13 8 2" xfId="5746"/>
    <cellStyle name="Note 2 13 8 3" xfId="7644"/>
    <cellStyle name="Note 2 13 8 4" xfId="3468"/>
    <cellStyle name="Note 2 13 9" xfId="1240"/>
    <cellStyle name="Note 2 13 9 2" xfId="5747"/>
    <cellStyle name="Note 2 13 9 3" xfId="7645"/>
    <cellStyle name="Note 2 13 9 4" xfId="3469"/>
    <cellStyle name="Note 2 14" xfId="1241"/>
    <cellStyle name="Note 2 14 10" xfId="1242"/>
    <cellStyle name="Note 2 14 10 2" xfId="5749"/>
    <cellStyle name="Note 2 14 10 3" xfId="7647"/>
    <cellStyle name="Note 2 14 10 4" xfId="3471"/>
    <cellStyle name="Note 2 14 11" xfId="1243"/>
    <cellStyle name="Note 2 14 11 2" xfId="5750"/>
    <cellStyle name="Note 2 14 11 3" xfId="7648"/>
    <cellStyle name="Note 2 14 11 4" xfId="3472"/>
    <cellStyle name="Note 2 14 12" xfId="1244"/>
    <cellStyle name="Note 2 14 12 2" xfId="5751"/>
    <cellStyle name="Note 2 14 12 3" xfId="7649"/>
    <cellStyle name="Note 2 14 12 4" xfId="3473"/>
    <cellStyle name="Note 2 14 13" xfId="1245"/>
    <cellStyle name="Note 2 14 13 2" xfId="5752"/>
    <cellStyle name="Note 2 14 13 3" xfId="7650"/>
    <cellStyle name="Note 2 14 13 4" xfId="3474"/>
    <cellStyle name="Note 2 14 14" xfId="1246"/>
    <cellStyle name="Note 2 14 14 2" xfId="5753"/>
    <cellStyle name="Note 2 14 14 3" xfId="7651"/>
    <cellStyle name="Note 2 14 14 4" xfId="3475"/>
    <cellStyle name="Note 2 14 15" xfId="1247"/>
    <cellStyle name="Note 2 14 15 2" xfId="5754"/>
    <cellStyle name="Note 2 14 15 3" xfId="7652"/>
    <cellStyle name="Note 2 14 15 4" xfId="3476"/>
    <cellStyle name="Note 2 14 16" xfId="1248"/>
    <cellStyle name="Note 2 14 16 2" xfId="5755"/>
    <cellStyle name="Note 2 14 16 3" xfId="7653"/>
    <cellStyle name="Note 2 14 16 4" xfId="3477"/>
    <cellStyle name="Note 2 14 17" xfId="1249"/>
    <cellStyle name="Note 2 14 17 2" xfId="5756"/>
    <cellStyle name="Note 2 14 17 3" xfId="7654"/>
    <cellStyle name="Note 2 14 17 4" xfId="3478"/>
    <cellStyle name="Note 2 14 18" xfId="1250"/>
    <cellStyle name="Note 2 14 18 2" xfId="5757"/>
    <cellStyle name="Note 2 14 18 3" xfId="7655"/>
    <cellStyle name="Note 2 14 18 4" xfId="3479"/>
    <cellStyle name="Note 2 14 19" xfId="1251"/>
    <cellStyle name="Note 2 14 19 2" xfId="5758"/>
    <cellStyle name="Note 2 14 19 3" xfId="7656"/>
    <cellStyle name="Note 2 14 19 4" xfId="3480"/>
    <cellStyle name="Note 2 14 2" xfId="1252"/>
    <cellStyle name="Note 2 14 2 2" xfId="5759"/>
    <cellStyle name="Note 2 14 2 3" xfId="7657"/>
    <cellStyle name="Note 2 14 2 4" xfId="3481"/>
    <cellStyle name="Note 2 14 20" xfId="1253"/>
    <cellStyle name="Note 2 14 20 2" xfId="5760"/>
    <cellStyle name="Note 2 14 20 3" xfId="7658"/>
    <cellStyle name="Note 2 14 20 4" xfId="3482"/>
    <cellStyle name="Note 2 14 21" xfId="1254"/>
    <cellStyle name="Note 2 14 21 2" xfId="5761"/>
    <cellStyle name="Note 2 14 21 3" xfId="7659"/>
    <cellStyle name="Note 2 14 21 4" xfId="3483"/>
    <cellStyle name="Note 2 14 22" xfId="1255"/>
    <cellStyle name="Note 2 14 22 2" xfId="5762"/>
    <cellStyle name="Note 2 14 22 3" xfId="7660"/>
    <cellStyle name="Note 2 14 22 4" xfId="3484"/>
    <cellStyle name="Note 2 14 23" xfId="1256"/>
    <cellStyle name="Note 2 14 23 2" xfId="5763"/>
    <cellStyle name="Note 2 14 23 3" xfId="7661"/>
    <cellStyle name="Note 2 14 23 4" xfId="3485"/>
    <cellStyle name="Note 2 14 24" xfId="5748"/>
    <cellStyle name="Note 2 14 25" xfId="7646"/>
    <cellStyle name="Note 2 14 26" xfId="3470"/>
    <cellStyle name="Note 2 14 3" xfId="1257"/>
    <cellStyle name="Note 2 14 3 2" xfId="5764"/>
    <cellStyle name="Note 2 14 3 3" xfId="7662"/>
    <cellStyle name="Note 2 14 3 4" xfId="3486"/>
    <cellStyle name="Note 2 14 4" xfId="1258"/>
    <cellStyle name="Note 2 14 4 2" xfId="5765"/>
    <cellStyle name="Note 2 14 4 3" xfId="7663"/>
    <cellStyle name="Note 2 14 4 4" xfId="3487"/>
    <cellStyle name="Note 2 14 5" xfId="1259"/>
    <cellStyle name="Note 2 14 5 2" xfId="5766"/>
    <cellStyle name="Note 2 14 5 3" xfId="7664"/>
    <cellStyle name="Note 2 14 5 4" xfId="3488"/>
    <cellStyle name="Note 2 14 6" xfId="1260"/>
    <cellStyle name="Note 2 14 6 2" xfId="5767"/>
    <cellStyle name="Note 2 14 6 3" xfId="7665"/>
    <cellStyle name="Note 2 14 6 4" xfId="3489"/>
    <cellStyle name="Note 2 14 7" xfId="1261"/>
    <cellStyle name="Note 2 14 7 2" xfId="5768"/>
    <cellStyle name="Note 2 14 7 3" xfId="7666"/>
    <cellStyle name="Note 2 14 7 4" xfId="3490"/>
    <cellStyle name="Note 2 14 8" xfId="1262"/>
    <cellStyle name="Note 2 14 8 2" xfId="5769"/>
    <cellStyle name="Note 2 14 8 3" xfId="7667"/>
    <cellStyle name="Note 2 14 8 4" xfId="3491"/>
    <cellStyle name="Note 2 14 9" xfId="1263"/>
    <cellStyle name="Note 2 14 9 2" xfId="5770"/>
    <cellStyle name="Note 2 14 9 3" xfId="7668"/>
    <cellStyle name="Note 2 14 9 4" xfId="3492"/>
    <cellStyle name="Note 2 15" xfId="1264"/>
    <cellStyle name="Note 2 15 10" xfId="1265"/>
    <cellStyle name="Note 2 15 10 2" xfId="5772"/>
    <cellStyle name="Note 2 15 10 3" xfId="7670"/>
    <cellStyle name="Note 2 15 10 4" xfId="3494"/>
    <cellStyle name="Note 2 15 11" xfId="1266"/>
    <cellStyle name="Note 2 15 11 2" xfId="5773"/>
    <cellStyle name="Note 2 15 11 3" xfId="7671"/>
    <cellStyle name="Note 2 15 11 4" xfId="3495"/>
    <cellStyle name="Note 2 15 12" xfId="1267"/>
    <cellStyle name="Note 2 15 12 2" xfId="5774"/>
    <cellStyle name="Note 2 15 12 3" xfId="7672"/>
    <cellStyle name="Note 2 15 12 4" xfId="3496"/>
    <cellStyle name="Note 2 15 13" xfId="1268"/>
    <cellStyle name="Note 2 15 13 2" xfId="5775"/>
    <cellStyle name="Note 2 15 13 3" xfId="7673"/>
    <cellStyle name="Note 2 15 13 4" xfId="3497"/>
    <cellStyle name="Note 2 15 14" xfId="1269"/>
    <cellStyle name="Note 2 15 14 2" xfId="5776"/>
    <cellStyle name="Note 2 15 14 3" xfId="7674"/>
    <cellStyle name="Note 2 15 14 4" xfId="3498"/>
    <cellStyle name="Note 2 15 15" xfId="1270"/>
    <cellStyle name="Note 2 15 15 2" xfId="5777"/>
    <cellStyle name="Note 2 15 15 3" xfId="7675"/>
    <cellStyle name="Note 2 15 15 4" xfId="3499"/>
    <cellStyle name="Note 2 15 16" xfId="1271"/>
    <cellStyle name="Note 2 15 16 2" xfId="5778"/>
    <cellStyle name="Note 2 15 16 3" xfId="7676"/>
    <cellStyle name="Note 2 15 16 4" xfId="3500"/>
    <cellStyle name="Note 2 15 17" xfId="1272"/>
    <cellStyle name="Note 2 15 17 2" xfId="5779"/>
    <cellStyle name="Note 2 15 17 3" xfId="7677"/>
    <cellStyle name="Note 2 15 17 4" xfId="3501"/>
    <cellStyle name="Note 2 15 18" xfId="1273"/>
    <cellStyle name="Note 2 15 18 2" xfId="5780"/>
    <cellStyle name="Note 2 15 18 3" xfId="7678"/>
    <cellStyle name="Note 2 15 18 4" xfId="3502"/>
    <cellStyle name="Note 2 15 19" xfId="1274"/>
    <cellStyle name="Note 2 15 19 2" xfId="5781"/>
    <cellStyle name="Note 2 15 19 3" xfId="7679"/>
    <cellStyle name="Note 2 15 19 4" xfId="3503"/>
    <cellStyle name="Note 2 15 2" xfId="1275"/>
    <cellStyle name="Note 2 15 2 2" xfId="5782"/>
    <cellStyle name="Note 2 15 2 3" xfId="7680"/>
    <cellStyle name="Note 2 15 2 4" xfId="3504"/>
    <cellStyle name="Note 2 15 20" xfId="1276"/>
    <cellStyle name="Note 2 15 20 2" xfId="5783"/>
    <cellStyle name="Note 2 15 20 3" xfId="7681"/>
    <cellStyle name="Note 2 15 20 4" xfId="3505"/>
    <cellStyle name="Note 2 15 21" xfId="1277"/>
    <cellStyle name="Note 2 15 21 2" xfId="5784"/>
    <cellStyle name="Note 2 15 21 3" xfId="7682"/>
    <cellStyle name="Note 2 15 21 4" xfId="3506"/>
    <cellStyle name="Note 2 15 22" xfId="1278"/>
    <cellStyle name="Note 2 15 22 2" xfId="5785"/>
    <cellStyle name="Note 2 15 22 3" xfId="7683"/>
    <cellStyle name="Note 2 15 22 4" xfId="3507"/>
    <cellStyle name="Note 2 15 23" xfId="1279"/>
    <cellStyle name="Note 2 15 23 2" xfId="5786"/>
    <cellStyle name="Note 2 15 23 3" xfId="7684"/>
    <cellStyle name="Note 2 15 23 4" xfId="3508"/>
    <cellStyle name="Note 2 15 24" xfId="5771"/>
    <cellStyle name="Note 2 15 25" xfId="7669"/>
    <cellStyle name="Note 2 15 26" xfId="3493"/>
    <cellStyle name="Note 2 15 3" xfId="1280"/>
    <cellStyle name="Note 2 15 3 2" xfId="5787"/>
    <cellStyle name="Note 2 15 3 3" xfId="7685"/>
    <cellStyle name="Note 2 15 3 4" xfId="3509"/>
    <cellStyle name="Note 2 15 4" xfId="1281"/>
    <cellStyle name="Note 2 15 4 2" xfId="5788"/>
    <cellStyle name="Note 2 15 4 3" xfId="7686"/>
    <cellStyle name="Note 2 15 4 4" xfId="3510"/>
    <cellStyle name="Note 2 15 5" xfId="1282"/>
    <cellStyle name="Note 2 15 5 2" xfId="5789"/>
    <cellStyle name="Note 2 15 5 3" xfId="7687"/>
    <cellStyle name="Note 2 15 5 4" xfId="3511"/>
    <cellStyle name="Note 2 15 6" xfId="1283"/>
    <cellStyle name="Note 2 15 6 2" xfId="5790"/>
    <cellStyle name="Note 2 15 6 3" xfId="7688"/>
    <cellStyle name="Note 2 15 6 4" xfId="3512"/>
    <cellStyle name="Note 2 15 7" xfId="1284"/>
    <cellStyle name="Note 2 15 7 2" xfId="5791"/>
    <cellStyle name="Note 2 15 7 3" xfId="7689"/>
    <cellStyle name="Note 2 15 7 4" xfId="3513"/>
    <cellStyle name="Note 2 15 8" xfId="1285"/>
    <cellStyle name="Note 2 15 8 2" xfId="5792"/>
    <cellStyle name="Note 2 15 8 3" xfId="7690"/>
    <cellStyle name="Note 2 15 8 4" xfId="3514"/>
    <cellStyle name="Note 2 15 9" xfId="1286"/>
    <cellStyle name="Note 2 15 9 2" xfId="5793"/>
    <cellStyle name="Note 2 15 9 3" xfId="7691"/>
    <cellStyle name="Note 2 15 9 4" xfId="3515"/>
    <cellStyle name="Note 2 16" xfId="1287"/>
    <cellStyle name="Note 2 16 2" xfId="5794"/>
    <cellStyle name="Note 2 16 3" xfId="7692"/>
    <cellStyle name="Note 2 16 4" xfId="3516"/>
    <cellStyle name="Note 2 17" xfId="1288"/>
    <cellStyle name="Note 2 17 2" xfId="5795"/>
    <cellStyle name="Note 2 17 3" xfId="7693"/>
    <cellStyle name="Note 2 17 4" xfId="3517"/>
    <cellStyle name="Note 2 18" xfId="1289"/>
    <cellStyle name="Note 2 18 2" xfId="5796"/>
    <cellStyle name="Note 2 18 3" xfId="7694"/>
    <cellStyle name="Note 2 18 4" xfId="3518"/>
    <cellStyle name="Note 2 19" xfId="1290"/>
    <cellStyle name="Note 2 19 2" xfId="5797"/>
    <cellStyle name="Note 2 19 3" xfId="7695"/>
    <cellStyle name="Note 2 19 4" xfId="3519"/>
    <cellStyle name="Note 2 2" xfId="1291"/>
    <cellStyle name="Note 2 2 10" xfId="1292"/>
    <cellStyle name="Note 2 2 10 2" xfId="5799"/>
    <cellStyle name="Note 2 2 10 3" xfId="7697"/>
    <cellStyle name="Note 2 2 10 4" xfId="3521"/>
    <cellStyle name="Note 2 2 11" xfId="1293"/>
    <cellStyle name="Note 2 2 11 2" xfId="5800"/>
    <cellStyle name="Note 2 2 11 3" xfId="7698"/>
    <cellStyle name="Note 2 2 11 4" xfId="3522"/>
    <cellStyle name="Note 2 2 12" xfId="1294"/>
    <cellStyle name="Note 2 2 12 2" xfId="5801"/>
    <cellStyle name="Note 2 2 12 3" xfId="7699"/>
    <cellStyle name="Note 2 2 12 4" xfId="3523"/>
    <cellStyle name="Note 2 2 13" xfId="1295"/>
    <cellStyle name="Note 2 2 13 2" xfId="5802"/>
    <cellStyle name="Note 2 2 13 3" xfId="7700"/>
    <cellStyle name="Note 2 2 13 4" xfId="3524"/>
    <cellStyle name="Note 2 2 14" xfId="1296"/>
    <cellStyle name="Note 2 2 14 2" xfId="5803"/>
    <cellStyle name="Note 2 2 14 3" xfId="7701"/>
    <cellStyle name="Note 2 2 14 4" xfId="3525"/>
    <cellStyle name="Note 2 2 15" xfId="1297"/>
    <cellStyle name="Note 2 2 15 2" xfId="5804"/>
    <cellStyle name="Note 2 2 15 3" xfId="7702"/>
    <cellStyle name="Note 2 2 15 4" xfId="3526"/>
    <cellStyle name="Note 2 2 16" xfId="1298"/>
    <cellStyle name="Note 2 2 16 2" xfId="5805"/>
    <cellStyle name="Note 2 2 16 3" xfId="7703"/>
    <cellStyle name="Note 2 2 16 4" xfId="3527"/>
    <cellStyle name="Note 2 2 17" xfId="1299"/>
    <cellStyle name="Note 2 2 17 2" xfId="5806"/>
    <cellStyle name="Note 2 2 17 3" xfId="7704"/>
    <cellStyle name="Note 2 2 17 4" xfId="3528"/>
    <cellStyle name="Note 2 2 18" xfId="1300"/>
    <cellStyle name="Note 2 2 18 2" xfId="5807"/>
    <cellStyle name="Note 2 2 18 3" xfId="7705"/>
    <cellStyle name="Note 2 2 18 4" xfId="3529"/>
    <cellStyle name="Note 2 2 19" xfId="1301"/>
    <cellStyle name="Note 2 2 19 2" xfId="5808"/>
    <cellStyle name="Note 2 2 19 3" xfId="7706"/>
    <cellStyle name="Note 2 2 19 4" xfId="3530"/>
    <cellStyle name="Note 2 2 2" xfId="1302"/>
    <cellStyle name="Note 2 2 2 2" xfId="5809"/>
    <cellStyle name="Note 2 2 2 3" xfId="7707"/>
    <cellStyle name="Note 2 2 2 4" xfId="3531"/>
    <cellStyle name="Note 2 2 20" xfId="1303"/>
    <cellStyle name="Note 2 2 20 2" xfId="5810"/>
    <cellStyle name="Note 2 2 20 3" xfId="7708"/>
    <cellStyle name="Note 2 2 20 4" xfId="3532"/>
    <cellStyle name="Note 2 2 21" xfId="1304"/>
    <cellStyle name="Note 2 2 21 2" xfId="5811"/>
    <cellStyle name="Note 2 2 21 3" xfId="7709"/>
    <cellStyle name="Note 2 2 21 4" xfId="3533"/>
    <cellStyle name="Note 2 2 22" xfId="1305"/>
    <cellStyle name="Note 2 2 22 2" xfId="5812"/>
    <cellStyle name="Note 2 2 22 3" xfId="7710"/>
    <cellStyle name="Note 2 2 22 4" xfId="3534"/>
    <cellStyle name="Note 2 2 23" xfId="1306"/>
    <cellStyle name="Note 2 2 23 2" xfId="5813"/>
    <cellStyle name="Note 2 2 23 3" xfId="7711"/>
    <cellStyle name="Note 2 2 23 4" xfId="3535"/>
    <cellStyle name="Note 2 2 24" xfId="5798"/>
    <cellStyle name="Note 2 2 25" xfId="7696"/>
    <cellStyle name="Note 2 2 26" xfId="3520"/>
    <cellStyle name="Note 2 2 3" xfId="1307"/>
    <cellStyle name="Note 2 2 3 2" xfId="5814"/>
    <cellStyle name="Note 2 2 3 3" xfId="7712"/>
    <cellStyle name="Note 2 2 3 4" xfId="3536"/>
    <cellStyle name="Note 2 2 4" xfId="1308"/>
    <cellStyle name="Note 2 2 4 2" xfId="5815"/>
    <cellStyle name="Note 2 2 4 3" xfId="7713"/>
    <cellStyle name="Note 2 2 4 4" xfId="3537"/>
    <cellStyle name="Note 2 2 5" xfId="1309"/>
    <cellStyle name="Note 2 2 5 2" xfId="5816"/>
    <cellStyle name="Note 2 2 5 3" xfId="7714"/>
    <cellStyle name="Note 2 2 5 4" xfId="3538"/>
    <cellStyle name="Note 2 2 6" xfId="1310"/>
    <cellStyle name="Note 2 2 6 2" xfId="5817"/>
    <cellStyle name="Note 2 2 6 3" xfId="7715"/>
    <cellStyle name="Note 2 2 6 4" xfId="3539"/>
    <cellStyle name="Note 2 2 7" xfId="1311"/>
    <cellStyle name="Note 2 2 7 2" xfId="5818"/>
    <cellStyle name="Note 2 2 7 3" xfId="7716"/>
    <cellStyle name="Note 2 2 7 4" xfId="3540"/>
    <cellStyle name="Note 2 2 8" xfId="1312"/>
    <cellStyle name="Note 2 2 8 2" xfId="5819"/>
    <cellStyle name="Note 2 2 8 3" xfId="7717"/>
    <cellStyle name="Note 2 2 8 4" xfId="3541"/>
    <cellStyle name="Note 2 2 9" xfId="1313"/>
    <cellStyle name="Note 2 2 9 2" xfId="5820"/>
    <cellStyle name="Note 2 2 9 3" xfId="7718"/>
    <cellStyle name="Note 2 2 9 4" xfId="3542"/>
    <cellStyle name="Note 2 20" xfId="1314"/>
    <cellStyle name="Note 2 20 2" xfId="5821"/>
    <cellStyle name="Note 2 20 3" xfId="7719"/>
    <cellStyle name="Note 2 20 4" xfId="3543"/>
    <cellStyle name="Note 2 21" xfId="1315"/>
    <cellStyle name="Note 2 21 2" xfId="5822"/>
    <cellStyle name="Note 2 21 3" xfId="7720"/>
    <cellStyle name="Note 2 21 4" xfId="3544"/>
    <cellStyle name="Note 2 22" xfId="1316"/>
    <cellStyle name="Note 2 22 2" xfId="5823"/>
    <cellStyle name="Note 2 22 3" xfId="7721"/>
    <cellStyle name="Note 2 22 4" xfId="3545"/>
    <cellStyle name="Note 2 23" xfId="1317"/>
    <cellStyle name="Note 2 23 2" xfId="5824"/>
    <cellStyle name="Note 2 23 3" xfId="7722"/>
    <cellStyle name="Note 2 23 4" xfId="3546"/>
    <cellStyle name="Note 2 24" xfId="1318"/>
    <cellStyle name="Note 2 24 2" xfId="5825"/>
    <cellStyle name="Note 2 24 3" xfId="7723"/>
    <cellStyle name="Note 2 24 4" xfId="3547"/>
    <cellStyle name="Note 2 25" xfId="1319"/>
    <cellStyle name="Note 2 25 2" xfId="5826"/>
    <cellStyle name="Note 2 25 3" xfId="7724"/>
    <cellStyle name="Note 2 25 4" xfId="3548"/>
    <cellStyle name="Note 2 26" xfId="1320"/>
    <cellStyle name="Note 2 26 2" xfId="5827"/>
    <cellStyle name="Note 2 26 3" xfId="7725"/>
    <cellStyle name="Note 2 26 4" xfId="3549"/>
    <cellStyle name="Note 2 27" xfId="1321"/>
    <cellStyle name="Note 2 27 2" xfId="5828"/>
    <cellStyle name="Note 2 27 3" xfId="7726"/>
    <cellStyle name="Note 2 27 4" xfId="3550"/>
    <cellStyle name="Note 2 28" xfId="1322"/>
    <cellStyle name="Note 2 28 2" xfId="5829"/>
    <cellStyle name="Note 2 28 3" xfId="7727"/>
    <cellStyle name="Note 2 28 4" xfId="3551"/>
    <cellStyle name="Note 2 29" xfId="1323"/>
    <cellStyle name="Note 2 29 2" xfId="5830"/>
    <cellStyle name="Note 2 29 3" xfId="7728"/>
    <cellStyle name="Note 2 29 4" xfId="3552"/>
    <cellStyle name="Note 2 3" xfId="1324"/>
    <cellStyle name="Note 2 3 10" xfId="1325"/>
    <cellStyle name="Note 2 3 10 2" xfId="5832"/>
    <cellStyle name="Note 2 3 10 3" xfId="7730"/>
    <cellStyle name="Note 2 3 10 4" xfId="3554"/>
    <cellStyle name="Note 2 3 11" xfId="1326"/>
    <cellStyle name="Note 2 3 11 2" xfId="5833"/>
    <cellStyle name="Note 2 3 11 3" xfId="7731"/>
    <cellStyle name="Note 2 3 11 4" xfId="3555"/>
    <cellStyle name="Note 2 3 12" xfId="1327"/>
    <cellStyle name="Note 2 3 12 2" xfId="5834"/>
    <cellStyle name="Note 2 3 12 3" xfId="7732"/>
    <cellStyle name="Note 2 3 12 4" xfId="3556"/>
    <cellStyle name="Note 2 3 13" xfId="1328"/>
    <cellStyle name="Note 2 3 13 2" xfId="5835"/>
    <cellStyle name="Note 2 3 13 3" xfId="7733"/>
    <cellStyle name="Note 2 3 13 4" xfId="3557"/>
    <cellStyle name="Note 2 3 14" xfId="1329"/>
    <cellStyle name="Note 2 3 14 2" xfId="5836"/>
    <cellStyle name="Note 2 3 14 3" xfId="7734"/>
    <cellStyle name="Note 2 3 14 4" xfId="3558"/>
    <cellStyle name="Note 2 3 15" xfId="1330"/>
    <cellStyle name="Note 2 3 15 2" xfId="5837"/>
    <cellStyle name="Note 2 3 15 3" xfId="7735"/>
    <cellStyle name="Note 2 3 15 4" xfId="3559"/>
    <cellStyle name="Note 2 3 16" xfId="1331"/>
    <cellStyle name="Note 2 3 16 2" xfId="5838"/>
    <cellStyle name="Note 2 3 16 3" xfId="7736"/>
    <cellStyle name="Note 2 3 16 4" xfId="3560"/>
    <cellStyle name="Note 2 3 17" xfId="1332"/>
    <cellStyle name="Note 2 3 17 2" xfId="5839"/>
    <cellStyle name="Note 2 3 17 3" xfId="7737"/>
    <cellStyle name="Note 2 3 17 4" xfId="3561"/>
    <cellStyle name="Note 2 3 18" xfId="1333"/>
    <cellStyle name="Note 2 3 18 2" xfId="5840"/>
    <cellStyle name="Note 2 3 18 3" xfId="7738"/>
    <cellStyle name="Note 2 3 18 4" xfId="3562"/>
    <cellStyle name="Note 2 3 19" xfId="1334"/>
    <cellStyle name="Note 2 3 19 2" xfId="5841"/>
    <cellStyle name="Note 2 3 19 3" xfId="7739"/>
    <cellStyle name="Note 2 3 19 4" xfId="3563"/>
    <cellStyle name="Note 2 3 2" xfId="1335"/>
    <cellStyle name="Note 2 3 2 2" xfId="5842"/>
    <cellStyle name="Note 2 3 2 3" xfId="7740"/>
    <cellStyle name="Note 2 3 2 4" xfId="3564"/>
    <cellStyle name="Note 2 3 20" xfId="1336"/>
    <cellStyle name="Note 2 3 20 2" xfId="5843"/>
    <cellStyle name="Note 2 3 20 3" xfId="7741"/>
    <cellStyle name="Note 2 3 20 4" xfId="3565"/>
    <cellStyle name="Note 2 3 21" xfId="1337"/>
    <cellStyle name="Note 2 3 21 2" xfId="5844"/>
    <cellStyle name="Note 2 3 21 3" xfId="7742"/>
    <cellStyle name="Note 2 3 21 4" xfId="3566"/>
    <cellStyle name="Note 2 3 22" xfId="1338"/>
    <cellStyle name="Note 2 3 22 2" xfId="5845"/>
    <cellStyle name="Note 2 3 22 3" xfId="7743"/>
    <cellStyle name="Note 2 3 22 4" xfId="3567"/>
    <cellStyle name="Note 2 3 23" xfId="1339"/>
    <cellStyle name="Note 2 3 23 2" xfId="5846"/>
    <cellStyle name="Note 2 3 23 3" xfId="7744"/>
    <cellStyle name="Note 2 3 23 4" xfId="3568"/>
    <cellStyle name="Note 2 3 24" xfId="5831"/>
    <cellStyle name="Note 2 3 25" xfId="7729"/>
    <cellStyle name="Note 2 3 26" xfId="3553"/>
    <cellStyle name="Note 2 3 3" xfId="1340"/>
    <cellStyle name="Note 2 3 3 2" xfId="5847"/>
    <cellStyle name="Note 2 3 3 3" xfId="7745"/>
    <cellStyle name="Note 2 3 3 4" xfId="3569"/>
    <cellStyle name="Note 2 3 4" xfId="1341"/>
    <cellStyle name="Note 2 3 4 2" xfId="5848"/>
    <cellStyle name="Note 2 3 4 3" xfId="7746"/>
    <cellStyle name="Note 2 3 4 4" xfId="3570"/>
    <cellStyle name="Note 2 3 5" xfId="1342"/>
    <cellStyle name="Note 2 3 5 2" xfId="5849"/>
    <cellStyle name="Note 2 3 5 3" xfId="7747"/>
    <cellStyle name="Note 2 3 5 4" xfId="3571"/>
    <cellStyle name="Note 2 3 6" xfId="1343"/>
    <cellStyle name="Note 2 3 6 2" xfId="5850"/>
    <cellStyle name="Note 2 3 6 3" xfId="7748"/>
    <cellStyle name="Note 2 3 6 4" xfId="3572"/>
    <cellStyle name="Note 2 3 7" xfId="1344"/>
    <cellStyle name="Note 2 3 7 2" xfId="5851"/>
    <cellStyle name="Note 2 3 7 3" xfId="7749"/>
    <cellStyle name="Note 2 3 7 4" xfId="3573"/>
    <cellStyle name="Note 2 3 8" xfId="1345"/>
    <cellStyle name="Note 2 3 8 2" xfId="5852"/>
    <cellStyle name="Note 2 3 8 3" xfId="7750"/>
    <cellStyle name="Note 2 3 8 4" xfId="3574"/>
    <cellStyle name="Note 2 3 9" xfId="1346"/>
    <cellStyle name="Note 2 3 9 2" xfId="5853"/>
    <cellStyle name="Note 2 3 9 3" xfId="7751"/>
    <cellStyle name="Note 2 3 9 4" xfId="3575"/>
    <cellStyle name="Note 2 30" xfId="1347"/>
    <cellStyle name="Note 2 30 2" xfId="5854"/>
    <cellStyle name="Note 2 30 3" xfId="7752"/>
    <cellStyle name="Note 2 30 4" xfId="3576"/>
    <cellStyle name="Note 2 31" xfId="1348"/>
    <cellStyle name="Note 2 31 2" xfId="5855"/>
    <cellStyle name="Note 2 31 3" xfId="7753"/>
    <cellStyle name="Note 2 31 4" xfId="3577"/>
    <cellStyle name="Note 2 32" xfId="1349"/>
    <cellStyle name="Note 2 32 2" xfId="5856"/>
    <cellStyle name="Note 2 32 3" xfId="7754"/>
    <cellStyle name="Note 2 32 4" xfId="3578"/>
    <cellStyle name="Note 2 33" xfId="1350"/>
    <cellStyle name="Note 2 33 2" xfId="5857"/>
    <cellStyle name="Note 2 33 3" xfId="7755"/>
    <cellStyle name="Note 2 33 4" xfId="3579"/>
    <cellStyle name="Note 2 34" xfId="1351"/>
    <cellStyle name="Note 2 34 2" xfId="5858"/>
    <cellStyle name="Note 2 34 3" xfId="7756"/>
    <cellStyle name="Note 2 34 4" xfId="3580"/>
    <cellStyle name="Note 2 35" xfId="1352"/>
    <cellStyle name="Note 2 35 2" xfId="5859"/>
    <cellStyle name="Note 2 35 3" xfId="7757"/>
    <cellStyle name="Note 2 35 4" xfId="3581"/>
    <cellStyle name="Note 2 36" xfId="1353"/>
    <cellStyle name="Note 2 36 2" xfId="5860"/>
    <cellStyle name="Note 2 36 3" xfId="7758"/>
    <cellStyle name="Note 2 36 4" xfId="3582"/>
    <cellStyle name="Note 2 37" xfId="1354"/>
    <cellStyle name="Note 2 37 2" xfId="5861"/>
    <cellStyle name="Note 2 37 3" xfId="7759"/>
    <cellStyle name="Note 2 37 4" xfId="3583"/>
    <cellStyle name="Note 2 38" xfId="5655"/>
    <cellStyle name="Note 2 39" xfId="7553"/>
    <cellStyle name="Note 2 4" xfId="1355"/>
    <cellStyle name="Note 2 4 10" xfId="1356"/>
    <cellStyle name="Note 2 4 10 2" xfId="5863"/>
    <cellStyle name="Note 2 4 10 3" xfId="7761"/>
    <cellStyle name="Note 2 4 10 4" xfId="3585"/>
    <cellStyle name="Note 2 4 11" xfId="1357"/>
    <cellStyle name="Note 2 4 11 2" xfId="5864"/>
    <cellStyle name="Note 2 4 11 3" xfId="7762"/>
    <cellStyle name="Note 2 4 11 4" xfId="3586"/>
    <cellStyle name="Note 2 4 12" xfId="1358"/>
    <cellStyle name="Note 2 4 12 2" xfId="5865"/>
    <cellStyle name="Note 2 4 12 3" xfId="7763"/>
    <cellStyle name="Note 2 4 12 4" xfId="3587"/>
    <cellStyle name="Note 2 4 13" xfId="1359"/>
    <cellStyle name="Note 2 4 13 2" xfId="5866"/>
    <cellStyle name="Note 2 4 13 3" xfId="7764"/>
    <cellStyle name="Note 2 4 13 4" xfId="3588"/>
    <cellStyle name="Note 2 4 14" xfId="1360"/>
    <cellStyle name="Note 2 4 14 2" xfId="5867"/>
    <cellStyle name="Note 2 4 14 3" xfId="7765"/>
    <cellStyle name="Note 2 4 14 4" xfId="3589"/>
    <cellStyle name="Note 2 4 15" xfId="1361"/>
    <cellStyle name="Note 2 4 15 2" xfId="5868"/>
    <cellStyle name="Note 2 4 15 3" xfId="7766"/>
    <cellStyle name="Note 2 4 15 4" xfId="3590"/>
    <cellStyle name="Note 2 4 16" xfId="1362"/>
    <cellStyle name="Note 2 4 16 2" xfId="5869"/>
    <cellStyle name="Note 2 4 16 3" xfId="7767"/>
    <cellStyle name="Note 2 4 16 4" xfId="3591"/>
    <cellStyle name="Note 2 4 17" xfId="1363"/>
    <cellStyle name="Note 2 4 17 2" xfId="5870"/>
    <cellStyle name="Note 2 4 17 3" xfId="7768"/>
    <cellStyle name="Note 2 4 17 4" xfId="3592"/>
    <cellStyle name="Note 2 4 18" xfId="1364"/>
    <cellStyle name="Note 2 4 18 2" xfId="5871"/>
    <cellStyle name="Note 2 4 18 3" xfId="7769"/>
    <cellStyle name="Note 2 4 18 4" xfId="3593"/>
    <cellStyle name="Note 2 4 19" xfId="1365"/>
    <cellStyle name="Note 2 4 19 2" xfId="5872"/>
    <cellStyle name="Note 2 4 19 3" xfId="7770"/>
    <cellStyle name="Note 2 4 19 4" xfId="3594"/>
    <cellStyle name="Note 2 4 2" xfId="1366"/>
    <cellStyle name="Note 2 4 2 2" xfId="5873"/>
    <cellStyle name="Note 2 4 2 3" xfId="7771"/>
    <cellStyle name="Note 2 4 2 4" xfId="3595"/>
    <cellStyle name="Note 2 4 20" xfId="1367"/>
    <cellStyle name="Note 2 4 20 2" xfId="5874"/>
    <cellStyle name="Note 2 4 20 3" xfId="7772"/>
    <cellStyle name="Note 2 4 20 4" xfId="3596"/>
    <cellStyle name="Note 2 4 21" xfId="1368"/>
    <cellStyle name="Note 2 4 21 2" xfId="5875"/>
    <cellStyle name="Note 2 4 21 3" xfId="7773"/>
    <cellStyle name="Note 2 4 21 4" xfId="3597"/>
    <cellStyle name="Note 2 4 22" xfId="1369"/>
    <cellStyle name="Note 2 4 22 2" xfId="5876"/>
    <cellStyle name="Note 2 4 22 3" xfId="7774"/>
    <cellStyle name="Note 2 4 22 4" xfId="3598"/>
    <cellStyle name="Note 2 4 23" xfId="1370"/>
    <cellStyle name="Note 2 4 23 2" xfId="5877"/>
    <cellStyle name="Note 2 4 23 3" xfId="7775"/>
    <cellStyle name="Note 2 4 23 4" xfId="3599"/>
    <cellStyle name="Note 2 4 24" xfId="5862"/>
    <cellStyle name="Note 2 4 25" xfId="7760"/>
    <cellStyle name="Note 2 4 26" xfId="3584"/>
    <cellStyle name="Note 2 4 3" xfId="1371"/>
    <cellStyle name="Note 2 4 3 2" xfId="5878"/>
    <cellStyle name="Note 2 4 3 3" xfId="7776"/>
    <cellStyle name="Note 2 4 3 4" xfId="3600"/>
    <cellStyle name="Note 2 4 4" xfId="1372"/>
    <cellStyle name="Note 2 4 4 2" xfId="5879"/>
    <cellStyle name="Note 2 4 4 3" xfId="7777"/>
    <cellStyle name="Note 2 4 4 4" xfId="3601"/>
    <cellStyle name="Note 2 4 5" xfId="1373"/>
    <cellStyle name="Note 2 4 5 2" xfId="5880"/>
    <cellStyle name="Note 2 4 5 3" xfId="7778"/>
    <cellStyle name="Note 2 4 5 4" xfId="3602"/>
    <cellStyle name="Note 2 4 6" xfId="1374"/>
    <cellStyle name="Note 2 4 6 2" xfId="5881"/>
    <cellStyle name="Note 2 4 6 3" xfId="7779"/>
    <cellStyle name="Note 2 4 6 4" xfId="3603"/>
    <cellStyle name="Note 2 4 7" xfId="1375"/>
    <cellStyle name="Note 2 4 7 2" xfId="5882"/>
    <cellStyle name="Note 2 4 7 3" xfId="7780"/>
    <cellStyle name="Note 2 4 7 4" xfId="3604"/>
    <cellStyle name="Note 2 4 8" xfId="1376"/>
    <cellStyle name="Note 2 4 8 2" xfId="5883"/>
    <cellStyle name="Note 2 4 8 3" xfId="7781"/>
    <cellStyle name="Note 2 4 8 4" xfId="3605"/>
    <cellStyle name="Note 2 4 9" xfId="1377"/>
    <cellStyle name="Note 2 4 9 2" xfId="5884"/>
    <cellStyle name="Note 2 4 9 3" xfId="7782"/>
    <cellStyle name="Note 2 4 9 4" xfId="3606"/>
    <cellStyle name="Note 2 40" xfId="3377"/>
    <cellStyle name="Note 2 5" xfId="1378"/>
    <cellStyle name="Note 2 5 10" xfId="1379"/>
    <cellStyle name="Note 2 5 10 2" xfId="5886"/>
    <cellStyle name="Note 2 5 10 3" xfId="7784"/>
    <cellStyle name="Note 2 5 10 4" xfId="3608"/>
    <cellStyle name="Note 2 5 11" xfId="1380"/>
    <cellStyle name="Note 2 5 11 2" xfId="5887"/>
    <cellStyle name="Note 2 5 11 3" xfId="7785"/>
    <cellStyle name="Note 2 5 11 4" xfId="3609"/>
    <cellStyle name="Note 2 5 12" xfId="1381"/>
    <cellStyle name="Note 2 5 12 2" xfId="5888"/>
    <cellStyle name="Note 2 5 12 3" xfId="7786"/>
    <cellStyle name="Note 2 5 12 4" xfId="3610"/>
    <cellStyle name="Note 2 5 13" xfId="1382"/>
    <cellStyle name="Note 2 5 13 2" xfId="5889"/>
    <cellStyle name="Note 2 5 13 3" xfId="7787"/>
    <cellStyle name="Note 2 5 13 4" xfId="3611"/>
    <cellStyle name="Note 2 5 14" xfId="1383"/>
    <cellStyle name="Note 2 5 14 2" xfId="5890"/>
    <cellStyle name="Note 2 5 14 3" xfId="7788"/>
    <cellStyle name="Note 2 5 14 4" xfId="3612"/>
    <cellStyle name="Note 2 5 15" xfId="1384"/>
    <cellStyle name="Note 2 5 15 2" xfId="5891"/>
    <cellStyle name="Note 2 5 15 3" xfId="7789"/>
    <cellStyle name="Note 2 5 15 4" xfId="3613"/>
    <cellStyle name="Note 2 5 16" xfId="1385"/>
    <cellStyle name="Note 2 5 16 2" xfId="5892"/>
    <cellStyle name="Note 2 5 16 3" xfId="7790"/>
    <cellStyle name="Note 2 5 16 4" xfId="3614"/>
    <cellStyle name="Note 2 5 17" xfId="1386"/>
    <cellStyle name="Note 2 5 17 2" xfId="5893"/>
    <cellStyle name="Note 2 5 17 3" xfId="7791"/>
    <cellStyle name="Note 2 5 17 4" xfId="3615"/>
    <cellStyle name="Note 2 5 18" xfId="1387"/>
    <cellStyle name="Note 2 5 18 2" xfId="5894"/>
    <cellStyle name="Note 2 5 18 3" xfId="7792"/>
    <cellStyle name="Note 2 5 18 4" xfId="3616"/>
    <cellStyle name="Note 2 5 19" xfId="1388"/>
    <cellStyle name="Note 2 5 19 2" xfId="5895"/>
    <cellStyle name="Note 2 5 19 3" xfId="7793"/>
    <cellStyle name="Note 2 5 19 4" xfId="3617"/>
    <cellStyle name="Note 2 5 2" xfId="1389"/>
    <cellStyle name="Note 2 5 2 2" xfId="5896"/>
    <cellStyle name="Note 2 5 2 3" xfId="7794"/>
    <cellStyle name="Note 2 5 2 4" xfId="3618"/>
    <cellStyle name="Note 2 5 20" xfId="1390"/>
    <cellStyle name="Note 2 5 20 2" xfId="5897"/>
    <cellStyle name="Note 2 5 20 3" xfId="7795"/>
    <cellStyle name="Note 2 5 20 4" xfId="3619"/>
    <cellStyle name="Note 2 5 21" xfId="1391"/>
    <cellStyle name="Note 2 5 21 2" xfId="5898"/>
    <cellStyle name="Note 2 5 21 3" xfId="7796"/>
    <cellStyle name="Note 2 5 21 4" xfId="3620"/>
    <cellStyle name="Note 2 5 22" xfId="1392"/>
    <cellStyle name="Note 2 5 22 2" xfId="5899"/>
    <cellStyle name="Note 2 5 22 3" xfId="7797"/>
    <cellStyle name="Note 2 5 22 4" xfId="3621"/>
    <cellStyle name="Note 2 5 23" xfId="1393"/>
    <cellStyle name="Note 2 5 23 2" xfId="5900"/>
    <cellStyle name="Note 2 5 23 3" xfId="7798"/>
    <cellStyle name="Note 2 5 23 4" xfId="3622"/>
    <cellStyle name="Note 2 5 24" xfId="5885"/>
    <cellStyle name="Note 2 5 25" xfId="7783"/>
    <cellStyle name="Note 2 5 26" xfId="3607"/>
    <cellStyle name="Note 2 5 3" xfId="1394"/>
    <cellStyle name="Note 2 5 3 2" xfId="5901"/>
    <cellStyle name="Note 2 5 3 3" xfId="7799"/>
    <cellStyle name="Note 2 5 3 4" xfId="3623"/>
    <cellStyle name="Note 2 5 4" xfId="1395"/>
    <cellStyle name="Note 2 5 4 2" xfId="5902"/>
    <cellStyle name="Note 2 5 4 3" xfId="7800"/>
    <cellStyle name="Note 2 5 4 4" xfId="3624"/>
    <cellStyle name="Note 2 5 5" xfId="1396"/>
    <cellStyle name="Note 2 5 5 2" xfId="5903"/>
    <cellStyle name="Note 2 5 5 3" xfId="7801"/>
    <cellStyle name="Note 2 5 5 4" xfId="3625"/>
    <cellStyle name="Note 2 5 6" xfId="1397"/>
    <cellStyle name="Note 2 5 6 2" xfId="5904"/>
    <cellStyle name="Note 2 5 6 3" xfId="7802"/>
    <cellStyle name="Note 2 5 6 4" xfId="3626"/>
    <cellStyle name="Note 2 5 7" xfId="1398"/>
    <cellStyle name="Note 2 5 7 2" xfId="5905"/>
    <cellStyle name="Note 2 5 7 3" xfId="7803"/>
    <cellStyle name="Note 2 5 7 4" xfId="3627"/>
    <cellStyle name="Note 2 5 8" xfId="1399"/>
    <cellStyle name="Note 2 5 8 2" xfId="5906"/>
    <cellStyle name="Note 2 5 8 3" xfId="7804"/>
    <cellStyle name="Note 2 5 8 4" xfId="3628"/>
    <cellStyle name="Note 2 5 9" xfId="1400"/>
    <cellStyle name="Note 2 5 9 2" xfId="5907"/>
    <cellStyle name="Note 2 5 9 3" xfId="7805"/>
    <cellStyle name="Note 2 5 9 4" xfId="3629"/>
    <cellStyle name="Note 2 6" xfId="1401"/>
    <cellStyle name="Note 2 6 10" xfId="1402"/>
    <cellStyle name="Note 2 6 10 2" xfId="5909"/>
    <cellStyle name="Note 2 6 10 3" xfId="7807"/>
    <cellStyle name="Note 2 6 10 4" xfId="3631"/>
    <cellStyle name="Note 2 6 11" xfId="1403"/>
    <cellStyle name="Note 2 6 11 2" xfId="5910"/>
    <cellStyle name="Note 2 6 11 3" xfId="7808"/>
    <cellStyle name="Note 2 6 11 4" xfId="3632"/>
    <cellStyle name="Note 2 6 12" xfId="1404"/>
    <cellStyle name="Note 2 6 12 2" xfId="5911"/>
    <cellStyle name="Note 2 6 12 3" xfId="7809"/>
    <cellStyle name="Note 2 6 12 4" xfId="3633"/>
    <cellStyle name="Note 2 6 13" xfId="1405"/>
    <cellStyle name="Note 2 6 13 2" xfId="5912"/>
    <cellStyle name="Note 2 6 13 3" xfId="7810"/>
    <cellStyle name="Note 2 6 13 4" xfId="3634"/>
    <cellStyle name="Note 2 6 14" xfId="1406"/>
    <cellStyle name="Note 2 6 14 2" xfId="5913"/>
    <cellStyle name="Note 2 6 14 3" xfId="7811"/>
    <cellStyle name="Note 2 6 14 4" xfId="3635"/>
    <cellStyle name="Note 2 6 15" xfId="1407"/>
    <cellStyle name="Note 2 6 15 2" xfId="5914"/>
    <cellStyle name="Note 2 6 15 3" xfId="7812"/>
    <cellStyle name="Note 2 6 15 4" xfId="3636"/>
    <cellStyle name="Note 2 6 16" xfId="1408"/>
    <cellStyle name="Note 2 6 16 2" xfId="5915"/>
    <cellStyle name="Note 2 6 16 3" xfId="7813"/>
    <cellStyle name="Note 2 6 16 4" xfId="3637"/>
    <cellStyle name="Note 2 6 17" xfId="1409"/>
    <cellStyle name="Note 2 6 17 2" xfId="5916"/>
    <cellStyle name="Note 2 6 17 3" xfId="7814"/>
    <cellStyle name="Note 2 6 17 4" xfId="3638"/>
    <cellStyle name="Note 2 6 18" xfId="1410"/>
    <cellStyle name="Note 2 6 18 2" xfId="5917"/>
    <cellStyle name="Note 2 6 18 3" xfId="7815"/>
    <cellStyle name="Note 2 6 18 4" xfId="3639"/>
    <cellStyle name="Note 2 6 19" xfId="1411"/>
    <cellStyle name="Note 2 6 19 2" xfId="5918"/>
    <cellStyle name="Note 2 6 19 3" xfId="7816"/>
    <cellStyle name="Note 2 6 19 4" xfId="3640"/>
    <cellStyle name="Note 2 6 2" xfId="1412"/>
    <cellStyle name="Note 2 6 2 2" xfId="5919"/>
    <cellStyle name="Note 2 6 2 3" xfId="7817"/>
    <cellStyle name="Note 2 6 2 4" xfId="3641"/>
    <cellStyle name="Note 2 6 20" xfId="1413"/>
    <cellStyle name="Note 2 6 20 2" xfId="5920"/>
    <cellStyle name="Note 2 6 20 3" xfId="7818"/>
    <cellStyle name="Note 2 6 20 4" xfId="3642"/>
    <cellStyle name="Note 2 6 21" xfId="1414"/>
    <cellStyle name="Note 2 6 21 2" xfId="5921"/>
    <cellStyle name="Note 2 6 21 3" xfId="7819"/>
    <cellStyle name="Note 2 6 21 4" xfId="3643"/>
    <cellStyle name="Note 2 6 22" xfId="1415"/>
    <cellStyle name="Note 2 6 22 2" xfId="5922"/>
    <cellStyle name="Note 2 6 22 3" xfId="7820"/>
    <cellStyle name="Note 2 6 22 4" xfId="3644"/>
    <cellStyle name="Note 2 6 23" xfId="1416"/>
    <cellStyle name="Note 2 6 23 2" xfId="5923"/>
    <cellStyle name="Note 2 6 23 3" xfId="7821"/>
    <cellStyle name="Note 2 6 23 4" xfId="3645"/>
    <cellStyle name="Note 2 6 24" xfId="5908"/>
    <cellStyle name="Note 2 6 25" xfId="7806"/>
    <cellStyle name="Note 2 6 26" xfId="3630"/>
    <cellStyle name="Note 2 6 3" xfId="1417"/>
    <cellStyle name="Note 2 6 3 2" xfId="5924"/>
    <cellStyle name="Note 2 6 3 3" xfId="7822"/>
    <cellStyle name="Note 2 6 3 4" xfId="3646"/>
    <cellStyle name="Note 2 6 4" xfId="1418"/>
    <cellStyle name="Note 2 6 4 2" xfId="5925"/>
    <cellStyle name="Note 2 6 4 3" xfId="7823"/>
    <cellStyle name="Note 2 6 4 4" xfId="3647"/>
    <cellStyle name="Note 2 6 5" xfId="1419"/>
    <cellStyle name="Note 2 6 5 2" xfId="5926"/>
    <cellStyle name="Note 2 6 5 3" xfId="7824"/>
    <cellStyle name="Note 2 6 5 4" xfId="3648"/>
    <cellStyle name="Note 2 6 6" xfId="1420"/>
    <cellStyle name="Note 2 6 6 2" xfId="5927"/>
    <cellStyle name="Note 2 6 6 3" xfId="7825"/>
    <cellStyle name="Note 2 6 6 4" xfId="3649"/>
    <cellStyle name="Note 2 6 7" xfId="1421"/>
    <cellStyle name="Note 2 6 7 2" xfId="5928"/>
    <cellStyle name="Note 2 6 7 3" xfId="7826"/>
    <cellStyle name="Note 2 6 7 4" xfId="3650"/>
    <cellStyle name="Note 2 6 8" xfId="1422"/>
    <cellStyle name="Note 2 6 8 2" xfId="5929"/>
    <cellStyle name="Note 2 6 8 3" xfId="7827"/>
    <cellStyle name="Note 2 6 8 4" xfId="3651"/>
    <cellStyle name="Note 2 6 9" xfId="1423"/>
    <cellStyle name="Note 2 6 9 2" xfId="5930"/>
    <cellStyle name="Note 2 6 9 3" xfId="7828"/>
    <cellStyle name="Note 2 6 9 4" xfId="3652"/>
    <cellStyle name="Note 2 7" xfId="1424"/>
    <cellStyle name="Note 2 7 10" xfId="1425"/>
    <cellStyle name="Note 2 7 10 2" xfId="5932"/>
    <cellStyle name="Note 2 7 10 3" xfId="7830"/>
    <cellStyle name="Note 2 7 10 4" xfId="3654"/>
    <cellStyle name="Note 2 7 11" xfId="1426"/>
    <cellStyle name="Note 2 7 11 2" xfId="5933"/>
    <cellStyle name="Note 2 7 11 3" xfId="7831"/>
    <cellStyle name="Note 2 7 11 4" xfId="3655"/>
    <cellStyle name="Note 2 7 12" xfId="1427"/>
    <cellStyle name="Note 2 7 12 2" xfId="5934"/>
    <cellStyle name="Note 2 7 12 3" xfId="7832"/>
    <cellStyle name="Note 2 7 12 4" xfId="3656"/>
    <cellStyle name="Note 2 7 13" xfId="1428"/>
    <cellStyle name="Note 2 7 13 2" xfId="5935"/>
    <cellStyle name="Note 2 7 13 3" xfId="7833"/>
    <cellStyle name="Note 2 7 13 4" xfId="3657"/>
    <cellStyle name="Note 2 7 14" xfId="1429"/>
    <cellStyle name="Note 2 7 14 2" xfId="5936"/>
    <cellStyle name="Note 2 7 14 3" xfId="7834"/>
    <cellStyle name="Note 2 7 14 4" xfId="3658"/>
    <cellStyle name="Note 2 7 15" xfId="1430"/>
    <cellStyle name="Note 2 7 15 2" xfId="5937"/>
    <cellStyle name="Note 2 7 15 3" xfId="7835"/>
    <cellStyle name="Note 2 7 15 4" xfId="3659"/>
    <cellStyle name="Note 2 7 16" xfId="1431"/>
    <cellStyle name="Note 2 7 16 2" xfId="5938"/>
    <cellStyle name="Note 2 7 16 3" xfId="7836"/>
    <cellStyle name="Note 2 7 16 4" xfId="3660"/>
    <cellStyle name="Note 2 7 17" xfId="1432"/>
    <cellStyle name="Note 2 7 17 2" xfId="5939"/>
    <cellStyle name="Note 2 7 17 3" xfId="7837"/>
    <cellStyle name="Note 2 7 17 4" xfId="3661"/>
    <cellStyle name="Note 2 7 18" xfId="1433"/>
    <cellStyle name="Note 2 7 18 2" xfId="5940"/>
    <cellStyle name="Note 2 7 18 3" xfId="7838"/>
    <cellStyle name="Note 2 7 18 4" xfId="3662"/>
    <cellStyle name="Note 2 7 19" xfId="1434"/>
    <cellStyle name="Note 2 7 19 2" xfId="5941"/>
    <cellStyle name="Note 2 7 19 3" xfId="7839"/>
    <cellStyle name="Note 2 7 19 4" xfId="3663"/>
    <cellStyle name="Note 2 7 2" xfId="1435"/>
    <cellStyle name="Note 2 7 2 2" xfId="5942"/>
    <cellStyle name="Note 2 7 2 3" xfId="7840"/>
    <cellStyle name="Note 2 7 2 4" xfId="3664"/>
    <cellStyle name="Note 2 7 20" xfId="1436"/>
    <cellStyle name="Note 2 7 20 2" xfId="5943"/>
    <cellStyle name="Note 2 7 20 3" xfId="7841"/>
    <cellStyle name="Note 2 7 20 4" xfId="3665"/>
    <cellStyle name="Note 2 7 21" xfId="1437"/>
    <cellStyle name="Note 2 7 21 2" xfId="5944"/>
    <cellStyle name="Note 2 7 21 3" xfId="7842"/>
    <cellStyle name="Note 2 7 21 4" xfId="3666"/>
    <cellStyle name="Note 2 7 22" xfId="1438"/>
    <cellStyle name="Note 2 7 22 2" xfId="5945"/>
    <cellStyle name="Note 2 7 22 3" xfId="7843"/>
    <cellStyle name="Note 2 7 22 4" xfId="3667"/>
    <cellStyle name="Note 2 7 23" xfId="1439"/>
    <cellStyle name="Note 2 7 23 2" xfId="5946"/>
    <cellStyle name="Note 2 7 23 3" xfId="7844"/>
    <cellStyle name="Note 2 7 23 4" xfId="3668"/>
    <cellStyle name="Note 2 7 24" xfId="5931"/>
    <cellStyle name="Note 2 7 25" xfId="7829"/>
    <cellStyle name="Note 2 7 26" xfId="3653"/>
    <cellStyle name="Note 2 7 3" xfId="1440"/>
    <cellStyle name="Note 2 7 3 2" xfId="5947"/>
    <cellStyle name="Note 2 7 3 3" xfId="7845"/>
    <cellStyle name="Note 2 7 3 4" xfId="3669"/>
    <cellStyle name="Note 2 7 4" xfId="1441"/>
    <cellStyle name="Note 2 7 4 2" xfId="5948"/>
    <cellStyle name="Note 2 7 4 3" xfId="7846"/>
    <cellStyle name="Note 2 7 4 4" xfId="3670"/>
    <cellStyle name="Note 2 7 5" xfId="1442"/>
    <cellStyle name="Note 2 7 5 2" xfId="5949"/>
    <cellStyle name="Note 2 7 5 3" xfId="7847"/>
    <cellStyle name="Note 2 7 5 4" xfId="3671"/>
    <cellStyle name="Note 2 7 6" xfId="1443"/>
    <cellStyle name="Note 2 7 6 2" xfId="5950"/>
    <cellStyle name="Note 2 7 6 3" xfId="7848"/>
    <cellStyle name="Note 2 7 6 4" xfId="3672"/>
    <cellStyle name="Note 2 7 7" xfId="1444"/>
    <cellStyle name="Note 2 7 7 2" xfId="5951"/>
    <cellStyle name="Note 2 7 7 3" xfId="7849"/>
    <cellStyle name="Note 2 7 7 4" xfId="3673"/>
    <cellStyle name="Note 2 7 8" xfId="1445"/>
    <cellStyle name="Note 2 7 8 2" xfId="5952"/>
    <cellStyle name="Note 2 7 8 3" xfId="7850"/>
    <cellStyle name="Note 2 7 8 4" xfId="3674"/>
    <cellStyle name="Note 2 7 9" xfId="1446"/>
    <cellStyle name="Note 2 7 9 2" xfId="5953"/>
    <cellStyle name="Note 2 7 9 3" xfId="7851"/>
    <cellStyle name="Note 2 7 9 4" xfId="3675"/>
    <cellStyle name="Note 2 8" xfId="1447"/>
    <cellStyle name="Note 2 8 10" xfId="1448"/>
    <cellStyle name="Note 2 8 10 2" xfId="5955"/>
    <cellStyle name="Note 2 8 10 3" xfId="7853"/>
    <cellStyle name="Note 2 8 10 4" xfId="3677"/>
    <cellStyle name="Note 2 8 11" xfId="1449"/>
    <cellStyle name="Note 2 8 11 2" xfId="5956"/>
    <cellStyle name="Note 2 8 11 3" xfId="7854"/>
    <cellStyle name="Note 2 8 11 4" xfId="3678"/>
    <cellStyle name="Note 2 8 12" xfId="1450"/>
    <cellStyle name="Note 2 8 12 2" xfId="5957"/>
    <cellStyle name="Note 2 8 12 3" xfId="7855"/>
    <cellStyle name="Note 2 8 12 4" xfId="3679"/>
    <cellStyle name="Note 2 8 13" xfId="1451"/>
    <cellStyle name="Note 2 8 13 2" xfId="5958"/>
    <cellStyle name="Note 2 8 13 3" xfId="7856"/>
    <cellStyle name="Note 2 8 13 4" xfId="3680"/>
    <cellStyle name="Note 2 8 14" xfId="1452"/>
    <cellStyle name="Note 2 8 14 2" xfId="5959"/>
    <cellStyle name="Note 2 8 14 3" xfId="7857"/>
    <cellStyle name="Note 2 8 14 4" xfId="3681"/>
    <cellStyle name="Note 2 8 15" xfId="1453"/>
    <cellStyle name="Note 2 8 15 2" xfId="5960"/>
    <cellStyle name="Note 2 8 15 3" xfId="7858"/>
    <cellStyle name="Note 2 8 15 4" xfId="3682"/>
    <cellStyle name="Note 2 8 16" xfId="1454"/>
    <cellStyle name="Note 2 8 16 2" xfId="5961"/>
    <cellStyle name="Note 2 8 16 3" xfId="7859"/>
    <cellStyle name="Note 2 8 16 4" xfId="3683"/>
    <cellStyle name="Note 2 8 17" xfId="1455"/>
    <cellStyle name="Note 2 8 17 2" xfId="5962"/>
    <cellStyle name="Note 2 8 17 3" xfId="7860"/>
    <cellStyle name="Note 2 8 17 4" xfId="3684"/>
    <cellStyle name="Note 2 8 18" xfId="1456"/>
    <cellStyle name="Note 2 8 18 2" xfId="5963"/>
    <cellStyle name="Note 2 8 18 3" xfId="7861"/>
    <cellStyle name="Note 2 8 18 4" xfId="3685"/>
    <cellStyle name="Note 2 8 19" xfId="1457"/>
    <cellStyle name="Note 2 8 19 2" xfId="5964"/>
    <cellStyle name="Note 2 8 19 3" xfId="7862"/>
    <cellStyle name="Note 2 8 19 4" xfId="3686"/>
    <cellStyle name="Note 2 8 2" xfId="1458"/>
    <cellStyle name="Note 2 8 2 2" xfId="5965"/>
    <cellStyle name="Note 2 8 2 3" xfId="7863"/>
    <cellStyle name="Note 2 8 2 4" xfId="3687"/>
    <cellStyle name="Note 2 8 20" xfId="1459"/>
    <cellStyle name="Note 2 8 20 2" xfId="5966"/>
    <cellStyle name="Note 2 8 20 3" xfId="7864"/>
    <cellStyle name="Note 2 8 20 4" xfId="3688"/>
    <cellStyle name="Note 2 8 21" xfId="1460"/>
    <cellStyle name="Note 2 8 21 2" xfId="5967"/>
    <cellStyle name="Note 2 8 21 3" xfId="7865"/>
    <cellStyle name="Note 2 8 21 4" xfId="3689"/>
    <cellStyle name="Note 2 8 22" xfId="1461"/>
    <cellStyle name="Note 2 8 22 2" xfId="5968"/>
    <cellStyle name="Note 2 8 22 3" xfId="7866"/>
    <cellStyle name="Note 2 8 22 4" xfId="3690"/>
    <cellStyle name="Note 2 8 23" xfId="1462"/>
    <cellStyle name="Note 2 8 23 2" xfId="5969"/>
    <cellStyle name="Note 2 8 23 3" xfId="7867"/>
    <cellStyle name="Note 2 8 23 4" xfId="3691"/>
    <cellStyle name="Note 2 8 24" xfId="5954"/>
    <cellStyle name="Note 2 8 25" xfId="7852"/>
    <cellStyle name="Note 2 8 26" xfId="3676"/>
    <cellStyle name="Note 2 8 3" xfId="1463"/>
    <cellStyle name="Note 2 8 3 2" xfId="5970"/>
    <cellStyle name="Note 2 8 3 3" xfId="7868"/>
    <cellStyle name="Note 2 8 3 4" xfId="3692"/>
    <cellStyle name="Note 2 8 4" xfId="1464"/>
    <cellStyle name="Note 2 8 4 2" xfId="5971"/>
    <cellStyle name="Note 2 8 4 3" xfId="7869"/>
    <cellStyle name="Note 2 8 4 4" xfId="3693"/>
    <cellStyle name="Note 2 8 5" xfId="1465"/>
    <cellStyle name="Note 2 8 5 2" xfId="5972"/>
    <cellStyle name="Note 2 8 5 3" xfId="7870"/>
    <cellStyle name="Note 2 8 5 4" xfId="3694"/>
    <cellStyle name="Note 2 8 6" xfId="1466"/>
    <cellStyle name="Note 2 8 6 2" xfId="5973"/>
    <cellStyle name="Note 2 8 6 3" xfId="7871"/>
    <cellStyle name="Note 2 8 6 4" xfId="3695"/>
    <cellStyle name="Note 2 8 7" xfId="1467"/>
    <cellStyle name="Note 2 8 7 2" xfId="5974"/>
    <cellStyle name="Note 2 8 7 3" xfId="7872"/>
    <cellStyle name="Note 2 8 7 4" xfId="3696"/>
    <cellStyle name="Note 2 8 8" xfId="1468"/>
    <cellStyle name="Note 2 8 8 2" xfId="5975"/>
    <cellStyle name="Note 2 8 8 3" xfId="7873"/>
    <cellStyle name="Note 2 8 8 4" xfId="3697"/>
    <cellStyle name="Note 2 8 9" xfId="1469"/>
    <cellStyle name="Note 2 8 9 2" xfId="5976"/>
    <cellStyle name="Note 2 8 9 3" xfId="7874"/>
    <cellStyle name="Note 2 8 9 4" xfId="3698"/>
    <cellStyle name="Note 2 9" xfId="1470"/>
    <cellStyle name="Note 2 9 10" xfId="1471"/>
    <cellStyle name="Note 2 9 10 2" xfId="5978"/>
    <cellStyle name="Note 2 9 10 3" xfId="7876"/>
    <cellStyle name="Note 2 9 10 4" xfId="3700"/>
    <cellStyle name="Note 2 9 11" xfId="1472"/>
    <cellStyle name="Note 2 9 11 2" xfId="5979"/>
    <cellStyle name="Note 2 9 11 3" xfId="7877"/>
    <cellStyle name="Note 2 9 11 4" xfId="3701"/>
    <cellStyle name="Note 2 9 12" xfId="1473"/>
    <cellStyle name="Note 2 9 12 2" xfId="5980"/>
    <cellStyle name="Note 2 9 12 3" xfId="7878"/>
    <cellStyle name="Note 2 9 12 4" xfId="3702"/>
    <cellStyle name="Note 2 9 13" xfId="1474"/>
    <cellStyle name="Note 2 9 13 2" xfId="5981"/>
    <cellStyle name="Note 2 9 13 3" xfId="7879"/>
    <cellStyle name="Note 2 9 13 4" xfId="3703"/>
    <cellStyle name="Note 2 9 14" xfId="1475"/>
    <cellStyle name="Note 2 9 14 2" xfId="5982"/>
    <cellStyle name="Note 2 9 14 3" xfId="7880"/>
    <cellStyle name="Note 2 9 14 4" xfId="3704"/>
    <cellStyle name="Note 2 9 15" xfId="1476"/>
    <cellStyle name="Note 2 9 15 2" xfId="5983"/>
    <cellStyle name="Note 2 9 15 3" xfId="7881"/>
    <cellStyle name="Note 2 9 15 4" xfId="3705"/>
    <cellStyle name="Note 2 9 16" xfId="1477"/>
    <cellStyle name="Note 2 9 16 2" xfId="5984"/>
    <cellStyle name="Note 2 9 16 3" xfId="7882"/>
    <cellStyle name="Note 2 9 16 4" xfId="3706"/>
    <cellStyle name="Note 2 9 17" xfId="1478"/>
    <cellStyle name="Note 2 9 17 2" xfId="5985"/>
    <cellStyle name="Note 2 9 17 3" xfId="7883"/>
    <cellStyle name="Note 2 9 17 4" xfId="3707"/>
    <cellStyle name="Note 2 9 18" xfId="1479"/>
    <cellStyle name="Note 2 9 18 2" xfId="5986"/>
    <cellStyle name="Note 2 9 18 3" xfId="7884"/>
    <cellStyle name="Note 2 9 18 4" xfId="3708"/>
    <cellStyle name="Note 2 9 19" xfId="1480"/>
    <cellStyle name="Note 2 9 19 2" xfId="5987"/>
    <cellStyle name="Note 2 9 19 3" xfId="7885"/>
    <cellStyle name="Note 2 9 19 4" xfId="3709"/>
    <cellStyle name="Note 2 9 2" xfId="1481"/>
    <cellStyle name="Note 2 9 2 2" xfId="5988"/>
    <cellStyle name="Note 2 9 2 3" xfId="7886"/>
    <cellStyle name="Note 2 9 2 4" xfId="3710"/>
    <cellStyle name="Note 2 9 20" xfId="1482"/>
    <cellStyle name="Note 2 9 20 2" xfId="5989"/>
    <cellStyle name="Note 2 9 20 3" xfId="7887"/>
    <cellStyle name="Note 2 9 20 4" xfId="3711"/>
    <cellStyle name="Note 2 9 21" xfId="1483"/>
    <cellStyle name="Note 2 9 21 2" xfId="5990"/>
    <cellStyle name="Note 2 9 21 3" xfId="7888"/>
    <cellStyle name="Note 2 9 21 4" xfId="3712"/>
    <cellStyle name="Note 2 9 22" xfId="1484"/>
    <cellStyle name="Note 2 9 22 2" xfId="5991"/>
    <cellStyle name="Note 2 9 22 3" xfId="7889"/>
    <cellStyle name="Note 2 9 22 4" xfId="3713"/>
    <cellStyle name="Note 2 9 23" xfId="1485"/>
    <cellStyle name="Note 2 9 23 2" xfId="5992"/>
    <cellStyle name="Note 2 9 23 3" xfId="7890"/>
    <cellStyle name="Note 2 9 23 4" xfId="3714"/>
    <cellStyle name="Note 2 9 24" xfId="5977"/>
    <cellStyle name="Note 2 9 25" xfId="7875"/>
    <cellStyle name="Note 2 9 26" xfId="3699"/>
    <cellStyle name="Note 2 9 3" xfId="1486"/>
    <cellStyle name="Note 2 9 3 2" xfId="5993"/>
    <cellStyle name="Note 2 9 3 3" xfId="7891"/>
    <cellStyle name="Note 2 9 3 4" xfId="3715"/>
    <cellStyle name="Note 2 9 4" xfId="1487"/>
    <cellStyle name="Note 2 9 4 2" xfId="5994"/>
    <cellStyle name="Note 2 9 4 3" xfId="7892"/>
    <cellStyle name="Note 2 9 4 4" xfId="3716"/>
    <cellStyle name="Note 2 9 5" xfId="1488"/>
    <cellStyle name="Note 2 9 5 2" xfId="5995"/>
    <cellStyle name="Note 2 9 5 3" xfId="7893"/>
    <cellStyle name="Note 2 9 5 4" xfId="3717"/>
    <cellStyle name="Note 2 9 6" xfId="1489"/>
    <cellStyle name="Note 2 9 6 2" xfId="5996"/>
    <cellStyle name="Note 2 9 6 3" xfId="7894"/>
    <cellStyle name="Note 2 9 6 4" xfId="3718"/>
    <cellStyle name="Note 2 9 7" xfId="1490"/>
    <cellStyle name="Note 2 9 7 2" xfId="5997"/>
    <cellStyle name="Note 2 9 7 3" xfId="7895"/>
    <cellStyle name="Note 2 9 7 4" xfId="3719"/>
    <cellStyle name="Note 2 9 8" xfId="1491"/>
    <cellStyle name="Note 2 9 8 2" xfId="5998"/>
    <cellStyle name="Note 2 9 8 3" xfId="7896"/>
    <cellStyle name="Note 2 9 8 4" xfId="3720"/>
    <cellStyle name="Note 2 9 9" xfId="1492"/>
    <cellStyle name="Note 2 9 9 2" xfId="5999"/>
    <cellStyle name="Note 2 9 9 3" xfId="7897"/>
    <cellStyle name="Note 2 9 9 4" xfId="3721"/>
    <cellStyle name="Note 3" xfId="6908"/>
    <cellStyle name="Note 4" xfId="4638"/>
    <cellStyle name="Note 5" xfId="6879"/>
    <cellStyle name="Note 6" xfId="2453"/>
    <cellStyle name="Obliczenia" xfId="1493"/>
    <cellStyle name="Obliczenia 10" xfId="1494"/>
    <cellStyle name="Obliczenia 10 2" xfId="6001"/>
    <cellStyle name="Obliczenia 10 3" xfId="7899"/>
    <cellStyle name="Obliczenia 10 4" xfId="3723"/>
    <cellStyle name="Obliczenia 11" xfId="1495"/>
    <cellStyle name="Obliczenia 11 2" xfId="6002"/>
    <cellStyle name="Obliczenia 11 3" xfId="7900"/>
    <cellStyle name="Obliczenia 11 4" xfId="3724"/>
    <cellStyle name="Obliczenia 12" xfId="1496"/>
    <cellStyle name="Obliczenia 12 2" xfId="6003"/>
    <cellStyle name="Obliczenia 12 3" xfId="7901"/>
    <cellStyle name="Obliczenia 12 4" xfId="3725"/>
    <cellStyle name="Obliczenia 13" xfId="1497"/>
    <cellStyle name="Obliczenia 13 2" xfId="6004"/>
    <cellStyle name="Obliczenia 13 3" xfId="7902"/>
    <cellStyle name="Obliczenia 13 4" xfId="3726"/>
    <cellStyle name="Obliczenia 14" xfId="1498"/>
    <cellStyle name="Obliczenia 14 2" xfId="6005"/>
    <cellStyle name="Obliczenia 14 3" xfId="7903"/>
    <cellStyle name="Obliczenia 14 4" xfId="3727"/>
    <cellStyle name="Obliczenia 15" xfId="1499"/>
    <cellStyle name="Obliczenia 15 2" xfId="6006"/>
    <cellStyle name="Obliczenia 15 3" xfId="7904"/>
    <cellStyle name="Obliczenia 15 4" xfId="3728"/>
    <cellStyle name="Obliczenia 16" xfId="1500"/>
    <cellStyle name="Obliczenia 16 2" xfId="6007"/>
    <cellStyle name="Obliczenia 16 3" xfId="7905"/>
    <cellStyle name="Obliczenia 16 4" xfId="3729"/>
    <cellStyle name="Obliczenia 17" xfId="1501"/>
    <cellStyle name="Obliczenia 17 2" xfId="6008"/>
    <cellStyle name="Obliczenia 17 3" xfId="7906"/>
    <cellStyle name="Obliczenia 17 4" xfId="3730"/>
    <cellStyle name="Obliczenia 18" xfId="1502"/>
    <cellStyle name="Obliczenia 18 2" xfId="6009"/>
    <cellStyle name="Obliczenia 18 3" xfId="7907"/>
    <cellStyle name="Obliczenia 18 4" xfId="3731"/>
    <cellStyle name="Obliczenia 19" xfId="1503"/>
    <cellStyle name="Obliczenia 19 2" xfId="6010"/>
    <cellStyle name="Obliczenia 19 3" xfId="7908"/>
    <cellStyle name="Obliczenia 19 4" xfId="3732"/>
    <cellStyle name="Obliczenia 2" xfId="1504"/>
    <cellStyle name="Obliczenia 2 10" xfId="1505"/>
    <cellStyle name="Obliczenia 2 10 2" xfId="6012"/>
    <cellStyle name="Obliczenia 2 10 3" xfId="7910"/>
    <cellStyle name="Obliczenia 2 10 4" xfId="3734"/>
    <cellStyle name="Obliczenia 2 11" xfId="1506"/>
    <cellStyle name="Obliczenia 2 11 2" xfId="6013"/>
    <cellStyle name="Obliczenia 2 11 3" xfId="7911"/>
    <cellStyle name="Obliczenia 2 11 4" xfId="3735"/>
    <cellStyle name="Obliczenia 2 12" xfId="1507"/>
    <cellStyle name="Obliczenia 2 12 2" xfId="6014"/>
    <cellStyle name="Obliczenia 2 12 3" xfId="7912"/>
    <cellStyle name="Obliczenia 2 12 4" xfId="3736"/>
    <cellStyle name="Obliczenia 2 13" xfId="1508"/>
    <cellStyle name="Obliczenia 2 13 2" xfId="6015"/>
    <cellStyle name="Obliczenia 2 13 3" xfId="7913"/>
    <cellStyle name="Obliczenia 2 13 4" xfId="3737"/>
    <cellStyle name="Obliczenia 2 14" xfId="1509"/>
    <cellStyle name="Obliczenia 2 14 2" xfId="6016"/>
    <cellStyle name="Obliczenia 2 14 3" xfId="7914"/>
    <cellStyle name="Obliczenia 2 14 4" xfId="3738"/>
    <cellStyle name="Obliczenia 2 15" xfId="1510"/>
    <cellStyle name="Obliczenia 2 15 2" xfId="6017"/>
    <cellStyle name="Obliczenia 2 15 3" xfId="7915"/>
    <cellStyle name="Obliczenia 2 15 4" xfId="3739"/>
    <cellStyle name="Obliczenia 2 16" xfId="1511"/>
    <cellStyle name="Obliczenia 2 16 2" xfId="6018"/>
    <cellStyle name="Obliczenia 2 16 3" xfId="7916"/>
    <cellStyle name="Obliczenia 2 16 4" xfId="3740"/>
    <cellStyle name="Obliczenia 2 17" xfId="1512"/>
    <cellStyle name="Obliczenia 2 17 2" xfId="6019"/>
    <cellStyle name="Obliczenia 2 17 3" xfId="7917"/>
    <cellStyle name="Obliczenia 2 17 4" xfId="3741"/>
    <cellStyle name="Obliczenia 2 18" xfId="1513"/>
    <cellStyle name="Obliczenia 2 18 2" xfId="6020"/>
    <cellStyle name="Obliczenia 2 18 3" xfId="7918"/>
    <cellStyle name="Obliczenia 2 18 4" xfId="3742"/>
    <cellStyle name="Obliczenia 2 19" xfId="1514"/>
    <cellStyle name="Obliczenia 2 19 2" xfId="6021"/>
    <cellStyle name="Obliczenia 2 19 3" xfId="7919"/>
    <cellStyle name="Obliczenia 2 19 4" xfId="3743"/>
    <cellStyle name="Obliczenia 2 2" xfId="1515"/>
    <cellStyle name="Obliczenia 2 2 2" xfId="6022"/>
    <cellStyle name="Obliczenia 2 2 3" xfId="7920"/>
    <cellStyle name="Obliczenia 2 2 4" xfId="3744"/>
    <cellStyle name="Obliczenia 2 20" xfId="1516"/>
    <cellStyle name="Obliczenia 2 20 2" xfId="6023"/>
    <cellStyle name="Obliczenia 2 20 3" xfId="7921"/>
    <cellStyle name="Obliczenia 2 20 4" xfId="3745"/>
    <cellStyle name="Obliczenia 2 21" xfId="1517"/>
    <cellStyle name="Obliczenia 2 21 2" xfId="6024"/>
    <cellStyle name="Obliczenia 2 21 3" xfId="7922"/>
    <cellStyle name="Obliczenia 2 21 4" xfId="3746"/>
    <cellStyle name="Obliczenia 2 22" xfId="1518"/>
    <cellStyle name="Obliczenia 2 22 2" xfId="6025"/>
    <cellStyle name="Obliczenia 2 22 3" xfId="7923"/>
    <cellStyle name="Obliczenia 2 22 4" xfId="3747"/>
    <cellStyle name="Obliczenia 2 23" xfId="1519"/>
    <cellStyle name="Obliczenia 2 23 2" xfId="6026"/>
    <cellStyle name="Obliczenia 2 23 3" xfId="7924"/>
    <cellStyle name="Obliczenia 2 23 4" xfId="3748"/>
    <cellStyle name="Obliczenia 2 24" xfId="6011"/>
    <cellStyle name="Obliczenia 2 25" xfId="7909"/>
    <cellStyle name="Obliczenia 2 26" xfId="3733"/>
    <cellStyle name="Obliczenia 2 3" xfId="1520"/>
    <cellStyle name="Obliczenia 2 3 2" xfId="6027"/>
    <cellStyle name="Obliczenia 2 3 3" xfId="7925"/>
    <cellStyle name="Obliczenia 2 3 4" xfId="3749"/>
    <cellStyle name="Obliczenia 2 4" xfId="1521"/>
    <cellStyle name="Obliczenia 2 4 2" xfId="6028"/>
    <cellStyle name="Obliczenia 2 4 3" xfId="7926"/>
    <cellStyle name="Obliczenia 2 4 4" xfId="3750"/>
    <cellStyle name="Obliczenia 2 5" xfId="1522"/>
    <cellStyle name="Obliczenia 2 5 2" xfId="6029"/>
    <cellStyle name="Obliczenia 2 5 3" xfId="7927"/>
    <cellStyle name="Obliczenia 2 5 4" xfId="3751"/>
    <cellStyle name="Obliczenia 2 6" xfId="1523"/>
    <cellStyle name="Obliczenia 2 6 2" xfId="6030"/>
    <cellStyle name="Obliczenia 2 6 3" xfId="7928"/>
    <cellStyle name="Obliczenia 2 6 4" xfId="3752"/>
    <cellStyle name="Obliczenia 2 7" xfId="1524"/>
    <cellStyle name="Obliczenia 2 7 2" xfId="6031"/>
    <cellStyle name="Obliczenia 2 7 3" xfId="7929"/>
    <cellStyle name="Obliczenia 2 7 4" xfId="3753"/>
    <cellStyle name="Obliczenia 2 8" xfId="1525"/>
    <cellStyle name="Obliczenia 2 8 2" xfId="6032"/>
    <cellStyle name="Obliczenia 2 8 3" xfId="7930"/>
    <cellStyle name="Obliczenia 2 8 4" xfId="3754"/>
    <cellStyle name="Obliczenia 2 9" xfId="1526"/>
    <cellStyle name="Obliczenia 2 9 2" xfId="6033"/>
    <cellStyle name="Obliczenia 2 9 3" xfId="7931"/>
    <cellStyle name="Obliczenia 2 9 4" xfId="3755"/>
    <cellStyle name="Obliczenia 20" xfId="1527"/>
    <cellStyle name="Obliczenia 20 2" xfId="6034"/>
    <cellStyle name="Obliczenia 20 3" xfId="7932"/>
    <cellStyle name="Obliczenia 20 4" xfId="3756"/>
    <cellStyle name="Obliczenia 21" xfId="1528"/>
    <cellStyle name="Obliczenia 21 2" xfId="6035"/>
    <cellStyle name="Obliczenia 21 3" xfId="7933"/>
    <cellStyle name="Obliczenia 21 4" xfId="3757"/>
    <cellStyle name="Obliczenia 22" xfId="1529"/>
    <cellStyle name="Obliczenia 22 2" xfId="6036"/>
    <cellStyle name="Obliczenia 22 3" xfId="7934"/>
    <cellStyle name="Obliczenia 22 4" xfId="3758"/>
    <cellStyle name="Obliczenia 23" xfId="1530"/>
    <cellStyle name="Obliczenia 23 2" xfId="6037"/>
    <cellStyle name="Obliczenia 23 3" xfId="7935"/>
    <cellStyle name="Obliczenia 23 4" xfId="3759"/>
    <cellStyle name="Obliczenia 24" xfId="1531"/>
    <cellStyle name="Obliczenia 24 2" xfId="6038"/>
    <cellStyle name="Obliczenia 24 3" xfId="7936"/>
    <cellStyle name="Obliczenia 24 4" xfId="3760"/>
    <cellStyle name="Obliczenia 25" xfId="1532"/>
    <cellStyle name="Obliczenia 25 2" xfId="6039"/>
    <cellStyle name="Obliczenia 25 3" xfId="7937"/>
    <cellStyle name="Obliczenia 25 4" xfId="3761"/>
    <cellStyle name="Obliczenia 26" xfId="6000"/>
    <cellStyle name="Obliczenia 27" xfId="7898"/>
    <cellStyle name="Obliczenia 28" xfId="3722"/>
    <cellStyle name="Obliczenia 3" xfId="1533"/>
    <cellStyle name="Obliczenia 3 10" xfId="1534"/>
    <cellStyle name="Obliczenia 3 10 2" xfId="6041"/>
    <cellStyle name="Obliczenia 3 10 3" xfId="7939"/>
    <cellStyle name="Obliczenia 3 10 4" xfId="3763"/>
    <cellStyle name="Obliczenia 3 11" xfId="1535"/>
    <cellStyle name="Obliczenia 3 11 2" xfId="6042"/>
    <cellStyle name="Obliczenia 3 11 3" xfId="7940"/>
    <cellStyle name="Obliczenia 3 11 4" xfId="3764"/>
    <cellStyle name="Obliczenia 3 12" xfId="1536"/>
    <cellStyle name="Obliczenia 3 12 2" xfId="6043"/>
    <cellStyle name="Obliczenia 3 12 3" xfId="7941"/>
    <cellStyle name="Obliczenia 3 12 4" xfId="3765"/>
    <cellStyle name="Obliczenia 3 13" xfId="1537"/>
    <cellStyle name="Obliczenia 3 13 2" xfId="6044"/>
    <cellStyle name="Obliczenia 3 13 3" xfId="7942"/>
    <cellStyle name="Obliczenia 3 13 4" xfId="3766"/>
    <cellStyle name="Obliczenia 3 14" xfId="1538"/>
    <cellStyle name="Obliczenia 3 14 2" xfId="6045"/>
    <cellStyle name="Obliczenia 3 14 3" xfId="7943"/>
    <cellStyle name="Obliczenia 3 14 4" xfId="3767"/>
    <cellStyle name="Obliczenia 3 15" xfId="1539"/>
    <cellStyle name="Obliczenia 3 15 2" xfId="6046"/>
    <cellStyle name="Obliczenia 3 15 3" xfId="7944"/>
    <cellStyle name="Obliczenia 3 15 4" xfId="3768"/>
    <cellStyle name="Obliczenia 3 16" xfId="1540"/>
    <cellStyle name="Obliczenia 3 16 2" xfId="6047"/>
    <cellStyle name="Obliczenia 3 16 3" xfId="7945"/>
    <cellStyle name="Obliczenia 3 16 4" xfId="3769"/>
    <cellStyle name="Obliczenia 3 17" xfId="1541"/>
    <cellStyle name="Obliczenia 3 17 2" xfId="6048"/>
    <cellStyle name="Obliczenia 3 17 3" xfId="7946"/>
    <cellStyle name="Obliczenia 3 17 4" xfId="3770"/>
    <cellStyle name="Obliczenia 3 18" xfId="1542"/>
    <cellStyle name="Obliczenia 3 18 2" xfId="6049"/>
    <cellStyle name="Obliczenia 3 18 3" xfId="7947"/>
    <cellStyle name="Obliczenia 3 18 4" xfId="3771"/>
    <cellStyle name="Obliczenia 3 19" xfId="1543"/>
    <cellStyle name="Obliczenia 3 19 2" xfId="6050"/>
    <cellStyle name="Obliczenia 3 19 3" xfId="7948"/>
    <cellStyle name="Obliczenia 3 19 4" xfId="3772"/>
    <cellStyle name="Obliczenia 3 2" xfId="1544"/>
    <cellStyle name="Obliczenia 3 2 2" xfId="6051"/>
    <cellStyle name="Obliczenia 3 2 3" xfId="7949"/>
    <cellStyle name="Obliczenia 3 2 4" xfId="3773"/>
    <cellStyle name="Obliczenia 3 20" xfId="1545"/>
    <cellStyle name="Obliczenia 3 20 2" xfId="6052"/>
    <cellStyle name="Obliczenia 3 20 3" xfId="7950"/>
    <cellStyle name="Obliczenia 3 20 4" xfId="3774"/>
    <cellStyle name="Obliczenia 3 21" xfId="1546"/>
    <cellStyle name="Obliczenia 3 21 2" xfId="6053"/>
    <cellStyle name="Obliczenia 3 21 3" xfId="7951"/>
    <cellStyle name="Obliczenia 3 21 4" xfId="3775"/>
    <cellStyle name="Obliczenia 3 22" xfId="1547"/>
    <cellStyle name="Obliczenia 3 22 2" xfId="6054"/>
    <cellStyle name="Obliczenia 3 22 3" xfId="7952"/>
    <cellStyle name="Obliczenia 3 22 4" xfId="3776"/>
    <cellStyle name="Obliczenia 3 23" xfId="1548"/>
    <cellStyle name="Obliczenia 3 23 2" xfId="6055"/>
    <cellStyle name="Obliczenia 3 23 3" xfId="7953"/>
    <cellStyle name="Obliczenia 3 23 4" xfId="3777"/>
    <cellStyle name="Obliczenia 3 24" xfId="6040"/>
    <cellStyle name="Obliczenia 3 25" xfId="7938"/>
    <cellStyle name="Obliczenia 3 26" xfId="3762"/>
    <cellStyle name="Obliczenia 3 3" xfId="1549"/>
    <cellStyle name="Obliczenia 3 3 2" xfId="6056"/>
    <cellStyle name="Obliczenia 3 3 3" xfId="7954"/>
    <cellStyle name="Obliczenia 3 3 4" xfId="3778"/>
    <cellStyle name="Obliczenia 3 4" xfId="1550"/>
    <cellStyle name="Obliczenia 3 4 2" xfId="6057"/>
    <cellStyle name="Obliczenia 3 4 3" xfId="7955"/>
    <cellStyle name="Obliczenia 3 4 4" xfId="3779"/>
    <cellStyle name="Obliczenia 3 5" xfId="1551"/>
    <cellStyle name="Obliczenia 3 5 2" xfId="6058"/>
    <cellStyle name="Obliczenia 3 5 3" xfId="7956"/>
    <cellStyle name="Obliczenia 3 5 4" xfId="3780"/>
    <cellStyle name="Obliczenia 3 6" xfId="1552"/>
    <cellStyle name="Obliczenia 3 6 2" xfId="6059"/>
    <cellStyle name="Obliczenia 3 6 3" xfId="7957"/>
    <cellStyle name="Obliczenia 3 6 4" xfId="3781"/>
    <cellStyle name="Obliczenia 3 7" xfId="1553"/>
    <cellStyle name="Obliczenia 3 7 2" xfId="6060"/>
    <cellStyle name="Obliczenia 3 7 3" xfId="7958"/>
    <cellStyle name="Obliczenia 3 7 4" xfId="3782"/>
    <cellStyle name="Obliczenia 3 8" xfId="1554"/>
    <cellStyle name="Obliczenia 3 8 2" xfId="6061"/>
    <cellStyle name="Obliczenia 3 8 3" xfId="7959"/>
    <cellStyle name="Obliczenia 3 8 4" xfId="3783"/>
    <cellStyle name="Obliczenia 3 9" xfId="1555"/>
    <cellStyle name="Obliczenia 3 9 2" xfId="6062"/>
    <cellStyle name="Obliczenia 3 9 3" xfId="7960"/>
    <cellStyle name="Obliczenia 3 9 4" xfId="3784"/>
    <cellStyle name="Obliczenia 4" xfId="1556"/>
    <cellStyle name="Obliczenia 4 2" xfId="6063"/>
    <cellStyle name="Obliczenia 4 3" xfId="7961"/>
    <cellStyle name="Obliczenia 4 4" xfId="3785"/>
    <cellStyle name="Obliczenia 5" xfId="1557"/>
    <cellStyle name="Obliczenia 5 2" xfId="6064"/>
    <cellStyle name="Obliczenia 5 3" xfId="7962"/>
    <cellStyle name="Obliczenia 5 4" xfId="3786"/>
    <cellStyle name="Obliczenia 6" xfId="1558"/>
    <cellStyle name="Obliczenia 6 2" xfId="6065"/>
    <cellStyle name="Obliczenia 6 3" xfId="7963"/>
    <cellStyle name="Obliczenia 6 4" xfId="3787"/>
    <cellStyle name="Obliczenia 7" xfId="1559"/>
    <cellStyle name="Obliczenia 7 2" xfId="6066"/>
    <cellStyle name="Obliczenia 7 3" xfId="7964"/>
    <cellStyle name="Obliczenia 7 4" xfId="3788"/>
    <cellStyle name="Obliczenia 8" xfId="1560"/>
    <cellStyle name="Obliczenia 8 2" xfId="6067"/>
    <cellStyle name="Obliczenia 8 3" xfId="7965"/>
    <cellStyle name="Obliczenia 8 4" xfId="3789"/>
    <cellStyle name="Obliczenia 9" xfId="1561"/>
    <cellStyle name="Obliczenia 9 2" xfId="6068"/>
    <cellStyle name="Obliczenia 9 3" xfId="7966"/>
    <cellStyle name="Obliczenia 9 4" xfId="3790"/>
    <cellStyle name="Output" xfId="47" builtinId="21" customBuiltin="1"/>
    <cellStyle name="Output 2" xfId="1562"/>
    <cellStyle name="Output 2 10" xfId="1563"/>
    <cellStyle name="Output 2 10 10" xfId="1564"/>
    <cellStyle name="Output 2 10 10 2" xfId="6071"/>
    <cellStyle name="Output 2 10 10 3" xfId="7969"/>
    <cellStyle name="Output 2 10 10 4" xfId="3793"/>
    <cellStyle name="Output 2 10 11" xfId="1565"/>
    <cellStyle name="Output 2 10 11 2" xfId="6072"/>
    <cellStyle name="Output 2 10 11 3" xfId="7970"/>
    <cellStyle name="Output 2 10 11 4" xfId="3794"/>
    <cellStyle name="Output 2 10 12" xfId="1566"/>
    <cellStyle name="Output 2 10 12 2" xfId="6073"/>
    <cellStyle name="Output 2 10 12 3" xfId="7971"/>
    <cellStyle name="Output 2 10 12 4" xfId="3795"/>
    <cellStyle name="Output 2 10 13" xfId="1567"/>
    <cellStyle name="Output 2 10 13 2" xfId="6074"/>
    <cellStyle name="Output 2 10 13 3" xfId="7972"/>
    <cellStyle name="Output 2 10 13 4" xfId="3796"/>
    <cellStyle name="Output 2 10 14" xfId="1568"/>
    <cellStyle name="Output 2 10 14 2" xfId="6075"/>
    <cellStyle name="Output 2 10 14 3" xfId="7973"/>
    <cellStyle name="Output 2 10 14 4" xfId="3797"/>
    <cellStyle name="Output 2 10 15" xfId="1569"/>
    <cellStyle name="Output 2 10 15 2" xfId="6076"/>
    <cellStyle name="Output 2 10 15 3" xfId="7974"/>
    <cellStyle name="Output 2 10 15 4" xfId="3798"/>
    <cellStyle name="Output 2 10 16" xfId="1570"/>
    <cellStyle name="Output 2 10 16 2" xfId="6077"/>
    <cellStyle name="Output 2 10 16 3" xfId="7975"/>
    <cellStyle name="Output 2 10 16 4" xfId="3799"/>
    <cellStyle name="Output 2 10 17" xfId="1571"/>
    <cellStyle name="Output 2 10 17 2" xfId="6078"/>
    <cellStyle name="Output 2 10 17 3" xfId="7976"/>
    <cellStyle name="Output 2 10 17 4" xfId="3800"/>
    <cellStyle name="Output 2 10 18" xfId="1572"/>
    <cellStyle name="Output 2 10 18 2" xfId="6079"/>
    <cellStyle name="Output 2 10 18 3" xfId="7977"/>
    <cellStyle name="Output 2 10 18 4" xfId="3801"/>
    <cellStyle name="Output 2 10 19" xfId="1573"/>
    <cellStyle name="Output 2 10 19 2" xfId="6080"/>
    <cellStyle name="Output 2 10 19 3" xfId="7978"/>
    <cellStyle name="Output 2 10 19 4" xfId="3802"/>
    <cellStyle name="Output 2 10 2" xfId="1574"/>
    <cellStyle name="Output 2 10 2 2" xfId="6081"/>
    <cellStyle name="Output 2 10 2 3" xfId="7979"/>
    <cellStyle name="Output 2 10 2 4" xfId="3803"/>
    <cellStyle name="Output 2 10 20" xfId="1575"/>
    <cellStyle name="Output 2 10 20 2" xfId="6082"/>
    <cellStyle name="Output 2 10 20 3" xfId="7980"/>
    <cellStyle name="Output 2 10 20 4" xfId="3804"/>
    <cellStyle name="Output 2 10 21" xfId="1576"/>
    <cellStyle name="Output 2 10 21 2" xfId="6083"/>
    <cellStyle name="Output 2 10 21 3" xfId="7981"/>
    <cellStyle name="Output 2 10 21 4" xfId="3805"/>
    <cellStyle name="Output 2 10 22" xfId="1577"/>
    <cellStyle name="Output 2 10 22 2" xfId="6084"/>
    <cellStyle name="Output 2 10 22 3" xfId="7982"/>
    <cellStyle name="Output 2 10 22 4" xfId="3806"/>
    <cellStyle name="Output 2 10 23" xfId="1578"/>
    <cellStyle name="Output 2 10 23 2" xfId="6085"/>
    <cellStyle name="Output 2 10 23 3" xfId="7983"/>
    <cellStyle name="Output 2 10 23 4" xfId="3807"/>
    <cellStyle name="Output 2 10 24" xfId="6070"/>
    <cellStyle name="Output 2 10 25" xfId="7968"/>
    <cellStyle name="Output 2 10 26" xfId="3792"/>
    <cellStyle name="Output 2 10 3" xfId="1579"/>
    <cellStyle name="Output 2 10 3 2" xfId="6086"/>
    <cellStyle name="Output 2 10 3 3" xfId="7984"/>
    <cellStyle name="Output 2 10 3 4" xfId="3808"/>
    <cellStyle name="Output 2 10 4" xfId="1580"/>
    <cellStyle name="Output 2 10 4 2" xfId="6087"/>
    <cellStyle name="Output 2 10 4 3" xfId="7985"/>
    <cellStyle name="Output 2 10 4 4" xfId="3809"/>
    <cellStyle name="Output 2 10 5" xfId="1581"/>
    <cellStyle name="Output 2 10 5 2" xfId="6088"/>
    <cellStyle name="Output 2 10 5 3" xfId="7986"/>
    <cellStyle name="Output 2 10 5 4" xfId="3810"/>
    <cellStyle name="Output 2 10 6" xfId="1582"/>
    <cellStyle name="Output 2 10 6 2" xfId="6089"/>
    <cellStyle name="Output 2 10 6 3" xfId="7987"/>
    <cellStyle name="Output 2 10 6 4" xfId="3811"/>
    <cellStyle name="Output 2 10 7" xfId="1583"/>
    <cellStyle name="Output 2 10 7 2" xfId="6090"/>
    <cellStyle name="Output 2 10 7 3" xfId="7988"/>
    <cellStyle name="Output 2 10 7 4" xfId="3812"/>
    <cellStyle name="Output 2 10 8" xfId="1584"/>
    <cellStyle name="Output 2 10 8 2" xfId="6091"/>
    <cellStyle name="Output 2 10 8 3" xfId="7989"/>
    <cellStyle name="Output 2 10 8 4" xfId="3813"/>
    <cellStyle name="Output 2 10 9" xfId="1585"/>
    <cellStyle name="Output 2 10 9 2" xfId="6092"/>
    <cellStyle name="Output 2 10 9 3" xfId="7990"/>
    <cellStyle name="Output 2 10 9 4" xfId="3814"/>
    <cellStyle name="Output 2 11" xfId="1586"/>
    <cellStyle name="Output 2 11 10" xfId="1587"/>
    <cellStyle name="Output 2 11 10 2" xfId="6094"/>
    <cellStyle name="Output 2 11 10 3" xfId="7992"/>
    <cellStyle name="Output 2 11 10 4" xfId="3816"/>
    <cellStyle name="Output 2 11 11" xfId="1588"/>
    <cellStyle name="Output 2 11 11 2" xfId="6095"/>
    <cellStyle name="Output 2 11 11 3" xfId="7993"/>
    <cellStyle name="Output 2 11 11 4" xfId="3817"/>
    <cellStyle name="Output 2 11 12" xfId="1589"/>
    <cellStyle name="Output 2 11 12 2" xfId="6096"/>
    <cellStyle name="Output 2 11 12 3" xfId="7994"/>
    <cellStyle name="Output 2 11 12 4" xfId="3818"/>
    <cellStyle name="Output 2 11 13" xfId="1590"/>
    <cellStyle name="Output 2 11 13 2" xfId="6097"/>
    <cellStyle name="Output 2 11 13 3" xfId="7995"/>
    <cellStyle name="Output 2 11 13 4" xfId="3819"/>
    <cellStyle name="Output 2 11 14" xfId="1591"/>
    <cellStyle name="Output 2 11 14 2" xfId="6098"/>
    <cellStyle name="Output 2 11 14 3" xfId="7996"/>
    <cellStyle name="Output 2 11 14 4" xfId="3820"/>
    <cellStyle name="Output 2 11 15" xfId="1592"/>
    <cellStyle name="Output 2 11 15 2" xfId="6099"/>
    <cellStyle name="Output 2 11 15 3" xfId="7997"/>
    <cellStyle name="Output 2 11 15 4" xfId="3821"/>
    <cellStyle name="Output 2 11 16" xfId="1593"/>
    <cellStyle name="Output 2 11 16 2" xfId="6100"/>
    <cellStyle name="Output 2 11 16 3" xfId="7998"/>
    <cellStyle name="Output 2 11 16 4" xfId="3822"/>
    <cellStyle name="Output 2 11 17" xfId="1594"/>
    <cellStyle name="Output 2 11 17 2" xfId="6101"/>
    <cellStyle name="Output 2 11 17 3" xfId="7999"/>
    <cellStyle name="Output 2 11 17 4" xfId="3823"/>
    <cellStyle name="Output 2 11 18" xfId="1595"/>
    <cellStyle name="Output 2 11 18 2" xfId="6102"/>
    <cellStyle name="Output 2 11 18 3" xfId="8000"/>
    <cellStyle name="Output 2 11 18 4" xfId="3824"/>
    <cellStyle name="Output 2 11 19" xfId="1596"/>
    <cellStyle name="Output 2 11 19 2" xfId="6103"/>
    <cellStyle name="Output 2 11 19 3" xfId="8001"/>
    <cellStyle name="Output 2 11 19 4" xfId="3825"/>
    <cellStyle name="Output 2 11 2" xfId="1597"/>
    <cellStyle name="Output 2 11 2 2" xfId="6104"/>
    <cellStyle name="Output 2 11 2 3" xfId="8002"/>
    <cellStyle name="Output 2 11 2 4" xfId="3826"/>
    <cellStyle name="Output 2 11 20" xfId="1598"/>
    <cellStyle name="Output 2 11 20 2" xfId="6105"/>
    <cellStyle name="Output 2 11 20 3" xfId="8003"/>
    <cellStyle name="Output 2 11 20 4" xfId="3827"/>
    <cellStyle name="Output 2 11 21" xfId="1599"/>
    <cellStyle name="Output 2 11 21 2" xfId="6106"/>
    <cellStyle name="Output 2 11 21 3" xfId="8004"/>
    <cellStyle name="Output 2 11 21 4" xfId="3828"/>
    <cellStyle name="Output 2 11 22" xfId="1600"/>
    <cellStyle name="Output 2 11 22 2" xfId="6107"/>
    <cellStyle name="Output 2 11 22 3" xfId="8005"/>
    <cellStyle name="Output 2 11 22 4" xfId="3829"/>
    <cellStyle name="Output 2 11 23" xfId="1601"/>
    <cellStyle name="Output 2 11 23 2" xfId="6108"/>
    <cellStyle name="Output 2 11 23 3" xfId="8006"/>
    <cellStyle name="Output 2 11 23 4" xfId="3830"/>
    <cellStyle name="Output 2 11 24" xfId="6093"/>
    <cellStyle name="Output 2 11 25" xfId="7991"/>
    <cellStyle name="Output 2 11 26" xfId="3815"/>
    <cellStyle name="Output 2 11 3" xfId="1602"/>
    <cellStyle name="Output 2 11 3 2" xfId="6109"/>
    <cellStyle name="Output 2 11 3 3" xfId="8007"/>
    <cellStyle name="Output 2 11 3 4" xfId="3831"/>
    <cellStyle name="Output 2 11 4" xfId="1603"/>
    <cellStyle name="Output 2 11 4 2" xfId="6110"/>
    <cellStyle name="Output 2 11 4 3" xfId="8008"/>
    <cellStyle name="Output 2 11 4 4" xfId="3832"/>
    <cellStyle name="Output 2 11 5" xfId="1604"/>
    <cellStyle name="Output 2 11 5 2" xfId="6111"/>
    <cellStyle name="Output 2 11 5 3" xfId="8009"/>
    <cellStyle name="Output 2 11 5 4" xfId="3833"/>
    <cellStyle name="Output 2 11 6" xfId="1605"/>
    <cellStyle name="Output 2 11 6 2" xfId="6112"/>
    <cellStyle name="Output 2 11 6 3" xfId="8010"/>
    <cellStyle name="Output 2 11 6 4" xfId="3834"/>
    <cellStyle name="Output 2 11 7" xfId="1606"/>
    <cellStyle name="Output 2 11 7 2" xfId="6113"/>
    <cellStyle name="Output 2 11 7 3" xfId="8011"/>
    <cellStyle name="Output 2 11 7 4" xfId="3835"/>
    <cellStyle name="Output 2 11 8" xfId="1607"/>
    <cellStyle name="Output 2 11 8 2" xfId="6114"/>
    <cellStyle name="Output 2 11 8 3" xfId="8012"/>
    <cellStyle name="Output 2 11 8 4" xfId="3836"/>
    <cellStyle name="Output 2 11 9" xfId="1608"/>
    <cellStyle name="Output 2 11 9 2" xfId="6115"/>
    <cellStyle name="Output 2 11 9 3" xfId="8013"/>
    <cellStyle name="Output 2 11 9 4" xfId="3837"/>
    <cellStyle name="Output 2 12" xfId="1609"/>
    <cellStyle name="Output 2 12 10" xfId="1610"/>
    <cellStyle name="Output 2 12 10 2" xfId="6117"/>
    <cellStyle name="Output 2 12 10 3" xfId="8015"/>
    <cellStyle name="Output 2 12 10 4" xfId="3839"/>
    <cellStyle name="Output 2 12 11" xfId="1611"/>
    <cellStyle name="Output 2 12 11 2" xfId="6118"/>
    <cellStyle name="Output 2 12 11 3" xfId="8016"/>
    <cellStyle name="Output 2 12 11 4" xfId="3840"/>
    <cellStyle name="Output 2 12 12" xfId="1612"/>
    <cellStyle name="Output 2 12 12 2" xfId="6119"/>
    <cellStyle name="Output 2 12 12 3" xfId="8017"/>
    <cellStyle name="Output 2 12 12 4" xfId="3841"/>
    <cellStyle name="Output 2 12 13" xfId="1613"/>
    <cellStyle name="Output 2 12 13 2" xfId="6120"/>
    <cellStyle name="Output 2 12 13 3" xfId="8018"/>
    <cellStyle name="Output 2 12 13 4" xfId="3842"/>
    <cellStyle name="Output 2 12 14" xfId="1614"/>
    <cellStyle name="Output 2 12 14 2" xfId="6121"/>
    <cellStyle name="Output 2 12 14 3" xfId="8019"/>
    <cellStyle name="Output 2 12 14 4" xfId="3843"/>
    <cellStyle name="Output 2 12 15" xfId="1615"/>
    <cellStyle name="Output 2 12 15 2" xfId="6122"/>
    <cellStyle name="Output 2 12 15 3" xfId="8020"/>
    <cellStyle name="Output 2 12 15 4" xfId="3844"/>
    <cellStyle name="Output 2 12 16" xfId="1616"/>
    <cellStyle name="Output 2 12 16 2" xfId="6123"/>
    <cellStyle name="Output 2 12 16 3" xfId="8021"/>
    <cellStyle name="Output 2 12 16 4" xfId="3845"/>
    <cellStyle name="Output 2 12 17" xfId="1617"/>
    <cellStyle name="Output 2 12 17 2" xfId="6124"/>
    <cellStyle name="Output 2 12 17 3" xfId="8022"/>
    <cellStyle name="Output 2 12 17 4" xfId="3846"/>
    <cellStyle name="Output 2 12 18" xfId="1618"/>
    <cellStyle name="Output 2 12 18 2" xfId="6125"/>
    <cellStyle name="Output 2 12 18 3" xfId="8023"/>
    <cellStyle name="Output 2 12 18 4" xfId="3847"/>
    <cellStyle name="Output 2 12 19" xfId="1619"/>
    <cellStyle name="Output 2 12 19 2" xfId="6126"/>
    <cellStyle name="Output 2 12 19 3" xfId="8024"/>
    <cellStyle name="Output 2 12 19 4" xfId="3848"/>
    <cellStyle name="Output 2 12 2" xfId="1620"/>
    <cellStyle name="Output 2 12 2 2" xfId="6127"/>
    <cellStyle name="Output 2 12 2 3" xfId="8025"/>
    <cellStyle name="Output 2 12 2 4" xfId="3849"/>
    <cellStyle name="Output 2 12 20" xfId="1621"/>
    <cellStyle name="Output 2 12 20 2" xfId="6128"/>
    <cellStyle name="Output 2 12 20 3" xfId="8026"/>
    <cellStyle name="Output 2 12 20 4" xfId="3850"/>
    <cellStyle name="Output 2 12 21" xfId="1622"/>
    <cellStyle name="Output 2 12 21 2" xfId="6129"/>
    <cellStyle name="Output 2 12 21 3" xfId="8027"/>
    <cellStyle name="Output 2 12 21 4" xfId="3851"/>
    <cellStyle name="Output 2 12 22" xfId="1623"/>
    <cellStyle name="Output 2 12 22 2" xfId="6130"/>
    <cellStyle name="Output 2 12 22 3" xfId="8028"/>
    <cellStyle name="Output 2 12 22 4" xfId="3852"/>
    <cellStyle name="Output 2 12 23" xfId="1624"/>
    <cellStyle name="Output 2 12 23 2" xfId="6131"/>
    <cellStyle name="Output 2 12 23 3" xfId="8029"/>
    <cellStyle name="Output 2 12 23 4" xfId="3853"/>
    <cellStyle name="Output 2 12 24" xfId="6116"/>
    <cellStyle name="Output 2 12 25" xfId="8014"/>
    <cellStyle name="Output 2 12 26" xfId="3838"/>
    <cellStyle name="Output 2 12 3" xfId="1625"/>
    <cellStyle name="Output 2 12 3 2" xfId="6132"/>
    <cellStyle name="Output 2 12 3 3" xfId="8030"/>
    <cellStyle name="Output 2 12 3 4" xfId="3854"/>
    <cellStyle name="Output 2 12 4" xfId="1626"/>
    <cellStyle name="Output 2 12 4 2" xfId="6133"/>
    <cellStyle name="Output 2 12 4 3" xfId="8031"/>
    <cellStyle name="Output 2 12 4 4" xfId="3855"/>
    <cellStyle name="Output 2 12 5" xfId="1627"/>
    <cellStyle name="Output 2 12 5 2" xfId="6134"/>
    <cellStyle name="Output 2 12 5 3" xfId="8032"/>
    <cellStyle name="Output 2 12 5 4" xfId="3856"/>
    <cellStyle name="Output 2 12 6" xfId="1628"/>
    <cellStyle name="Output 2 12 6 2" xfId="6135"/>
    <cellStyle name="Output 2 12 6 3" xfId="8033"/>
    <cellStyle name="Output 2 12 6 4" xfId="3857"/>
    <cellStyle name="Output 2 12 7" xfId="1629"/>
    <cellStyle name="Output 2 12 7 2" xfId="6136"/>
    <cellStyle name="Output 2 12 7 3" xfId="8034"/>
    <cellStyle name="Output 2 12 7 4" xfId="3858"/>
    <cellStyle name="Output 2 12 8" xfId="1630"/>
    <cellStyle name="Output 2 12 8 2" xfId="6137"/>
    <cellStyle name="Output 2 12 8 3" xfId="8035"/>
    <cellStyle name="Output 2 12 8 4" xfId="3859"/>
    <cellStyle name="Output 2 12 9" xfId="1631"/>
    <cellStyle name="Output 2 12 9 2" xfId="6138"/>
    <cellStyle name="Output 2 12 9 3" xfId="8036"/>
    <cellStyle name="Output 2 12 9 4" xfId="3860"/>
    <cellStyle name="Output 2 13" xfId="1632"/>
    <cellStyle name="Output 2 13 10" xfId="1633"/>
    <cellStyle name="Output 2 13 10 2" xfId="6140"/>
    <cellStyle name="Output 2 13 10 3" xfId="8038"/>
    <cellStyle name="Output 2 13 10 4" xfId="3862"/>
    <cellStyle name="Output 2 13 11" xfId="1634"/>
    <cellStyle name="Output 2 13 11 2" xfId="6141"/>
    <cellStyle name="Output 2 13 11 3" xfId="8039"/>
    <cellStyle name="Output 2 13 11 4" xfId="3863"/>
    <cellStyle name="Output 2 13 12" xfId="1635"/>
    <cellStyle name="Output 2 13 12 2" xfId="6142"/>
    <cellStyle name="Output 2 13 12 3" xfId="8040"/>
    <cellStyle name="Output 2 13 12 4" xfId="3864"/>
    <cellStyle name="Output 2 13 13" xfId="1636"/>
    <cellStyle name="Output 2 13 13 2" xfId="6143"/>
    <cellStyle name="Output 2 13 13 3" xfId="8041"/>
    <cellStyle name="Output 2 13 13 4" xfId="3865"/>
    <cellStyle name="Output 2 13 14" xfId="1637"/>
    <cellStyle name="Output 2 13 14 2" xfId="6144"/>
    <cellStyle name="Output 2 13 14 3" xfId="8042"/>
    <cellStyle name="Output 2 13 14 4" xfId="3866"/>
    <cellStyle name="Output 2 13 15" xfId="1638"/>
    <cellStyle name="Output 2 13 15 2" xfId="6145"/>
    <cellStyle name="Output 2 13 15 3" xfId="8043"/>
    <cellStyle name="Output 2 13 15 4" xfId="3867"/>
    <cellStyle name="Output 2 13 16" xfId="1639"/>
    <cellStyle name="Output 2 13 16 2" xfId="6146"/>
    <cellStyle name="Output 2 13 16 3" xfId="8044"/>
    <cellStyle name="Output 2 13 16 4" xfId="3868"/>
    <cellStyle name="Output 2 13 17" xfId="1640"/>
    <cellStyle name="Output 2 13 17 2" xfId="6147"/>
    <cellStyle name="Output 2 13 17 3" xfId="8045"/>
    <cellStyle name="Output 2 13 17 4" xfId="3869"/>
    <cellStyle name="Output 2 13 18" xfId="1641"/>
    <cellStyle name="Output 2 13 18 2" xfId="6148"/>
    <cellStyle name="Output 2 13 18 3" xfId="8046"/>
    <cellStyle name="Output 2 13 18 4" xfId="3870"/>
    <cellStyle name="Output 2 13 19" xfId="1642"/>
    <cellStyle name="Output 2 13 19 2" xfId="6149"/>
    <cellStyle name="Output 2 13 19 3" xfId="8047"/>
    <cellStyle name="Output 2 13 19 4" xfId="3871"/>
    <cellStyle name="Output 2 13 2" xfId="1643"/>
    <cellStyle name="Output 2 13 2 2" xfId="6150"/>
    <cellStyle name="Output 2 13 2 3" xfId="8048"/>
    <cellStyle name="Output 2 13 2 4" xfId="3872"/>
    <cellStyle name="Output 2 13 20" xfId="1644"/>
    <cellStyle name="Output 2 13 20 2" xfId="6151"/>
    <cellStyle name="Output 2 13 20 3" xfId="8049"/>
    <cellStyle name="Output 2 13 20 4" xfId="3873"/>
    <cellStyle name="Output 2 13 21" xfId="1645"/>
    <cellStyle name="Output 2 13 21 2" xfId="6152"/>
    <cellStyle name="Output 2 13 21 3" xfId="8050"/>
    <cellStyle name="Output 2 13 21 4" xfId="3874"/>
    <cellStyle name="Output 2 13 22" xfId="1646"/>
    <cellStyle name="Output 2 13 22 2" xfId="6153"/>
    <cellStyle name="Output 2 13 22 3" xfId="8051"/>
    <cellStyle name="Output 2 13 22 4" xfId="3875"/>
    <cellStyle name="Output 2 13 23" xfId="1647"/>
    <cellStyle name="Output 2 13 23 2" xfId="6154"/>
    <cellStyle name="Output 2 13 23 3" xfId="8052"/>
    <cellStyle name="Output 2 13 23 4" xfId="3876"/>
    <cellStyle name="Output 2 13 24" xfId="6139"/>
    <cellStyle name="Output 2 13 25" xfId="8037"/>
    <cellStyle name="Output 2 13 26" xfId="3861"/>
    <cellStyle name="Output 2 13 3" xfId="1648"/>
    <cellStyle name="Output 2 13 3 2" xfId="6155"/>
    <cellStyle name="Output 2 13 3 3" xfId="8053"/>
    <cellStyle name="Output 2 13 3 4" xfId="3877"/>
    <cellStyle name="Output 2 13 4" xfId="1649"/>
    <cellStyle name="Output 2 13 4 2" xfId="6156"/>
    <cellStyle name="Output 2 13 4 3" xfId="8054"/>
    <cellStyle name="Output 2 13 4 4" xfId="3878"/>
    <cellStyle name="Output 2 13 5" xfId="1650"/>
    <cellStyle name="Output 2 13 5 2" xfId="6157"/>
    <cellStyle name="Output 2 13 5 3" xfId="8055"/>
    <cellStyle name="Output 2 13 5 4" xfId="3879"/>
    <cellStyle name="Output 2 13 6" xfId="1651"/>
    <cellStyle name="Output 2 13 6 2" xfId="6158"/>
    <cellStyle name="Output 2 13 6 3" xfId="8056"/>
    <cellStyle name="Output 2 13 6 4" xfId="3880"/>
    <cellStyle name="Output 2 13 7" xfId="1652"/>
    <cellStyle name="Output 2 13 7 2" xfId="6159"/>
    <cellStyle name="Output 2 13 7 3" xfId="8057"/>
    <cellStyle name="Output 2 13 7 4" xfId="3881"/>
    <cellStyle name="Output 2 13 8" xfId="1653"/>
    <cellStyle name="Output 2 13 8 2" xfId="6160"/>
    <cellStyle name="Output 2 13 8 3" xfId="8058"/>
    <cellStyle name="Output 2 13 8 4" xfId="3882"/>
    <cellStyle name="Output 2 13 9" xfId="1654"/>
    <cellStyle name="Output 2 13 9 2" xfId="6161"/>
    <cellStyle name="Output 2 13 9 3" xfId="8059"/>
    <cellStyle name="Output 2 13 9 4" xfId="3883"/>
    <cellStyle name="Output 2 14" xfId="1655"/>
    <cellStyle name="Output 2 14 10" xfId="1656"/>
    <cellStyle name="Output 2 14 10 2" xfId="6163"/>
    <cellStyle name="Output 2 14 10 3" xfId="8061"/>
    <cellStyle name="Output 2 14 10 4" xfId="3885"/>
    <cellStyle name="Output 2 14 11" xfId="1657"/>
    <cellStyle name="Output 2 14 11 2" xfId="6164"/>
    <cellStyle name="Output 2 14 11 3" xfId="8062"/>
    <cellStyle name="Output 2 14 11 4" xfId="3886"/>
    <cellStyle name="Output 2 14 12" xfId="1658"/>
    <cellStyle name="Output 2 14 12 2" xfId="6165"/>
    <cellStyle name="Output 2 14 12 3" xfId="8063"/>
    <cellStyle name="Output 2 14 12 4" xfId="3887"/>
    <cellStyle name="Output 2 14 13" xfId="1659"/>
    <cellStyle name="Output 2 14 13 2" xfId="6166"/>
    <cellStyle name="Output 2 14 13 3" xfId="8064"/>
    <cellStyle name="Output 2 14 13 4" xfId="3888"/>
    <cellStyle name="Output 2 14 14" xfId="1660"/>
    <cellStyle name="Output 2 14 14 2" xfId="6167"/>
    <cellStyle name="Output 2 14 14 3" xfId="8065"/>
    <cellStyle name="Output 2 14 14 4" xfId="3889"/>
    <cellStyle name="Output 2 14 15" xfId="1661"/>
    <cellStyle name="Output 2 14 15 2" xfId="6168"/>
    <cellStyle name="Output 2 14 15 3" xfId="8066"/>
    <cellStyle name="Output 2 14 15 4" xfId="3890"/>
    <cellStyle name="Output 2 14 16" xfId="1662"/>
    <cellStyle name="Output 2 14 16 2" xfId="6169"/>
    <cellStyle name="Output 2 14 16 3" xfId="8067"/>
    <cellStyle name="Output 2 14 16 4" xfId="3891"/>
    <cellStyle name="Output 2 14 17" xfId="1663"/>
    <cellStyle name="Output 2 14 17 2" xfId="6170"/>
    <cellStyle name="Output 2 14 17 3" xfId="8068"/>
    <cellStyle name="Output 2 14 17 4" xfId="3892"/>
    <cellStyle name="Output 2 14 18" xfId="1664"/>
    <cellStyle name="Output 2 14 18 2" xfId="6171"/>
    <cellStyle name="Output 2 14 18 3" xfId="8069"/>
    <cellStyle name="Output 2 14 18 4" xfId="3893"/>
    <cellStyle name="Output 2 14 19" xfId="1665"/>
    <cellStyle name="Output 2 14 19 2" xfId="6172"/>
    <cellStyle name="Output 2 14 19 3" xfId="8070"/>
    <cellStyle name="Output 2 14 19 4" xfId="3894"/>
    <cellStyle name="Output 2 14 2" xfId="1666"/>
    <cellStyle name="Output 2 14 2 2" xfId="6173"/>
    <cellStyle name="Output 2 14 2 3" xfId="8071"/>
    <cellStyle name="Output 2 14 2 4" xfId="3895"/>
    <cellStyle name="Output 2 14 20" xfId="1667"/>
    <cellStyle name="Output 2 14 20 2" xfId="6174"/>
    <cellStyle name="Output 2 14 20 3" xfId="8072"/>
    <cellStyle name="Output 2 14 20 4" xfId="3896"/>
    <cellStyle name="Output 2 14 21" xfId="1668"/>
    <cellStyle name="Output 2 14 21 2" xfId="6175"/>
    <cellStyle name="Output 2 14 21 3" xfId="8073"/>
    <cellStyle name="Output 2 14 21 4" xfId="3897"/>
    <cellStyle name="Output 2 14 22" xfId="1669"/>
    <cellStyle name="Output 2 14 22 2" xfId="6176"/>
    <cellStyle name="Output 2 14 22 3" xfId="8074"/>
    <cellStyle name="Output 2 14 22 4" xfId="3898"/>
    <cellStyle name="Output 2 14 23" xfId="1670"/>
    <cellStyle name="Output 2 14 23 2" xfId="6177"/>
    <cellStyle name="Output 2 14 23 3" xfId="8075"/>
    <cellStyle name="Output 2 14 23 4" xfId="3899"/>
    <cellStyle name="Output 2 14 24" xfId="6162"/>
    <cellStyle name="Output 2 14 25" xfId="8060"/>
    <cellStyle name="Output 2 14 26" xfId="3884"/>
    <cellStyle name="Output 2 14 3" xfId="1671"/>
    <cellStyle name="Output 2 14 3 2" xfId="6178"/>
    <cellStyle name="Output 2 14 3 3" xfId="8076"/>
    <cellStyle name="Output 2 14 3 4" xfId="3900"/>
    <cellStyle name="Output 2 14 4" xfId="1672"/>
    <cellStyle name="Output 2 14 4 2" xfId="6179"/>
    <cellStyle name="Output 2 14 4 3" xfId="8077"/>
    <cellStyle name="Output 2 14 4 4" xfId="3901"/>
    <cellStyle name="Output 2 14 5" xfId="1673"/>
    <cellStyle name="Output 2 14 5 2" xfId="6180"/>
    <cellStyle name="Output 2 14 5 3" xfId="8078"/>
    <cellStyle name="Output 2 14 5 4" xfId="3902"/>
    <cellStyle name="Output 2 14 6" xfId="1674"/>
    <cellStyle name="Output 2 14 6 2" xfId="6181"/>
    <cellStyle name="Output 2 14 6 3" xfId="8079"/>
    <cellStyle name="Output 2 14 6 4" xfId="3903"/>
    <cellStyle name="Output 2 14 7" xfId="1675"/>
    <cellStyle name="Output 2 14 7 2" xfId="6182"/>
    <cellStyle name="Output 2 14 7 3" xfId="8080"/>
    <cellStyle name="Output 2 14 7 4" xfId="3904"/>
    <cellStyle name="Output 2 14 8" xfId="1676"/>
    <cellStyle name="Output 2 14 8 2" xfId="6183"/>
    <cellStyle name="Output 2 14 8 3" xfId="8081"/>
    <cellStyle name="Output 2 14 8 4" xfId="3905"/>
    <cellStyle name="Output 2 14 9" xfId="1677"/>
    <cellStyle name="Output 2 14 9 2" xfId="6184"/>
    <cellStyle name="Output 2 14 9 3" xfId="8082"/>
    <cellStyle name="Output 2 14 9 4" xfId="3906"/>
    <cellStyle name="Output 2 15" xfId="1678"/>
    <cellStyle name="Output 2 15 10" xfId="1679"/>
    <cellStyle name="Output 2 15 10 2" xfId="6186"/>
    <cellStyle name="Output 2 15 10 3" xfId="8084"/>
    <cellStyle name="Output 2 15 10 4" xfId="3908"/>
    <cellStyle name="Output 2 15 11" xfId="1680"/>
    <cellStyle name="Output 2 15 11 2" xfId="6187"/>
    <cellStyle name="Output 2 15 11 3" xfId="8085"/>
    <cellStyle name="Output 2 15 11 4" xfId="3909"/>
    <cellStyle name="Output 2 15 12" xfId="1681"/>
    <cellStyle name="Output 2 15 12 2" xfId="6188"/>
    <cellStyle name="Output 2 15 12 3" xfId="8086"/>
    <cellStyle name="Output 2 15 12 4" xfId="3910"/>
    <cellStyle name="Output 2 15 13" xfId="1682"/>
    <cellStyle name="Output 2 15 13 2" xfId="6189"/>
    <cellStyle name="Output 2 15 13 3" xfId="8087"/>
    <cellStyle name="Output 2 15 13 4" xfId="3911"/>
    <cellStyle name="Output 2 15 14" xfId="1683"/>
    <cellStyle name="Output 2 15 14 2" xfId="6190"/>
    <cellStyle name="Output 2 15 14 3" xfId="8088"/>
    <cellStyle name="Output 2 15 14 4" xfId="3912"/>
    <cellStyle name="Output 2 15 15" xfId="1684"/>
    <cellStyle name="Output 2 15 15 2" xfId="6191"/>
    <cellStyle name="Output 2 15 15 3" xfId="8089"/>
    <cellStyle name="Output 2 15 15 4" xfId="3913"/>
    <cellStyle name="Output 2 15 16" xfId="1685"/>
    <cellStyle name="Output 2 15 16 2" xfId="6192"/>
    <cellStyle name="Output 2 15 16 3" xfId="8090"/>
    <cellStyle name="Output 2 15 16 4" xfId="3914"/>
    <cellStyle name="Output 2 15 17" xfId="1686"/>
    <cellStyle name="Output 2 15 17 2" xfId="6193"/>
    <cellStyle name="Output 2 15 17 3" xfId="8091"/>
    <cellStyle name="Output 2 15 17 4" xfId="3915"/>
    <cellStyle name="Output 2 15 18" xfId="1687"/>
    <cellStyle name="Output 2 15 18 2" xfId="6194"/>
    <cellStyle name="Output 2 15 18 3" xfId="8092"/>
    <cellStyle name="Output 2 15 18 4" xfId="3916"/>
    <cellStyle name="Output 2 15 19" xfId="1688"/>
    <cellStyle name="Output 2 15 19 2" xfId="6195"/>
    <cellStyle name="Output 2 15 19 3" xfId="8093"/>
    <cellStyle name="Output 2 15 19 4" xfId="3917"/>
    <cellStyle name="Output 2 15 2" xfId="1689"/>
    <cellStyle name="Output 2 15 2 2" xfId="6196"/>
    <cellStyle name="Output 2 15 2 3" xfId="8094"/>
    <cellStyle name="Output 2 15 2 4" xfId="3918"/>
    <cellStyle name="Output 2 15 20" xfId="1690"/>
    <cellStyle name="Output 2 15 20 2" xfId="6197"/>
    <cellStyle name="Output 2 15 20 3" xfId="8095"/>
    <cellStyle name="Output 2 15 20 4" xfId="3919"/>
    <cellStyle name="Output 2 15 21" xfId="1691"/>
    <cellStyle name="Output 2 15 21 2" xfId="6198"/>
    <cellStyle name="Output 2 15 21 3" xfId="8096"/>
    <cellStyle name="Output 2 15 21 4" xfId="3920"/>
    <cellStyle name="Output 2 15 22" xfId="1692"/>
    <cellStyle name="Output 2 15 22 2" xfId="6199"/>
    <cellStyle name="Output 2 15 22 3" xfId="8097"/>
    <cellStyle name="Output 2 15 22 4" xfId="3921"/>
    <cellStyle name="Output 2 15 23" xfId="1693"/>
    <cellStyle name="Output 2 15 23 2" xfId="6200"/>
    <cellStyle name="Output 2 15 23 3" xfId="8098"/>
    <cellStyle name="Output 2 15 23 4" xfId="3922"/>
    <cellStyle name="Output 2 15 24" xfId="6185"/>
    <cellStyle name="Output 2 15 25" xfId="8083"/>
    <cellStyle name="Output 2 15 26" xfId="3907"/>
    <cellStyle name="Output 2 15 3" xfId="1694"/>
    <cellStyle name="Output 2 15 3 2" xfId="6201"/>
    <cellStyle name="Output 2 15 3 3" xfId="8099"/>
    <cellStyle name="Output 2 15 3 4" xfId="3923"/>
    <cellStyle name="Output 2 15 4" xfId="1695"/>
    <cellStyle name="Output 2 15 4 2" xfId="6202"/>
    <cellStyle name="Output 2 15 4 3" xfId="8100"/>
    <cellStyle name="Output 2 15 4 4" xfId="3924"/>
    <cellStyle name="Output 2 15 5" xfId="1696"/>
    <cellStyle name="Output 2 15 5 2" xfId="6203"/>
    <cellStyle name="Output 2 15 5 3" xfId="8101"/>
    <cellStyle name="Output 2 15 5 4" xfId="3925"/>
    <cellStyle name="Output 2 15 6" xfId="1697"/>
    <cellStyle name="Output 2 15 6 2" xfId="6204"/>
    <cellStyle name="Output 2 15 6 3" xfId="8102"/>
    <cellStyle name="Output 2 15 6 4" xfId="3926"/>
    <cellStyle name="Output 2 15 7" xfId="1698"/>
    <cellStyle name="Output 2 15 7 2" xfId="6205"/>
    <cellStyle name="Output 2 15 7 3" xfId="8103"/>
    <cellStyle name="Output 2 15 7 4" xfId="3927"/>
    <cellStyle name="Output 2 15 8" xfId="1699"/>
    <cellStyle name="Output 2 15 8 2" xfId="6206"/>
    <cellStyle name="Output 2 15 8 3" xfId="8104"/>
    <cellStyle name="Output 2 15 8 4" xfId="3928"/>
    <cellStyle name="Output 2 15 9" xfId="1700"/>
    <cellStyle name="Output 2 15 9 2" xfId="6207"/>
    <cellStyle name="Output 2 15 9 3" xfId="8105"/>
    <cellStyle name="Output 2 15 9 4" xfId="3929"/>
    <cellStyle name="Output 2 16" xfId="1701"/>
    <cellStyle name="Output 2 16 2" xfId="6208"/>
    <cellStyle name="Output 2 16 3" xfId="8106"/>
    <cellStyle name="Output 2 16 4" xfId="3930"/>
    <cellStyle name="Output 2 17" xfId="1702"/>
    <cellStyle name="Output 2 17 2" xfId="6209"/>
    <cellStyle name="Output 2 17 3" xfId="8107"/>
    <cellStyle name="Output 2 17 4" xfId="3931"/>
    <cellStyle name="Output 2 18" xfId="1703"/>
    <cellStyle name="Output 2 18 2" xfId="6210"/>
    <cellStyle name="Output 2 18 3" xfId="8108"/>
    <cellStyle name="Output 2 18 4" xfId="3932"/>
    <cellStyle name="Output 2 19" xfId="1704"/>
    <cellStyle name="Output 2 19 2" xfId="6211"/>
    <cellStyle name="Output 2 19 3" xfId="8109"/>
    <cellStyle name="Output 2 19 4" xfId="3933"/>
    <cellStyle name="Output 2 2" xfId="1705"/>
    <cellStyle name="Output 2 2 10" xfId="1706"/>
    <cellStyle name="Output 2 2 10 2" xfId="6213"/>
    <cellStyle name="Output 2 2 10 3" xfId="8111"/>
    <cellStyle name="Output 2 2 10 4" xfId="3935"/>
    <cellStyle name="Output 2 2 11" xfId="1707"/>
    <cellStyle name="Output 2 2 11 2" xfId="6214"/>
    <cellStyle name="Output 2 2 11 3" xfId="8112"/>
    <cellStyle name="Output 2 2 11 4" xfId="3936"/>
    <cellStyle name="Output 2 2 12" xfId="1708"/>
    <cellStyle name="Output 2 2 12 2" xfId="6215"/>
    <cellStyle name="Output 2 2 12 3" xfId="8113"/>
    <cellStyle name="Output 2 2 12 4" xfId="3937"/>
    <cellStyle name="Output 2 2 13" xfId="1709"/>
    <cellStyle name="Output 2 2 13 2" xfId="6216"/>
    <cellStyle name="Output 2 2 13 3" xfId="8114"/>
    <cellStyle name="Output 2 2 13 4" xfId="3938"/>
    <cellStyle name="Output 2 2 14" xfId="1710"/>
    <cellStyle name="Output 2 2 14 2" xfId="6217"/>
    <cellStyle name="Output 2 2 14 3" xfId="8115"/>
    <cellStyle name="Output 2 2 14 4" xfId="3939"/>
    <cellStyle name="Output 2 2 15" xfId="1711"/>
    <cellStyle name="Output 2 2 15 2" xfId="6218"/>
    <cellStyle name="Output 2 2 15 3" xfId="8116"/>
    <cellStyle name="Output 2 2 15 4" xfId="3940"/>
    <cellStyle name="Output 2 2 16" xfId="1712"/>
    <cellStyle name="Output 2 2 16 2" xfId="6219"/>
    <cellStyle name="Output 2 2 16 3" xfId="8117"/>
    <cellStyle name="Output 2 2 16 4" xfId="3941"/>
    <cellStyle name="Output 2 2 17" xfId="1713"/>
    <cellStyle name="Output 2 2 17 2" xfId="6220"/>
    <cellStyle name="Output 2 2 17 3" xfId="8118"/>
    <cellStyle name="Output 2 2 17 4" xfId="3942"/>
    <cellStyle name="Output 2 2 18" xfId="1714"/>
    <cellStyle name="Output 2 2 18 2" xfId="6221"/>
    <cellStyle name="Output 2 2 18 3" xfId="8119"/>
    <cellStyle name="Output 2 2 18 4" xfId="3943"/>
    <cellStyle name="Output 2 2 19" xfId="1715"/>
    <cellStyle name="Output 2 2 19 2" xfId="6222"/>
    <cellStyle name="Output 2 2 19 3" xfId="8120"/>
    <cellStyle name="Output 2 2 19 4" xfId="3944"/>
    <cellStyle name="Output 2 2 2" xfId="1716"/>
    <cellStyle name="Output 2 2 2 2" xfId="6223"/>
    <cellStyle name="Output 2 2 2 3" xfId="8121"/>
    <cellStyle name="Output 2 2 2 4" xfId="3945"/>
    <cellStyle name="Output 2 2 20" xfId="1717"/>
    <cellStyle name="Output 2 2 20 2" xfId="6224"/>
    <cellStyle name="Output 2 2 20 3" xfId="8122"/>
    <cellStyle name="Output 2 2 20 4" xfId="3946"/>
    <cellStyle name="Output 2 2 21" xfId="1718"/>
    <cellStyle name="Output 2 2 21 2" xfId="6225"/>
    <cellStyle name="Output 2 2 21 3" xfId="8123"/>
    <cellStyle name="Output 2 2 21 4" xfId="3947"/>
    <cellStyle name="Output 2 2 22" xfId="1719"/>
    <cellStyle name="Output 2 2 22 2" xfId="6226"/>
    <cellStyle name="Output 2 2 22 3" xfId="8124"/>
    <cellStyle name="Output 2 2 22 4" xfId="3948"/>
    <cellStyle name="Output 2 2 23" xfId="1720"/>
    <cellStyle name="Output 2 2 23 2" xfId="6227"/>
    <cellStyle name="Output 2 2 23 3" xfId="8125"/>
    <cellStyle name="Output 2 2 23 4" xfId="3949"/>
    <cellStyle name="Output 2 2 24" xfId="6212"/>
    <cellStyle name="Output 2 2 25" xfId="8110"/>
    <cellStyle name="Output 2 2 26" xfId="3934"/>
    <cellStyle name="Output 2 2 3" xfId="1721"/>
    <cellStyle name="Output 2 2 3 2" xfId="6228"/>
    <cellStyle name="Output 2 2 3 3" xfId="8126"/>
    <cellStyle name="Output 2 2 3 4" xfId="3950"/>
    <cellStyle name="Output 2 2 4" xfId="1722"/>
    <cellStyle name="Output 2 2 4 2" xfId="6229"/>
    <cellStyle name="Output 2 2 4 3" xfId="8127"/>
    <cellStyle name="Output 2 2 4 4" xfId="3951"/>
    <cellStyle name="Output 2 2 5" xfId="1723"/>
    <cellStyle name="Output 2 2 5 2" xfId="6230"/>
    <cellStyle name="Output 2 2 5 3" xfId="8128"/>
    <cellStyle name="Output 2 2 5 4" xfId="3952"/>
    <cellStyle name="Output 2 2 6" xfId="1724"/>
    <cellStyle name="Output 2 2 6 2" xfId="6231"/>
    <cellStyle name="Output 2 2 6 3" xfId="8129"/>
    <cellStyle name="Output 2 2 6 4" xfId="3953"/>
    <cellStyle name="Output 2 2 7" xfId="1725"/>
    <cellStyle name="Output 2 2 7 2" xfId="6232"/>
    <cellStyle name="Output 2 2 7 3" xfId="8130"/>
    <cellStyle name="Output 2 2 7 4" xfId="3954"/>
    <cellStyle name="Output 2 2 8" xfId="1726"/>
    <cellStyle name="Output 2 2 8 2" xfId="6233"/>
    <cellStyle name="Output 2 2 8 3" xfId="8131"/>
    <cellStyle name="Output 2 2 8 4" xfId="3955"/>
    <cellStyle name="Output 2 2 9" xfId="1727"/>
    <cellStyle name="Output 2 2 9 2" xfId="6234"/>
    <cellStyle name="Output 2 2 9 3" xfId="8132"/>
    <cellStyle name="Output 2 2 9 4" xfId="3956"/>
    <cellStyle name="Output 2 20" xfId="1728"/>
    <cellStyle name="Output 2 20 2" xfId="6235"/>
    <cellStyle name="Output 2 20 3" xfId="8133"/>
    <cellStyle name="Output 2 20 4" xfId="3957"/>
    <cellStyle name="Output 2 21" xfId="1729"/>
    <cellStyle name="Output 2 21 2" xfId="6236"/>
    <cellStyle name="Output 2 21 3" xfId="8134"/>
    <cellStyle name="Output 2 21 4" xfId="3958"/>
    <cellStyle name="Output 2 22" xfId="1730"/>
    <cellStyle name="Output 2 22 2" xfId="6237"/>
    <cellStyle name="Output 2 22 3" xfId="8135"/>
    <cellStyle name="Output 2 22 4" xfId="3959"/>
    <cellStyle name="Output 2 23" xfId="1731"/>
    <cellStyle name="Output 2 23 2" xfId="6238"/>
    <cellStyle name="Output 2 23 3" xfId="8136"/>
    <cellStyle name="Output 2 23 4" xfId="3960"/>
    <cellStyle name="Output 2 24" xfId="1732"/>
    <cellStyle name="Output 2 24 2" xfId="6239"/>
    <cellStyle name="Output 2 24 3" xfId="8137"/>
    <cellStyle name="Output 2 24 4" xfId="3961"/>
    <cellStyle name="Output 2 25" xfId="1733"/>
    <cellStyle name="Output 2 25 2" xfId="6240"/>
    <cellStyle name="Output 2 25 3" xfId="8138"/>
    <cellStyle name="Output 2 25 4" xfId="3962"/>
    <cellStyle name="Output 2 26" xfId="1734"/>
    <cellStyle name="Output 2 26 2" xfId="6241"/>
    <cellStyle name="Output 2 26 3" xfId="8139"/>
    <cellStyle name="Output 2 26 4" xfId="3963"/>
    <cellStyle name="Output 2 27" xfId="1735"/>
    <cellStyle name="Output 2 27 2" xfId="6242"/>
    <cellStyle name="Output 2 27 3" xfId="8140"/>
    <cellStyle name="Output 2 27 4" xfId="3964"/>
    <cellStyle name="Output 2 28" xfId="1736"/>
    <cellStyle name="Output 2 28 2" xfId="6243"/>
    <cellStyle name="Output 2 28 3" xfId="8141"/>
    <cellStyle name="Output 2 28 4" xfId="3965"/>
    <cellStyle name="Output 2 29" xfId="1737"/>
    <cellStyle name="Output 2 29 2" xfId="6244"/>
    <cellStyle name="Output 2 29 3" xfId="8142"/>
    <cellStyle name="Output 2 29 4" xfId="3966"/>
    <cellStyle name="Output 2 3" xfId="1738"/>
    <cellStyle name="Output 2 3 10" xfId="1739"/>
    <cellStyle name="Output 2 3 10 2" xfId="6246"/>
    <cellStyle name="Output 2 3 10 3" xfId="8144"/>
    <cellStyle name="Output 2 3 10 4" xfId="3968"/>
    <cellStyle name="Output 2 3 11" xfId="1740"/>
    <cellStyle name="Output 2 3 11 2" xfId="6247"/>
    <cellStyle name="Output 2 3 11 3" xfId="8145"/>
    <cellStyle name="Output 2 3 11 4" xfId="3969"/>
    <cellStyle name="Output 2 3 12" xfId="1741"/>
    <cellStyle name="Output 2 3 12 2" xfId="6248"/>
    <cellStyle name="Output 2 3 12 3" xfId="8146"/>
    <cellStyle name="Output 2 3 12 4" xfId="3970"/>
    <cellStyle name="Output 2 3 13" xfId="1742"/>
    <cellStyle name="Output 2 3 13 2" xfId="6249"/>
    <cellStyle name="Output 2 3 13 3" xfId="8147"/>
    <cellStyle name="Output 2 3 13 4" xfId="3971"/>
    <cellStyle name="Output 2 3 14" xfId="1743"/>
    <cellStyle name="Output 2 3 14 2" xfId="6250"/>
    <cellStyle name="Output 2 3 14 3" xfId="8148"/>
    <cellStyle name="Output 2 3 14 4" xfId="3972"/>
    <cellStyle name="Output 2 3 15" xfId="1744"/>
    <cellStyle name="Output 2 3 15 2" xfId="6251"/>
    <cellStyle name="Output 2 3 15 3" xfId="8149"/>
    <cellStyle name="Output 2 3 15 4" xfId="3973"/>
    <cellStyle name="Output 2 3 16" xfId="1745"/>
    <cellStyle name="Output 2 3 16 2" xfId="6252"/>
    <cellStyle name="Output 2 3 16 3" xfId="8150"/>
    <cellStyle name="Output 2 3 16 4" xfId="3974"/>
    <cellStyle name="Output 2 3 17" xfId="1746"/>
    <cellStyle name="Output 2 3 17 2" xfId="6253"/>
    <cellStyle name="Output 2 3 17 3" xfId="8151"/>
    <cellStyle name="Output 2 3 17 4" xfId="3975"/>
    <cellStyle name="Output 2 3 18" xfId="1747"/>
    <cellStyle name="Output 2 3 18 2" xfId="6254"/>
    <cellStyle name="Output 2 3 18 3" xfId="8152"/>
    <cellStyle name="Output 2 3 18 4" xfId="3976"/>
    <cellStyle name="Output 2 3 19" xfId="1748"/>
    <cellStyle name="Output 2 3 19 2" xfId="6255"/>
    <cellStyle name="Output 2 3 19 3" xfId="8153"/>
    <cellStyle name="Output 2 3 19 4" xfId="3977"/>
    <cellStyle name="Output 2 3 2" xfId="1749"/>
    <cellStyle name="Output 2 3 2 2" xfId="6256"/>
    <cellStyle name="Output 2 3 2 3" xfId="8154"/>
    <cellStyle name="Output 2 3 2 4" xfId="3978"/>
    <cellStyle name="Output 2 3 20" xfId="1750"/>
    <cellStyle name="Output 2 3 20 2" xfId="6257"/>
    <cellStyle name="Output 2 3 20 3" xfId="8155"/>
    <cellStyle name="Output 2 3 20 4" xfId="3979"/>
    <cellStyle name="Output 2 3 21" xfId="1751"/>
    <cellStyle name="Output 2 3 21 2" xfId="6258"/>
    <cellStyle name="Output 2 3 21 3" xfId="8156"/>
    <cellStyle name="Output 2 3 21 4" xfId="3980"/>
    <cellStyle name="Output 2 3 22" xfId="1752"/>
    <cellStyle name="Output 2 3 22 2" xfId="6259"/>
    <cellStyle name="Output 2 3 22 3" xfId="8157"/>
    <cellStyle name="Output 2 3 22 4" xfId="3981"/>
    <cellStyle name="Output 2 3 23" xfId="1753"/>
    <cellStyle name="Output 2 3 23 2" xfId="6260"/>
    <cellStyle name="Output 2 3 23 3" xfId="8158"/>
    <cellStyle name="Output 2 3 23 4" xfId="3982"/>
    <cellStyle name="Output 2 3 24" xfId="6245"/>
    <cellStyle name="Output 2 3 25" xfId="8143"/>
    <cellStyle name="Output 2 3 26" xfId="3967"/>
    <cellStyle name="Output 2 3 3" xfId="1754"/>
    <cellStyle name="Output 2 3 3 2" xfId="6261"/>
    <cellStyle name="Output 2 3 3 3" xfId="8159"/>
    <cellStyle name="Output 2 3 3 4" xfId="3983"/>
    <cellStyle name="Output 2 3 4" xfId="1755"/>
    <cellStyle name="Output 2 3 4 2" xfId="6262"/>
    <cellStyle name="Output 2 3 4 3" xfId="8160"/>
    <cellStyle name="Output 2 3 4 4" xfId="3984"/>
    <cellStyle name="Output 2 3 5" xfId="1756"/>
    <cellStyle name="Output 2 3 5 2" xfId="6263"/>
    <cellStyle name="Output 2 3 5 3" xfId="8161"/>
    <cellStyle name="Output 2 3 5 4" xfId="3985"/>
    <cellStyle name="Output 2 3 6" xfId="1757"/>
    <cellStyle name="Output 2 3 6 2" xfId="6264"/>
    <cellStyle name="Output 2 3 6 3" xfId="8162"/>
    <cellStyle name="Output 2 3 6 4" xfId="3986"/>
    <cellStyle name="Output 2 3 7" xfId="1758"/>
    <cellStyle name="Output 2 3 7 2" xfId="6265"/>
    <cellStyle name="Output 2 3 7 3" xfId="8163"/>
    <cellStyle name="Output 2 3 7 4" xfId="3987"/>
    <cellStyle name="Output 2 3 8" xfId="1759"/>
    <cellStyle name="Output 2 3 8 2" xfId="6266"/>
    <cellStyle name="Output 2 3 8 3" xfId="8164"/>
    <cellStyle name="Output 2 3 8 4" xfId="3988"/>
    <cellStyle name="Output 2 3 9" xfId="1760"/>
    <cellStyle name="Output 2 3 9 2" xfId="6267"/>
    <cellStyle name="Output 2 3 9 3" xfId="8165"/>
    <cellStyle name="Output 2 3 9 4" xfId="3989"/>
    <cellStyle name="Output 2 30" xfId="1761"/>
    <cellStyle name="Output 2 30 2" xfId="6268"/>
    <cellStyle name="Output 2 30 3" xfId="8166"/>
    <cellStyle name="Output 2 30 4" xfId="3990"/>
    <cellStyle name="Output 2 31" xfId="1762"/>
    <cellStyle name="Output 2 31 2" xfId="6269"/>
    <cellStyle name="Output 2 31 3" xfId="8167"/>
    <cellStyle name="Output 2 31 4" xfId="3991"/>
    <cellStyle name="Output 2 32" xfId="1763"/>
    <cellStyle name="Output 2 32 2" xfId="6270"/>
    <cellStyle name="Output 2 32 3" xfId="8168"/>
    <cellStyle name="Output 2 32 4" xfId="3992"/>
    <cellStyle name="Output 2 33" xfId="1764"/>
    <cellStyle name="Output 2 33 2" xfId="6271"/>
    <cellStyle name="Output 2 33 3" xfId="8169"/>
    <cellStyle name="Output 2 33 4" xfId="3993"/>
    <cellStyle name="Output 2 34" xfId="1765"/>
    <cellStyle name="Output 2 34 2" xfId="6272"/>
    <cellStyle name="Output 2 34 3" xfId="8170"/>
    <cellStyle name="Output 2 34 4" xfId="3994"/>
    <cellStyle name="Output 2 35" xfId="1766"/>
    <cellStyle name="Output 2 35 2" xfId="6273"/>
    <cellStyle name="Output 2 35 3" xfId="8171"/>
    <cellStyle name="Output 2 35 4" xfId="3995"/>
    <cellStyle name="Output 2 36" xfId="1767"/>
    <cellStyle name="Output 2 36 2" xfId="6274"/>
    <cellStyle name="Output 2 36 3" xfId="8172"/>
    <cellStyle name="Output 2 36 4" xfId="3996"/>
    <cellStyle name="Output 2 37" xfId="1768"/>
    <cellStyle name="Output 2 37 2" xfId="6275"/>
    <cellStyle name="Output 2 37 3" xfId="8173"/>
    <cellStyle name="Output 2 37 4" xfId="3997"/>
    <cellStyle name="Output 2 38" xfId="6069"/>
    <cellStyle name="Output 2 39" xfId="7967"/>
    <cellStyle name="Output 2 4" xfId="1769"/>
    <cellStyle name="Output 2 4 10" xfId="1770"/>
    <cellStyle name="Output 2 4 10 2" xfId="6277"/>
    <cellStyle name="Output 2 4 10 3" xfId="8175"/>
    <cellStyle name="Output 2 4 10 4" xfId="3999"/>
    <cellStyle name="Output 2 4 11" xfId="1771"/>
    <cellStyle name="Output 2 4 11 2" xfId="6278"/>
    <cellStyle name="Output 2 4 11 3" xfId="8176"/>
    <cellStyle name="Output 2 4 11 4" xfId="4000"/>
    <cellStyle name="Output 2 4 12" xfId="1772"/>
    <cellStyle name="Output 2 4 12 2" xfId="6279"/>
    <cellStyle name="Output 2 4 12 3" xfId="8177"/>
    <cellStyle name="Output 2 4 12 4" xfId="4001"/>
    <cellStyle name="Output 2 4 13" xfId="1773"/>
    <cellStyle name="Output 2 4 13 2" xfId="6280"/>
    <cellStyle name="Output 2 4 13 3" xfId="8178"/>
    <cellStyle name="Output 2 4 13 4" xfId="4002"/>
    <cellStyle name="Output 2 4 14" xfId="1774"/>
    <cellStyle name="Output 2 4 14 2" xfId="6281"/>
    <cellStyle name="Output 2 4 14 3" xfId="8179"/>
    <cellStyle name="Output 2 4 14 4" xfId="4003"/>
    <cellStyle name="Output 2 4 15" xfId="1775"/>
    <cellStyle name="Output 2 4 15 2" xfId="6282"/>
    <cellStyle name="Output 2 4 15 3" xfId="8180"/>
    <cellStyle name="Output 2 4 15 4" xfId="4004"/>
    <cellStyle name="Output 2 4 16" xfId="1776"/>
    <cellStyle name="Output 2 4 16 2" xfId="6283"/>
    <cellStyle name="Output 2 4 16 3" xfId="8181"/>
    <cellStyle name="Output 2 4 16 4" xfId="4005"/>
    <cellStyle name="Output 2 4 17" xfId="1777"/>
    <cellStyle name="Output 2 4 17 2" xfId="6284"/>
    <cellStyle name="Output 2 4 17 3" xfId="8182"/>
    <cellStyle name="Output 2 4 17 4" xfId="4006"/>
    <cellStyle name="Output 2 4 18" xfId="1778"/>
    <cellStyle name="Output 2 4 18 2" xfId="6285"/>
    <cellStyle name="Output 2 4 18 3" xfId="8183"/>
    <cellStyle name="Output 2 4 18 4" xfId="4007"/>
    <cellStyle name="Output 2 4 19" xfId="1779"/>
    <cellStyle name="Output 2 4 19 2" xfId="6286"/>
    <cellStyle name="Output 2 4 19 3" xfId="8184"/>
    <cellStyle name="Output 2 4 19 4" xfId="4008"/>
    <cellStyle name="Output 2 4 2" xfId="1780"/>
    <cellStyle name="Output 2 4 2 2" xfId="6287"/>
    <cellStyle name="Output 2 4 2 3" xfId="8185"/>
    <cellStyle name="Output 2 4 2 4" xfId="4009"/>
    <cellStyle name="Output 2 4 20" xfId="1781"/>
    <cellStyle name="Output 2 4 20 2" xfId="6288"/>
    <cellStyle name="Output 2 4 20 3" xfId="8186"/>
    <cellStyle name="Output 2 4 20 4" xfId="4010"/>
    <cellStyle name="Output 2 4 21" xfId="1782"/>
    <cellStyle name="Output 2 4 21 2" xfId="6289"/>
    <cellStyle name="Output 2 4 21 3" xfId="8187"/>
    <cellStyle name="Output 2 4 21 4" xfId="4011"/>
    <cellStyle name="Output 2 4 22" xfId="1783"/>
    <cellStyle name="Output 2 4 22 2" xfId="6290"/>
    <cellStyle name="Output 2 4 22 3" xfId="8188"/>
    <cellStyle name="Output 2 4 22 4" xfId="4012"/>
    <cellStyle name="Output 2 4 23" xfId="1784"/>
    <cellStyle name="Output 2 4 23 2" xfId="6291"/>
    <cellStyle name="Output 2 4 23 3" xfId="8189"/>
    <cellStyle name="Output 2 4 23 4" xfId="4013"/>
    <cellStyle name="Output 2 4 24" xfId="6276"/>
    <cellStyle name="Output 2 4 25" xfId="8174"/>
    <cellStyle name="Output 2 4 26" xfId="3998"/>
    <cellStyle name="Output 2 4 3" xfId="1785"/>
    <cellStyle name="Output 2 4 3 2" xfId="6292"/>
    <cellStyle name="Output 2 4 3 3" xfId="8190"/>
    <cellStyle name="Output 2 4 3 4" xfId="4014"/>
    <cellStyle name="Output 2 4 4" xfId="1786"/>
    <cellStyle name="Output 2 4 4 2" xfId="6293"/>
    <cellStyle name="Output 2 4 4 3" xfId="8191"/>
    <cellStyle name="Output 2 4 4 4" xfId="4015"/>
    <cellStyle name="Output 2 4 5" xfId="1787"/>
    <cellStyle name="Output 2 4 5 2" xfId="6294"/>
    <cellStyle name="Output 2 4 5 3" xfId="8192"/>
    <cellStyle name="Output 2 4 5 4" xfId="4016"/>
    <cellStyle name="Output 2 4 6" xfId="1788"/>
    <cellStyle name="Output 2 4 6 2" xfId="6295"/>
    <cellStyle name="Output 2 4 6 3" xfId="8193"/>
    <cellStyle name="Output 2 4 6 4" xfId="4017"/>
    <cellStyle name="Output 2 4 7" xfId="1789"/>
    <cellStyle name="Output 2 4 7 2" xfId="6296"/>
    <cellStyle name="Output 2 4 7 3" xfId="8194"/>
    <cellStyle name="Output 2 4 7 4" xfId="4018"/>
    <cellStyle name="Output 2 4 8" xfId="1790"/>
    <cellStyle name="Output 2 4 8 2" xfId="6297"/>
    <cellStyle name="Output 2 4 8 3" xfId="8195"/>
    <cellStyle name="Output 2 4 8 4" xfId="4019"/>
    <cellStyle name="Output 2 4 9" xfId="1791"/>
    <cellStyle name="Output 2 4 9 2" xfId="6298"/>
    <cellStyle name="Output 2 4 9 3" xfId="8196"/>
    <cellStyle name="Output 2 4 9 4" xfId="4020"/>
    <cellStyle name="Output 2 40" xfId="3791"/>
    <cellStyle name="Output 2 5" xfId="1792"/>
    <cellStyle name="Output 2 5 10" xfId="1793"/>
    <cellStyle name="Output 2 5 10 2" xfId="6300"/>
    <cellStyle name="Output 2 5 10 3" xfId="8198"/>
    <cellStyle name="Output 2 5 10 4" xfId="4022"/>
    <cellStyle name="Output 2 5 11" xfId="1794"/>
    <cellStyle name="Output 2 5 11 2" xfId="6301"/>
    <cellStyle name="Output 2 5 11 3" xfId="8199"/>
    <cellStyle name="Output 2 5 11 4" xfId="4023"/>
    <cellStyle name="Output 2 5 12" xfId="1795"/>
    <cellStyle name="Output 2 5 12 2" xfId="6302"/>
    <cellStyle name="Output 2 5 12 3" xfId="8200"/>
    <cellStyle name="Output 2 5 12 4" xfId="4024"/>
    <cellStyle name="Output 2 5 13" xfId="1796"/>
    <cellStyle name="Output 2 5 13 2" xfId="6303"/>
    <cellStyle name="Output 2 5 13 3" xfId="8201"/>
    <cellStyle name="Output 2 5 13 4" xfId="4025"/>
    <cellStyle name="Output 2 5 14" xfId="1797"/>
    <cellStyle name="Output 2 5 14 2" xfId="6304"/>
    <cellStyle name="Output 2 5 14 3" xfId="8202"/>
    <cellStyle name="Output 2 5 14 4" xfId="4026"/>
    <cellStyle name="Output 2 5 15" xfId="1798"/>
    <cellStyle name="Output 2 5 15 2" xfId="6305"/>
    <cellStyle name="Output 2 5 15 3" xfId="8203"/>
    <cellStyle name="Output 2 5 15 4" xfId="4027"/>
    <cellStyle name="Output 2 5 16" xfId="1799"/>
    <cellStyle name="Output 2 5 16 2" xfId="6306"/>
    <cellStyle name="Output 2 5 16 3" xfId="8204"/>
    <cellStyle name="Output 2 5 16 4" xfId="4028"/>
    <cellStyle name="Output 2 5 17" xfId="1800"/>
    <cellStyle name="Output 2 5 17 2" xfId="6307"/>
    <cellStyle name="Output 2 5 17 3" xfId="8205"/>
    <cellStyle name="Output 2 5 17 4" xfId="4029"/>
    <cellStyle name="Output 2 5 18" xfId="1801"/>
    <cellStyle name="Output 2 5 18 2" xfId="6308"/>
    <cellStyle name="Output 2 5 18 3" xfId="8206"/>
    <cellStyle name="Output 2 5 18 4" xfId="4030"/>
    <cellStyle name="Output 2 5 19" xfId="1802"/>
    <cellStyle name="Output 2 5 19 2" xfId="6309"/>
    <cellStyle name="Output 2 5 19 3" xfId="8207"/>
    <cellStyle name="Output 2 5 19 4" xfId="4031"/>
    <cellStyle name="Output 2 5 2" xfId="1803"/>
    <cellStyle name="Output 2 5 2 2" xfId="6310"/>
    <cellStyle name="Output 2 5 2 3" xfId="8208"/>
    <cellStyle name="Output 2 5 2 4" xfId="4032"/>
    <cellStyle name="Output 2 5 20" xfId="1804"/>
    <cellStyle name="Output 2 5 20 2" xfId="6311"/>
    <cellStyle name="Output 2 5 20 3" xfId="8209"/>
    <cellStyle name="Output 2 5 20 4" xfId="4033"/>
    <cellStyle name="Output 2 5 21" xfId="1805"/>
    <cellStyle name="Output 2 5 21 2" xfId="6312"/>
    <cellStyle name="Output 2 5 21 3" xfId="8210"/>
    <cellStyle name="Output 2 5 21 4" xfId="4034"/>
    <cellStyle name="Output 2 5 22" xfId="1806"/>
    <cellStyle name="Output 2 5 22 2" xfId="6313"/>
    <cellStyle name="Output 2 5 22 3" xfId="8211"/>
    <cellStyle name="Output 2 5 22 4" xfId="4035"/>
    <cellStyle name="Output 2 5 23" xfId="1807"/>
    <cellStyle name="Output 2 5 23 2" xfId="6314"/>
    <cellStyle name="Output 2 5 23 3" xfId="8212"/>
    <cellStyle name="Output 2 5 23 4" xfId="4036"/>
    <cellStyle name="Output 2 5 24" xfId="6299"/>
    <cellStyle name="Output 2 5 25" xfId="8197"/>
    <cellStyle name="Output 2 5 26" xfId="4021"/>
    <cellStyle name="Output 2 5 3" xfId="1808"/>
    <cellStyle name="Output 2 5 3 2" xfId="6315"/>
    <cellStyle name="Output 2 5 3 3" xfId="8213"/>
    <cellStyle name="Output 2 5 3 4" xfId="4037"/>
    <cellStyle name="Output 2 5 4" xfId="1809"/>
    <cellStyle name="Output 2 5 4 2" xfId="6316"/>
    <cellStyle name="Output 2 5 4 3" xfId="8214"/>
    <cellStyle name="Output 2 5 4 4" xfId="4038"/>
    <cellStyle name="Output 2 5 5" xfId="1810"/>
    <cellStyle name="Output 2 5 5 2" xfId="6317"/>
    <cellStyle name="Output 2 5 5 3" xfId="8215"/>
    <cellStyle name="Output 2 5 5 4" xfId="4039"/>
    <cellStyle name="Output 2 5 6" xfId="1811"/>
    <cellStyle name="Output 2 5 6 2" xfId="6318"/>
    <cellStyle name="Output 2 5 6 3" xfId="8216"/>
    <cellStyle name="Output 2 5 6 4" xfId="4040"/>
    <cellStyle name="Output 2 5 7" xfId="1812"/>
    <cellStyle name="Output 2 5 7 2" xfId="6319"/>
    <cellStyle name="Output 2 5 7 3" xfId="8217"/>
    <cellStyle name="Output 2 5 7 4" xfId="4041"/>
    <cellStyle name="Output 2 5 8" xfId="1813"/>
    <cellStyle name="Output 2 5 8 2" xfId="6320"/>
    <cellStyle name="Output 2 5 8 3" xfId="8218"/>
    <cellStyle name="Output 2 5 8 4" xfId="4042"/>
    <cellStyle name="Output 2 5 9" xfId="1814"/>
    <cellStyle name="Output 2 5 9 2" xfId="6321"/>
    <cellStyle name="Output 2 5 9 3" xfId="8219"/>
    <cellStyle name="Output 2 5 9 4" xfId="4043"/>
    <cellStyle name="Output 2 6" xfId="1815"/>
    <cellStyle name="Output 2 6 10" xfId="1816"/>
    <cellStyle name="Output 2 6 10 2" xfId="6323"/>
    <cellStyle name="Output 2 6 10 3" xfId="8221"/>
    <cellStyle name="Output 2 6 10 4" xfId="4045"/>
    <cellStyle name="Output 2 6 11" xfId="1817"/>
    <cellStyle name="Output 2 6 11 2" xfId="6324"/>
    <cellStyle name="Output 2 6 11 3" xfId="8222"/>
    <cellStyle name="Output 2 6 11 4" xfId="4046"/>
    <cellStyle name="Output 2 6 12" xfId="1818"/>
    <cellStyle name="Output 2 6 12 2" xfId="6325"/>
    <cellStyle name="Output 2 6 12 3" xfId="8223"/>
    <cellStyle name="Output 2 6 12 4" xfId="4047"/>
    <cellStyle name="Output 2 6 13" xfId="1819"/>
    <cellStyle name="Output 2 6 13 2" xfId="6326"/>
    <cellStyle name="Output 2 6 13 3" xfId="8224"/>
    <cellStyle name="Output 2 6 13 4" xfId="4048"/>
    <cellStyle name="Output 2 6 14" xfId="1820"/>
    <cellStyle name="Output 2 6 14 2" xfId="6327"/>
    <cellStyle name="Output 2 6 14 3" xfId="8225"/>
    <cellStyle name="Output 2 6 14 4" xfId="4049"/>
    <cellStyle name="Output 2 6 15" xfId="1821"/>
    <cellStyle name="Output 2 6 15 2" xfId="6328"/>
    <cellStyle name="Output 2 6 15 3" xfId="8226"/>
    <cellStyle name="Output 2 6 15 4" xfId="4050"/>
    <cellStyle name="Output 2 6 16" xfId="1822"/>
    <cellStyle name="Output 2 6 16 2" xfId="6329"/>
    <cellStyle name="Output 2 6 16 3" xfId="8227"/>
    <cellStyle name="Output 2 6 16 4" xfId="4051"/>
    <cellStyle name="Output 2 6 17" xfId="1823"/>
    <cellStyle name="Output 2 6 17 2" xfId="6330"/>
    <cellStyle name="Output 2 6 17 3" xfId="8228"/>
    <cellStyle name="Output 2 6 17 4" xfId="4052"/>
    <cellStyle name="Output 2 6 18" xfId="1824"/>
    <cellStyle name="Output 2 6 18 2" xfId="6331"/>
    <cellStyle name="Output 2 6 18 3" xfId="8229"/>
    <cellStyle name="Output 2 6 18 4" xfId="4053"/>
    <cellStyle name="Output 2 6 19" xfId="1825"/>
    <cellStyle name="Output 2 6 19 2" xfId="6332"/>
    <cellStyle name="Output 2 6 19 3" xfId="8230"/>
    <cellStyle name="Output 2 6 19 4" xfId="4054"/>
    <cellStyle name="Output 2 6 2" xfId="1826"/>
    <cellStyle name="Output 2 6 2 2" xfId="6333"/>
    <cellStyle name="Output 2 6 2 3" xfId="8231"/>
    <cellStyle name="Output 2 6 2 4" xfId="4055"/>
    <cellStyle name="Output 2 6 20" xfId="1827"/>
    <cellStyle name="Output 2 6 20 2" xfId="6334"/>
    <cellStyle name="Output 2 6 20 3" xfId="8232"/>
    <cellStyle name="Output 2 6 20 4" xfId="4056"/>
    <cellStyle name="Output 2 6 21" xfId="1828"/>
    <cellStyle name="Output 2 6 21 2" xfId="6335"/>
    <cellStyle name="Output 2 6 21 3" xfId="8233"/>
    <cellStyle name="Output 2 6 21 4" xfId="4057"/>
    <cellStyle name="Output 2 6 22" xfId="1829"/>
    <cellStyle name="Output 2 6 22 2" xfId="6336"/>
    <cellStyle name="Output 2 6 22 3" xfId="8234"/>
    <cellStyle name="Output 2 6 22 4" xfId="4058"/>
    <cellStyle name="Output 2 6 23" xfId="1830"/>
    <cellStyle name="Output 2 6 23 2" xfId="6337"/>
    <cellStyle name="Output 2 6 23 3" xfId="8235"/>
    <cellStyle name="Output 2 6 23 4" xfId="4059"/>
    <cellStyle name="Output 2 6 24" xfId="6322"/>
    <cellStyle name="Output 2 6 25" xfId="8220"/>
    <cellStyle name="Output 2 6 26" xfId="4044"/>
    <cellStyle name="Output 2 6 3" xfId="1831"/>
    <cellStyle name="Output 2 6 3 2" xfId="6338"/>
    <cellStyle name="Output 2 6 3 3" xfId="8236"/>
    <cellStyle name="Output 2 6 3 4" xfId="4060"/>
    <cellStyle name="Output 2 6 4" xfId="1832"/>
    <cellStyle name="Output 2 6 4 2" xfId="6339"/>
    <cellStyle name="Output 2 6 4 3" xfId="8237"/>
    <cellStyle name="Output 2 6 4 4" xfId="4061"/>
    <cellStyle name="Output 2 6 5" xfId="1833"/>
    <cellStyle name="Output 2 6 5 2" xfId="6340"/>
    <cellStyle name="Output 2 6 5 3" xfId="8238"/>
    <cellStyle name="Output 2 6 5 4" xfId="4062"/>
    <cellStyle name="Output 2 6 6" xfId="1834"/>
    <cellStyle name="Output 2 6 6 2" xfId="6341"/>
    <cellStyle name="Output 2 6 6 3" xfId="8239"/>
    <cellStyle name="Output 2 6 6 4" xfId="4063"/>
    <cellStyle name="Output 2 6 7" xfId="1835"/>
    <cellStyle name="Output 2 6 7 2" xfId="6342"/>
    <cellStyle name="Output 2 6 7 3" xfId="8240"/>
    <cellStyle name="Output 2 6 7 4" xfId="4064"/>
    <cellStyle name="Output 2 6 8" xfId="1836"/>
    <cellStyle name="Output 2 6 8 2" xfId="6343"/>
    <cellStyle name="Output 2 6 8 3" xfId="8241"/>
    <cellStyle name="Output 2 6 8 4" xfId="4065"/>
    <cellStyle name="Output 2 6 9" xfId="1837"/>
    <cellStyle name="Output 2 6 9 2" xfId="6344"/>
    <cellStyle name="Output 2 6 9 3" xfId="8242"/>
    <cellStyle name="Output 2 6 9 4" xfId="4066"/>
    <cellStyle name="Output 2 7" xfId="1838"/>
    <cellStyle name="Output 2 7 10" xfId="1839"/>
    <cellStyle name="Output 2 7 10 2" xfId="6346"/>
    <cellStyle name="Output 2 7 10 3" xfId="8244"/>
    <cellStyle name="Output 2 7 10 4" xfId="4068"/>
    <cellStyle name="Output 2 7 11" xfId="1840"/>
    <cellStyle name="Output 2 7 11 2" xfId="6347"/>
    <cellStyle name="Output 2 7 11 3" xfId="8245"/>
    <cellStyle name="Output 2 7 11 4" xfId="4069"/>
    <cellStyle name="Output 2 7 12" xfId="1841"/>
    <cellStyle name="Output 2 7 12 2" xfId="6348"/>
    <cellStyle name="Output 2 7 12 3" xfId="8246"/>
    <cellStyle name="Output 2 7 12 4" xfId="4070"/>
    <cellStyle name="Output 2 7 13" xfId="1842"/>
    <cellStyle name="Output 2 7 13 2" xfId="6349"/>
    <cellStyle name="Output 2 7 13 3" xfId="8247"/>
    <cellStyle name="Output 2 7 13 4" xfId="4071"/>
    <cellStyle name="Output 2 7 14" xfId="1843"/>
    <cellStyle name="Output 2 7 14 2" xfId="6350"/>
    <cellStyle name="Output 2 7 14 3" xfId="8248"/>
    <cellStyle name="Output 2 7 14 4" xfId="4072"/>
    <cellStyle name="Output 2 7 15" xfId="1844"/>
    <cellStyle name="Output 2 7 15 2" xfId="6351"/>
    <cellStyle name="Output 2 7 15 3" xfId="8249"/>
    <cellStyle name="Output 2 7 15 4" xfId="4073"/>
    <cellStyle name="Output 2 7 16" xfId="1845"/>
    <cellStyle name="Output 2 7 16 2" xfId="6352"/>
    <cellStyle name="Output 2 7 16 3" xfId="8250"/>
    <cellStyle name="Output 2 7 16 4" xfId="4074"/>
    <cellStyle name="Output 2 7 17" xfId="1846"/>
    <cellStyle name="Output 2 7 17 2" xfId="6353"/>
    <cellStyle name="Output 2 7 17 3" xfId="8251"/>
    <cellStyle name="Output 2 7 17 4" xfId="4075"/>
    <cellStyle name="Output 2 7 18" xfId="1847"/>
    <cellStyle name="Output 2 7 18 2" xfId="6354"/>
    <cellStyle name="Output 2 7 18 3" xfId="8252"/>
    <cellStyle name="Output 2 7 18 4" xfId="4076"/>
    <cellStyle name="Output 2 7 19" xfId="1848"/>
    <cellStyle name="Output 2 7 19 2" xfId="6355"/>
    <cellStyle name="Output 2 7 19 3" xfId="8253"/>
    <cellStyle name="Output 2 7 19 4" xfId="4077"/>
    <cellStyle name="Output 2 7 2" xfId="1849"/>
    <cellStyle name="Output 2 7 2 2" xfId="6356"/>
    <cellStyle name="Output 2 7 2 3" xfId="8254"/>
    <cellStyle name="Output 2 7 2 4" xfId="4078"/>
    <cellStyle name="Output 2 7 20" xfId="1850"/>
    <cellStyle name="Output 2 7 20 2" xfId="6357"/>
    <cellStyle name="Output 2 7 20 3" xfId="8255"/>
    <cellStyle name="Output 2 7 20 4" xfId="4079"/>
    <cellStyle name="Output 2 7 21" xfId="1851"/>
    <cellStyle name="Output 2 7 21 2" xfId="6358"/>
    <cellStyle name="Output 2 7 21 3" xfId="8256"/>
    <cellStyle name="Output 2 7 21 4" xfId="4080"/>
    <cellStyle name="Output 2 7 22" xfId="1852"/>
    <cellStyle name="Output 2 7 22 2" xfId="6359"/>
    <cellStyle name="Output 2 7 22 3" xfId="8257"/>
    <cellStyle name="Output 2 7 22 4" xfId="4081"/>
    <cellStyle name="Output 2 7 23" xfId="1853"/>
    <cellStyle name="Output 2 7 23 2" xfId="6360"/>
    <cellStyle name="Output 2 7 23 3" xfId="8258"/>
    <cellStyle name="Output 2 7 23 4" xfId="4082"/>
    <cellStyle name="Output 2 7 24" xfId="6345"/>
    <cellStyle name="Output 2 7 25" xfId="8243"/>
    <cellStyle name="Output 2 7 26" xfId="4067"/>
    <cellStyle name="Output 2 7 3" xfId="1854"/>
    <cellStyle name="Output 2 7 3 2" xfId="6361"/>
    <cellStyle name="Output 2 7 3 3" xfId="8259"/>
    <cellStyle name="Output 2 7 3 4" xfId="4083"/>
    <cellStyle name="Output 2 7 4" xfId="1855"/>
    <cellStyle name="Output 2 7 4 2" xfId="6362"/>
    <cellStyle name="Output 2 7 4 3" xfId="8260"/>
    <cellStyle name="Output 2 7 4 4" xfId="4084"/>
    <cellStyle name="Output 2 7 5" xfId="1856"/>
    <cellStyle name="Output 2 7 5 2" xfId="6363"/>
    <cellStyle name="Output 2 7 5 3" xfId="8261"/>
    <cellStyle name="Output 2 7 5 4" xfId="4085"/>
    <cellStyle name="Output 2 7 6" xfId="1857"/>
    <cellStyle name="Output 2 7 6 2" xfId="6364"/>
    <cellStyle name="Output 2 7 6 3" xfId="8262"/>
    <cellStyle name="Output 2 7 6 4" xfId="4086"/>
    <cellStyle name="Output 2 7 7" xfId="1858"/>
    <cellStyle name="Output 2 7 7 2" xfId="6365"/>
    <cellStyle name="Output 2 7 7 3" xfId="8263"/>
    <cellStyle name="Output 2 7 7 4" xfId="4087"/>
    <cellStyle name="Output 2 7 8" xfId="1859"/>
    <cellStyle name="Output 2 7 8 2" xfId="6366"/>
    <cellStyle name="Output 2 7 8 3" xfId="8264"/>
    <cellStyle name="Output 2 7 8 4" xfId="4088"/>
    <cellStyle name="Output 2 7 9" xfId="1860"/>
    <cellStyle name="Output 2 7 9 2" xfId="6367"/>
    <cellStyle name="Output 2 7 9 3" xfId="8265"/>
    <cellStyle name="Output 2 7 9 4" xfId="4089"/>
    <cellStyle name="Output 2 8" xfId="1861"/>
    <cellStyle name="Output 2 8 10" xfId="1862"/>
    <cellStyle name="Output 2 8 10 2" xfId="6369"/>
    <cellStyle name="Output 2 8 10 3" xfId="8267"/>
    <cellStyle name="Output 2 8 10 4" xfId="4091"/>
    <cellStyle name="Output 2 8 11" xfId="1863"/>
    <cellStyle name="Output 2 8 11 2" xfId="6370"/>
    <cellStyle name="Output 2 8 11 3" xfId="8268"/>
    <cellStyle name="Output 2 8 11 4" xfId="4092"/>
    <cellStyle name="Output 2 8 12" xfId="1864"/>
    <cellStyle name="Output 2 8 12 2" xfId="6371"/>
    <cellStyle name="Output 2 8 12 3" xfId="8269"/>
    <cellStyle name="Output 2 8 12 4" xfId="4093"/>
    <cellStyle name="Output 2 8 13" xfId="1865"/>
    <cellStyle name="Output 2 8 13 2" xfId="6372"/>
    <cellStyle name="Output 2 8 13 3" xfId="8270"/>
    <cellStyle name="Output 2 8 13 4" xfId="4094"/>
    <cellStyle name="Output 2 8 14" xfId="1866"/>
    <cellStyle name="Output 2 8 14 2" xfId="6373"/>
    <cellStyle name="Output 2 8 14 3" xfId="8271"/>
    <cellStyle name="Output 2 8 14 4" xfId="4095"/>
    <cellStyle name="Output 2 8 15" xfId="1867"/>
    <cellStyle name="Output 2 8 15 2" xfId="6374"/>
    <cellStyle name="Output 2 8 15 3" xfId="8272"/>
    <cellStyle name="Output 2 8 15 4" xfId="4096"/>
    <cellStyle name="Output 2 8 16" xfId="1868"/>
    <cellStyle name="Output 2 8 16 2" xfId="6375"/>
    <cellStyle name="Output 2 8 16 3" xfId="8273"/>
    <cellStyle name="Output 2 8 16 4" xfId="4097"/>
    <cellStyle name="Output 2 8 17" xfId="1869"/>
    <cellStyle name="Output 2 8 17 2" xfId="6376"/>
    <cellStyle name="Output 2 8 17 3" xfId="8274"/>
    <cellStyle name="Output 2 8 17 4" xfId="4098"/>
    <cellStyle name="Output 2 8 18" xfId="1870"/>
    <cellStyle name="Output 2 8 18 2" xfId="6377"/>
    <cellStyle name="Output 2 8 18 3" xfId="8275"/>
    <cellStyle name="Output 2 8 18 4" xfId="4099"/>
    <cellStyle name="Output 2 8 19" xfId="1871"/>
    <cellStyle name="Output 2 8 19 2" xfId="6378"/>
    <cellStyle name="Output 2 8 19 3" xfId="8276"/>
    <cellStyle name="Output 2 8 19 4" xfId="4100"/>
    <cellStyle name="Output 2 8 2" xfId="1872"/>
    <cellStyle name="Output 2 8 2 2" xfId="6379"/>
    <cellStyle name="Output 2 8 2 3" xfId="8277"/>
    <cellStyle name="Output 2 8 2 4" xfId="4101"/>
    <cellStyle name="Output 2 8 20" xfId="1873"/>
    <cellStyle name="Output 2 8 20 2" xfId="6380"/>
    <cellStyle name="Output 2 8 20 3" xfId="8278"/>
    <cellStyle name="Output 2 8 20 4" xfId="4102"/>
    <cellStyle name="Output 2 8 21" xfId="1874"/>
    <cellStyle name="Output 2 8 21 2" xfId="6381"/>
    <cellStyle name="Output 2 8 21 3" xfId="8279"/>
    <cellStyle name="Output 2 8 21 4" xfId="4103"/>
    <cellStyle name="Output 2 8 22" xfId="1875"/>
    <cellStyle name="Output 2 8 22 2" xfId="6382"/>
    <cellStyle name="Output 2 8 22 3" xfId="8280"/>
    <cellStyle name="Output 2 8 22 4" xfId="4104"/>
    <cellStyle name="Output 2 8 23" xfId="1876"/>
    <cellStyle name="Output 2 8 23 2" xfId="6383"/>
    <cellStyle name="Output 2 8 23 3" xfId="8281"/>
    <cellStyle name="Output 2 8 23 4" xfId="4105"/>
    <cellStyle name="Output 2 8 24" xfId="6368"/>
    <cellStyle name="Output 2 8 25" xfId="8266"/>
    <cellStyle name="Output 2 8 26" xfId="4090"/>
    <cellStyle name="Output 2 8 3" xfId="1877"/>
    <cellStyle name="Output 2 8 3 2" xfId="6384"/>
    <cellStyle name="Output 2 8 3 3" xfId="8282"/>
    <cellStyle name="Output 2 8 3 4" xfId="4106"/>
    <cellStyle name="Output 2 8 4" xfId="1878"/>
    <cellStyle name="Output 2 8 4 2" xfId="6385"/>
    <cellStyle name="Output 2 8 4 3" xfId="8283"/>
    <cellStyle name="Output 2 8 4 4" xfId="4107"/>
    <cellStyle name="Output 2 8 5" xfId="1879"/>
    <cellStyle name="Output 2 8 5 2" xfId="6386"/>
    <cellStyle name="Output 2 8 5 3" xfId="8284"/>
    <cellStyle name="Output 2 8 5 4" xfId="4108"/>
    <cellStyle name="Output 2 8 6" xfId="1880"/>
    <cellStyle name="Output 2 8 6 2" xfId="6387"/>
    <cellStyle name="Output 2 8 6 3" xfId="8285"/>
    <cellStyle name="Output 2 8 6 4" xfId="4109"/>
    <cellStyle name="Output 2 8 7" xfId="1881"/>
    <cellStyle name="Output 2 8 7 2" xfId="6388"/>
    <cellStyle name="Output 2 8 7 3" xfId="8286"/>
    <cellStyle name="Output 2 8 7 4" xfId="4110"/>
    <cellStyle name="Output 2 8 8" xfId="1882"/>
    <cellStyle name="Output 2 8 8 2" xfId="6389"/>
    <cellStyle name="Output 2 8 8 3" xfId="8287"/>
    <cellStyle name="Output 2 8 8 4" xfId="4111"/>
    <cellStyle name="Output 2 8 9" xfId="1883"/>
    <cellStyle name="Output 2 8 9 2" xfId="6390"/>
    <cellStyle name="Output 2 8 9 3" xfId="8288"/>
    <cellStyle name="Output 2 8 9 4" xfId="4112"/>
    <cellStyle name="Output 2 9" xfId="1884"/>
    <cellStyle name="Output 2 9 10" xfId="1885"/>
    <cellStyle name="Output 2 9 10 2" xfId="6392"/>
    <cellStyle name="Output 2 9 10 3" xfId="8290"/>
    <cellStyle name="Output 2 9 10 4" xfId="4114"/>
    <cellStyle name="Output 2 9 11" xfId="1886"/>
    <cellStyle name="Output 2 9 11 2" xfId="6393"/>
    <cellStyle name="Output 2 9 11 3" xfId="8291"/>
    <cellStyle name="Output 2 9 11 4" xfId="4115"/>
    <cellStyle name="Output 2 9 12" xfId="1887"/>
    <cellStyle name="Output 2 9 12 2" xfId="6394"/>
    <cellStyle name="Output 2 9 12 3" xfId="8292"/>
    <cellStyle name="Output 2 9 12 4" xfId="4116"/>
    <cellStyle name="Output 2 9 13" xfId="1888"/>
    <cellStyle name="Output 2 9 13 2" xfId="6395"/>
    <cellStyle name="Output 2 9 13 3" xfId="8293"/>
    <cellStyle name="Output 2 9 13 4" xfId="4117"/>
    <cellStyle name="Output 2 9 14" xfId="1889"/>
    <cellStyle name="Output 2 9 14 2" xfId="6396"/>
    <cellStyle name="Output 2 9 14 3" xfId="8294"/>
    <cellStyle name="Output 2 9 14 4" xfId="4118"/>
    <cellStyle name="Output 2 9 15" xfId="1890"/>
    <cellStyle name="Output 2 9 15 2" xfId="6397"/>
    <cellStyle name="Output 2 9 15 3" xfId="8295"/>
    <cellStyle name="Output 2 9 15 4" xfId="4119"/>
    <cellStyle name="Output 2 9 16" xfId="1891"/>
    <cellStyle name="Output 2 9 16 2" xfId="6398"/>
    <cellStyle name="Output 2 9 16 3" xfId="8296"/>
    <cellStyle name="Output 2 9 16 4" xfId="4120"/>
    <cellStyle name="Output 2 9 17" xfId="1892"/>
    <cellStyle name="Output 2 9 17 2" xfId="6399"/>
    <cellStyle name="Output 2 9 17 3" xfId="8297"/>
    <cellStyle name="Output 2 9 17 4" xfId="4121"/>
    <cellStyle name="Output 2 9 18" xfId="1893"/>
    <cellStyle name="Output 2 9 18 2" xfId="6400"/>
    <cellStyle name="Output 2 9 18 3" xfId="8298"/>
    <cellStyle name="Output 2 9 18 4" xfId="4122"/>
    <cellStyle name="Output 2 9 19" xfId="1894"/>
    <cellStyle name="Output 2 9 19 2" xfId="6401"/>
    <cellStyle name="Output 2 9 19 3" xfId="8299"/>
    <cellStyle name="Output 2 9 19 4" xfId="4123"/>
    <cellStyle name="Output 2 9 2" xfId="1895"/>
    <cellStyle name="Output 2 9 2 2" xfId="6402"/>
    <cellStyle name="Output 2 9 2 3" xfId="8300"/>
    <cellStyle name="Output 2 9 2 4" xfId="4124"/>
    <cellStyle name="Output 2 9 20" xfId="1896"/>
    <cellStyle name="Output 2 9 20 2" xfId="6403"/>
    <cellStyle name="Output 2 9 20 3" xfId="8301"/>
    <cellStyle name="Output 2 9 20 4" xfId="4125"/>
    <cellStyle name="Output 2 9 21" xfId="1897"/>
    <cellStyle name="Output 2 9 21 2" xfId="6404"/>
    <cellStyle name="Output 2 9 21 3" xfId="8302"/>
    <cellStyle name="Output 2 9 21 4" xfId="4126"/>
    <cellStyle name="Output 2 9 22" xfId="1898"/>
    <cellStyle name="Output 2 9 22 2" xfId="6405"/>
    <cellStyle name="Output 2 9 22 3" xfId="8303"/>
    <cellStyle name="Output 2 9 22 4" xfId="4127"/>
    <cellStyle name="Output 2 9 23" xfId="1899"/>
    <cellStyle name="Output 2 9 23 2" xfId="6406"/>
    <cellStyle name="Output 2 9 23 3" xfId="8304"/>
    <cellStyle name="Output 2 9 23 4" xfId="4128"/>
    <cellStyle name="Output 2 9 24" xfId="6391"/>
    <cellStyle name="Output 2 9 25" xfId="8289"/>
    <cellStyle name="Output 2 9 26" xfId="4113"/>
    <cellStyle name="Output 2 9 3" xfId="1900"/>
    <cellStyle name="Output 2 9 3 2" xfId="6407"/>
    <cellStyle name="Output 2 9 3 3" xfId="8305"/>
    <cellStyle name="Output 2 9 3 4" xfId="4129"/>
    <cellStyle name="Output 2 9 4" xfId="1901"/>
    <cellStyle name="Output 2 9 4 2" xfId="6408"/>
    <cellStyle name="Output 2 9 4 3" xfId="8306"/>
    <cellStyle name="Output 2 9 4 4" xfId="4130"/>
    <cellStyle name="Output 2 9 5" xfId="1902"/>
    <cellStyle name="Output 2 9 5 2" xfId="6409"/>
    <cellStyle name="Output 2 9 5 3" xfId="8307"/>
    <cellStyle name="Output 2 9 5 4" xfId="4131"/>
    <cellStyle name="Output 2 9 6" xfId="1903"/>
    <cellStyle name="Output 2 9 6 2" xfId="6410"/>
    <cellStyle name="Output 2 9 6 3" xfId="8308"/>
    <cellStyle name="Output 2 9 6 4" xfId="4132"/>
    <cellStyle name="Output 2 9 7" xfId="1904"/>
    <cellStyle name="Output 2 9 7 2" xfId="6411"/>
    <cellStyle name="Output 2 9 7 3" xfId="8309"/>
    <cellStyle name="Output 2 9 7 4" xfId="4133"/>
    <cellStyle name="Output 2 9 8" xfId="1905"/>
    <cellStyle name="Output 2 9 8 2" xfId="6412"/>
    <cellStyle name="Output 2 9 8 3" xfId="8310"/>
    <cellStyle name="Output 2 9 8 4" xfId="4134"/>
    <cellStyle name="Output 2 9 9" xfId="1906"/>
    <cellStyle name="Output 2 9 9 2" xfId="6413"/>
    <cellStyle name="Output 2 9 9 3" xfId="8311"/>
    <cellStyle name="Output 2 9 9 4" xfId="4135"/>
    <cellStyle name="Output 3" xfId="6903"/>
    <cellStyle name="Output 4" xfId="4639"/>
    <cellStyle name="Output 5" xfId="6878"/>
    <cellStyle name="Output 6" xfId="2454"/>
    <cellStyle name="OUTPUT AMOUNTS" xfId="48"/>
    <cellStyle name="OUTPUT COLUMN HEADINGS" xfId="49"/>
    <cellStyle name="OUTPUT LINE ITEMS" xfId="50"/>
    <cellStyle name="OUTPUT REPORT HEADING" xfId="51"/>
    <cellStyle name="OUTPUT REPORT TITLE" xfId="52"/>
    <cellStyle name="Percent" xfId="93" builtinId="5"/>
    <cellStyle name="Percent 2" xfId="88"/>
    <cellStyle name="Percent 2 2" xfId="98"/>
    <cellStyle name="Percent 2 2 2" xfId="2470"/>
    <cellStyle name="Percent 2 3" xfId="2379"/>
    <cellStyle name="Percent 2 3 2" xfId="6877"/>
    <cellStyle name="Percent 2 3 3" xfId="4598"/>
    <cellStyle name="Percent 2 4" xfId="4654"/>
    <cellStyle name="Percent 2 5" xfId="2467"/>
    <cellStyle name="Percent 3" xfId="89"/>
    <cellStyle name="Percent 3 2" xfId="1907"/>
    <cellStyle name="Percent 3 3" xfId="4655"/>
    <cellStyle name="Percent 3 4" xfId="2468"/>
    <cellStyle name="Percent 4" xfId="97"/>
    <cellStyle name="Percent 4 2" xfId="2449"/>
    <cellStyle name="Percent 5" xfId="2426"/>
    <cellStyle name="Percent 6" xfId="6893"/>
    <cellStyle name="ReportTitlePrompt" xfId="53"/>
    <cellStyle name="ReportTitleValue" xfId="54"/>
    <cellStyle name="RowAcctAbovePrompt" xfId="55"/>
    <cellStyle name="RowAcctSOBAbovePrompt" xfId="56"/>
    <cellStyle name="RowAcctSOBValue" xfId="57"/>
    <cellStyle name="RowAcctValue" xfId="58"/>
    <cellStyle name="RowAttrAbovePrompt" xfId="59"/>
    <cellStyle name="RowAttrValue" xfId="60"/>
    <cellStyle name="RowColSetAbovePrompt" xfId="61"/>
    <cellStyle name="RowColSetLeftPrompt" xfId="62"/>
    <cellStyle name="RowColSetValue" xfId="63"/>
    <cellStyle name="RowLeftPrompt" xfId="64"/>
    <cellStyle name="SampleUsingFormatMask" xfId="65"/>
    <cellStyle name="SampleWithNoFormatMask" xfId="66"/>
    <cellStyle name="SecondHeader1" xfId="90"/>
    <cellStyle name="StandardNumberRow1" xfId="91"/>
    <cellStyle name="StandardRowHeader1" xfId="92"/>
    <cellStyle name="STYLE1" xfId="67"/>
    <cellStyle name="STYLE1 2" xfId="4601"/>
    <cellStyle name="STYLE1 3" xfId="2455"/>
    <cellStyle name="STYLE2" xfId="1908"/>
    <cellStyle name="STYLE3" xfId="1909"/>
    <cellStyle name="Suma" xfId="1910"/>
    <cellStyle name="Suma 10" xfId="1911"/>
    <cellStyle name="Suma 10 2" xfId="6416"/>
    <cellStyle name="Suma 10 3" xfId="8313"/>
    <cellStyle name="Suma 10 4" xfId="4137"/>
    <cellStyle name="Suma 11" xfId="1912"/>
    <cellStyle name="Suma 11 2" xfId="6417"/>
    <cellStyle name="Suma 11 3" xfId="8314"/>
    <cellStyle name="Suma 11 4" xfId="4138"/>
    <cellStyle name="Suma 12" xfId="1913"/>
    <cellStyle name="Suma 12 2" xfId="6418"/>
    <cellStyle name="Suma 12 3" xfId="8315"/>
    <cellStyle name="Suma 12 4" xfId="4139"/>
    <cellStyle name="Suma 13" xfId="1914"/>
    <cellStyle name="Suma 13 2" xfId="6419"/>
    <cellStyle name="Suma 13 3" xfId="8316"/>
    <cellStyle name="Suma 13 4" xfId="4140"/>
    <cellStyle name="Suma 14" xfId="1915"/>
    <cellStyle name="Suma 14 2" xfId="6420"/>
    <cellStyle name="Suma 14 3" xfId="8317"/>
    <cellStyle name="Suma 14 4" xfId="4141"/>
    <cellStyle name="Suma 15" xfId="1916"/>
    <cellStyle name="Suma 15 2" xfId="6421"/>
    <cellStyle name="Suma 15 3" xfId="8318"/>
    <cellStyle name="Suma 15 4" xfId="4142"/>
    <cellStyle name="Suma 16" xfId="1917"/>
    <cellStyle name="Suma 16 2" xfId="6422"/>
    <cellStyle name="Suma 16 3" xfId="8319"/>
    <cellStyle name="Suma 16 4" xfId="4143"/>
    <cellStyle name="Suma 17" xfId="1918"/>
    <cellStyle name="Suma 17 2" xfId="6423"/>
    <cellStyle name="Suma 17 3" xfId="8320"/>
    <cellStyle name="Suma 17 4" xfId="4144"/>
    <cellStyle name="Suma 18" xfId="1919"/>
    <cellStyle name="Suma 18 2" xfId="6424"/>
    <cellStyle name="Suma 18 3" xfId="8321"/>
    <cellStyle name="Suma 18 4" xfId="4145"/>
    <cellStyle name="Suma 19" xfId="1920"/>
    <cellStyle name="Suma 19 2" xfId="6425"/>
    <cellStyle name="Suma 19 3" xfId="8322"/>
    <cellStyle name="Suma 19 4" xfId="4146"/>
    <cellStyle name="Suma 2" xfId="1921"/>
    <cellStyle name="Suma 2 10" xfId="1922"/>
    <cellStyle name="Suma 2 10 2" xfId="6427"/>
    <cellStyle name="Suma 2 10 3" xfId="8324"/>
    <cellStyle name="Suma 2 10 4" xfId="4148"/>
    <cellStyle name="Suma 2 11" xfId="1923"/>
    <cellStyle name="Suma 2 11 2" xfId="6428"/>
    <cellStyle name="Suma 2 11 3" xfId="8325"/>
    <cellStyle name="Suma 2 11 4" xfId="4149"/>
    <cellStyle name="Suma 2 12" xfId="1924"/>
    <cellStyle name="Suma 2 12 2" xfId="6429"/>
    <cellStyle name="Suma 2 12 3" xfId="8326"/>
    <cellStyle name="Suma 2 12 4" xfId="4150"/>
    <cellStyle name="Suma 2 13" xfId="1925"/>
    <cellStyle name="Suma 2 13 2" xfId="6430"/>
    <cellStyle name="Suma 2 13 3" xfId="8327"/>
    <cellStyle name="Suma 2 13 4" xfId="4151"/>
    <cellStyle name="Suma 2 14" xfId="1926"/>
    <cellStyle name="Suma 2 14 2" xfId="6431"/>
    <cellStyle name="Suma 2 14 3" xfId="8328"/>
    <cellStyle name="Suma 2 14 4" xfId="4152"/>
    <cellStyle name="Suma 2 15" xfId="1927"/>
    <cellStyle name="Suma 2 15 2" xfId="6432"/>
    <cellStyle name="Suma 2 15 3" xfId="8329"/>
    <cellStyle name="Suma 2 15 4" xfId="4153"/>
    <cellStyle name="Suma 2 16" xfId="1928"/>
    <cellStyle name="Suma 2 16 2" xfId="6433"/>
    <cellStyle name="Suma 2 16 3" xfId="8330"/>
    <cellStyle name="Suma 2 16 4" xfId="4154"/>
    <cellStyle name="Suma 2 17" xfId="1929"/>
    <cellStyle name="Suma 2 17 2" xfId="6434"/>
    <cellStyle name="Suma 2 17 3" xfId="8331"/>
    <cellStyle name="Suma 2 17 4" xfId="4155"/>
    <cellStyle name="Suma 2 18" xfId="1930"/>
    <cellStyle name="Suma 2 18 2" xfId="6435"/>
    <cellStyle name="Suma 2 18 3" xfId="8332"/>
    <cellStyle name="Suma 2 18 4" xfId="4156"/>
    <cellStyle name="Suma 2 19" xfId="1931"/>
    <cellStyle name="Suma 2 19 2" xfId="6436"/>
    <cellStyle name="Suma 2 19 3" xfId="8333"/>
    <cellStyle name="Suma 2 19 4" xfId="4157"/>
    <cellStyle name="Suma 2 2" xfId="1932"/>
    <cellStyle name="Suma 2 2 2" xfId="6437"/>
    <cellStyle name="Suma 2 2 3" xfId="8334"/>
    <cellStyle name="Suma 2 2 4" xfId="4158"/>
    <cellStyle name="Suma 2 20" xfId="1933"/>
    <cellStyle name="Suma 2 20 2" xfId="6438"/>
    <cellStyle name="Suma 2 20 3" xfId="8335"/>
    <cellStyle name="Suma 2 20 4" xfId="4159"/>
    <cellStyle name="Suma 2 21" xfId="1934"/>
    <cellStyle name="Suma 2 21 2" xfId="6439"/>
    <cellStyle name="Suma 2 21 3" xfId="8336"/>
    <cellStyle name="Suma 2 21 4" xfId="4160"/>
    <cellStyle name="Suma 2 22" xfId="1935"/>
    <cellStyle name="Suma 2 22 2" xfId="6440"/>
    <cellStyle name="Suma 2 22 3" xfId="8337"/>
    <cellStyle name="Suma 2 22 4" xfId="4161"/>
    <cellStyle name="Suma 2 23" xfId="1936"/>
    <cellStyle name="Suma 2 23 2" xfId="6441"/>
    <cellStyle name="Suma 2 23 3" xfId="8338"/>
    <cellStyle name="Suma 2 23 4" xfId="4162"/>
    <cellStyle name="Suma 2 24" xfId="6426"/>
    <cellStyle name="Suma 2 25" xfId="8323"/>
    <cellStyle name="Suma 2 26" xfId="4147"/>
    <cellStyle name="Suma 2 3" xfId="1937"/>
    <cellStyle name="Suma 2 3 2" xfId="6442"/>
    <cellStyle name="Suma 2 3 3" xfId="8339"/>
    <cellStyle name="Suma 2 3 4" xfId="4163"/>
    <cellStyle name="Suma 2 4" xfId="1938"/>
    <cellStyle name="Suma 2 4 2" xfId="6443"/>
    <cellStyle name="Suma 2 4 3" xfId="8340"/>
    <cellStyle name="Suma 2 4 4" xfId="4164"/>
    <cellStyle name="Suma 2 5" xfId="1939"/>
    <cellStyle name="Suma 2 5 2" xfId="6444"/>
    <cellStyle name="Suma 2 5 3" xfId="8341"/>
    <cellStyle name="Suma 2 5 4" xfId="4165"/>
    <cellStyle name="Suma 2 6" xfId="1940"/>
    <cellStyle name="Suma 2 6 2" xfId="6445"/>
    <cellStyle name="Suma 2 6 3" xfId="8342"/>
    <cellStyle name="Suma 2 6 4" xfId="4166"/>
    <cellStyle name="Suma 2 7" xfId="1941"/>
    <cellStyle name="Suma 2 7 2" xfId="6446"/>
    <cellStyle name="Suma 2 7 3" xfId="8343"/>
    <cellStyle name="Suma 2 7 4" xfId="4167"/>
    <cellStyle name="Suma 2 8" xfId="1942"/>
    <cellStyle name="Suma 2 8 2" xfId="6447"/>
    <cellStyle name="Suma 2 8 3" xfId="8344"/>
    <cellStyle name="Suma 2 8 4" xfId="4168"/>
    <cellStyle name="Suma 2 9" xfId="1943"/>
    <cellStyle name="Suma 2 9 2" xfId="6448"/>
    <cellStyle name="Suma 2 9 3" xfId="8345"/>
    <cellStyle name="Suma 2 9 4" xfId="4169"/>
    <cellStyle name="Suma 20" xfId="1944"/>
    <cellStyle name="Suma 20 2" xfId="6449"/>
    <cellStyle name="Suma 20 3" xfId="8346"/>
    <cellStyle name="Suma 20 4" xfId="4170"/>
    <cellStyle name="Suma 21" xfId="1945"/>
    <cellStyle name="Suma 21 2" xfId="6450"/>
    <cellStyle name="Suma 21 3" xfId="8347"/>
    <cellStyle name="Suma 21 4" xfId="4171"/>
    <cellStyle name="Suma 22" xfId="1946"/>
    <cellStyle name="Suma 22 2" xfId="6451"/>
    <cellStyle name="Suma 22 3" xfId="8348"/>
    <cellStyle name="Suma 22 4" xfId="4172"/>
    <cellStyle name="Suma 23" xfId="1947"/>
    <cellStyle name="Suma 23 2" xfId="6452"/>
    <cellStyle name="Suma 23 3" xfId="8349"/>
    <cellStyle name="Suma 23 4" xfId="4173"/>
    <cellStyle name="Suma 24" xfId="1948"/>
    <cellStyle name="Suma 24 2" xfId="6453"/>
    <cellStyle name="Suma 24 3" xfId="8350"/>
    <cellStyle name="Suma 24 4" xfId="4174"/>
    <cellStyle name="Suma 25" xfId="1949"/>
    <cellStyle name="Suma 25 2" xfId="6454"/>
    <cellStyle name="Suma 25 3" xfId="8351"/>
    <cellStyle name="Suma 25 4" xfId="4175"/>
    <cellStyle name="Suma 26" xfId="6415"/>
    <cellStyle name="Suma 27" xfId="8312"/>
    <cellStyle name="Suma 28" xfId="4136"/>
    <cellStyle name="Suma 3" xfId="1950"/>
    <cellStyle name="Suma 3 10" xfId="1951"/>
    <cellStyle name="Suma 3 10 2" xfId="6456"/>
    <cellStyle name="Suma 3 10 3" xfId="8353"/>
    <cellStyle name="Suma 3 10 4" xfId="4177"/>
    <cellStyle name="Suma 3 11" xfId="1952"/>
    <cellStyle name="Suma 3 11 2" xfId="6457"/>
    <cellStyle name="Suma 3 11 3" xfId="8354"/>
    <cellStyle name="Suma 3 11 4" xfId="4178"/>
    <cellStyle name="Suma 3 12" xfId="1953"/>
    <cellStyle name="Suma 3 12 2" xfId="6458"/>
    <cellStyle name="Suma 3 12 3" xfId="8355"/>
    <cellStyle name="Suma 3 12 4" xfId="4179"/>
    <cellStyle name="Suma 3 13" xfId="1954"/>
    <cellStyle name="Suma 3 13 2" xfId="6459"/>
    <cellStyle name="Suma 3 13 3" xfId="8356"/>
    <cellStyle name="Suma 3 13 4" xfId="4180"/>
    <cellStyle name="Suma 3 14" xfId="1955"/>
    <cellStyle name="Suma 3 14 2" xfId="6460"/>
    <cellStyle name="Suma 3 14 3" xfId="8357"/>
    <cellStyle name="Suma 3 14 4" xfId="4181"/>
    <cellStyle name="Suma 3 15" xfId="1956"/>
    <cellStyle name="Suma 3 15 2" xfId="6461"/>
    <cellStyle name="Suma 3 15 3" xfId="8358"/>
    <cellStyle name="Suma 3 15 4" xfId="4182"/>
    <cellStyle name="Suma 3 16" xfId="1957"/>
    <cellStyle name="Suma 3 16 2" xfId="6462"/>
    <cellStyle name="Suma 3 16 3" xfId="8359"/>
    <cellStyle name="Suma 3 16 4" xfId="4183"/>
    <cellStyle name="Suma 3 17" xfId="1958"/>
    <cellStyle name="Suma 3 17 2" xfId="6463"/>
    <cellStyle name="Suma 3 17 3" xfId="8360"/>
    <cellStyle name="Suma 3 17 4" xfId="4184"/>
    <cellStyle name="Suma 3 18" xfId="1959"/>
    <cellStyle name="Suma 3 18 2" xfId="6464"/>
    <cellStyle name="Suma 3 18 3" xfId="8361"/>
    <cellStyle name="Suma 3 18 4" xfId="4185"/>
    <cellStyle name="Suma 3 19" xfId="1960"/>
    <cellStyle name="Suma 3 19 2" xfId="6465"/>
    <cellStyle name="Suma 3 19 3" xfId="8362"/>
    <cellStyle name="Suma 3 19 4" xfId="4186"/>
    <cellStyle name="Suma 3 2" xfId="1961"/>
    <cellStyle name="Suma 3 2 2" xfId="6466"/>
    <cellStyle name="Suma 3 2 3" xfId="8363"/>
    <cellStyle name="Suma 3 2 4" xfId="4187"/>
    <cellStyle name="Suma 3 20" xfId="1962"/>
    <cellStyle name="Suma 3 20 2" xfId="6467"/>
    <cellStyle name="Suma 3 20 3" xfId="8364"/>
    <cellStyle name="Suma 3 20 4" xfId="4188"/>
    <cellStyle name="Suma 3 21" xfId="1963"/>
    <cellStyle name="Suma 3 21 2" xfId="6468"/>
    <cellStyle name="Suma 3 21 3" xfId="8365"/>
    <cellStyle name="Suma 3 21 4" xfId="4189"/>
    <cellStyle name="Suma 3 22" xfId="1964"/>
    <cellStyle name="Suma 3 22 2" xfId="6469"/>
    <cellStyle name="Suma 3 22 3" xfId="8366"/>
    <cellStyle name="Suma 3 22 4" xfId="4190"/>
    <cellStyle name="Suma 3 23" xfId="1965"/>
    <cellStyle name="Suma 3 23 2" xfId="6470"/>
    <cellStyle name="Suma 3 23 3" xfId="8367"/>
    <cellStyle name="Suma 3 23 4" xfId="4191"/>
    <cellStyle name="Suma 3 24" xfId="6455"/>
    <cellStyle name="Suma 3 25" xfId="8352"/>
    <cellStyle name="Suma 3 26" xfId="4176"/>
    <cellStyle name="Suma 3 3" xfId="1966"/>
    <cellStyle name="Suma 3 3 2" xfId="6471"/>
    <cellStyle name="Suma 3 3 3" xfId="8368"/>
    <cellStyle name="Suma 3 3 4" xfId="4192"/>
    <cellStyle name="Suma 3 4" xfId="1967"/>
    <cellStyle name="Suma 3 4 2" xfId="6472"/>
    <cellStyle name="Suma 3 4 3" xfId="8369"/>
    <cellStyle name="Suma 3 4 4" xfId="4193"/>
    <cellStyle name="Suma 3 5" xfId="1968"/>
    <cellStyle name="Suma 3 5 2" xfId="6473"/>
    <cellStyle name="Suma 3 5 3" xfId="8370"/>
    <cellStyle name="Suma 3 5 4" xfId="4194"/>
    <cellStyle name="Suma 3 6" xfId="1969"/>
    <cellStyle name="Suma 3 6 2" xfId="6474"/>
    <cellStyle name="Suma 3 6 3" xfId="8371"/>
    <cellStyle name="Suma 3 6 4" xfId="4195"/>
    <cellStyle name="Suma 3 7" xfId="1970"/>
    <cellStyle name="Suma 3 7 2" xfId="6475"/>
    <cellStyle name="Suma 3 7 3" xfId="8372"/>
    <cellStyle name="Suma 3 7 4" xfId="4196"/>
    <cellStyle name="Suma 3 8" xfId="1971"/>
    <cellStyle name="Suma 3 8 2" xfId="6476"/>
    <cellStyle name="Suma 3 8 3" xfId="8373"/>
    <cellStyle name="Suma 3 8 4" xfId="4197"/>
    <cellStyle name="Suma 3 9" xfId="1972"/>
    <cellStyle name="Suma 3 9 2" xfId="6477"/>
    <cellStyle name="Suma 3 9 3" xfId="8374"/>
    <cellStyle name="Suma 3 9 4" xfId="4198"/>
    <cellStyle name="Suma 4" xfId="1973"/>
    <cellStyle name="Suma 4 2" xfId="6478"/>
    <cellStyle name="Suma 4 3" xfId="8375"/>
    <cellStyle name="Suma 4 4" xfId="4199"/>
    <cellStyle name="Suma 5" xfId="1974"/>
    <cellStyle name="Suma 5 2" xfId="6479"/>
    <cellStyle name="Suma 5 3" xfId="8376"/>
    <cellStyle name="Suma 5 4" xfId="4200"/>
    <cellStyle name="Suma 6" xfId="1975"/>
    <cellStyle name="Suma 6 2" xfId="6480"/>
    <cellStyle name="Suma 6 3" xfId="8377"/>
    <cellStyle name="Suma 6 4" xfId="4201"/>
    <cellStyle name="Suma 7" xfId="1976"/>
    <cellStyle name="Suma 7 2" xfId="6481"/>
    <cellStyle name="Suma 7 3" xfId="8378"/>
    <cellStyle name="Suma 7 4" xfId="4202"/>
    <cellStyle name="Suma 8" xfId="1977"/>
    <cellStyle name="Suma 8 2" xfId="6482"/>
    <cellStyle name="Suma 8 3" xfId="8379"/>
    <cellStyle name="Suma 8 4" xfId="4203"/>
    <cellStyle name="Suma 9" xfId="1978"/>
    <cellStyle name="Suma 9 2" xfId="6483"/>
    <cellStyle name="Suma 9 3" xfId="8380"/>
    <cellStyle name="Suma 9 4" xfId="4204"/>
    <cellStyle name="Tekst objaśnienia" xfId="1979"/>
    <cellStyle name="Tekst ostrzeżenia" xfId="1980"/>
    <cellStyle name="Text" xfId="1981"/>
    <cellStyle name="Title" xfId="68" builtinId="15" customBuiltin="1"/>
    <cellStyle name="Title 2" xfId="1982"/>
    <cellStyle name="Title 3" xfId="6894"/>
    <cellStyle name="Total" xfId="69" builtinId="25" customBuiltin="1"/>
    <cellStyle name="Total 2" xfId="1983"/>
    <cellStyle name="Total 2 10" xfId="1984"/>
    <cellStyle name="Total 2 10 10" xfId="1985"/>
    <cellStyle name="Total 2 10 10 2" xfId="6486"/>
    <cellStyle name="Total 2 10 10 3" xfId="8383"/>
    <cellStyle name="Total 2 10 10 4" xfId="4207"/>
    <cellStyle name="Total 2 10 11" xfId="1986"/>
    <cellStyle name="Total 2 10 11 2" xfId="6487"/>
    <cellStyle name="Total 2 10 11 3" xfId="8384"/>
    <cellStyle name="Total 2 10 11 4" xfId="4208"/>
    <cellStyle name="Total 2 10 12" xfId="1987"/>
    <cellStyle name="Total 2 10 12 2" xfId="6488"/>
    <cellStyle name="Total 2 10 12 3" xfId="8385"/>
    <cellStyle name="Total 2 10 12 4" xfId="4209"/>
    <cellStyle name="Total 2 10 13" xfId="1988"/>
    <cellStyle name="Total 2 10 13 2" xfId="6489"/>
    <cellStyle name="Total 2 10 13 3" xfId="8386"/>
    <cellStyle name="Total 2 10 13 4" xfId="4210"/>
    <cellStyle name="Total 2 10 14" xfId="1989"/>
    <cellStyle name="Total 2 10 14 2" xfId="6490"/>
    <cellStyle name="Total 2 10 14 3" xfId="8387"/>
    <cellStyle name="Total 2 10 14 4" xfId="4211"/>
    <cellStyle name="Total 2 10 15" xfId="1990"/>
    <cellStyle name="Total 2 10 15 2" xfId="6491"/>
    <cellStyle name="Total 2 10 15 3" xfId="8388"/>
    <cellStyle name="Total 2 10 15 4" xfId="4212"/>
    <cellStyle name="Total 2 10 16" xfId="1991"/>
    <cellStyle name="Total 2 10 16 2" xfId="6492"/>
    <cellStyle name="Total 2 10 16 3" xfId="8389"/>
    <cellStyle name="Total 2 10 16 4" xfId="4213"/>
    <cellStyle name="Total 2 10 17" xfId="1992"/>
    <cellStyle name="Total 2 10 17 2" xfId="6493"/>
    <cellStyle name="Total 2 10 17 3" xfId="8390"/>
    <cellStyle name="Total 2 10 17 4" xfId="4214"/>
    <cellStyle name="Total 2 10 18" xfId="1993"/>
    <cellStyle name="Total 2 10 18 2" xfId="6494"/>
    <cellStyle name="Total 2 10 18 3" xfId="8391"/>
    <cellStyle name="Total 2 10 18 4" xfId="4215"/>
    <cellStyle name="Total 2 10 19" xfId="1994"/>
    <cellStyle name="Total 2 10 19 2" xfId="6495"/>
    <cellStyle name="Total 2 10 19 3" xfId="8392"/>
    <cellStyle name="Total 2 10 19 4" xfId="4216"/>
    <cellStyle name="Total 2 10 2" xfId="1995"/>
    <cellStyle name="Total 2 10 2 2" xfId="6496"/>
    <cellStyle name="Total 2 10 2 3" xfId="8393"/>
    <cellStyle name="Total 2 10 2 4" xfId="4217"/>
    <cellStyle name="Total 2 10 20" xfId="1996"/>
    <cellStyle name="Total 2 10 20 2" xfId="6497"/>
    <cellStyle name="Total 2 10 20 3" xfId="8394"/>
    <cellStyle name="Total 2 10 20 4" xfId="4218"/>
    <cellStyle name="Total 2 10 21" xfId="1997"/>
    <cellStyle name="Total 2 10 21 2" xfId="6498"/>
    <cellStyle name="Total 2 10 21 3" xfId="8395"/>
    <cellStyle name="Total 2 10 21 4" xfId="4219"/>
    <cellStyle name="Total 2 10 22" xfId="1998"/>
    <cellStyle name="Total 2 10 22 2" xfId="6499"/>
    <cellStyle name="Total 2 10 22 3" xfId="8396"/>
    <cellStyle name="Total 2 10 22 4" xfId="4220"/>
    <cellStyle name="Total 2 10 23" xfId="1999"/>
    <cellStyle name="Total 2 10 23 2" xfId="6500"/>
    <cellStyle name="Total 2 10 23 3" xfId="8397"/>
    <cellStyle name="Total 2 10 23 4" xfId="4221"/>
    <cellStyle name="Total 2 10 24" xfId="6485"/>
    <cellStyle name="Total 2 10 25" xfId="8382"/>
    <cellStyle name="Total 2 10 26" xfId="4206"/>
    <cellStyle name="Total 2 10 3" xfId="2000"/>
    <cellStyle name="Total 2 10 3 2" xfId="6501"/>
    <cellStyle name="Total 2 10 3 3" xfId="8398"/>
    <cellStyle name="Total 2 10 3 4" xfId="4222"/>
    <cellStyle name="Total 2 10 4" xfId="2001"/>
    <cellStyle name="Total 2 10 4 2" xfId="6502"/>
    <cellStyle name="Total 2 10 4 3" xfId="8399"/>
    <cellStyle name="Total 2 10 4 4" xfId="4223"/>
    <cellStyle name="Total 2 10 5" xfId="2002"/>
    <cellStyle name="Total 2 10 5 2" xfId="6503"/>
    <cellStyle name="Total 2 10 5 3" xfId="8400"/>
    <cellStyle name="Total 2 10 5 4" xfId="4224"/>
    <cellStyle name="Total 2 10 6" xfId="2003"/>
    <cellStyle name="Total 2 10 6 2" xfId="6504"/>
    <cellStyle name="Total 2 10 6 3" xfId="8401"/>
    <cellStyle name="Total 2 10 6 4" xfId="4225"/>
    <cellStyle name="Total 2 10 7" xfId="2004"/>
    <cellStyle name="Total 2 10 7 2" xfId="6505"/>
    <cellStyle name="Total 2 10 7 3" xfId="8402"/>
    <cellStyle name="Total 2 10 7 4" xfId="4226"/>
    <cellStyle name="Total 2 10 8" xfId="2005"/>
    <cellStyle name="Total 2 10 8 2" xfId="6506"/>
    <cellStyle name="Total 2 10 8 3" xfId="8403"/>
    <cellStyle name="Total 2 10 8 4" xfId="4227"/>
    <cellStyle name="Total 2 10 9" xfId="2006"/>
    <cellStyle name="Total 2 10 9 2" xfId="6507"/>
    <cellStyle name="Total 2 10 9 3" xfId="8404"/>
    <cellStyle name="Total 2 10 9 4" xfId="4228"/>
    <cellStyle name="Total 2 11" xfId="2007"/>
    <cellStyle name="Total 2 11 10" xfId="2008"/>
    <cellStyle name="Total 2 11 10 2" xfId="6509"/>
    <cellStyle name="Total 2 11 10 3" xfId="8406"/>
    <cellStyle name="Total 2 11 10 4" xfId="4230"/>
    <cellStyle name="Total 2 11 11" xfId="2009"/>
    <cellStyle name="Total 2 11 11 2" xfId="6510"/>
    <cellStyle name="Total 2 11 11 3" xfId="8407"/>
    <cellStyle name="Total 2 11 11 4" xfId="4231"/>
    <cellStyle name="Total 2 11 12" xfId="2010"/>
    <cellStyle name="Total 2 11 12 2" xfId="6511"/>
    <cellStyle name="Total 2 11 12 3" xfId="8408"/>
    <cellStyle name="Total 2 11 12 4" xfId="4232"/>
    <cellStyle name="Total 2 11 13" xfId="2011"/>
    <cellStyle name="Total 2 11 13 2" xfId="6512"/>
    <cellStyle name="Total 2 11 13 3" xfId="8409"/>
    <cellStyle name="Total 2 11 13 4" xfId="4233"/>
    <cellStyle name="Total 2 11 14" xfId="2012"/>
    <cellStyle name="Total 2 11 14 2" xfId="6513"/>
    <cellStyle name="Total 2 11 14 3" xfId="8410"/>
    <cellStyle name="Total 2 11 14 4" xfId="4234"/>
    <cellStyle name="Total 2 11 15" xfId="2013"/>
    <cellStyle name="Total 2 11 15 2" xfId="6514"/>
    <cellStyle name="Total 2 11 15 3" xfId="8411"/>
    <cellStyle name="Total 2 11 15 4" xfId="4235"/>
    <cellStyle name="Total 2 11 16" xfId="2014"/>
    <cellStyle name="Total 2 11 16 2" xfId="6515"/>
    <cellStyle name="Total 2 11 16 3" xfId="8412"/>
    <cellStyle name="Total 2 11 16 4" xfId="4236"/>
    <cellStyle name="Total 2 11 17" xfId="2015"/>
    <cellStyle name="Total 2 11 17 2" xfId="6516"/>
    <cellStyle name="Total 2 11 17 3" xfId="8413"/>
    <cellStyle name="Total 2 11 17 4" xfId="4237"/>
    <cellStyle name="Total 2 11 18" xfId="2016"/>
    <cellStyle name="Total 2 11 18 2" xfId="6517"/>
    <cellStyle name="Total 2 11 18 3" xfId="8414"/>
    <cellStyle name="Total 2 11 18 4" xfId="4238"/>
    <cellStyle name="Total 2 11 19" xfId="2017"/>
    <cellStyle name="Total 2 11 19 2" xfId="6518"/>
    <cellStyle name="Total 2 11 19 3" xfId="8415"/>
    <cellStyle name="Total 2 11 19 4" xfId="4239"/>
    <cellStyle name="Total 2 11 2" xfId="2018"/>
    <cellStyle name="Total 2 11 2 2" xfId="6519"/>
    <cellStyle name="Total 2 11 2 3" xfId="8416"/>
    <cellStyle name="Total 2 11 2 4" xfId="4240"/>
    <cellStyle name="Total 2 11 20" xfId="2019"/>
    <cellStyle name="Total 2 11 20 2" xfId="6520"/>
    <cellStyle name="Total 2 11 20 3" xfId="8417"/>
    <cellStyle name="Total 2 11 20 4" xfId="4241"/>
    <cellStyle name="Total 2 11 21" xfId="2020"/>
    <cellStyle name="Total 2 11 21 2" xfId="6521"/>
    <cellStyle name="Total 2 11 21 3" xfId="8418"/>
    <cellStyle name="Total 2 11 21 4" xfId="4242"/>
    <cellStyle name="Total 2 11 22" xfId="2021"/>
    <cellStyle name="Total 2 11 22 2" xfId="6522"/>
    <cellStyle name="Total 2 11 22 3" xfId="8419"/>
    <cellStyle name="Total 2 11 22 4" xfId="4243"/>
    <cellStyle name="Total 2 11 23" xfId="2022"/>
    <cellStyle name="Total 2 11 23 2" xfId="6523"/>
    <cellStyle name="Total 2 11 23 3" xfId="8420"/>
    <cellStyle name="Total 2 11 23 4" xfId="4244"/>
    <cellStyle name="Total 2 11 24" xfId="6508"/>
    <cellStyle name="Total 2 11 25" xfId="8405"/>
    <cellStyle name="Total 2 11 26" xfId="4229"/>
    <cellStyle name="Total 2 11 3" xfId="2023"/>
    <cellStyle name="Total 2 11 3 2" xfId="6524"/>
    <cellStyle name="Total 2 11 3 3" xfId="8421"/>
    <cellStyle name="Total 2 11 3 4" xfId="4245"/>
    <cellStyle name="Total 2 11 4" xfId="2024"/>
    <cellStyle name="Total 2 11 4 2" xfId="6525"/>
    <cellStyle name="Total 2 11 4 3" xfId="8422"/>
    <cellStyle name="Total 2 11 4 4" xfId="4246"/>
    <cellStyle name="Total 2 11 5" xfId="2025"/>
    <cellStyle name="Total 2 11 5 2" xfId="6526"/>
    <cellStyle name="Total 2 11 5 3" xfId="8423"/>
    <cellStyle name="Total 2 11 5 4" xfId="4247"/>
    <cellStyle name="Total 2 11 6" xfId="2026"/>
    <cellStyle name="Total 2 11 6 2" xfId="6527"/>
    <cellStyle name="Total 2 11 6 3" xfId="8424"/>
    <cellStyle name="Total 2 11 6 4" xfId="4248"/>
    <cellStyle name="Total 2 11 7" xfId="2027"/>
    <cellStyle name="Total 2 11 7 2" xfId="6528"/>
    <cellStyle name="Total 2 11 7 3" xfId="8425"/>
    <cellStyle name="Total 2 11 7 4" xfId="4249"/>
    <cellStyle name="Total 2 11 8" xfId="2028"/>
    <cellStyle name="Total 2 11 8 2" xfId="6529"/>
    <cellStyle name="Total 2 11 8 3" xfId="8426"/>
    <cellStyle name="Total 2 11 8 4" xfId="4250"/>
    <cellStyle name="Total 2 11 9" xfId="2029"/>
    <cellStyle name="Total 2 11 9 2" xfId="6530"/>
    <cellStyle name="Total 2 11 9 3" xfId="8427"/>
    <cellStyle name="Total 2 11 9 4" xfId="4251"/>
    <cellStyle name="Total 2 12" xfId="2030"/>
    <cellStyle name="Total 2 12 10" xfId="2031"/>
    <cellStyle name="Total 2 12 10 2" xfId="6532"/>
    <cellStyle name="Total 2 12 10 3" xfId="8429"/>
    <cellStyle name="Total 2 12 10 4" xfId="4253"/>
    <cellStyle name="Total 2 12 11" xfId="2032"/>
    <cellStyle name="Total 2 12 11 2" xfId="6533"/>
    <cellStyle name="Total 2 12 11 3" xfId="8430"/>
    <cellStyle name="Total 2 12 11 4" xfId="4254"/>
    <cellStyle name="Total 2 12 12" xfId="2033"/>
    <cellStyle name="Total 2 12 12 2" xfId="6534"/>
    <cellStyle name="Total 2 12 12 3" xfId="8431"/>
    <cellStyle name="Total 2 12 12 4" xfId="4255"/>
    <cellStyle name="Total 2 12 13" xfId="2034"/>
    <cellStyle name="Total 2 12 13 2" xfId="6535"/>
    <cellStyle name="Total 2 12 13 3" xfId="8432"/>
    <cellStyle name="Total 2 12 13 4" xfId="4256"/>
    <cellStyle name="Total 2 12 14" xfId="2035"/>
    <cellStyle name="Total 2 12 14 2" xfId="6536"/>
    <cellStyle name="Total 2 12 14 3" xfId="8433"/>
    <cellStyle name="Total 2 12 14 4" xfId="4257"/>
    <cellStyle name="Total 2 12 15" xfId="2036"/>
    <cellStyle name="Total 2 12 15 2" xfId="6537"/>
    <cellStyle name="Total 2 12 15 3" xfId="8434"/>
    <cellStyle name="Total 2 12 15 4" xfId="4258"/>
    <cellStyle name="Total 2 12 16" xfId="2037"/>
    <cellStyle name="Total 2 12 16 2" xfId="6538"/>
    <cellStyle name="Total 2 12 16 3" xfId="8435"/>
    <cellStyle name="Total 2 12 16 4" xfId="4259"/>
    <cellStyle name="Total 2 12 17" xfId="2038"/>
    <cellStyle name="Total 2 12 17 2" xfId="6539"/>
    <cellStyle name="Total 2 12 17 3" xfId="8436"/>
    <cellStyle name="Total 2 12 17 4" xfId="4260"/>
    <cellStyle name="Total 2 12 18" xfId="2039"/>
    <cellStyle name="Total 2 12 18 2" xfId="6540"/>
    <cellStyle name="Total 2 12 18 3" xfId="8437"/>
    <cellStyle name="Total 2 12 18 4" xfId="4261"/>
    <cellStyle name="Total 2 12 19" xfId="2040"/>
    <cellStyle name="Total 2 12 19 2" xfId="6541"/>
    <cellStyle name="Total 2 12 19 3" xfId="8438"/>
    <cellStyle name="Total 2 12 19 4" xfId="4262"/>
    <cellStyle name="Total 2 12 2" xfId="2041"/>
    <cellStyle name="Total 2 12 2 2" xfId="6542"/>
    <cellStyle name="Total 2 12 2 3" xfId="8439"/>
    <cellStyle name="Total 2 12 2 4" xfId="4263"/>
    <cellStyle name="Total 2 12 20" xfId="2042"/>
    <cellStyle name="Total 2 12 20 2" xfId="6543"/>
    <cellStyle name="Total 2 12 20 3" xfId="8440"/>
    <cellStyle name="Total 2 12 20 4" xfId="4264"/>
    <cellStyle name="Total 2 12 21" xfId="2043"/>
    <cellStyle name="Total 2 12 21 2" xfId="6544"/>
    <cellStyle name="Total 2 12 21 3" xfId="8441"/>
    <cellStyle name="Total 2 12 21 4" xfId="4265"/>
    <cellStyle name="Total 2 12 22" xfId="2044"/>
    <cellStyle name="Total 2 12 22 2" xfId="6545"/>
    <cellStyle name="Total 2 12 22 3" xfId="8442"/>
    <cellStyle name="Total 2 12 22 4" xfId="4266"/>
    <cellStyle name="Total 2 12 23" xfId="2045"/>
    <cellStyle name="Total 2 12 23 2" xfId="6546"/>
    <cellStyle name="Total 2 12 23 3" xfId="8443"/>
    <cellStyle name="Total 2 12 23 4" xfId="4267"/>
    <cellStyle name="Total 2 12 24" xfId="6531"/>
    <cellStyle name="Total 2 12 25" xfId="8428"/>
    <cellStyle name="Total 2 12 26" xfId="4252"/>
    <cellStyle name="Total 2 12 3" xfId="2046"/>
    <cellStyle name="Total 2 12 3 2" xfId="6547"/>
    <cellStyle name="Total 2 12 3 3" xfId="8444"/>
    <cellStyle name="Total 2 12 3 4" xfId="4268"/>
    <cellStyle name="Total 2 12 4" xfId="2047"/>
    <cellStyle name="Total 2 12 4 2" xfId="6548"/>
    <cellStyle name="Total 2 12 4 3" xfId="8445"/>
    <cellStyle name="Total 2 12 4 4" xfId="4269"/>
    <cellStyle name="Total 2 12 5" xfId="2048"/>
    <cellStyle name="Total 2 12 5 2" xfId="6549"/>
    <cellStyle name="Total 2 12 5 3" xfId="8446"/>
    <cellStyle name="Total 2 12 5 4" xfId="4270"/>
    <cellStyle name="Total 2 12 6" xfId="2049"/>
    <cellStyle name="Total 2 12 6 2" xfId="6550"/>
    <cellStyle name="Total 2 12 6 3" xfId="8447"/>
    <cellStyle name="Total 2 12 6 4" xfId="4271"/>
    <cellStyle name="Total 2 12 7" xfId="2050"/>
    <cellStyle name="Total 2 12 7 2" xfId="6551"/>
    <cellStyle name="Total 2 12 7 3" xfId="8448"/>
    <cellStyle name="Total 2 12 7 4" xfId="4272"/>
    <cellStyle name="Total 2 12 8" xfId="2051"/>
    <cellStyle name="Total 2 12 8 2" xfId="6552"/>
    <cellStyle name="Total 2 12 8 3" xfId="8449"/>
    <cellStyle name="Total 2 12 8 4" xfId="4273"/>
    <cellStyle name="Total 2 12 9" xfId="2052"/>
    <cellStyle name="Total 2 12 9 2" xfId="6553"/>
    <cellStyle name="Total 2 12 9 3" xfId="8450"/>
    <cellStyle name="Total 2 12 9 4" xfId="4274"/>
    <cellStyle name="Total 2 13" xfId="2053"/>
    <cellStyle name="Total 2 13 10" xfId="2054"/>
    <cellStyle name="Total 2 13 10 2" xfId="6555"/>
    <cellStyle name="Total 2 13 10 3" xfId="8452"/>
    <cellStyle name="Total 2 13 10 4" xfId="4276"/>
    <cellStyle name="Total 2 13 11" xfId="2055"/>
    <cellStyle name="Total 2 13 11 2" xfId="6556"/>
    <cellStyle name="Total 2 13 11 3" xfId="8453"/>
    <cellStyle name="Total 2 13 11 4" xfId="4277"/>
    <cellStyle name="Total 2 13 12" xfId="2056"/>
    <cellStyle name="Total 2 13 12 2" xfId="6557"/>
    <cellStyle name="Total 2 13 12 3" xfId="8454"/>
    <cellStyle name="Total 2 13 12 4" xfId="4278"/>
    <cellStyle name="Total 2 13 13" xfId="2057"/>
    <cellStyle name="Total 2 13 13 2" xfId="6558"/>
    <cellStyle name="Total 2 13 13 3" xfId="8455"/>
    <cellStyle name="Total 2 13 13 4" xfId="4279"/>
    <cellStyle name="Total 2 13 14" xfId="2058"/>
    <cellStyle name="Total 2 13 14 2" xfId="6559"/>
    <cellStyle name="Total 2 13 14 3" xfId="8456"/>
    <cellStyle name="Total 2 13 14 4" xfId="4280"/>
    <cellStyle name="Total 2 13 15" xfId="2059"/>
    <cellStyle name="Total 2 13 15 2" xfId="6560"/>
    <cellStyle name="Total 2 13 15 3" xfId="8457"/>
    <cellStyle name="Total 2 13 15 4" xfId="4281"/>
    <cellStyle name="Total 2 13 16" xfId="2060"/>
    <cellStyle name="Total 2 13 16 2" xfId="6561"/>
    <cellStyle name="Total 2 13 16 3" xfId="8458"/>
    <cellStyle name="Total 2 13 16 4" xfId="4282"/>
    <cellStyle name="Total 2 13 17" xfId="2061"/>
    <cellStyle name="Total 2 13 17 2" xfId="6562"/>
    <cellStyle name="Total 2 13 17 3" xfId="8459"/>
    <cellStyle name="Total 2 13 17 4" xfId="4283"/>
    <cellStyle name="Total 2 13 18" xfId="2062"/>
    <cellStyle name="Total 2 13 18 2" xfId="6563"/>
    <cellStyle name="Total 2 13 18 3" xfId="8460"/>
    <cellStyle name="Total 2 13 18 4" xfId="4284"/>
    <cellStyle name="Total 2 13 19" xfId="2063"/>
    <cellStyle name="Total 2 13 19 2" xfId="6564"/>
    <cellStyle name="Total 2 13 19 3" xfId="8461"/>
    <cellStyle name="Total 2 13 19 4" xfId="4285"/>
    <cellStyle name="Total 2 13 2" xfId="2064"/>
    <cellStyle name="Total 2 13 2 2" xfId="6565"/>
    <cellStyle name="Total 2 13 2 3" xfId="8462"/>
    <cellStyle name="Total 2 13 2 4" xfId="4286"/>
    <cellStyle name="Total 2 13 20" xfId="2065"/>
    <cellStyle name="Total 2 13 20 2" xfId="6566"/>
    <cellStyle name="Total 2 13 20 3" xfId="8463"/>
    <cellStyle name="Total 2 13 20 4" xfId="4287"/>
    <cellStyle name="Total 2 13 21" xfId="2066"/>
    <cellStyle name="Total 2 13 21 2" xfId="6567"/>
    <cellStyle name="Total 2 13 21 3" xfId="8464"/>
    <cellStyle name="Total 2 13 21 4" xfId="4288"/>
    <cellStyle name="Total 2 13 22" xfId="2067"/>
    <cellStyle name="Total 2 13 22 2" xfId="6568"/>
    <cellStyle name="Total 2 13 22 3" xfId="8465"/>
    <cellStyle name="Total 2 13 22 4" xfId="4289"/>
    <cellStyle name="Total 2 13 23" xfId="2068"/>
    <cellStyle name="Total 2 13 23 2" xfId="6569"/>
    <cellStyle name="Total 2 13 23 3" xfId="8466"/>
    <cellStyle name="Total 2 13 23 4" xfId="4290"/>
    <cellStyle name="Total 2 13 24" xfId="6554"/>
    <cellStyle name="Total 2 13 25" xfId="8451"/>
    <cellStyle name="Total 2 13 26" xfId="4275"/>
    <cellStyle name="Total 2 13 3" xfId="2069"/>
    <cellStyle name="Total 2 13 3 2" xfId="6570"/>
    <cellStyle name="Total 2 13 3 3" xfId="8467"/>
    <cellStyle name="Total 2 13 3 4" xfId="4291"/>
    <cellStyle name="Total 2 13 4" xfId="2070"/>
    <cellStyle name="Total 2 13 4 2" xfId="6571"/>
    <cellStyle name="Total 2 13 4 3" xfId="8468"/>
    <cellStyle name="Total 2 13 4 4" xfId="4292"/>
    <cellStyle name="Total 2 13 5" xfId="2071"/>
    <cellStyle name="Total 2 13 5 2" xfId="6572"/>
    <cellStyle name="Total 2 13 5 3" xfId="8469"/>
    <cellStyle name="Total 2 13 5 4" xfId="4293"/>
    <cellStyle name="Total 2 13 6" xfId="2072"/>
    <cellStyle name="Total 2 13 6 2" xfId="6573"/>
    <cellStyle name="Total 2 13 6 3" xfId="8470"/>
    <cellStyle name="Total 2 13 6 4" xfId="4294"/>
    <cellStyle name="Total 2 13 7" xfId="2073"/>
    <cellStyle name="Total 2 13 7 2" xfId="6574"/>
    <cellStyle name="Total 2 13 7 3" xfId="8471"/>
    <cellStyle name="Total 2 13 7 4" xfId="4295"/>
    <cellStyle name="Total 2 13 8" xfId="2074"/>
    <cellStyle name="Total 2 13 8 2" xfId="6575"/>
    <cellStyle name="Total 2 13 8 3" xfId="8472"/>
    <cellStyle name="Total 2 13 8 4" xfId="4296"/>
    <cellStyle name="Total 2 13 9" xfId="2075"/>
    <cellStyle name="Total 2 13 9 2" xfId="6576"/>
    <cellStyle name="Total 2 13 9 3" xfId="8473"/>
    <cellStyle name="Total 2 13 9 4" xfId="4297"/>
    <cellStyle name="Total 2 14" xfId="2076"/>
    <cellStyle name="Total 2 14 10" xfId="2077"/>
    <cellStyle name="Total 2 14 10 2" xfId="6578"/>
    <cellStyle name="Total 2 14 10 3" xfId="8475"/>
    <cellStyle name="Total 2 14 10 4" xfId="4299"/>
    <cellStyle name="Total 2 14 11" xfId="2078"/>
    <cellStyle name="Total 2 14 11 2" xfId="6579"/>
    <cellStyle name="Total 2 14 11 3" xfId="8476"/>
    <cellStyle name="Total 2 14 11 4" xfId="4300"/>
    <cellStyle name="Total 2 14 12" xfId="2079"/>
    <cellStyle name="Total 2 14 12 2" xfId="6580"/>
    <cellStyle name="Total 2 14 12 3" xfId="8477"/>
    <cellStyle name="Total 2 14 12 4" xfId="4301"/>
    <cellStyle name="Total 2 14 13" xfId="2080"/>
    <cellStyle name="Total 2 14 13 2" xfId="6581"/>
    <cellStyle name="Total 2 14 13 3" xfId="8478"/>
    <cellStyle name="Total 2 14 13 4" xfId="4302"/>
    <cellStyle name="Total 2 14 14" xfId="2081"/>
    <cellStyle name="Total 2 14 14 2" xfId="6582"/>
    <cellStyle name="Total 2 14 14 3" xfId="8479"/>
    <cellStyle name="Total 2 14 14 4" xfId="4303"/>
    <cellStyle name="Total 2 14 15" xfId="2082"/>
    <cellStyle name="Total 2 14 15 2" xfId="6583"/>
    <cellStyle name="Total 2 14 15 3" xfId="8480"/>
    <cellStyle name="Total 2 14 15 4" xfId="4304"/>
    <cellStyle name="Total 2 14 16" xfId="2083"/>
    <cellStyle name="Total 2 14 16 2" xfId="6584"/>
    <cellStyle name="Total 2 14 16 3" xfId="8481"/>
    <cellStyle name="Total 2 14 16 4" xfId="4305"/>
    <cellStyle name="Total 2 14 17" xfId="2084"/>
    <cellStyle name="Total 2 14 17 2" xfId="6585"/>
    <cellStyle name="Total 2 14 17 3" xfId="8482"/>
    <cellStyle name="Total 2 14 17 4" xfId="4306"/>
    <cellStyle name="Total 2 14 18" xfId="2085"/>
    <cellStyle name="Total 2 14 18 2" xfId="6586"/>
    <cellStyle name="Total 2 14 18 3" xfId="8483"/>
    <cellStyle name="Total 2 14 18 4" xfId="4307"/>
    <cellStyle name="Total 2 14 19" xfId="2086"/>
    <cellStyle name="Total 2 14 19 2" xfId="6587"/>
    <cellStyle name="Total 2 14 19 3" xfId="8484"/>
    <cellStyle name="Total 2 14 19 4" xfId="4308"/>
    <cellStyle name="Total 2 14 2" xfId="2087"/>
    <cellStyle name="Total 2 14 2 2" xfId="6588"/>
    <cellStyle name="Total 2 14 2 3" xfId="8485"/>
    <cellStyle name="Total 2 14 2 4" xfId="4309"/>
    <cellStyle name="Total 2 14 20" xfId="2088"/>
    <cellStyle name="Total 2 14 20 2" xfId="6589"/>
    <cellStyle name="Total 2 14 20 3" xfId="8486"/>
    <cellStyle name="Total 2 14 20 4" xfId="4310"/>
    <cellStyle name="Total 2 14 21" xfId="2089"/>
    <cellStyle name="Total 2 14 21 2" xfId="6590"/>
    <cellStyle name="Total 2 14 21 3" xfId="8487"/>
    <cellStyle name="Total 2 14 21 4" xfId="4311"/>
    <cellStyle name="Total 2 14 22" xfId="2090"/>
    <cellStyle name="Total 2 14 22 2" xfId="6591"/>
    <cellStyle name="Total 2 14 22 3" xfId="8488"/>
    <cellStyle name="Total 2 14 22 4" xfId="4312"/>
    <cellStyle name="Total 2 14 23" xfId="2091"/>
    <cellStyle name="Total 2 14 23 2" xfId="6592"/>
    <cellStyle name="Total 2 14 23 3" xfId="8489"/>
    <cellStyle name="Total 2 14 23 4" xfId="4313"/>
    <cellStyle name="Total 2 14 24" xfId="6577"/>
    <cellStyle name="Total 2 14 25" xfId="8474"/>
    <cellStyle name="Total 2 14 26" xfId="4298"/>
    <cellStyle name="Total 2 14 3" xfId="2092"/>
    <cellStyle name="Total 2 14 3 2" xfId="6593"/>
    <cellStyle name="Total 2 14 3 3" xfId="8490"/>
    <cellStyle name="Total 2 14 3 4" xfId="4314"/>
    <cellStyle name="Total 2 14 4" xfId="2093"/>
    <cellStyle name="Total 2 14 4 2" xfId="6594"/>
    <cellStyle name="Total 2 14 4 3" xfId="8491"/>
    <cellStyle name="Total 2 14 4 4" xfId="4315"/>
    <cellStyle name="Total 2 14 5" xfId="2094"/>
    <cellStyle name="Total 2 14 5 2" xfId="6595"/>
    <cellStyle name="Total 2 14 5 3" xfId="8492"/>
    <cellStyle name="Total 2 14 5 4" xfId="4316"/>
    <cellStyle name="Total 2 14 6" xfId="2095"/>
    <cellStyle name="Total 2 14 6 2" xfId="6596"/>
    <cellStyle name="Total 2 14 6 3" xfId="8493"/>
    <cellStyle name="Total 2 14 6 4" xfId="4317"/>
    <cellStyle name="Total 2 14 7" xfId="2096"/>
    <cellStyle name="Total 2 14 7 2" xfId="6597"/>
    <cellStyle name="Total 2 14 7 3" xfId="8494"/>
    <cellStyle name="Total 2 14 7 4" xfId="4318"/>
    <cellStyle name="Total 2 14 8" xfId="2097"/>
    <cellStyle name="Total 2 14 8 2" xfId="6598"/>
    <cellStyle name="Total 2 14 8 3" xfId="8495"/>
    <cellStyle name="Total 2 14 8 4" xfId="4319"/>
    <cellStyle name="Total 2 14 9" xfId="2098"/>
    <cellStyle name="Total 2 14 9 2" xfId="6599"/>
    <cellStyle name="Total 2 14 9 3" xfId="8496"/>
    <cellStyle name="Total 2 14 9 4" xfId="4320"/>
    <cellStyle name="Total 2 15" xfId="2099"/>
    <cellStyle name="Total 2 15 2" xfId="6600"/>
    <cellStyle name="Total 2 15 3" xfId="8497"/>
    <cellStyle name="Total 2 15 4" xfId="4321"/>
    <cellStyle name="Total 2 16" xfId="2100"/>
    <cellStyle name="Total 2 16 2" xfId="6601"/>
    <cellStyle name="Total 2 16 3" xfId="8498"/>
    <cellStyle name="Total 2 16 4" xfId="4322"/>
    <cellStyle name="Total 2 17" xfId="2101"/>
    <cellStyle name="Total 2 17 2" xfId="6602"/>
    <cellStyle name="Total 2 17 3" xfId="8499"/>
    <cellStyle name="Total 2 17 4" xfId="4323"/>
    <cellStyle name="Total 2 18" xfId="2102"/>
    <cellStyle name="Total 2 18 2" xfId="6603"/>
    <cellStyle name="Total 2 18 3" xfId="8500"/>
    <cellStyle name="Total 2 18 4" xfId="4324"/>
    <cellStyle name="Total 2 19" xfId="2103"/>
    <cellStyle name="Total 2 19 2" xfId="6604"/>
    <cellStyle name="Total 2 19 3" xfId="8501"/>
    <cellStyle name="Total 2 19 4" xfId="4325"/>
    <cellStyle name="Total 2 2" xfId="2104"/>
    <cellStyle name="Total 2 2 10" xfId="2105"/>
    <cellStyle name="Total 2 2 10 2" xfId="6606"/>
    <cellStyle name="Total 2 2 10 3" xfId="8503"/>
    <cellStyle name="Total 2 2 10 4" xfId="4327"/>
    <cellStyle name="Total 2 2 11" xfId="2106"/>
    <cellStyle name="Total 2 2 11 2" xfId="6607"/>
    <cellStyle name="Total 2 2 11 3" xfId="8504"/>
    <cellStyle name="Total 2 2 11 4" xfId="4328"/>
    <cellStyle name="Total 2 2 12" xfId="2107"/>
    <cellStyle name="Total 2 2 12 2" xfId="6608"/>
    <cellStyle name="Total 2 2 12 3" xfId="8505"/>
    <cellStyle name="Total 2 2 12 4" xfId="4329"/>
    <cellStyle name="Total 2 2 13" xfId="2108"/>
    <cellStyle name="Total 2 2 13 2" xfId="6609"/>
    <cellStyle name="Total 2 2 13 3" xfId="8506"/>
    <cellStyle name="Total 2 2 13 4" xfId="4330"/>
    <cellStyle name="Total 2 2 14" xfId="2109"/>
    <cellStyle name="Total 2 2 14 2" xfId="6610"/>
    <cellStyle name="Total 2 2 14 3" xfId="8507"/>
    <cellStyle name="Total 2 2 14 4" xfId="4331"/>
    <cellStyle name="Total 2 2 15" xfId="2110"/>
    <cellStyle name="Total 2 2 15 2" xfId="6611"/>
    <cellStyle name="Total 2 2 15 3" xfId="8508"/>
    <cellStyle name="Total 2 2 15 4" xfId="4332"/>
    <cellStyle name="Total 2 2 16" xfId="2111"/>
    <cellStyle name="Total 2 2 16 2" xfId="6612"/>
    <cellStyle name="Total 2 2 16 3" xfId="8509"/>
    <cellStyle name="Total 2 2 16 4" xfId="4333"/>
    <cellStyle name="Total 2 2 17" xfId="2112"/>
    <cellStyle name="Total 2 2 17 2" xfId="6613"/>
    <cellStyle name="Total 2 2 17 3" xfId="8510"/>
    <cellStyle name="Total 2 2 17 4" xfId="4334"/>
    <cellStyle name="Total 2 2 18" xfId="2113"/>
    <cellStyle name="Total 2 2 18 2" xfId="6614"/>
    <cellStyle name="Total 2 2 18 3" xfId="8511"/>
    <cellStyle name="Total 2 2 18 4" xfId="4335"/>
    <cellStyle name="Total 2 2 19" xfId="2114"/>
    <cellStyle name="Total 2 2 19 2" xfId="6615"/>
    <cellStyle name="Total 2 2 19 3" xfId="8512"/>
    <cellStyle name="Total 2 2 19 4" xfId="4336"/>
    <cellStyle name="Total 2 2 2" xfId="2115"/>
    <cellStyle name="Total 2 2 2 2" xfId="6616"/>
    <cellStyle name="Total 2 2 2 3" xfId="8513"/>
    <cellStyle name="Total 2 2 2 4" xfId="4337"/>
    <cellStyle name="Total 2 2 20" xfId="2116"/>
    <cellStyle name="Total 2 2 20 2" xfId="6617"/>
    <cellStyle name="Total 2 2 20 3" xfId="8514"/>
    <cellStyle name="Total 2 2 20 4" xfId="4338"/>
    <cellStyle name="Total 2 2 21" xfId="2117"/>
    <cellStyle name="Total 2 2 21 2" xfId="6618"/>
    <cellStyle name="Total 2 2 21 3" xfId="8515"/>
    <cellStyle name="Total 2 2 21 4" xfId="4339"/>
    <cellStyle name="Total 2 2 22" xfId="2118"/>
    <cellStyle name="Total 2 2 22 2" xfId="6619"/>
    <cellStyle name="Total 2 2 22 3" xfId="8516"/>
    <cellStyle name="Total 2 2 22 4" xfId="4340"/>
    <cellStyle name="Total 2 2 23" xfId="2119"/>
    <cellStyle name="Total 2 2 23 2" xfId="6620"/>
    <cellStyle name="Total 2 2 23 3" xfId="8517"/>
    <cellStyle name="Total 2 2 23 4" xfId="4341"/>
    <cellStyle name="Total 2 2 24" xfId="6605"/>
    <cellStyle name="Total 2 2 25" xfId="8502"/>
    <cellStyle name="Total 2 2 26" xfId="4326"/>
    <cellStyle name="Total 2 2 3" xfId="2120"/>
    <cellStyle name="Total 2 2 3 2" xfId="6621"/>
    <cellStyle name="Total 2 2 3 3" xfId="8518"/>
    <cellStyle name="Total 2 2 3 4" xfId="4342"/>
    <cellStyle name="Total 2 2 4" xfId="2121"/>
    <cellStyle name="Total 2 2 4 2" xfId="6622"/>
    <cellStyle name="Total 2 2 4 3" xfId="8519"/>
    <cellStyle name="Total 2 2 4 4" xfId="4343"/>
    <cellStyle name="Total 2 2 5" xfId="2122"/>
    <cellStyle name="Total 2 2 5 2" xfId="6623"/>
    <cellStyle name="Total 2 2 5 3" xfId="8520"/>
    <cellStyle name="Total 2 2 5 4" xfId="4344"/>
    <cellStyle name="Total 2 2 6" xfId="2123"/>
    <cellStyle name="Total 2 2 6 2" xfId="6624"/>
    <cellStyle name="Total 2 2 6 3" xfId="8521"/>
    <cellStyle name="Total 2 2 6 4" xfId="4345"/>
    <cellStyle name="Total 2 2 7" xfId="2124"/>
    <cellStyle name="Total 2 2 7 2" xfId="6625"/>
    <cellStyle name="Total 2 2 7 3" xfId="8522"/>
    <cellStyle name="Total 2 2 7 4" xfId="4346"/>
    <cellStyle name="Total 2 2 8" xfId="2125"/>
    <cellStyle name="Total 2 2 8 2" xfId="6626"/>
    <cellStyle name="Total 2 2 8 3" xfId="8523"/>
    <cellStyle name="Total 2 2 8 4" xfId="4347"/>
    <cellStyle name="Total 2 2 9" xfId="2126"/>
    <cellStyle name="Total 2 2 9 2" xfId="6627"/>
    <cellStyle name="Total 2 2 9 3" xfId="8524"/>
    <cellStyle name="Total 2 2 9 4" xfId="4348"/>
    <cellStyle name="Total 2 20" xfId="2127"/>
    <cellStyle name="Total 2 20 2" xfId="6628"/>
    <cellStyle name="Total 2 20 3" xfId="8525"/>
    <cellStyle name="Total 2 20 4" xfId="4349"/>
    <cellStyle name="Total 2 21" xfId="2128"/>
    <cellStyle name="Total 2 21 2" xfId="6629"/>
    <cellStyle name="Total 2 21 3" xfId="8526"/>
    <cellStyle name="Total 2 21 4" xfId="4350"/>
    <cellStyle name="Total 2 22" xfId="2129"/>
    <cellStyle name="Total 2 22 2" xfId="6630"/>
    <cellStyle name="Total 2 22 3" xfId="8527"/>
    <cellStyle name="Total 2 22 4" xfId="4351"/>
    <cellStyle name="Total 2 23" xfId="2130"/>
    <cellStyle name="Total 2 23 2" xfId="6631"/>
    <cellStyle name="Total 2 23 3" xfId="8528"/>
    <cellStyle name="Total 2 23 4" xfId="4352"/>
    <cellStyle name="Total 2 24" xfId="2131"/>
    <cellStyle name="Total 2 24 2" xfId="6632"/>
    <cellStyle name="Total 2 24 3" xfId="8529"/>
    <cellStyle name="Total 2 24 4" xfId="4353"/>
    <cellStyle name="Total 2 25" xfId="2132"/>
    <cellStyle name="Total 2 25 2" xfId="6633"/>
    <cellStyle name="Total 2 25 3" xfId="8530"/>
    <cellStyle name="Total 2 25 4" xfId="4354"/>
    <cellStyle name="Total 2 26" xfId="2133"/>
    <cellStyle name="Total 2 26 2" xfId="6634"/>
    <cellStyle name="Total 2 26 3" xfId="8531"/>
    <cellStyle name="Total 2 26 4" xfId="4355"/>
    <cellStyle name="Total 2 27" xfId="2134"/>
    <cellStyle name="Total 2 27 2" xfId="6635"/>
    <cellStyle name="Total 2 27 3" xfId="8532"/>
    <cellStyle name="Total 2 27 4" xfId="4356"/>
    <cellStyle name="Total 2 28" xfId="2135"/>
    <cellStyle name="Total 2 28 2" xfId="6636"/>
    <cellStyle name="Total 2 28 3" xfId="8533"/>
    <cellStyle name="Total 2 28 4" xfId="4357"/>
    <cellStyle name="Total 2 29" xfId="2136"/>
    <cellStyle name="Total 2 29 2" xfId="6637"/>
    <cellStyle name="Total 2 29 3" xfId="8534"/>
    <cellStyle name="Total 2 29 4" xfId="4358"/>
    <cellStyle name="Total 2 3" xfId="2137"/>
    <cellStyle name="Total 2 3 10" xfId="2138"/>
    <cellStyle name="Total 2 3 10 2" xfId="6639"/>
    <cellStyle name="Total 2 3 10 3" xfId="8536"/>
    <cellStyle name="Total 2 3 10 4" xfId="4360"/>
    <cellStyle name="Total 2 3 11" xfId="2139"/>
    <cellStyle name="Total 2 3 11 2" xfId="6640"/>
    <cellStyle name="Total 2 3 11 3" xfId="8537"/>
    <cellStyle name="Total 2 3 11 4" xfId="4361"/>
    <cellStyle name="Total 2 3 12" xfId="2140"/>
    <cellStyle name="Total 2 3 12 2" xfId="6641"/>
    <cellStyle name="Total 2 3 12 3" xfId="8538"/>
    <cellStyle name="Total 2 3 12 4" xfId="4362"/>
    <cellStyle name="Total 2 3 13" xfId="2141"/>
    <cellStyle name="Total 2 3 13 2" xfId="6642"/>
    <cellStyle name="Total 2 3 13 3" xfId="8539"/>
    <cellStyle name="Total 2 3 13 4" xfId="4363"/>
    <cellStyle name="Total 2 3 14" xfId="2142"/>
    <cellStyle name="Total 2 3 14 2" xfId="6643"/>
    <cellStyle name="Total 2 3 14 3" xfId="8540"/>
    <cellStyle name="Total 2 3 14 4" xfId="4364"/>
    <cellStyle name="Total 2 3 15" xfId="2143"/>
    <cellStyle name="Total 2 3 15 2" xfId="6644"/>
    <cellStyle name="Total 2 3 15 3" xfId="8541"/>
    <cellStyle name="Total 2 3 15 4" xfId="4365"/>
    <cellStyle name="Total 2 3 16" xfId="2144"/>
    <cellStyle name="Total 2 3 16 2" xfId="6645"/>
    <cellStyle name="Total 2 3 16 3" xfId="8542"/>
    <cellStyle name="Total 2 3 16 4" xfId="4366"/>
    <cellStyle name="Total 2 3 17" xfId="2145"/>
    <cellStyle name="Total 2 3 17 2" xfId="6646"/>
    <cellStyle name="Total 2 3 17 3" xfId="8543"/>
    <cellStyle name="Total 2 3 17 4" xfId="4367"/>
    <cellStyle name="Total 2 3 18" xfId="2146"/>
    <cellStyle name="Total 2 3 18 2" xfId="6647"/>
    <cellStyle name="Total 2 3 18 3" xfId="8544"/>
    <cellStyle name="Total 2 3 18 4" xfId="4368"/>
    <cellStyle name="Total 2 3 19" xfId="2147"/>
    <cellStyle name="Total 2 3 19 2" xfId="6648"/>
    <cellStyle name="Total 2 3 19 3" xfId="8545"/>
    <cellStyle name="Total 2 3 19 4" xfId="4369"/>
    <cellStyle name="Total 2 3 2" xfId="2148"/>
    <cellStyle name="Total 2 3 2 2" xfId="6649"/>
    <cellStyle name="Total 2 3 2 3" xfId="8546"/>
    <cellStyle name="Total 2 3 2 4" xfId="4370"/>
    <cellStyle name="Total 2 3 20" xfId="2149"/>
    <cellStyle name="Total 2 3 20 2" xfId="6650"/>
    <cellStyle name="Total 2 3 20 3" xfId="8547"/>
    <cellStyle name="Total 2 3 20 4" xfId="4371"/>
    <cellStyle name="Total 2 3 21" xfId="2150"/>
    <cellStyle name="Total 2 3 21 2" xfId="6651"/>
    <cellStyle name="Total 2 3 21 3" xfId="8548"/>
    <cellStyle name="Total 2 3 21 4" xfId="4372"/>
    <cellStyle name="Total 2 3 22" xfId="2151"/>
    <cellStyle name="Total 2 3 22 2" xfId="6652"/>
    <cellStyle name="Total 2 3 22 3" xfId="8549"/>
    <cellStyle name="Total 2 3 22 4" xfId="4373"/>
    <cellStyle name="Total 2 3 23" xfId="2152"/>
    <cellStyle name="Total 2 3 23 2" xfId="6653"/>
    <cellStyle name="Total 2 3 23 3" xfId="8550"/>
    <cellStyle name="Total 2 3 23 4" xfId="4374"/>
    <cellStyle name="Total 2 3 24" xfId="6638"/>
    <cellStyle name="Total 2 3 25" xfId="8535"/>
    <cellStyle name="Total 2 3 26" xfId="4359"/>
    <cellStyle name="Total 2 3 3" xfId="2153"/>
    <cellStyle name="Total 2 3 3 2" xfId="6654"/>
    <cellStyle name="Total 2 3 3 3" xfId="8551"/>
    <cellStyle name="Total 2 3 3 4" xfId="4375"/>
    <cellStyle name="Total 2 3 4" xfId="2154"/>
    <cellStyle name="Total 2 3 4 2" xfId="6655"/>
    <cellStyle name="Total 2 3 4 3" xfId="8552"/>
    <cellStyle name="Total 2 3 4 4" xfId="4376"/>
    <cellStyle name="Total 2 3 5" xfId="2155"/>
    <cellStyle name="Total 2 3 5 2" xfId="6656"/>
    <cellStyle name="Total 2 3 5 3" xfId="8553"/>
    <cellStyle name="Total 2 3 5 4" xfId="4377"/>
    <cellStyle name="Total 2 3 6" xfId="2156"/>
    <cellStyle name="Total 2 3 6 2" xfId="6657"/>
    <cellStyle name="Total 2 3 6 3" xfId="8554"/>
    <cellStyle name="Total 2 3 6 4" xfId="4378"/>
    <cellStyle name="Total 2 3 7" xfId="2157"/>
    <cellStyle name="Total 2 3 7 2" xfId="6658"/>
    <cellStyle name="Total 2 3 7 3" xfId="8555"/>
    <cellStyle name="Total 2 3 7 4" xfId="4379"/>
    <cellStyle name="Total 2 3 8" xfId="2158"/>
    <cellStyle name="Total 2 3 8 2" xfId="6659"/>
    <cellStyle name="Total 2 3 8 3" xfId="8556"/>
    <cellStyle name="Total 2 3 8 4" xfId="4380"/>
    <cellStyle name="Total 2 3 9" xfId="2159"/>
    <cellStyle name="Total 2 3 9 2" xfId="6660"/>
    <cellStyle name="Total 2 3 9 3" xfId="8557"/>
    <cellStyle name="Total 2 3 9 4" xfId="4381"/>
    <cellStyle name="Total 2 30" xfId="2160"/>
    <cellStyle name="Total 2 30 2" xfId="6661"/>
    <cellStyle name="Total 2 30 3" xfId="8558"/>
    <cellStyle name="Total 2 30 4" xfId="4382"/>
    <cellStyle name="Total 2 31" xfId="2161"/>
    <cellStyle name="Total 2 31 2" xfId="6662"/>
    <cellStyle name="Total 2 31 3" xfId="8559"/>
    <cellStyle name="Total 2 31 4" xfId="4383"/>
    <cellStyle name="Total 2 32" xfId="2162"/>
    <cellStyle name="Total 2 32 2" xfId="6663"/>
    <cellStyle name="Total 2 32 3" xfId="8560"/>
    <cellStyle name="Total 2 32 4" xfId="4384"/>
    <cellStyle name="Total 2 33" xfId="2163"/>
    <cellStyle name="Total 2 33 2" xfId="6664"/>
    <cellStyle name="Total 2 33 3" xfId="8561"/>
    <cellStyle name="Total 2 33 4" xfId="4385"/>
    <cellStyle name="Total 2 34" xfId="2164"/>
    <cellStyle name="Total 2 34 2" xfId="6665"/>
    <cellStyle name="Total 2 34 3" xfId="8562"/>
    <cellStyle name="Total 2 34 4" xfId="4386"/>
    <cellStyle name="Total 2 35" xfId="2165"/>
    <cellStyle name="Total 2 35 2" xfId="6666"/>
    <cellStyle name="Total 2 35 3" xfId="8563"/>
    <cellStyle name="Total 2 35 4" xfId="4387"/>
    <cellStyle name="Total 2 36" xfId="2166"/>
    <cellStyle name="Total 2 36 2" xfId="6667"/>
    <cellStyle name="Total 2 36 3" xfId="8564"/>
    <cellStyle name="Total 2 36 4" xfId="4388"/>
    <cellStyle name="Total 2 37" xfId="6484"/>
    <cellStyle name="Total 2 38" xfId="8381"/>
    <cellStyle name="Total 2 39" xfId="4205"/>
    <cellStyle name="Total 2 4" xfId="2167"/>
    <cellStyle name="Total 2 4 10" xfId="2168"/>
    <cellStyle name="Total 2 4 10 2" xfId="6669"/>
    <cellStyle name="Total 2 4 10 3" xfId="8566"/>
    <cellStyle name="Total 2 4 10 4" xfId="4390"/>
    <cellStyle name="Total 2 4 11" xfId="2169"/>
    <cellStyle name="Total 2 4 11 2" xfId="6670"/>
    <cellStyle name="Total 2 4 11 3" xfId="8567"/>
    <cellStyle name="Total 2 4 11 4" xfId="4391"/>
    <cellStyle name="Total 2 4 12" xfId="2170"/>
    <cellStyle name="Total 2 4 12 2" xfId="6671"/>
    <cellStyle name="Total 2 4 12 3" xfId="8568"/>
    <cellStyle name="Total 2 4 12 4" xfId="4392"/>
    <cellStyle name="Total 2 4 13" xfId="2171"/>
    <cellStyle name="Total 2 4 13 2" xfId="6672"/>
    <cellStyle name="Total 2 4 13 3" xfId="8569"/>
    <cellStyle name="Total 2 4 13 4" xfId="4393"/>
    <cellStyle name="Total 2 4 14" xfId="2172"/>
    <cellStyle name="Total 2 4 14 2" xfId="6673"/>
    <cellStyle name="Total 2 4 14 3" xfId="8570"/>
    <cellStyle name="Total 2 4 14 4" xfId="4394"/>
    <cellStyle name="Total 2 4 15" xfId="2173"/>
    <cellStyle name="Total 2 4 15 2" xfId="6674"/>
    <cellStyle name="Total 2 4 15 3" xfId="8571"/>
    <cellStyle name="Total 2 4 15 4" xfId="4395"/>
    <cellStyle name="Total 2 4 16" xfId="2174"/>
    <cellStyle name="Total 2 4 16 2" xfId="6675"/>
    <cellStyle name="Total 2 4 16 3" xfId="8572"/>
    <cellStyle name="Total 2 4 16 4" xfId="4396"/>
    <cellStyle name="Total 2 4 17" xfId="2175"/>
    <cellStyle name="Total 2 4 17 2" xfId="6676"/>
    <cellStyle name="Total 2 4 17 3" xfId="8573"/>
    <cellStyle name="Total 2 4 17 4" xfId="4397"/>
    <cellStyle name="Total 2 4 18" xfId="2176"/>
    <cellStyle name="Total 2 4 18 2" xfId="6677"/>
    <cellStyle name="Total 2 4 18 3" xfId="8574"/>
    <cellStyle name="Total 2 4 18 4" xfId="4398"/>
    <cellStyle name="Total 2 4 19" xfId="2177"/>
    <cellStyle name="Total 2 4 19 2" xfId="6678"/>
    <cellStyle name="Total 2 4 19 3" xfId="8575"/>
    <cellStyle name="Total 2 4 19 4" xfId="4399"/>
    <cellStyle name="Total 2 4 2" xfId="2178"/>
    <cellStyle name="Total 2 4 2 2" xfId="6679"/>
    <cellStyle name="Total 2 4 2 3" xfId="8576"/>
    <cellStyle name="Total 2 4 2 4" xfId="4400"/>
    <cellStyle name="Total 2 4 20" xfId="2179"/>
    <cellStyle name="Total 2 4 20 2" xfId="6680"/>
    <cellStyle name="Total 2 4 20 3" xfId="8577"/>
    <cellStyle name="Total 2 4 20 4" xfId="4401"/>
    <cellStyle name="Total 2 4 21" xfId="2180"/>
    <cellStyle name="Total 2 4 21 2" xfId="6681"/>
    <cellStyle name="Total 2 4 21 3" xfId="8578"/>
    <cellStyle name="Total 2 4 21 4" xfId="4402"/>
    <cellStyle name="Total 2 4 22" xfId="2181"/>
    <cellStyle name="Total 2 4 22 2" xfId="6682"/>
    <cellStyle name="Total 2 4 22 3" xfId="8579"/>
    <cellStyle name="Total 2 4 22 4" xfId="4403"/>
    <cellStyle name="Total 2 4 23" xfId="2182"/>
    <cellStyle name="Total 2 4 23 2" xfId="6683"/>
    <cellStyle name="Total 2 4 23 3" xfId="8580"/>
    <cellStyle name="Total 2 4 23 4" xfId="4404"/>
    <cellStyle name="Total 2 4 24" xfId="6668"/>
    <cellStyle name="Total 2 4 25" xfId="8565"/>
    <cellStyle name="Total 2 4 26" xfId="4389"/>
    <cellStyle name="Total 2 4 3" xfId="2183"/>
    <cellStyle name="Total 2 4 3 2" xfId="6684"/>
    <cellStyle name="Total 2 4 3 3" xfId="8581"/>
    <cellStyle name="Total 2 4 3 4" xfId="4405"/>
    <cellStyle name="Total 2 4 4" xfId="2184"/>
    <cellStyle name="Total 2 4 4 2" xfId="6685"/>
    <cellStyle name="Total 2 4 4 3" xfId="8582"/>
    <cellStyle name="Total 2 4 4 4" xfId="4406"/>
    <cellStyle name="Total 2 4 5" xfId="2185"/>
    <cellStyle name="Total 2 4 5 2" xfId="6686"/>
    <cellStyle name="Total 2 4 5 3" xfId="8583"/>
    <cellStyle name="Total 2 4 5 4" xfId="4407"/>
    <cellStyle name="Total 2 4 6" xfId="2186"/>
    <cellStyle name="Total 2 4 6 2" xfId="6687"/>
    <cellStyle name="Total 2 4 6 3" xfId="8584"/>
    <cellStyle name="Total 2 4 6 4" xfId="4408"/>
    <cellStyle name="Total 2 4 7" xfId="2187"/>
    <cellStyle name="Total 2 4 7 2" xfId="6688"/>
    <cellStyle name="Total 2 4 7 3" xfId="8585"/>
    <cellStyle name="Total 2 4 7 4" xfId="4409"/>
    <cellStyle name="Total 2 4 8" xfId="2188"/>
    <cellStyle name="Total 2 4 8 2" xfId="6689"/>
    <cellStyle name="Total 2 4 8 3" xfId="8586"/>
    <cellStyle name="Total 2 4 8 4" xfId="4410"/>
    <cellStyle name="Total 2 4 9" xfId="2189"/>
    <cellStyle name="Total 2 4 9 2" xfId="6690"/>
    <cellStyle name="Total 2 4 9 3" xfId="8587"/>
    <cellStyle name="Total 2 4 9 4" xfId="4411"/>
    <cellStyle name="Total 2 5" xfId="2190"/>
    <cellStyle name="Total 2 5 10" xfId="2191"/>
    <cellStyle name="Total 2 5 10 2" xfId="6692"/>
    <cellStyle name="Total 2 5 10 3" xfId="8589"/>
    <cellStyle name="Total 2 5 10 4" xfId="4413"/>
    <cellStyle name="Total 2 5 11" xfId="2192"/>
    <cellStyle name="Total 2 5 11 2" xfId="6693"/>
    <cellStyle name="Total 2 5 11 3" xfId="8590"/>
    <cellStyle name="Total 2 5 11 4" xfId="4414"/>
    <cellStyle name="Total 2 5 12" xfId="2193"/>
    <cellStyle name="Total 2 5 12 2" xfId="6694"/>
    <cellStyle name="Total 2 5 12 3" xfId="8591"/>
    <cellStyle name="Total 2 5 12 4" xfId="4415"/>
    <cellStyle name="Total 2 5 13" xfId="2194"/>
    <cellStyle name="Total 2 5 13 2" xfId="6695"/>
    <cellStyle name="Total 2 5 13 3" xfId="8592"/>
    <cellStyle name="Total 2 5 13 4" xfId="4416"/>
    <cellStyle name="Total 2 5 14" xfId="2195"/>
    <cellStyle name="Total 2 5 14 2" xfId="6696"/>
    <cellStyle name="Total 2 5 14 3" xfId="8593"/>
    <cellStyle name="Total 2 5 14 4" xfId="4417"/>
    <cellStyle name="Total 2 5 15" xfId="2196"/>
    <cellStyle name="Total 2 5 15 2" xfId="6697"/>
    <cellStyle name="Total 2 5 15 3" xfId="8594"/>
    <cellStyle name="Total 2 5 15 4" xfId="4418"/>
    <cellStyle name="Total 2 5 16" xfId="2197"/>
    <cellStyle name="Total 2 5 16 2" xfId="6698"/>
    <cellStyle name="Total 2 5 16 3" xfId="8595"/>
    <cellStyle name="Total 2 5 16 4" xfId="4419"/>
    <cellStyle name="Total 2 5 17" xfId="2198"/>
    <cellStyle name="Total 2 5 17 2" xfId="6699"/>
    <cellStyle name="Total 2 5 17 3" xfId="8596"/>
    <cellStyle name="Total 2 5 17 4" xfId="4420"/>
    <cellStyle name="Total 2 5 18" xfId="2199"/>
    <cellStyle name="Total 2 5 18 2" xfId="6700"/>
    <cellStyle name="Total 2 5 18 3" xfId="8597"/>
    <cellStyle name="Total 2 5 18 4" xfId="4421"/>
    <cellStyle name="Total 2 5 19" xfId="2200"/>
    <cellStyle name="Total 2 5 19 2" xfId="6701"/>
    <cellStyle name="Total 2 5 19 3" xfId="8598"/>
    <cellStyle name="Total 2 5 19 4" xfId="4422"/>
    <cellStyle name="Total 2 5 2" xfId="2201"/>
    <cellStyle name="Total 2 5 2 2" xfId="6702"/>
    <cellStyle name="Total 2 5 2 3" xfId="8599"/>
    <cellStyle name="Total 2 5 2 4" xfId="4423"/>
    <cellStyle name="Total 2 5 20" xfId="2202"/>
    <cellStyle name="Total 2 5 20 2" xfId="6703"/>
    <cellStyle name="Total 2 5 20 3" xfId="8600"/>
    <cellStyle name="Total 2 5 20 4" xfId="4424"/>
    <cellStyle name="Total 2 5 21" xfId="2203"/>
    <cellStyle name="Total 2 5 21 2" xfId="6704"/>
    <cellStyle name="Total 2 5 21 3" xfId="8601"/>
    <cellStyle name="Total 2 5 21 4" xfId="4425"/>
    <cellStyle name="Total 2 5 22" xfId="2204"/>
    <cellStyle name="Total 2 5 22 2" xfId="6705"/>
    <cellStyle name="Total 2 5 22 3" xfId="8602"/>
    <cellStyle name="Total 2 5 22 4" xfId="4426"/>
    <cellStyle name="Total 2 5 23" xfId="2205"/>
    <cellStyle name="Total 2 5 23 2" xfId="6706"/>
    <cellStyle name="Total 2 5 23 3" xfId="8603"/>
    <cellStyle name="Total 2 5 23 4" xfId="4427"/>
    <cellStyle name="Total 2 5 24" xfId="6691"/>
    <cellStyle name="Total 2 5 25" xfId="8588"/>
    <cellStyle name="Total 2 5 26" xfId="4412"/>
    <cellStyle name="Total 2 5 3" xfId="2206"/>
    <cellStyle name="Total 2 5 3 2" xfId="6707"/>
    <cellStyle name="Total 2 5 3 3" xfId="8604"/>
    <cellStyle name="Total 2 5 3 4" xfId="4428"/>
    <cellStyle name="Total 2 5 4" xfId="2207"/>
    <cellStyle name="Total 2 5 4 2" xfId="6708"/>
    <cellStyle name="Total 2 5 4 3" xfId="8605"/>
    <cellStyle name="Total 2 5 4 4" xfId="4429"/>
    <cellStyle name="Total 2 5 5" xfId="2208"/>
    <cellStyle name="Total 2 5 5 2" xfId="6709"/>
    <cellStyle name="Total 2 5 5 3" xfId="8606"/>
    <cellStyle name="Total 2 5 5 4" xfId="4430"/>
    <cellStyle name="Total 2 5 6" xfId="2209"/>
    <cellStyle name="Total 2 5 6 2" xfId="6710"/>
    <cellStyle name="Total 2 5 6 3" xfId="8607"/>
    <cellStyle name="Total 2 5 6 4" xfId="4431"/>
    <cellStyle name="Total 2 5 7" xfId="2210"/>
    <cellStyle name="Total 2 5 7 2" xfId="6711"/>
    <cellStyle name="Total 2 5 7 3" xfId="8608"/>
    <cellStyle name="Total 2 5 7 4" xfId="4432"/>
    <cellStyle name="Total 2 5 8" xfId="2211"/>
    <cellStyle name="Total 2 5 8 2" xfId="6712"/>
    <cellStyle name="Total 2 5 8 3" xfId="8609"/>
    <cellStyle name="Total 2 5 8 4" xfId="4433"/>
    <cellStyle name="Total 2 5 9" xfId="2212"/>
    <cellStyle name="Total 2 5 9 2" xfId="6713"/>
    <cellStyle name="Total 2 5 9 3" xfId="8610"/>
    <cellStyle name="Total 2 5 9 4" xfId="4434"/>
    <cellStyle name="Total 2 6" xfId="2213"/>
    <cellStyle name="Total 2 6 10" xfId="2214"/>
    <cellStyle name="Total 2 6 10 2" xfId="6715"/>
    <cellStyle name="Total 2 6 10 3" xfId="8612"/>
    <cellStyle name="Total 2 6 10 4" xfId="4436"/>
    <cellStyle name="Total 2 6 11" xfId="2215"/>
    <cellStyle name="Total 2 6 11 2" xfId="6716"/>
    <cellStyle name="Total 2 6 11 3" xfId="8613"/>
    <cellStyle name="Total 2 6 11 4" xfId="4437"/>
    <cellStyle name="Total 2 6 12" xfId="2216"/>
    <cellStyle name="Total 2 6 12 2" xfId="6717"/>
    <cellStyle name="Total 2 6 12 3" xfId="8614"/>
    <cellStyle name="Total 2 6 12 4" xfId="4438"/>
    <cellStyle name="Total 2 6 13" xfId="2217"/>
    <cellStyle name="Total 2 6 13 2" xfId="6718"/>
    <cellStyle name="Total 2 6 13 3" xfId="8615"/>
    <cellStyle name="Total 2 6 13 4" xfId="4439"/>
    <cellStyle name="Total 2 6 14" xfId="2218"/>
    <cellStyle name="Total 2 6 14 2" xfId="6719"/>
    <cellStyle name="Total 2 6 14 3" xfId="8616"/>
    <cellStyle name="Total 2 6 14 4" xfId="4440"/>
    <cellStyle name="Total 2 6 15" xfId="2219"/>
    <cellStyle name="Total 2 6 15 2" xfId="6720"/>
    <cellStyle name="Total 2 6 15 3" xfId="8617"/>
    <cellStyle name="Total 2 6 15 4" xfId="4441"/>
    <cellStyle name="Total 2 6 16" xfId="2220"/>
    <cellStyle name="Total 2 6 16 2" xfId="6721"/>
    <cellStyle name="Total 2 6 16 3" xfId="8618"/>
    <cellStyle name="Total 2 6 16 4" xfId="4442"/>
    <cellStyle name="Total 2 6 17" xfId="2221"/>
    <cellStyle name="Total 2 6 17 2" xfId="6722"/>
    <cellStyle name="Total 2 6 17 3" xfId="8619"/>
    <cellStyle name="Total 2 6 17 4" xfId="4443"/>
    <cellStyle name="Total 2 6 18" xfId="2222"/>
    <cellStyle name="Total 2 6 18 2" xfId="6723"/>
    <cellStyle name="Total 2 6 18 3" xfId="8620"/>
    <cellStyle name="Total 2 6 18 4" xfId="4444"/>
    <cellStyle name="Total 2 6 19" xfId="2223"/>
    <cellStyle name="Total 2 6 19 2" xfId="6724"/>
    <cellStyle name="Total 2 6 19 3" xfId="8621"/>
    <cellStyle name="Total 2 6 19 4" xfId="4445"/>
    <cellStyle name="Total 2 6 2" xfId="2224"/>
    <cellStyle name="Total 2 6 2 2" xfId="6725"/>
    <cellStyle name="Total 2 6 2 3" xfId="8622"/>
    <cellStyle name="Total 2 6 2 4" xfId="4446"/>
    <cellStyle name="Total 2 6 20" xfId="2225"/>
    <cellStyle name="Total 2 6 20 2" xfId="6726"/>
    <cellStyle name="Total 2 6 20 3" xfId="8623"/>
    <cellStyle name="Total 2 6 20 4" xfId="4447"/>
    <cellStyle name="Total 2 6 21" xfId="2226"/>
    <cellStyle name="Total 2 6 21 2" xfId="6727"/>
    <cellStyle name="Total 2 6 21 3" xfId="8624"/>
    <cellStyle name="Total 2 6 21 4" xfId="4448"/>
    <cellStyle name="Total 2 6 22" xfId="2227"/>
    <cellStyle name="Total 2 6 22 2" xfId="6728"/>
    <cellStyle name="Total 2 6 22 3" xfId="8625"/>
    <cellStyle name="Total 2 6 22 4" xfId="4449"/>
    <cellStyle name="Total 2 6 23" xfId="2228"/>
    <cellStyle name="Total 2 6 23 2" xfId="6729"/>
    <cellStyle name="Total 2 6 23 3" xfId="8626"/>
    <cellStyle name="Total 2 6 23 4" xfId="4450"/>
    <cellStyle name="Total 2 6 24" xfId="6714"/>
    <cellStyle name="Total 2 6 25" xfId="8611"/>
    <cellStyle name="Total 2 6 26" xfId="4435"/>
    <cellStyle name="Total 2 6 3" xfId="2229"/>
    <cellStyle name="Total 2 6 3 2" xfId="6730"/>
    <cellStyle name="Total 2 6 3 3" xfId="8627"/>
    <cellStyle name="Total 2 6 3 4" xfId="4451"/>
    <cellStyle name="Total 2 6 4" xfId="2230"/>
    <cellStyle name="Total 2 6 4 2" xfId="6731"/>
    <cellStyle name="Total 2 6 4 3" xfId="8628"/>
    <cellStyle name="Total 2 6 4 4" xfId="4452"/>
    <cellStyle name="Total 2 6 5" xfId="2231"/>
    <cellStyle name="Total 2 6 5 2" xfId="6732"/>
    <cellStyle name="Total 2 6 5 3" xfId="8629"/>
    <cellStyle name="Total 2 6 5 4" xfId="4453"/>
    <cellStyle name="Total 2 6 6" xfId="2232"/>
    <cellStyle name="Total 2 6 6 2" xfId="6733"/>
    <cellStyle name="Total 2 6 6 3" xfId="8630"/>
    <cellStyle name="Total 2 6 6 4" xfId="4454"/>
    <cellStyle name="Total 2 6 7" xfId="2233"/>
    <cellStyle name="Total 2 6 7 2" xfId="6734"/>
    <cellStyle name="Total 2 6 7 3" xfId="8631"/>
    <cellStyle name="Total 2 6 7 4" xfId="4455"/>
    <cellStyle name="Total 2 6 8" xfId="2234"/>
    <cellStyle name="Total 2 6 8 2" xfId="6735"/>
    <cellStyle name="Total 2 6 8 3" xfId="8632"/>
    <cellStyle name="Total 2 6 8 4" xfId="4456"/>
    <cellStyle name="Total 2 6 9" xfId="2235"/>
    <cellStyle name="Total 2 6 9 2" xfId="6736"/>
    <cellStyle name="Total 2 6 9 3" xfId="8633"/>
    <cellStyle name="Total 2 6 9 4" xfId="4457"/>
    <cellStyle name="Total 2 7" xfId="2236"/>
    <cellStyle name="Total 2 7 10" xfId="2237"/>
    <cellStyle name="Total 2 7 10 2" xfId="6738"/>
    <cellStyle name="Total 2 7 10 3" xfId="8635"/>
    <cellStyle name="Total 2 7 10 4" xfId="4459"/>
    <cellStyle name="Total 2 7 11" xfId="2238"/>
    <cellStyle name="Total 2 7 11 2" xfId="6739"/>
    <cellStyle name="Total 2 7 11 3" xfId="8636"/>
    <cellStyle name="Total 2 7 11 4" xfId="4460"/>
    <cellStyle name="Total 2 7 12" xfId="2239"/>
    <cellStyle name="Total 2 7 12 2" xfId="6740"/>
    <cellStyle name="Total 2 7 12 3" xfId="8637"/>
    <cellStyle name="Total 2 7 12 4" xfId="4461"/>
    <cellStyle name="Total 2 7 13" xfId="2240"/>
    <cellStyle name="Total 2 7 13 2" xfId="6741"/>
    <cellStyle name="Total 2 7 13 3" xfId="8638"/>
    <cellStyle name="Total 2 7 13 4" xfId="4462"/>
    <cellStyle name="Total 2 7 14" xfId="2241"/>
    <cellStyle name="Total 2 7 14 2" xfId="6742"/>
    <cellStyle name="Total 2 7 14 3" xfId="8639"/>
    <cellStyle name="Total 2 7 14 4" xfId="4463"/>
    <cellStyle name="Total 2 7 15" xfId="2242"/>
    <cellStyle name="Total 2 7 15 2" xfId="6743"/>
    <cellStyle name="Total 2 7 15 3" xfId="8640"/>
    <cellStyle name="Total 2 7 15 4" xfId="4464"/>
    <cellStyle name="Total 2 7 16" xfId="2243"/>
    <cellStyle name="Total 2 7 16 2" xfId="6744"/>
    <cellStyle name="Total 2 7 16 3" xfId="8641"/>
    <cellStyle name="Total 2 7 16 4" xfId="4465"/>
    <cellStyle name="Total 2 7 17" xfId="2244"/>
    <cellStyle name="Total 2 7 17 2" xfId="6745"/>
    <cellStyle name="Total 2 7 17 3" xfId="8642"/>
    <cellStyle name="Total 2 7 17 4" xfId="4466"/>
    <cellStyle name="Total 2 7 18" xfId="2245"/>
    <cellStyle name="Total 2 7 18 2" xfId="6746"/>
    <cellStyle name="Total 2 7 18 3" xfId="8643"/>
    <cellStyle name="Total 2 7 18 4" xfId="4467"/>
    <cellStyle name="Total 2 7 19" xfId="2246"/>
    <cellStyle name="Total 2 7 19 2" xfId="6747"/>
    <cellStyle name="Total 2 7 19 3" xfId="8644"/>
    <cellStyle name="Total 2 7 19 4" xfId="4468"/>
    <cellStyle name="Total 2 7 2" xfId="2247"/>
    <cellStyle name="Total 2 7 2 2" xfId="6748"/>
    <cellStyle name="Total 2 7 2 3" xfId="8645"/>
    <cellStyle name="Total 2 7 2 4" xfId="4469"/>
    <cellStyle name="Total 2 7 20" xfId="2248"/>
    <cellStyle name="Total 2 7 20 2" xfId="6749"/>
    <cellStyle name="Total 2 7 20 3" xfId="8646"/>
    <cellStyle name="Total 2 7 20 4" xfId="4470"/>
    <cellStyle name="Total 2 7 21" xfId="2249"/>
    <cellStyle name="Total 2 7 21 2" xfId="6750"/>
    <cellStyle name="Total 2 7 21 3" xfId="8647"/>
    <cellStyle name="Total 2 7 21 4" xfId="4471"/>
    <cellStyle name="Total 2 7 22" xfId="2250"/>
    <cellStyle name="Total 2 7 22 2" xfId="6751"/>
    <cellStyle name="Total 2 7 22 3" xfId="8648"/>
    <cellStyle name="Total 2 7 22 4" xfId="4472"/>
    <cellStyle name="Total 2 7 23" xfId="2251"/>
    <cellStyle name="Total 2 7 23 2" xfId="6752"/>
    <cellStyle name="Total 2 7 23 3" xfId="8649"/>
    <cellStyle name="Total 2 7 23 4" xfId="4473"/>
    <cellStyle name="Total 2 7 24" xfId="6737"/>
    <cellStyle name="Total 2 7 25" xfId="8634"/>
    <cellStyle name="Total 2 7 26" xfId="4458"/>
    <cellStyle name="Total 2 7 3" xfId="2252"/>
    <cellStyle name="Total 2 7 3 2" xfId="6753"/>
    <cellStyle name="Total 2 7 3 3" xfId="8650"/>
    <cellStyle name="Total 2 7 3 4" xfId="4474"/>
    <cellStyle name="Total 2 7 4" xfId="2253"/>
    <cellStyle name="Total 2 7 4 2" xfId="6754"/>
    <cellStyle name="Total 2 7 4 3" xfId="8651"/>
    <cellStyle name="Total 2 7 4 4" xfId="4475"/>
    <cellStyle name="Total 2 7 5" xfId="2254"/>
    <cellStyle name="Total 2 7 5 2" xfId="6755"/>
    <cellStyle name="Total 2 7 5 3" xfId="8652"/>
    <cellStyle name="Total 2 7 5 4" xfId="4476"/>
    <cellStyle name="Total 2 7 6" xfId="2255"/>
    <cellStyle name="Total 2 7 6 2" xfId="6756"/>
    <cellStyle name="Total 2 7 6 3" xfId="8653"/>
    <cellStyle name="Total 2 7 6 4" xfId="4477"/>
    <cellStyle name="Total 2 7 7" xfId="2256"/>
    <cellStyle name="Total 2 7 7 2" xfId="6757"/>
    <cellStyle name="Total 2 7 7 3" xfId="8654"/>
    <cellStyle name="Total 2 7 7 4" xfId="4478"/>
    <cellStyle name="Total 2 7 8" xfId="2257"/>
    <cellStyle name="Total 2 7 8 2" xfId="6758"/>
    <cellStyle name="Total 2 7 8 3" xfId="8655"/>
    <cellStyle name="Total 2 7 8 4" xfId="4479"/>
    <cellStyle name="Total 2 7 9" xfId="2258"/>
    <cellStyle name="Total 2 7 9 2" xfId="6759"/>
    <cellStyle name="Total 2 7 9 3" xfId="8656"/>
    <cellStyle name="Total 2 7 9 4" xfId="4480"/>
    <cellStyle name="Total 2 8" xfId="2259"/>
    <cellStyle name="Total 2 8 10" xfId="2260"/>
    <cellStyle name="Total 2 8 10 2" xfId="6761"/>
    <cellStyle name="Total 2 8 10 3" xfId="8658"/>
    <cellStyle name="Total 2 8 10 4" xfId="4482"/>
    <cellStyle name="Total 2 8 11" xfId="2261"/>
    <cellStyle name="Total 2 8 11 2" xfId="6762"/>
    <cellStyle name="Total 2 8 11 3" xfId="8659"/>
    <cellStyle name="Total 2 8 11 4" xfId="4483"/>
    <cellStyle name="Total 2 8 12" xfId="2262"/>
    <cellStyle name="Total 2 8 12 2" xfId="6763"/>
    <cellStyle name="Total 2 8 12 3" xfId="8660"/>
    <cellStyle name="Total 2 8 12 4" xfId="4484"/>
    <cellStyle name="Total 2 8 13" xfId="2263"/>
    <cellStyle name="Total 2 8 13 2" xfId="6764"/>
    <cellStyle name="Total 2 8 13 3" xfId="8661"/>
    <cellStyle name="Total 2 8 13 4" xfId="4485"/>
    <cellStyle name="Total 2 8 14" xfId="2264"/>
    <cellStyle name="Total 2 8 14 2" xfId="6765"/>
    <cellStyle name="Total 2 8 14 3" xfId="8662"/>
    <cellStyle name="Total 2 8 14 4" xfId="4486"/>
    <cellStyle name="Total 2 8 15" xfId="2265"/>
    <cellStyle name="Total 2 8 15 2" xfId="6766"/>
    <cellStyle name="Total 2 8 15 3" xfId="8663"/>
    <cellStyle name="Total 2 8 15 4" xfId="4487"/>
    <cellStyle name="Total 2 8 16" xfId="2266"/>
    <cellStyle name="Total 2 8 16 2" xfId="6767"/>
    <cellStyle name="Total 2 8 16 3" xfId="8664"/>
    <cellStyle name="Total 2 8 16 4" xfId="4488"/>
    <cellStyle name="Total 2 8 17" xfId="2267"/>
    <cellStyle name="Total 2 8 17 2" xfId="6768"/>
    <cellStyle name="Total 2 8 17 3" xfId="8665"/>
    <cellStyle name="Total 2 8 17 4" xfId="4489"/>
    <cellStyle name="Total 2 8 18" xfId="2268"/>
    <cellStyle name="Total 2 8 18 2" xfId="6769"/>
    <cellStyle name="Total 2 8 18 3" xfId="8666"/>
    <cellStyle name="Total 2 8 18 4" xfId="4490"/>
    <cellStyle name="Total 2 8 19" xfId="2269"/>
    <cellStyle name="Total 2 8 19 2" xfId="6770"/>
    <cellStyle name="Total 2 8 19 3" xfId="8667"/>
    <cellStyle name="Total 2 8 19 4" xfId="4491"/>
    <cellStyle name="Total 2 8 2" xfId="2270"/>
    <cellStyle name="Total 2 8 2 2" xfId="6771"/>
    <cellStyle name="Total 2 8 2 3" xfId="8668"/>
    <cellStyle name="Total 2 8 2 4" xfId="4492"/>
    <cellStyle name="Total 2 8 20" xfId="2271"/>
    <cellStyle name="Total 2 8 20 2" xfId="6772"/>
    <cellStyle name="Total 2 8 20 3" xfId="8669"/>
    <cellStyle name="Total 2 8 20 4" xfId="4493"/>
    <cellStyle name="Total 2 8 21" xfId="2272"/>
    <cellStyle name="Total 2 8 21 2" xfId="6773"/>
    <cellStyle name="Total 2 8 21 3" xfId="8670"/>
    <cellStyle name="Total 2 8 21 4" xfId="4494"/>
    <cellStyle name="Total 2 8 22" xfId="2273"/>
    <cellStyle name="Total 2 8 22 2" xfId="6774"/>
    <cellStyle name="Total 2 8 22 3" xfId="8671"/>
    <cellStyle name="Total 2 8 22 4" xfId="4495"/>
    <cellStyle name="Total 2 8 23" xfId="2274"/>
    <cellStyle name="Total 2 8 23 2" xfId="6775"/>
    <cellStyle name="Total 2 8 23 3" xfId="8672"/>
    <cellStyle name="Total 2 8 23 4" xfId="4496"/>
    <cellStyle name="Total 2 8 24" xfId="6760"/>
    <cellStyle name="Total 2 8 25" xfId="8657"/>
    <cellStyle name="Total 2 8 26" xfId="4481"/>
    <cellStyle name="Total 2 8 3" xfId="2275"/>
    <cellStyle name="Total 2 8 3 2" xfId="6776"/>
    <cellStyle name="Total 2 8 3 3" xfId="8673"/>
    <cellStyle name="Total 2 8 3 4" xfId="4497"/>
    <cellStyle name="Total 2 8 4" xfId="2276"/>
    <cellStyle name="Total 2 8 4 2" xfId="6777"/>
    <cellStyle name="Total 2 8 4 3" xfId="8674"/>
    <cellStyle name="Total 2 8 4 4" xfId="4498"/>
    <cellStyle name="Total 2 8 5" xfId="2277"/>
    <cellStyle name="Total 2 8 5 2" xfId="6778"/>
    <cellStyle name="Total 2 8 5 3" xfId="8675"/>
    <cellStyle name="Total 2 8 5 4" xfId="4499"/>
    <cellStyle name="Total 2 8 6" xfId="2278"/>
    <cellStyle name="Total 2 8 6 2" xfId="6779"/>
    <cellStyle name="Total 2 8 6 3" xfId="8676"/>
    <cellStyle name="Total 2 8 6 4" xfId="4500"/>
    <cellStyle name="Total 2 8 7" xfId="2279"/>
    <cellStyle name="Total 2 8 7 2" xfId="6780"/>
    <cellStyle name="Total 2 8 7 3" xfId="8677"/>
    <cellStyle name="Total 2 8 7 4" xfId="4501"/>
    <cellStyle name="Total 2 8 8" xfId="2280"/>
    <cellStyle name="Total 2 8 8 2" xfId="6781"/>
    <cellStyle name="Total 2 8 8 3" xfId="8678"/>
    <cellStyle name="Total 2 8 8 4" xfId="4502"/>
    <cellStyle name="Total 2 8 9" xfId="2281"/>
    <cellStyle name="Total 2 8 9 2" xfId="6782"/>
    <cellStyle name="Total 2 8 9 3" xfId="8679"/>
    <cellStyle name="Total 2 8 9 4" xfId="4503"/>
    <cellStyle name="Total 2 9" xfId="2282"/>
    <cellStyle name="Total 2 9 10" xfId="2283"/>
    <cellStyle name="Total 2 9 10 2" xfId="6784"/>
    <cellStyle name="Total 2 9 10 3" xfId="8681"/>
    <cellStyle name="Total 2 9 10 4" xfId="4505"/>
    <cellStyle name="Total 2 9 11" xfId="2284"/>
    <cellStyle name="Total 2 9 11 2" xfId="6785"/>
    <cellStyle name="Total 2 9 11 3" xfId="8682"/>
    <cellStyle name="Total 2 9 11 4" xfId="4506"/>
    <cellStyle name="Total 2 9 12" xfId="2285"/>
    <cellStyle name="Total 2 9 12 2" xfId="6786"/>
    <cellStyle name="Total 2 9 12 3" xfId="8683"/>
    <cellStyle name="Total 2 9 12 4" xfId="4507"/>
    <cellStyle name="Total 2 9 13" xfId="2286"/>
    <cellStyle name="Total 2 9 13 2" xfId="6787"/>
    <cellStyle name="Total 2 9 13 3" xfId="8684"/>
    <cellStyle name="Total 2 9 13 4" xfId="4508"/>
    <cellStyle name="Total 2 9 14" xfId="2287"/>
    <cellStyle name="Total 2 9 14 2" xfId="6788"/>
    <cellStyle name="Total 2 9 14 3" xfId="8685"/>
    <cellStyle name="Total 2 9 14 4" xfId="4509"/>
    <cellStyle name="Total 2 9 15" xfId="2288"/>
    <cellStyle name="Total 2 9 15 2" xfId="6789"/>
    <cellStyle name="Total 2 9 15 3" xfId="8686"/>
    <cellStyle name="Total 2 9 15 4" xfId="4510"/>
    <cellStyle name="Total 2 9 16" xfId="2289"/>
    <cellStyle name="Total 2 9 16 2" xfId="6790"/>
    <cellStyle name="Total 2 9 16 3" xfId="8687"/>
    <cellStyle name="Total 2 9 16 4" xfId="4511"/>
    <cellStyle name="Total 2 9 17" xfId="2290"/>
    <cellStyle name="Total 2 9 17 2" xfId="6791"/>
    <cellStyle name="Total 2 9 17 3" xfId="8688"/>
    <cellStyle name="Total 2 9 17 4" xfId="4512"/>
    <cellStyle name="Total 2 9 18" xfId="2291"/>
    <cellStyle name="Total 2 9 18 2" xfId="6792"/>
    <cellStyle name="Total 2 9 18 3" xfId="8689"/>
    <cellStyle name="Total 2 9 18 4" xfId="4513"/>
    <cellStyle name="Total 2 9 19" xfId="2292"/>
    <cellStyle name="Total 2 9 19 2" xfId="6793"/>
    <cellStyle name="Total 2 9 19 3" xfId="8690"/>
    <cellStyle name="Total 2 9 19 4" xfId="4514"/>
    <cellStyle name="Total 2 9 2" xfId="2293"/>
    <cellStyle name="Total 2 9 2 2" xfId="6794"/>
    <cellStyle name="Total 2 9 2 3" xfId="8691"/>
    <cellStyle name="Total 2 9 2 4" xfId="4515"/>
    <cellStyle name="Total 2 9 20" xfId="2294"/>
    <cellStyle name="Total 2 9 20 2" xfId="6795"/>
    <cellStyle name="Total 2 9 20 3" xfId="8692"/>
    <cellStyle name="Total 2 9 20 4" xfId="4516"/>
    <cellStyle name="Total 2 9 21" xfId="2295"/>
    <cellStyle name="Total 2 9 21 2" xfId="6796"/>
    <cellStyle name="Total 2 9 21 3" xfId="8693"/>
    <cellStyle name="Total 2 9 21 4" xfId="4517"/>
    <cellStyle name="Total 2 9 22" xfId="2296"/>
    <cellStyle name="Total 2 9 22 2" xfId="6797"/>
    <cellStyle name="Total 2 9 22 3" xfId="8694"/>
    <cellStyle name="Total 2 9 22 4" xfId="4518"/>
    <cellStyle name="Total 2 9 23" xfId="2297"/>
    <cellStyle name="Total 2 9 23 2" xfId="6798"/>
    <cellStyle name="Total 2 9 23 3" xfId="8695"/>
    <cellStyle name="Total 2 9 23 4" xfId="4519"/>
    <cellStyle name="Total 2 9 24" xfId="6783"/>
    <cellStyle name="Total 2 9 25" xfId="8680"/>
    <cellStyle name="Total 2 9 26" xfId="4504"/>
    <cellStyle name="Total 2 9 3" xfId="2298"/>
    <cellStyle name="Total 2 9 3 2" xfId="6799"/>
    <cellStyle name="Total 2 9 3 3" xfId="8696"/>
    <cellStyle name="Total 2 9 3 4" xfId="4520"/>
    <cellStyle name="Total 2 9 4" xfId="2299"/>
    <cellStyle name="Total 2 9 4 2" xfId="6800"/>
    <cellStyle name="Total 2 9 4 3" xfId="8697"/>
    <cellStyle name="Total 2 9 4 4" xfId="4521"/>
    <cellStyle name="Total 2 9 5" xfId="2300"/>
    <cellStyle name="Total 2 9 5 2" xfId="6801"/>
    <cellStyle name="Total 2 9 5 3" xfId="8698"/>
    <cellStyle name="Total 2 9 5 4" xfId="4522"/>
    <cellStyle name="Total 2 9 6" xfId="2301"/>
    <cellStyle name="Total 2 9 6 2" xfId="6802"/>
    <cellStyle name="Total 2 9 6 3" xfId="8699"/>
    <cellStyle name="Total 2 9 6 4" xfId="4523"/>
    <cellStyle name="Total 2 9 7" xfId="2302"/>
    <cellStyle name="Total 2 9 7 2" xfId="6803"/>
    <cellStyle name="Total 2 9 7 3" xfId="8700"/>
    <cellStyle name="Total 2 9 7 4" xfId="4524"/>
    <cellStyle name="Total 2 9 8" xfId="2303"/>
    <cellStyle name="Total 2 9 8 2" xfId="6804"/>
    <cellStyle name="Total 2 9 8 3" xfId="8701"/>
    <cellStyle name="Total 2 9 8 4" xfId="4525"/>
    <cellStyle name="Total 2 9 9" xfId="2304"/>
    <cellStyle name="Total 2 9 9 2" xfId="6805"/>
    <cellStyle name="Total 2 9 9 3" xfId="8702"/>
    <cellStyle name="Total 2 9 9 4" xfId="4526"/>
    <cellStyle name="Total 3" xfId="6910"/>
    <cellStyle name="Total 4" xfId="4640"/>
    <cellStyle name="Total 5" xfId="6414"/>
    <cellStyle name="Total 6" xfId="2456"/>
    <cellStyle name="Tytuł" xfId="2305"/>
    <cellStyle name="UploadThisRowValue" xfId="70"/>
    <cellStyle name="Uwaga" xfId="2306"/>
    <cellStyle name="Uwaga 10" xfId="2307"/>
    <cellStyle name="Uwaga 10 2" xfId="6807"/>
    <cellStyle name="Uwaga 10 3" xfId="8704"/>
    <cellStyle name="Uwaga 10 4" xfId="4528"/>
    <cellStyle name="Uwaga 11" xfId="2308"/>
    <cellStyle name="Uwaga 11 2" xfId="6808"/>
    <cellStyle name="Uwaga 11 3" xfId="8705"/>
    <cellStyle name="Uwaga 11 4" xfId="4529"/>
    <cellStyle name="Uwaga 12" xfId="2309"/>
    <cellStyle name="Uwaga 12 2" xfId="6809"/>
    <cellStyle name="Uwaga 12 3" xfId="8706"/>
    <cellStyle name="Uwaga 12 4" xfId="4530"/>
    <cellStyle name="Uwaga 13" xfId="2310"/>
    <cellStyle name="Uwaga 13 2" xfId="6810"/>
    <cellStyle name="Uwaga 13 3" xfId="8707"/>
    <cellStyle name="Uwaga 13 4" xfId="4531"/>
    <cellStyle name="Uwaga 14" xfId="2311"/>
    <cellStyle name="Uwaga 14 2" xfId="6811"/>
    <cellStyle name="Uwaga 14 3" xfId="8708"/>
    <cellStyle name="Uwaga 14 4" xfId="4532"/>
    <cellStyle name="Uwaga 15" xfId="2312"/>
    <cellStyle name="Uwaga 15 2" xfId="6812"/>
    <cellStyle name="Uwaga 15 3" xfId="8709"/>
    <cellStyle name="Uwaga 15 4" xfId="4533"/>
    <cellStyle name="Uwaga 16" xfId="2313"/>
    <cellStyle name="Uwaga 16 2" xfId="6813"/>
    <cellStyle name="Uwaga 16 3" xfId="8710"/>
    <cellStyle name="Uwaga 16 4" xfId="4534"/>
    <cellStyle name="Uwaga 17" xfId="2314"/>
    <cellStyle name="Uwaga 17 2" xfId="6814"/>
    <cellStyle name="Uwaga 17 3" xfId="8711"/>
    <cellStyle name="Uwaga 17 4" xfId="4535"/>
    <cellStyle name="Uwaga 18" xfId="2315"/>
    <cellStyle name="Uwaga 18 2" xfId="6815"/>
    <cellStyle name="Uwaga 18 3" xfId="8712"/>
    <cellStyle name="Uwaga 18 4" xfId="4536"/>
    <cellStyle name="Uwaga 19" xfId="2316"/>
    <cellStyle name="Uwaga 19 2" xfId="6816"/>
    <cellStyle name="Uwaga 19 3" xfId="8713"/>
    <cellStyle name="Uwaga 19 4" xfId="4537"/>
    <cellStyle name="Uwaga 2" xfId="2317"/>
    <cellStyle name="Uwaga 2 10" xfId="2318"/>
    <cellStyle name="Uwaga 2 10 2" xfId="6818"/>
    <cellStyle name="Uwaga 2 10 3" xfId="8715"/>
    <cellStyle name="Uwaga 2 10 4" xfId="4539"/>
    <cellStyle name="Uwaga 2 11" xfId="2319"/>
    <cellStyle name="Uwaga 2 11 2" xfId="6819"/>
    <cellStyle name="Uwaga 2 11 3" xfId="8716"/>
    <cellStyle name="Uwaga 2 11 4" xfId="4540"/>
    <cellStyle name="Uwaga 2 12" xfId="2320"/>
    <cellStyle name="Uwaga 2 12 2" xfId="6820"/>
    <cellStyle name="Uwaga 2 12 3" xfId="8717"/>
    <cellStyle name="Uwaga 2 12 4" xfId="4541"/>
    <cellStyle name="Uwaga 2 13" xfId="2321"/>
    <cellStyle name="Uwaga 2 13 2" xfId="6821"/>
    <cellStyle name="Uwaga 2 13 3" xfId="8718"/>
    <cellStyle name="Uwaga 2 13 4" xfId="4542"/>
    <cellStyle name="Uwaga 2 14" xfId="2322"/>
    <cellStyle name="Uwaga 2 14 2" xfId="6822"/>
    <cellStyle name="Uwaga 2 14 3" xfId="8719"/>
    <cellStyle name="Uwaga 2 14 4" xfId="4543"/>
    <cellStyle name="Uwaga 2 15" xfId="2323"/>
    <cellStyle name="Uwaga 2 15 2" xfId="6823"/>
    <cellStyle name="Uwaga 2 15 3" xfId="8720"/>
    <cellStyle name="Uwaga 2 15 4" xfId="4544"/>
    <cellStyle name="Uwaga 2 16" xfId="2324"/>
    <cellStyle name="Uwaga 2 16 2" xfId="6824"/>
    <cellStyle name="Uwaga 2 16 3" xfId="8721"/>
    <cellStyle name="Uwaga 2 16 4" xfId="4545"/>
    <cellStyle name="Uwaga 2 17" xfId="2325"/>
    <cellStyle name="Uwaga 2 17 2" xfId="6825"/>
    <cellStyle name="Uwaga 2 17 3" xfId="8722"/>
    <cellStyle name="Uwaga 2 17 4" xfId="4546"/>
    <cellStyle name="Uwaga 2 18" xfId="2326"/>
    <cellStyle name="Uwaga 2 18 2" xfId="6826"/>
    <cellStyle name="Uwaga 2 18 3" xfId="8723"/>
    <cellStyle name="Uwaga 2 18 4" xfId="4547"/>
    <cellStyle name="Uwaga 2 19" xfId="2327"/>
    <cellStyle name="Uwaga 2 19 2" xfId="6827"/>
    <cellStyle name="Uwaga 2 19 3" xfId="8724"/>
    <cellStyle name="Uwaga 2 19 4" xfId="4548"/>
    <cellStyle name="Uwaga 2 2" xfId="2328"/>
    <cellStyle name="Uwaga 2 2 2" xfId="6828"/>
    <cellStyle name="Uwaga 2 2 3" xfId="8725"/>
    <cellStyle name="Uwaga 2 2 4" xfId="4549"/>
    <cellStyle name="Uwaga 2 20" xfId="2329"/>
    <cellStyle name="Uwaga 2 20 2" xfId="6829"/>
    <cellStyle name="Uwaga 2 20 3" xfId="8726"/>
    <cellStyle name="Uwaga 2 20 4" xfId="4550"/>
    <cellStyle name="Uwaga 2 21" xfId="2330"/>
    <cellStyle name="Uwaga 2 21 2" xfId="6830"/>
    <cellStyle name="Uwaga 2 21 3" xfId="8727"/>
    <cellStyle name="Uwaga 2 21 4" xfId="4551"/>
    <cellStyle name="Uwaga 2 22" xfId="2331"/>
    <cellStyle name="Uwaga 2 22 2" xfId="6831"/>
    <cellStyle name="Uwaga 2 22 3" xfId="8728"/>
    <cellStyle name="Uwaga 2 22 4" xfId="4552"/>
    <cellStyle name="Uwaga 2 23" xfId="2332"/>
    <cellStyle name="Uwaga 2 23 2" xfId="6832"/>
    <cellStyle name="Uwaga 2 23 3" xfId="8729"/>
    <cellStyle name="Uwaga 2 23 4" xfId="4553"/>
    <cellStyle name="Uwaga 2 24" xfId="6817"/>
    <cellStyle name="Uwaga 2 25" xfId="8714"/>
    <cellStyle name="Uwaga 2 26" xfId="4538"/>
    <cellStyle name="Uwaga 2 3" xfId="2333"/>
    <cellStyle name="Uwaga 2 3 2" xfId="6833"/>
    <cellStyle name="Uwaga 2 3 3" xfId="8730"/>
    <cellStyle name="Uwaga 2 3 4" xfId="4554"/>
    <cellStyle name="Uwaga 2 4" xfId="2334"/>
    <cellStyle name="Uwaga 2 4 2" xfId="6834"/>
    <cellStyle name="Uwaga 2 4 3" xfId="8731"/>
    <cellStyle name="Uwaga 2 4 4" xfId="4555"/>
    <cellStyle name="Uwaga 2 5" xfId="2335"/>
    <cellStyle name="Uwaga 2 5 2" xfId="6835"/>
    <cellStyle name="Uwaga 2 5 3" xfId="8732"/>
    <cellStyle name="Uwaga 2 5 4" xfId="4556"/>
    <cellStyle name="Uwaga 2 6" xfId="2336"/>
    <cellStyle name="Uwaga 2 6 2" xfId="6836"/>
    <cellStyle name="Uwaga 2 6 3" xfId="8733"/>
    <cellStyle name="Uwaga 2 6 4" xfId="4557"/>
    <cellStyle name="Uwaga 2 7" xfId="2337"/>
    <cellStyle name="Uwaga 2 7 2" xfId="6837"/>
    <cellStyle name="Uwaga 2 7 3" xfId="8734"/>
    <cellStyle name="Uwaga 2 7 4" xfId="4558"/>
    <cellStyle name="Uwaga 2 8" xfId="2338"/>
    <cellStyle name="Uwaga 2 8 2" xfId="6838"/>
    <cellStyle name="Uwaga 2 8 3" xfId="8735"/>
    <cellStyle name="Uwaga 2 8 4" xfId="4559"/>
    <cellStyle name="Uwaga 2 9" xfId="2339"/>
    <cellStyle name="Uwaga 2 9 2" xfId="6839"/>
    <cellStyle name="Uwaga 2 9 3" xfId="8736"/>
    <cellStyle name="Uwaga 2 9 4" xfId="4560"/>
    <cellStyle name="Uwaga 20" xfId="2340"/>
    <cellStyle name="Uwaga 20 2" xfId="6840"/>
    <cellStyle name="Uwaga 20 3" xfId="8737"/>
    <cellStyle name="Uwaga 20 4" xfId="4561"/>
    <cellStyle name="Uwaga 21" xfId="2341"/>
    <cellStyle name="Uwaga 21 2" xfId="6841"/>
    <cellStyle name="Uwaga 21 3" xfId="8738"/>
    <cellStyle name="Uwaga 21 4" xfId="4562"/>
    <cellStyle name="Uwaga 22" xfId="2342"/>
    <cellStyle name="Uwaga 22 2" xfId="6842"/>
    <cellStyle name="Uwaga 22 3" xfId="8739"/>
    <cellStyle name="Uwaga 22 4" xfId="4563"/>
    <cellStyle name="Uwaga 23" xfId="2343"/>
    <cellStyle name="Uwaga 23 2" xfId="6843"/>
    <cellStyle name="Uwaga 23 3" xfId="8740"/>
    <cellStyle name="Uwaga 23 4" xfId="4564"/>
    <cellStyle name="Uwaga 24" xfId="2344"/>
    <cellStyle name="Uwaga 24 2" xfId="6844"/>
    <cellStyle name="Uwaga 24 3" xfId="8741"/>
    <cellStyle name="Uwaga 24 4" xfId="4565"/>
    <cellStyle name="Uwaga 25" xfId="2345"/>
    <cellStyle name="Uwaga 25 2" xfId="6845"/>
    <cellStyle name="Uwaga 25 3" xfId="8742"/>
    <cellStyle name="Uwaga 25 4" xfId="4566"/>
    <cellStyle name="Uwaga 26" xfId="6806"/>
    <cellStyle name="Uwaga 27" xfId="8703"/>
    <cellStyle name="Uwaga 28" xfId="4527"/>
    <cellStyle name="Uwaga 3" xfId="2346"/>
    <cellStyle name="Uwaga 3 10" xfId="2347"/>
    <cellStyle name="Uwaga 3 10 2" xfId="6847"/>
    <cellStyle name="Uwaga 3 10 3" xfId="8744"/>
    <cellStyle name="Uwaga 3 10 4" xfId="4568"/>
    <cellStyle name="Uwaga 3 11" xfId="2348"/>
    <cellStyle name="Uwaga 3 11 2" xfId="6848"/>
    <cellStyle name="Uwaga 3 11 3" xfId="8745"/>
    <cellStyle name="Uwaga 3 11 4" xfId="4569"/>
    <cellStyle name="Uwaga 3 12" xfId="2349"/>
    <cellStyle name="Uwaga 3 12 2" xfId="6849"/>
    <cellStyle name="Uwaga 3 12 3" xfId="8746"/>
    <cellStyle name="Uwaga 3 12 4" xfId="4570"/>
    <cellStyle name="Uwaga 3 13" xfId="2350"/>
    <cellStyle name="Uwaga 3 13 2" xfId="6850"/>
    <cellStyle name="Uwaga 3 13 3" xfId="8747"/>
    <cellStyle name="Uwaga 3 13 4" xfId="4571"/>
    <cellStyle name="Uwaga 3 14" xfId="2351"/>
    <cellStyle name="Uwaga 3 14 2" xfId="6851"/>
    <cellStyle name="Uwaga 3 14 3" xfId="8748"/>
    <cellStyle name="Uwaga 3 14 4" xfId="4572"/>
    <cellStyle name="Uwaga 3 15" xfId="2352"/>
    <cellStyle name="Uwaga 3 15 2" xfId="6852"/>
    <cellStyle name="Uwaga 3 15 3" xfId="8749"/>
    <cellStyle name="Uwaga 3 15 4" xfId="4573"/>
    <cellStyle name="Uwaga 3 16" xfId="2353"/>
    <cellStyle name="Uwaga 3 16 2" xfId="6853"/>
    <cellStyle name="Uwaga 3 16 3" xfId="8750"/>
    <cellStyle name="Uwaga 3 16 4" xfId="4574"/>
    <cellStyle name="Uwaga 3 17" xfId="2354"/>
    <cellStyle name="Uwaga 3 17 2" xfId="6854"/>
    <cellStyle name="Uwaga 3 17 3" xfId="8751"/>
    <cellStyle name="Uwaga 3 17 4" xfId="4575"/>
    <cellStyle name="Uwaga 3 18" xfId="2355"/>
    <cellStyle name="Uwaga 3 18 2" xfId="6855"/>
    <cellStyle name="Uwaga 3 18 3" xfId="8752"/>
    <cellStyle name="Uwaga 3 18 4" xfId="4576"/>
    <cellStyle name="Uwaga 3 19" xfId="2356"/>
    <cellStyle name="Uwaga 3 19 2" xfId="6856"/>
    <cellStyle name="Uwaga 3 19 3" xfId="8753"/>
    <cellStyle name="Uwaga 3 19 4" xfId="4577"/>
    <cellStyle name="Uwaga 3 2" xfId="2357"/>
    <cellStyle name="Uwaga 3 2 2" xfId="6857"/>
    <cellStyle name="Uwaga 3 2 3" xfId="8754"/>
    <cellStyle name="Uwaga 3 2 4" xfId="4578"/>
    <cellStyle name="Uwaga 3 20" xfId="2358"/>
    <cellStyle name="Uwaga 3 20 2" xfId="6858"/>
    <cellStyle name="Uwaga 3 20 3" xfId="8755"/>
    <cellStyle name="Uwaga 3 20 4" xfId="4579"/>
    <cellStyle name="Uwaga 3 21" xfId="2359"/>
    <cellStyle name="Uwaga 3 21 2" xfId="6859"/>
    <cellStyle name="Uwaga 3 21 3" xfId="8756"/>
    <cellStyle name="Uwaga 3 21 4" xfId="4580"/>
    <cellStyle name="Uwaga 3 22" xfId="2360"/>
    <cellStyle name="Uwaga 3 22 2" xfId="6860"/>
    <cellStyle name="Uwaga 3 22 3" xfId="8757"/>
    <cellStyle name="Uwaga 3 22 4" xfId="4581"/>
    <cellStyle name="Uwaga 3 23" xfId="2361"/>
    <cellStyle name="Uwaga 3 23 2" xfId="6861"/>
    <cellStyle name="Uwaga 3 23 3" xfId="8758"/>
    <cellStyle name="Uwaga 3 23 4" xfId="4582"/>
    <cellStyle name="Uwaga 3 24" xfId="6846"/>
    <cellStyle name="Uwaga 3 25" xfId="8743"/>
    <cellStyle name="Uwaga 3 26" xfId="4567"/>
    <cellStyle name="Uwaga 3 3" xfId="2362"/>
    <cellStyle name="Uwaga 3 3 2" xfId="6862"/>
    <cellStyle name="Uwaga 3 3 3" xfId="8759"/>
    <cellStyle name="Uwaga 3 3 4" xfId="4583"/>
    <cellStyle name="Uwaga 3 4" xfId="2363"/>
    <cellStyle name="Uwaga 3 4 2" xfId="6863"/>
    <cellStyle name="Uwaga 3 4 3" xfId="8760"/>
    <cellStyle name="Uwaga 3 4 4" xfId="4584"/>
    <cellStyle name="Uwaga 3 5" xfId="2364"/>
    <cellStyle name="Uwaga 3 5 2" xfId="6864"/>
    <cellStyle name="Uwaga 3 5 3" xfId="8761"/>
    <cellStyle name="Uwaga 3 5 4" xfId="4585"/>
    <cellStyle name="Uwaga 3 6" xfId="2365"/>
    <cellStyle name="Uwaga 3 6 2" xfId="6865"/>
    <cellStyle name="Uwaga 3 6 3" xfId="8762"/>
    <cellStyle name="Uwaga 3 6 4" xfId="4586"/>
    <cellStyle name="Uwaga 3 7" xfId="2366"/>
    <cellStyle name="Uwaga 3 7 2" xfId="6866"/>
    <cellStyle name="Uwaga 3 7 3" xfId="8763"/>
    <cellStyle name="Uwaga 3 7 4" xfId="4587"/>
    <cellStyle name="Uwaga 3 8" xfId="2367"/>
    <cellStyle name="Uwaga 3 8 2" xfId="6867"/>
    <cellStyle name="Uwaga 3 8 3" xfId="8764"/>
    <cellStyle name="Uwaga 3 8 4" xfId="4588"/>
    <cellStyle name="Uwaga 3 9" xfId="2368"/>
    <cellStyle name="Uwaga 3 9 2" xfId="6868"/>
    <cellStyle name="Uwaga 3 9 3" xfId="8765"/>
    <cellStyle name="Uwaga 3 9 4" xfId="4589"/>
    <cellStyle name="Uwaga 4" xfId="2369"/>
    <cellStyle name="Uwaga 4 2" xfId="6869"/>
    <cellStyle name="Uwaga 4 3" xfId="8766"/>
    <cellStyle name="Uwaga 4 4" xfId="4590"/>
    <cellStyle name="Uwaga 5" xfId="2370"/>
    <cellStyle name="Uwaga 5 2" xfId="6870"/>
    <cellStyle name="Uwaga 5 3" xfId="8767"/>
    <cellStyle name="Uwaga 5 4" xfId="4591"/>
    <cellStyle name="Uwaga 6" xfId="2371"/>
    <cellStyle name="Uwaga 6 2" xfId="6871"/>
    <cellStyle name="Uwaga 6 3" xfId="8768"/>
    <cellStyle name="Uwaga 6 4" xfId="4592"/>
    <cellStyle name="Uwaga 7" xfId="2372"/>
    <cellStyle name="Uwaga 7 2" xfId="6872"/>
    <cellStyle name="Uwaga 7 3" xfId="8769"/>
    <cellStyle name="Uwaga 7 4" xfId="4593"/>
    <cellStyle name="Uwaga 8" xfId="2373"/>
    <cellStyle name="Uwaga 8 2" xfId="6873"/>
    <cellStyle name="Uwaga 8 3" xfId="8770"/>
    <cellStyle name="Uwaga 8 4" xfId="4594"/>
    <cellStyle name="Uwaga 9" xfId="2374"/>
    <cellStyle name="Uwaga 9 2" xfId="6874"/>
    <cellStyle name="Uwaga 9 3" xfId="8771"/>
    <cellStyle name="Uwaga 9 4" xfId="4595"/>
    <cellStyle name="Warning Text" xfId="71" builtinId="11" customBuiltin="1"/>
    <cellStyle name="Warning Text 2" xfId="2375"/>
    <cellStyle name="Warning Text 3" xfId="6907"/>
    <cellStyle name="Złe" xfId="2376"/>
  </cellStyles>
  <dxfs count="47"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333333"/>
    <pageSetUpPr fitToPage="1"/>
  </sheetPr>
  <dimension ref="B1:J31"/>
  <sheetViews>
    <sheetView showGridLines="0" tabSelected="1" zoomScale="90" zoomScaleNormal="90" zoomScaleSheetLayoutView="100" workbookViewId="0"/>
  </sheetViews>
  <sheetFormatPr defaultColWidth="8.88671875" defaultRowHeight="15"/>
  <cols>
    <col min="1" max="1" width="5.6640625" style="1" customWidth="1"/>
    <col min="2" max="2" width="2.6640625" style="1" customWidth="1"/>
    <col min="3" max="3" width="4" style="1" customWidth="1"/>
    <col min="4" max="4" width="41.88671875" style="1" customWidth="1"/>
    <col min="5" max="5" width="55.33203125" style="1" customWidth="1"/>
    <col min="6" max="6" width="2.6640625" style="1" customWidth="1"/>
    <col min="7" max="16384" width="8.88671875" style="1"/>
  </cols>
  <sheetData>
    <row r="1" spans="2:10" ht="15.6" thickBot="1"/>
    <row r="2" spans="2:10">
      <c r="B2" s="773"/>
      <c r="C2" s="774"/>
      <c r="D2" s="774"/>
      <c r="E2" s="774"/>
      <c r="F2" s="775"/>
    </row>
    <row r="3" spans="2:10">
      <c r="B3" s="776"/>
      <c r="C3" s="246"/>
      <c r="D3" s="246"/>
      <c r="E3" s="246"/>
      <c r="F3" s="777"/>
    </row>
    <row r="4" spans="2:10">
      <c r="B4" s="776"/>
      <c r="C4" s="246"/>
      <c r="D4" s="246"/>
      <c r="E4" s="246"/>
      <c r="F4" s="777"/>
    </row>
    <row r="5" spans="2:10">
      <c r="B5" s="776"/>
      <c r="C5" s="246"/>
      <c r="D5" s="246"/>
      <c r="E5" s="246"/>
      <c r="F5" s="777"/>
    </row>
    <row r="6" spans="2:10">
      <c r="B6" s="776"/>
      <c r="C6" s="246"/>
      <c r="D6" s="246"/>
      <c r="E6" s="246"/>
      <c r="F6" s="777"/>
    </row>
    <row r="7" spans="2:10" ht="36">
      <c r="B7" s="778"/>
      <c r="C7" s="779" t="s">
        <v>1137</v>
      </c>
      <c r="D7" s="780"/>
      <c r="E7" s="781"/>
      <c r="F7" s="782"/>
    </row>
    <row r="8" spans="2:10">
      <c r="B8" s="776"/>
      <c r="C8" s="734"/>
      <c r="D8" s="734"/>
      <c r="E8" s="246"/>
      <c r="F8" s="777"/>
    </row>
    <row r="9" spans="2:10">
      <c r="B9" s="776"/>
      <c r="C9" s="574" t="s">
        <v>238</v>
      </c>
      <c r="D9" s="574"/>
      <c r="E9" s="574"/>
      <c r="F9" s="777"/>
      <c r="J9" s="1056"/>
    </row>
    <row r="10" spans="2:10" ht="24.9" customHeight="1">
      <c r="B10" s="776"/>
      <c r="C10" s="787" t="s">
        <v>272</v>
      </c>
      <c r="E10" s="788"/>
      <c r="F10" s="777"/>
    </row>
    <row r="11" spans="2:10">
      <c r="B11" s="776"/>
      <c r="C11" s="789"/>
      <c r="D11" s="790" t="s">
        <v>239</v>
      </c>
      <c r="E11" s="791" t="s">
        <v>270</v>
      </c>
      <c r="F11" s="777"/>
    </row>
    <row r="12" spans="2:10">
      <c r="B12" s="776"/>
      <c r="C12" s="789"/>
      <c r="D12" s="792" t="s">
        <v>240</v>
      </c>
      <c r="E12" s="791" t="s">
        <v>271</v>
      </c>
      <c r="F12" s="777"/>
    </row>
    <row r="13" spans="2:10" ht="24.9" customHeight="1">
      <c r="B13" s="776"/>
      <c r="C13" s="787" t="s">
        <v>273</v>
      </c>
      <c r="E13" s="246"/>
      <c r="F13" s="777"/>
    </row>
    <row r="14" spans="2:10" ht="30">
      <c r="B14" s="776"/>
      <c r="C14" s="246"/>
      <c r="D14" s="793" t="s">
        <v>312</v>
      </c>
      <c r="E14" s="794" t="s">
        <v>274</v>
      </c>
      <c r="F14" s="777"/>
    </row>
    <row r="15" spans="2:10" ht="30">
      <c r="B15" s="776"/>
      <c r="C15" s="246"/>
      <c r="D15" s="793" t="s">
        <v>313</v>
      </c>
      <c r="E15" s="794" t="s">
        <v>275</v>
      </c>
      <c r="F15" s="777"/>
    </row>
    <row r="16" spans="2:10" ht="30">
      <c r="B16" s="776"/>
      <c r="C16" s="246"/>
      <c r="D16" s="793" t="s">
        <v>314</v>
      </c>
      <c r="E16" s="794" t="s">
        <v>276</v>
      </c>
      <c r="F16" s="777"/>
    </row>
    <row r="17" spans="2:6" ht="45">
      <c r="B17" s="776"/>
      <c r="C17" s="246"/>
      <c r="D17" s="795" t="s">
        <v>315</v>
      </c>
      <c r="E17" s="794" t="s">
        <v>1132</v>
      </c>
      <c r="F17" s="777"/>
    </row>
    <row r="18" spans="2:6" ht="45">
      <c r="B18" s="776"/>
      <c r="C18" s="246"/>
      <c r="D18" s="793" t="s">
        <v>1820</v>
      </c>
      <c r="E18" s="794" t="s">
        <v>303</v>
      </c>
      <c r="F18" s="777"/>
    </row>
    <row r="19" spans="2:6" ht="30">
      <c r="B19" s="776"/>
      <c r="C19" s="246"/>
      <c r="D19" s="793" t="s">
        <v>1821</v>
      </c>
      <c r="E19" s="794" t="s">
        <v>268</v>
      </c>
      <c r="F19" s="777"/>
    </row>
    <row r="20" spans="2:6" ht="30">
      <c r="B20" s="776"/>
      <c r="C20" s="246"/>
      <c r="D20" s="793" t="s">
        <v>1822</v>
      </c>
      <c r="E20" s="794" t="s">
        <v>269</v>
      </c>
      <c r="F20" s="777"/>
    </row>
    <row r="21" spans="2:6" ht="45">
      <c r="B21" s="776"/>
      <c r="C21" s="246"/>
      <c r="D21" s="793" t="s">
        <v>1823</v>
      </c>
      <c r="E21" s="794" t="s">
        <v>279</v>
      </c>
      <c r="F21" s="777"/>
    </row>
    <row r="22" spans="2:6" ht="30">
      <c r="B22" s="776"/>
      <c r="C22" s="796"/>
      <c r="D22" s="797" t="s">
        <v>1824</v>
      </c>
      <c r="E22" s="791" t="s">
        <v>1095</v>
      </c>
      <c r="F22" s="777"/>
    </row>
    <row r="23" spans="2:6">
      <c r="B23" s="776"/>
      <c r="C23" s="734"/>
      <c r="D23" s="798"/>
      <c r="E23" s="246"/>
      <c r="F23" s="777"/>
    </row>
    <row r="24" spans="2:6">
      <c r="B24" s="776"/>
      <c r="C24" s="574" t="s">
        <v>241</v>
      </c>
      <c r="D24" s="574"/>
      <c r="E24" s="574"/>
      <c r="F24" s="777"/>
    </row>
    <row r="25" spans="2:6" ht="24.9" customHeight="1">
      <c r="B25" s="776"/>
      <c r="C25" s="796"/>
      <c r="D25" s="796"/>
      <c r="E25" s="246"/>
      <c r="F25" s="777"/>
    </row>
    <row r="26" spans="2:6">
      <c r="B26" s="776"/>
      <c r="C26" s="575"/>
      <c r="D26" s="942" t="s">
        <v>280</v>
      </c>
      <c r="E26" s="800"/>
      <c r="F26" s="777"/>
    </row>
    <row r="27" spans="2:6" ht="5.0999999999999996" customHeight="1">
      <c r="B27" s="776"/>
      <c r="C27" s="576"/>
      <c r="D27" s="260"/>
      <c r="E27" s="800"/>
      <c r="F27" s="777"/>
    </row>
    <row r="28" spans="2:6">
      <c r="B28" s="776"/>
      <c r="C28" s="577"/>
      <c r="D28" s="799" t="s">
        <v>311</v>
      </c>
      <c r="E28" s="800"/>
      <c r="F28" s="777"/>
    </row>
    <row r="29" spans="2:6" ht="5.0999999999999996" customHeight="1">
      <c r="B29" s="776"/>
      <c r="C29" s="576"/>
      <c r="D29" s="799"/>
      <c r="E29" s="800"/>
      <c r="F29" s="777"/>
    </row>
    <row r="30" spans="2:6" s="772" customFormat="1" ht="31.5" customHeight="1">
      <c r="B30" s="783"/>
      <c r="C30" s="578"/>
      <c r="D30" s="1076" t="s">
        <v>281</v>
      </c>
      <c r="E30" s="1077"/>
      <c r="F30" s="785"/>
    </row>
    <row r="31" spans="2:6" ht="15" customHeight="1" thickBot="1">
      <c r="B31" s="784"/>
      <c r="C31" s="801"/>
      <c r="D31" s="801"/>
      <c r="E31" s="954" t="s">
        <v>1826</v>
      </c>
      <c r="F31" s="786"/>
    </row>
  </sheetData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/>
    <hyperlink ref="D15" location="'2) Enrollment Chart'!D7" display="2) Enrollment Chart"/>
    <hyperlink ref="D11" location="INSTRUCTIONS!C4" display="Instructions"/>
    <hyperlink ref="D12" location="'Funding by District'!A1" display="Funding by District"/>
    <hyperlink ref="D16" location="'3) Staffing Plan'!D12" display="3) Staffing Plan"/>
    <hyperlink ref="D17" location="'4) Pre-Opening Period Budget'!J7" display="4) Pre-Opening Period Budget"/>
    <hyperlink ref="D18" location="'6) Pre-OP Cash Flow 1-Year'!I17" display="6) Pre-OP Cash Flow 1-Year"/>
    <hyperlink ref="D19" location="'7) Year 1 Budget &amp; Assumptions'!I36" display="7) Year 1 Budget &amp; Assumptions"/>
    <hyperlink ref="D20" location="'8) Year 1 Cash Flow'!I18" display="8) Year 1 Cash Flow"/>
    <hyperlink ref="D21" location="'9) 5 YR Budget &amp; Cash Flow Adj'!A1" display="9) 5 YR Budget &amp; Cash Flow Adj"/>
    <hyperlink ref="D22" location="'10) Fiscal Impact'!A1" display="10) Fiscal Impact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F20" sqref="F20"/>
    </sheetView>
  </sheetViews>
  <sheetFormatPr defaultColWidth="8.88671875" defaultRowHeight="15"/>
  <cols>
    <col min="1" max="1" width="3.6640625" style="111" customWidth="1"/>
    <col min="2" max="3" width="2.33203125" style="111" customWidth="1"/>
    <col min="4" max="4" width="25.6640625" style="111" customWidth="1"/>
    <col min="5" max="5" width="40.6640625" style="112" customWidth="1"/>
    <col min="6" max="6" width="2.6640625" style="112" customWidth="1"/>
    <col min="7" max="7" width="16.33203125" style="113" bestFit="1" customWidth="1"/>
    <col min="8" max="8" width="2.6640625" style="114" customWidth="1"/>
    <col min="9" max="13" width="13.6640625" style="114" customWidth="1"/>
    <col min="14" max="14" width="55.6640625" style="115" customWidth="1"/>
    <col min="15" max="16384" width="8.88671875" style="111"/>
  </cols>
  <sheetData>
    <row r="1" spans="2:14" ht="15.6" thickBot="1"/>
    <row r="2" spans="2:14" s="112" customFormat="1" ht="16.5" customHeight="1" thickTop="1">
      <c r="B2" s="1173" t="s">
        <v>299</v>
      </c>
      <c r="C2" s="1174"/>
      <c r="D2" s="1174"/>
      <c r="E2" s="1174"/>
      <c r="F2" s="1175"/>
      <c r="G2" s="1180" t="str">
        <f>UPPER('4) Pre-Opening Period Budget'!B2)</f>
        <v>PLEASE ENTER SCHOOL NAME ON TAB - "1) SCHOOL INFORMATION"</v>
      </c>
      <c r="H2" s="1181"/>
      <c r="I2" s="1181"/>
      <c r="J2" s="1181"/>
      <c r="K2" s="1181"/>
      <c r="L2" s="1181"/>
      <c r="M2" s="1181"/>
      <c r="N2" s="905"/>
    </row>
    <row r="3" spans="2:14" s="112" customFormat="1" ht="14.25" customHeight="1">
      <c r="B3" s="1176"/>
      <c r="C3" s="1152"/>
      <c r="D3" s="1152"/>
      <c r="E3" s="1152"/>
      <c r="F3" s="1153"/>
      <c r="G3" s="1182"/>
      <c r="H3" s="1183"/>
      <c r="I3" s="1183"/>
      <c r="J3" s="1183"/>
      <c r="K3" s="1183"/>
      <c r="L3" s="1183"/>
      <c r="M3" s="1183"/>
      <c r="N3" s="906" t="s">
        <v>105</v>
      </c>
    </row>
    <row r="4" spans="2:14" s="112" customFormat="1" ht="14.25" customHeight="1">
      <c r="B4" s="1177"/>
      <c r="C4" s="1155"/>
      <c r="D4" s="1155"/>
      <c r="E4" s="1155"/>
      <c r="F4" s="1156"/>
      <c r="G4" s="1178" t="s">
        <v>117</v>
      </c>
      <c r="H4" s="1179"/>
      <c r="I4" s="1179"/>
      <c r="J4" s="1179"/>
      <c r="K4" s="1179"/>
      <c r="L4" s="1179"/>
      <c r="M4" s="1179"/>
      <c r="N4" s="906"/>
    </row>
    <row r="5" spans="2:14" s="112" customFormat="1" ht="30">
      <c r="B5" s="1189" t="s">
        <v>298</v>
      </c>
      <c r="C5" s="1190"/>
      <c r="D5" s="1190"/>
      <c r="E5" s="1190"/>
      <c r="F5" s="1191"/>
      <c r="G5" s="1178" t="str">
        <f>CONTROL!$G$19&amp;" THROUGH "&amp;CONTROL!$G$23</f>
        <v xml:space="preserve"> THROUGH </v>
      </c>
      <c r="H5" s="1179"/>
      <c r="I5" s="1179"/>
      <c r="J5" s="1179"/>
      <c r="K5" s="1179"/>
      <c r="L5" s="1179"/>
      <c r="M5" s="1179"/>
      <c r="N5" s="907" t="s">
        <v>300</v>
      </c>
    </row>
    <row r="6" spans="2:14" s="112" customFormat="1">
      <c r="B6" s="118" t="s">
        <v>23</v>
      </c>
      <c r="C6" s="119"/>
      <c r="D6" s="119"/>
      <c r="E6" s="120"/>
      <c r="F6" s="120"/>
      <c r="G6" s="121"/>
      <c r="H6" s="122"/>
      <c r="I6" s="123">
        <f>I65</f>
        <v>0</v>
      </c>
      <c r="J6" s="123">
        <f>J65</f>
        <v>0</v>
      </c>
      <c r="K6" s="123">
        <f>K65</f>
        <v>0</v>
      </c>
      <c r="L6" s="123">
        <f>L65</f>
        <v>0</v>
      </c>
      <c r="M6" s="877">
        <f>M65</f>
        <v>0</v>
      </c>
      <c r="N6" s="908"/>
    </row>
    <row r="7" spans="2:14" s="112" customFormat="1">
      <c r="B7" s="124" t="s">
        <v>0</v>
      </c>
      <c r="C7" s="125"/>
      <c r="D7" s="125"/>
      <c r="E7" s="126"/>
      <c r="F7" s="126"/>
      <c r="G7" s="127"/>
      <c r="H7" s="128"/>
      <c r="I7" s="129">
        <f>I155</f>
        <v>0</v>
      </c>
      <c r="J7" s="129">
        <f>J155</f>
        <v>0</v>
      </c>
      <c r="K7" s="129">
        <f>K155</f>
        <v>0</v>
      </c>
      <c r="L7" s="129">
        <f>L155</f>
        <v>0</v>
      </c>
      <c r="M7" s="878">
        <f>M155</f>
        <v>0</v>
      </c>
      <c r="N7" s="908"/>
    </row>
    <row r="8" spans="2:14" s="112" customFormat="1">
      <c r="B8" s="124" t="s">
        <v>143</v>
      </c>
      <c r="C8" s="125"/>
      <c r="D8" s="125"/>
      <c r="E8" s="126"/>
      <c r="F8" s="126"/>
      <c r="G8" s="127"/>
      <c r="H8" s="128"/>
      <c r="I8" s="129">
        <f>I6-I7</f>
        <v>0</v>
      </c>
      <c r="J8" s="129">
        <f>J157</f>
        <v>0</v>
      </c>
      <c r="K8" s="129">
        <f>K157</f>
        <v>0</v>
      </c>
      <c r="L8" s="129">
        <f>L157</f>
        <v>0</v>
      </c>
      <c r="M8" s="878">
        <f>M157</f>
        <v>0</v>
      </c>
      <c r="N8" s="908"/>
    </row>
    <row r="9" spans="2:14" s="112" customFormat="1">
      <c r="B9" s="829" t="s">
        <v>342</v>
      </c>
      <c r="C9" s="830"/>
      <c r="D9" s="830"/>
      <c r="E9" s="130"/>
      <c r="F9" s="130"/>
      <c r="G9" s="131"/>
      <c r="H9" s="132"/>
      <c r="I9" s="838">
        <f>I176</f>
        <v>0</v>
      </c>
      <c r="J9" s="838">
        <f>J176</f>
        <v>0</v>
      </c>
      <c r="K9" s="838">
        <f>K176</f>
        <v>0</v>
      </c>
      <c r="L9" s="838">
        <f>L176</f>
        <v>0</v>
      </c>
      <c r="M9" s="879">
        <f>M176</f>
        <v>0</v>
      </c>
      <c r="N9" s="908"/>
    </row>
    <row r="10" spans="2:14" s="112" customFormat="1" ht="8.1" customHeight="1">
      <c r="B10" s="134"/>
      <c r="C10" s="126"/>
      <c r="D10" s="126"/>
      <c r="E10" s="126"/>
      <c r="F10" s="126"/>
      <c r="G10" s="127"/>
      <c r="H10" s="135"/>
      <c r="I10" s="135"/>
      <c r="J10" s="135"/>
      <c r="K10" s="135"/>
      <c r="L10" s="135"/>
      <c r="M10" s="135"/>
      <c r="N10" s="909"/>
    </row>
    <row r="11" spans="2:14" s="112" customFormat="1">
      <c r="B11" s="1187"/>
      <c r="C11" s="1136"/>
      <c r="D11" s="1136"/>
      <c r="E11" s="1136"/>
      <c r="F11" s="136"/>
      <c r="G11" s="1188"/>
      <c r="H11" s="1186"/>
      <c r="I11" s="123" t="s">
        <v>111</v>
      </c>
      <c r="J11" s="137" t="s">
        <v>112</v>
      </c>
      <c r="K11" s="137" t="s">
        <v>113</v>
      </c>
      <c r="L11" s="137" t="s">
        <v>114</v>
      </c>
      <c r="M11" s="880" t="s">
        <v>115</v>
      </c>
      <c r="N11" s="909"/>
    </row>
    <row r="12" spans="2:14" s="139" customFormat="1">
      <c r="B12" s="1187"/>
      <c r="C12" s="1136"/>
      <c r="D12" s="1136"/>
      <c r="E12" s="1136"/>
      <c r="F12" s="136"/>
      <c r="G12" s="1188"/>
      <c r="H12" s="1186"/>
      <c r="I12" s="138" t="str">
        <f>CONTROL!G19</f>
        <v/>
      </c>
      <c r="J12" s="138" t="str">
        <f>CONTROL!G20</f>
        <v/>
      </c>
      <c r="K12" s="138" t="str">
        <f>CONTROL!G21</f>
        <v/>
      </c>
      <c r="L12" s="138" t="str">
        <f>CONTROL!G22</f>
        <v/>
      </c>
      <c r="M12" s="881" t="str">
        <f>CONTROL!G23</f>
        <v/>
      </c>
      <c r="N12" s="910"/>
    </row>
    <row r="13" spans="2:14" s="139" customFormat="1" ht="5.25" customHeight="1">
      <c r="B13" s="140"/>
      <c r="C13" s="136"/>
      <c r="D13" s="136"/>
      <c r="E13" s="136"/>
      <c r="F13" s="136"/>
      <c r="G13" s="141"/>
      <c r="H13" s="142"/>
      <c r="I13" s="143"/>
      <c r="J13" s="143"/>
      <c r="K13" s="143"/>
      <c r="L13" s="143"/>
      <c r="M13" s="143"/>
      <c r="N13" s="910"/>
    </row>
    <row r="14" spans="2:14" s="133" customFormat="1">
      <c r="B14" s="124" t="s">
        <v>24</v>
      </c>
      <c r="C14" s="125"/>
      <c r="D14" s="125"/>
      <c r="E14" s="144"/>
      <c r="F14" s="144"/>
      <c r="G14" s="145"/>
      <c r="H14" s="146"/>
      <c r="I14" s="1184" t="s">
        <v>116</v>
      </c>
      <c r="J14" s="1184"/>
      <c r="K14" s="1184"/>
      <c r="L14" s="1184"/>
      <c r="M14" s="1185"/>
      <c r="N14" s="911"/>
    </row>
    <row r="15" spans="2:14" s="133" customFormat="1">
      <c r="B15" s="124"/>
      <c r="C15" s="125" t="s">
        <v>25</v>
      </c>
      <c r="D15" s="125"/>
      <c r="E15" s="144"/>
      <c r="F15" s="144"/>
      <c r="G15" s="145"/>
      <c r="H15" s="146"/>
      <c r="I15" s="1057"/>
      <c r="J15" s="1057"/>
      <c r="K15" s="1057"/>
      <c r="L15" s="1057"/>
      <c r="M15" s="1058"/>
      <c r="N15" s="908"/>
    </row>
    <row r="16" spans="2:14" s="133" customFormat="1" ht="30">
      <c r="B16" s="147"/>
      <c r="C16" s="148"/>
      <c r="D16" s="126" t="s">
        <v>21</v>
      </c>
      <c r="E16" s="144"/>
      <c r="F16" s="144"/>
      <c r="G16" s="149" t="str">
        <f>'6) Year 1 Budget &amp; Assumptions'!G16</f>
        <v>Basic Tuition (2021-22)</v>
      </c>
      <c r="H16" s="146"/>
      <c r="I16" s="150"/>
      <c r="J16" s="150"/>
      <c r="K16" s="150"/>
      <c r="L16" s="150"/>
      <c r="M16" s="150"/>
      <c r="N16" s="911"/>
    </row>
    <row r="17" spans="2:14" s="133" customFormat="1">
      <c r="B17" s="147"/>
      <c r="C17" s="148"/>
      <c r="D17" s="151" t="s">
        <v>167</v>
      </c>
      <c r="E17" s="152" t="str">
        <f>'6) Year 1 Budget &amp; Assumptions'!E17</f>
        <v>Please complete "ENROLLMENT" tab</v>
      </c>
      <c r="F17" s="153"/>
      <c r="G17" s="154">
        <f>CONTROL!C98</f>
        <v>0</v>
      </c>
      <c r="H17" s="146"/>
      <c r="I17" s="862">
        <f>'7) Year 1 Cash Flow'!U18</f>
        <v>0</v>
      </c>
      <c r="J17" s="862">
        <f>CONTROL!U98</f>
        <v>0</v>
      </c>
      <c r="K17" s="862">
        <f>CONTROL!V98</f>
        <v>0</v>
      </c>
      <c r="L17" s="862">
        <f>CONTROL!W98</f>
        <v>0</v>
      </c>
      <c r="M17" s="882">
        <f>CONTROL!X98</f>
        <v>0</v>
      </c>
      <c r="N17" s="908"/>
    </row>
    <row r="18" spans="2:14" s="133" customFormat="1">
      <c r="B18" s="147"/>
      <c r="C18" s="148"/>
      <c r="D18" s="151" t="s">
        <v>211</v>
      </c>
      <c r="E18" s="151" t="str">
        <f>'6) Year 1 Budget &amp; Assumptions'!E18</f>
        <v/>
      </c>
      <c r="F18" s="153"/>
      <c r="G18" s="154">
        <f>CONTROL!C99</f>
        <v>0</v>
      </c>
      <c r="H18" s="146"/>
      <c r="I18" s="862">
        <f>'7) Year 1 Cash Flow'!U19</f>
        <v>0</v>
      </c>
      <c r="J18" s="862">
        <f>CONTROL!U99</f>
        <v>0</v>
      </c>
      <c r="K18" s="862">
        <f>CONTROL!V99</f>
        <v>0</v>
      </c>
      <c r="L18" s="862">
        <f>CONTROL!W99</f>
        <v>0</v>
      </c>
      <c r="M18" s="882">
        <f>CONTROL!X99</f>
        <v>0</v>
      </c>
      <c r="N18" s="908"/>
    </row>
    <row r="19" spans="2:14" s="133" customFormat="1">
      <c r="B19" s="147"/>
      <c r="C19" s="148"/>
      <c r="D19" s="151" t="s">
        <v>212</v>
      </c>
      <c r="E19" s="151" t="str">
        <f>'6) Year 1 Budget &amp; Assumptions'!E19</f>
        <v/>
      </c>
      <c r="F19" s="153"/>
      <c r="G19" s="154">
        <f>CONTROL!C100</f>
        <v>0</v>
      </c>
      <c r="H19" s="146"/>
      <c r="I19" s="862">
        <f>'7) Year 1 Cash Flow'!U20</f>
        <v>0</v>
      </c>
      <c r="J19" s="862">
        <f>CONTROL!U100</f>
        <v>0</v>
      </c>
      <c r="K19" s="862">
        <f>CONTROL!V100</f>
        <v>0</v>
      </c>
      <c r="L19" s="862">
        <f>CONTROL!W100</f>
        <v>0</v>
      </c>
      <c r="M19" s="882">
        <f>CONTROL!X100</f>
        <v>0</v>
      </c>
      <c r="N19" s="908"/>
    </row>
    <row r="20" spans="2:14" s="133" customFormat="1">
      <c r="B20" s="147"/>
      <c r="C20" s="148"/>
      <c r="D20" s="151" t="s">
        <v>213</v>
      </c>
      <c r="E20" s="151" t="str">
        <f>'6) Year 1 Budget &amp; Assumptions'!E20</f>
        <v/>
      </c>
      <c r="F20" s="153"/>
      <c r="G20" s="154">
        <f>CONTROL!C101</f>
        <v>0</v>
      </c>
      <c r="H20" s="146"/>
      <c r="I20" s="862">
        <f>'7) Year 1 Cash Flow'!U21</f>
        <v>0</v>
      </c>
      <c r="J20" s="862">
        <f>CONTROL!U101</f>
        <v>0</v>
      </c>
      <c r="K20" s="862">
        <f>CONTROL!V101</f>
        <v>0</v>
      </c>
      <c r="L20" s="862">
        <f>CONTROL!W101</f>
        <v>0</v>
      </c>
      <c r="M20" s="882">
        <f>CONTROL!X101</f>
        <v>0</v>
      </c>
      <c r="N20" s="908"/>
    </row>
    <row r="21" spans="2:14" s="133" customFormat="1">
      <c r="B21" s="147"/>
      <c r="C21" s="148"/>
      <c r="D21" s="151" t="s">
        <v>214</v>
      </c>
      <c r="E21" s="151" t="str">
        <f>'6) Year 1 Budget &amp; Assumptions'!E21</f>
        <v/>
      </c>
      <c r="F21" s="153"/>
      <c r="G21" s="154">
        <f>CONTROL!C102</f>
        <v>0</v>
      </c>
      <c r="H21" s="146"/>
      <c r="I21" s="862">
        <f>'7) Year 1 Cash Flow'!U22</f>
        <v>0</v>
      </c>
      <c r="J21" s="862">
        <f>CONTROL!U102</f>
        <v>0</v>
      </c>
      <c r="K21" s="862">
        <f>CONTROL!V102</f>
        <v>0</v>
      </c>
      <c r="L21" s="862">
        <f>CONTROL!W102</f>
        <v>0</v>
      </c>
      <c r="M21" s="882">
        <f>CONTROL!X102</f>
        <v>0</v>
      </c>
      <c r="N21" s="908"/>
    </row>
    <row r="22" spans="2:14" s="133" customFormat="1">
      <c r="B22" s="147"/>
      <c r="C22" s="148"/>
      <c r="D22" s="151" t="s">
        <v>215</v>
      </c>
      <c r="E22" s="151" t="str">
        <f>'6) Year 1 Budget &amp; Assumptions'!E22</f>
        <v/>
      </c>
      <c r="F22" s="153"/>
      <c r="G22" s="154">
        <f>CONTROL!C103</f>
        <v>0</v>
      </c>
      <c r="H22" s="146"/>
      <c r="I22" s="862">
        <f>'7) Year 1 Cash Flow'!U23</f>
        <v>0</v>
      </c>
      <c r="J22" s="862">
        <f>CONTROL!U103</f>
        <v>0</v>
      </c>
      <c r="K22" s="862">
        <f>CONTROL!V103</f>
        <v>0</v>
      </c>
      <c r="L22" s="862">
        <f>CONTROL!W103</f>
        <v>0</v>
      </c>
      <c r="M22" s="882">
        <f>CONTROL!X103</f>
        <v>0</v>
      </c>
      <c r="N22" s="908"/>
    </row>
    <row r="23" spans="2:14" s="133" customFormat="1">
      <c r="B23" s="147"/>
      <c r="C23" s="148"/>
      <c r="D23" s="151" t="s">
        <v>216</v>
      </c>
      <c r="E23" s="151" t="str">
        <f>'6) Year 1 Budget &amp; Assumptions'!E23</f>
        <v/>
      </c>
      <c r="F23" s="153"/>
      <c r="G23" s="154">
        <f>CONTROL!C104</f>
        <v>0</v>
      </c>
      <c r="H23" s="146"/>
      <c r="I23" s="862">
        <f>'7) Year 1 Cash Flow'!U24</f>
        <v>0</v>
      </c>
      <c r="J23" s="862">
        <f>CONTROL!U104</f>
        <v>0</v>
      </c>
      <c r="K23" s="862">
        <f>CONTROL!V104</f>
        <v>0</v>
      </c>
      <c r="L23" s="862">
        <f>CONTROL!W104</f>
        <v>0</v>
      </c>
      <c r="M23" s="882">
        <f>CONTROL!X104</f>
        <v>0</v>
      </c>
      <c r="N23" s="908"/>
    </row>
    <row r="24" spans="2:14" s="133" customFormat="1">
      <c r="B24" s="147"/>
      <c r="C24" s="148"/>
      <c r="D24" s="151" t="s">
        <v>217</v>
      </c>
      <c r="E24" s="151" t="str">
        <f>'6) Year 1 Budget &amp; Assumptions'!E24</f>
        <v/>
      </c>
      <c r="F24" s="153"/>
      <c r="G24" s="154">
        <f>CONTROL!C105</f>
        <v>0</v>
      </c>
      <c r="H24" s="146"/>
      <c r="I24" s="862">
        <f>'7) Year 1 Cash Flow'!U25</f>
        <v>0</v>
      </c>
      <c r="J24" s="862">
        <f>CONTROL!U105</f>
        <v>0</v>
      </c>
      <c r="K24" s="862">
        <f>CONTROL!V105</f>
        <v>0</v>
      </c>
      <c r="L24" s="862">
        <f>CONTROL!W105</f>
        <v>0</v>
      </c>
      <c r="M24" s="882">
        <f>CONTROL!X105</f>
        <v>0</v>
      </c>
      <c r="N24" s="908"/>
    </row>
    <row r="25" spans="2:14" s="133" customFormat="1">
      <c r="B25" s="147"/>
      <c r="C25" s="148"/>
      <c r="D25" s="151" t="s">
        <v>218</v>
      </c>
      <c r="E25" s="151" t="str">
        <f>'6) Year 1 Budget &amp; Assumptions'!E25</f>
        <v/>
      </c>
      <c r="F25" s="153"/>
      <c r="G25" s="154">
        <f>CONTROL!C106</f>
        <v>0</v>
      </c>
      <c r="H25" s="146"/>
      <c r="I25" s="862">
        <f>'7) Year 1 Cash Flow'!U26</f>
        <v>0</v>
      </c>
      <c r="J25" s="862">
        <f>CONTROL!U106</f>
        <v>0</v>
      </c>
      <c r="K25" s="862">
        <f>CONTROL!V106</f>
        <v>0</v>
      </c>
      <c r="L25" s="862">
        <f>CONTROL!W106</f>
        <v>0</v>
      </c>
      <c r="M25" s="882">
        <f>CONTROL!X106</f>
        <v>0</v>
      </c>
      <c r="N25" s="908"/>
    </row>
    <row r="26" spans="2:14" s="133" customFormat="1">
      <c r="B26" s="147"/>
      <c r="C26" s="148"/>
      <c r="D26" s="151" t="s">
        <v>219</v>
      </c>
      <c r="E26" s="151" t="str">
        <f>'6) Year 1 Budget &amp; Assumptions'!E26</f>
        <v/>
      </c>
      <c r="F26" s="153"/>
      <c r="G26" s="154">
        <f>CONTROL!C107</f>
        <v>0</v>
      </c>
      <c r="H26" s="146"/>
      <c r="I26" s="862">
        <f>'7) Year 1 Cash Flow'!U27</f>
        <v>0</v>
      </c>
      <c r="J26" s="862">
        <f>CONTROL!U107</f>
        <v>0</v>
      </c>
      <c r="K26" s="862">
        <f>CONTROL!V107</f>
        <v>0</v>
      </c>
      <c r="L26" s="862">
        <f>CONTROL!W107</f>
        <v>0</v>
      </c>
      <c r="M26" s="882">
        <f>CONTROL!X107</f>
        <v>0</v>
      </c>
      <c r="N26" s="908"/>
    </row>
    <row r="27" spans="2:14" s="133" customFormat="1">
      <c r="B27" s="147"/>
      <c r="C27" s="148"/>
      <c r="D27" s="151" t="s">
        <v>220</v>
      </c>
      <c r="E27" s="151" t="str">
        <f>'6) Year 1 Budget &amp; Assumptions'!E27</f>
        <v/>
      </c>
      <c r="F27" s="153"/>
      <c r="G27" s="154">
        <f>CONTROL!C108</f>
        <v>0</v>
      </c>
      <c r="H27" s="146"/>
      <c r="I27" s="862">
        <f>'7) Year 1 Cash Flow'!U28</f>
        <v>0</v>
      </c>
      <c r="J27" s="862">
        <f>CONTROL!U108</f>
        <v>0</v>
      </c>
      <c r="K27" s="862">
        <f>CONTROL!V108</f>
        <v>0</v>
      </c>
      <c r="L27" s="862">
        <f>CONTROL!W108</f>
        <v>0</v>
      </c>
      <c r="M27" s="882">
        <f>CONTROL!X108</f>
        <v>0</v>
      </c>
      <c r="N27" s="908"/>
    </row>
    <row r="28" spans="2:14" s="133" customFormat="1">
      <c r="B28" s="147"/>
      <c r="C28" s="148"/>
      <c r="D28" s="151" t="s">
        <v>221</v>
      </c>
      <c r="E28" s="151" t="str">
        <f>'6) Year 1 Budget &amp; Assumptions'!E28</f>
        <v/>
      </c>
      <c r="F28" s="153"/>
      <c r="G28" s="154">
        <f>CONTROL!C109</f>
        <v>0</v>
      </c>
      <c r="H28" s="146"/>
      <c r="I28" s="862">
        <f>'7) Year 1 Cash Flow'!U29</f>
        <v>0</v>
      </c>
      <c r="J28" s="862">
        <f>CONTROL!U109</f>
        <v>0</v>
      </c>
      <c r="K28" s="862">
        <f>CONTROL!V109</f>
        <v>0</v>
      </c>
      <c r="L28" s="862">
        <f>CONTROL!W109</f>
        <v>0</v>
      </c>
      <c r="M28" s="882">
        <f>CONTROL!X109</f>
        <v>0</v>
      </c>
      <c r="N28" s="908"/>
    </row>
    <row r="29" spans="2:14" s="133" customFormat="1">
      <c r="B29" s="147"/>
      <c r="C29" s="148"/>
      <c r="D29" s="151" t="s">
        <v>222</v>
      </c>
      <c r="E29" s="151" t="str">
        <f>'6) Year 1 Budget &amp; Assumptions'!E29</f>
        <v/>
      </c>
      <c r="F29" s="153"/>
      <c r="G29" s="154">
        <f>CONTROL!C110</f>
        <v>0</v>
      </c>
      <c r="H29" s="146"/>
      <c r="I29" s="862">
        <f>'7) Year 1 Cash Flow'!U30</f>
        <v>0</v>
      </c>
      <c r="J29" s="862">
        <f>CONTROL!U110</f>
        <v>0</v>
      </c>
      <c r="K29" s="862">
        <f>CONTROL!V110</f>
        <v>0</v>
      </c>
      <c r="L29" s="862">
        <f>CONTROL!W110</f>
        <v>0</v>
      </c>
      <c r="M29" s="882">
        <f>CONTROL!X110</f>
        <v>0</v>
      </c>
      <c r="N29" s="908"/>
    </row>
    <row r="30" spans="2:14" s="133" customFormat="1">
      <c r="B30" s="147"/>
      <c r="C30" s="148"/>
      <c r="D30" s="151" t="s">
        <v>223</v>
      </c>
      <c r="E30" s="151" t="str">
        <f>'6) Year 1 Budget &amp; Assumptions'!E30</f>
        <v/>
      </c>
      <c r="F30" s="153"/>
      <c r="G30" s="154">
        <f>CONTROL!C111</f>
        <v>0</v>
      </c>
      <c r="H30" s="146"/>
      <c r="I30" s="862">
        <f>'7) Year 1 Cash Flow'!U31</f>
        <v>0</v>
      </c>
      <c r="J30" s="862">
        <f>CONTROL!U111</f>
        <v>0</v>
      </c>
      <c r="K30" s="862">
        <f>CONTROL!V111</f>
        <v>0</v>
      </c>
      <c r="L30" s="862">
        <f>CONTROL!W111</f>
        <v>0</v>
      </c>
      <c r="M30" s="882">
        <f>CONTROL!X111</f>
        <v>0</v>
      </c>
      <c r="N30" s="908"/>
    </row>
    <row r="31" spans="2:14" s="133" customFormat="1">
      <c r="B31" s="147"/>
      <c r="C31" s="148"/>
      <c r="D31" s="151" t="s">
        <v>224</v>
      </c>
      <c r="E31" s="151" t="str">
        <f>'6) Year 1 Budget &amp; Assumptions'!E31</f>
        <v/>
      </c>
      <c r="F31" s="153"/>
      <c r="G31" s="154">
        <f>CONTROL!C112</f>
        <v>0</v>
      </c>
      <c r="H31" s="146"/>
      <c r="I31" s="862">
        <f>'7) Year 1 Cash Flow'!U32</f>
        <v>0</v>
      </c>
      <c r="J31" s="862">
        <f>CONTROL!U112</f>
        <v>0</v>
      </c>
      <c r="K31" s="862">
        <f>CONTROL!V112</f>
        <v>0</v>
      </c>
      <c r="L31" s="862">
        <f>CONTROL!W112</f>
        <v>0</v>
      </c>
      <c r="M31" s="882">
        <f>CONTROL!X112</f>
        <v>0</v>
      </c>
      <c r="N31" s="908"/>
    </row>
    <row r="32" spans="2:14" s="133" customFormat="1" ht="16.8">
      <c r="B32" s="147"/>
      <c r="C32" s="148"/>
      <c r="D32" s="151" t="str">
        <f>'6) Year 1 Budget &amp; Assumptions'!D32</f>
        <v xml:space="preserve"> Other School Districts' Revenue:</v>
      </c>
      <c r="E32" s="151"/>
      <c r="F32" s="920" t="s">
        <v>345</v>
      </c>
      <c r="G32" s="866">
        <f>CONTROL!C148</f>
        <v>0</v>
      </c>
      <c r="H32" s="146"/>
      <c r="I32" s="861">
        <f>'7) Year 1 Cash Flow'!U33</f>
        <v>0</v>
      </c>
      <c r="J32" s="861">
        <f>CONTROL!U148</f>
        <v>0</v>
      </c>
      <c r="K32" s="861">
        <f>CONTROL!V148</f>
        <v>0</v>
      </c>
      <c r="L32" s="861">
        <f>CONTROL!W148</f>
        <v>0</v>
      </c>
      <c r="M32" s="883">
        <f>CONTROL!X148</f>
        <v>0</v>
      </c>
      <c r="N32" s="908"/>
    </row>
    <row r="33" spans="2:14" s="133" customFormat="1">
      <c r="B33" s="147"/>
      <c r="C33" s="148"/>
      <c r="D33" s="376" t="s">
        <v>344</v>
      </c>
      <c r="E33" s="245"/>
      <c r="F33" s="920" t="s">
        <v>345</v>
      </c>
      <c r="G33" s="154">
        <f>CONTROL!C149</f>
        <v>0</v>
      </c>
      <c r="H33" s="146"/>
      <c r="I33" s="571">
        <f>SUM(I17:I32)</f>
        <v>0</v>
      </c>
      <c r="J33" s="363">
        <f>SUM(J17:J32)</f>
        <v>0</v>
      </c>
      <c r="K33" s="363">
        <f>SUM(K17:K32)</f>
        <v>0</v>
      </c>
      <c r="L33" s="363">
        <f>SUM(L17:L32)</f>
        <v>0</v>
      </c>
      <c r="M33" s="483">
        <f>SUM(M17:M32)</f>
        <v>0</v>
      </c>
      <c r="N33" s="908"/>
    </row>
    <row r="34" spans="2:14" s="133" customFormat="1">
      <c r="B34" s="147"/>
      <c r="C34" s="148"/>
      <c r="D34" s="164" t="s">
        <v>26</v>
      </c>
      <c r="E34" s="144"/>
      <c r="F34" s="144"/>
      <c r="G34" s="145"/>
      <c r="H34" s="146"/>
      <c r="I34" s="155">
        <f>'7) Year 1 Cash Flow'!U35</f>
        <v>0</v>
      </c>
      <c r="J34" s="161">
        <v>0</v>
      </c>
      <c r="K34" s="161">
        <v>0</v>
      </c>
      <c r="L34" s="161">
        <v>0</v>
      </c>
      <c r="M34" s="884">
        <v>0</v>
      </c>
      <c r="N34" s="908"/>
    </row>
    <row r="35" spans="2:14" s="133" customFormat="1">
      <c r="B35" s="147"/>
      <c r="C35" s="148"/>
      <c r="D35" s="164" t="s">
        <v>1136</v>
      </c>
      <c r="E35" s="144"/>
      <c r="F35" s="144"/>
      <c r="G35" s="145"/>
      <c r="H35" s="146"/>
      <c r="I35" s="155">
        <f>'7) Year 1 Cash Flow'!U36</f>
        <v>0</v>
      </c>
      <c r="J35" s="161">
        <v>0</v>
      </c>
      <c r="K35" s="161">
        <v>0</v>
      </c>
      <c r="L35" s="161">
        <v>0</v>
      </c>
      <c r="M35" s="884">
        <v>0</v>
      </c>
      <c r="N35" s="1066"/>
    </row>
    <row r="36" spans="2:14" s="133" customFormat="1">
      <c r="B36" s="147"/>
      <c r="C36" s="148"/>
      <c r="D36" s="125" t="s">
        <v>27</v>
      </c>
      <c r="E36" s="144"/>
      <c r="F36" s="144"/>
      <c r="G36" s="145"/>
      <c r="H36" s="146"/>
      <c r="I36" s="162"/>
      <c r="J36" s="163"/>
      <c r="K36" s="163"/>
      <c r="L36" s="163"/>
      <c r="M36" s="163"/>
      <c r="N36" s="911"/>
    </row>
    <row r="37" spans="2:14" s="133" customFormat="1">
      <c r="B37" s="147"/>
      <c r="C37" s="148"/>
      <c r="D37" s="164" t="s">
        <v>28</v>
      </c>
      <c r="E37" s="144"/>
      <c r="F37" s="165"/>
      <c r="G37" s="127"/>
      <c r="H37" s="146"/>
      <c r="I37" s="155">
        <f>'7) Year 1 Cash Flow'!U38</f>
        <v>0</v>
      </c>
      <c r="J37" s="161">
        <v>0</v>
      </c>
      <c r="K37" s="161">
        <v>0</v>
      </c>
      <c r="L37" s="161">
        <v>0</v>
      </c>
      <c r="M37" s="884">
        <v>0</v>
      </c>
      <c r="N37" s="908"/>
    </row>
    <row r="38" spans="2:14" s="133" customFormat="1">
      <c r="B38" s="147"/>
      <c r="C38" s="148"/>
      <c r="D38" s="164" t="s">
        <v>29</v>
      </c>
      <c r="E38" s="144"/>
      <c r="F38" s="165"/>
      <c r="G38" s="127"/>
      <c r="H38" s="146"/>
      <c r="I38" s="155">
        <f>'7) Year 1 Cash Flow'!U39</f>
        <v>0</v>
      </c>
      <c r="J38" s="161">
        <v>0</v>
      </c>
      <c r="K38" s="161">
        <v>0</v>
      </c>
      <c r="L38" s="161">
        <v>0</v>
      </c>
      <c r="M38" s="884">
        <v>0</v>
      </c>
      <c r="N38" s="908"/>
    </row>
    <row r="39" spans="2:14" s="133" customFormat="1">
      <c r="B39" s="147"/>
      <c r="C39" s="148"/>
      <c r="D39" s="164" t="s">
        <v>30</v>
      </c>
      <c r="E39" s="144"/>
      <c r="F39" s="165"/>
      <c r="G39" s="127"/>
      <c r="H39" s="146"/>
      <c r="I39" s="155">
        <f>'7) Year 1 Cash Flow'!U40</f>
        <v>0</v>
      </c>
      <c r="J39" s="161">
        <v>0</v>
      </c>
      <c r="K39" s="161">
        <v>0</v>
      </c>
      <c r="L39" s="161">
        <v>0</v>
      </c>
      <c r="M39" s="884">
        <v>0</v>
      </c>
      <c r="N39" s="908"/>
    </row>
    <row r="40" spans="2:14" s="133" customFormat="1" ht="16.8">
      <c r="B40" s="147"/>
      <c r="C40" s="148"/>
      <c r="D40" s="164" t="s">
        <v>30</v>
      </c>
      <c r="E40" s="144"/>
      <c r="F40" s="144"/>
      <c r="G40" s="145"/>
      <c r="H40" s="146"/>
      <c r="I40" s="155">
        <f>'7) Year 1 Cash Flow'!U41</f>
        <v>0</v>
      </c>
      <c r="J40" s="157">
        <v>0</v>
      </c>
      <c r="K40" s="157">
        <v>0</v>
      </c>
      <c r="L40" s="157">
        <v>0</v>
      </c>
      <c r="M40" s="885">
        <v>0</v>
      </c>
      <c r="N40" s="908"/>
    </row>
    <row r="41" spans="2:14" s="133" customFormat="1">
      <c r="B41" s="147"/>
      <c r="C41" s="148" t="s">
        <v>31</v>
      </c>
      <c r="D41" s="126"/>
      <c r="E41" s="144"/>
      <c r="F41" s="144"/>
      <c r="G41" s="145"/>
      <c r="H41" s="146"/>
      <c r="I41" s="159">
        <f>SUM(I33:I40)</f>
        <v>0</v>
      </c>
      <c r="J41" s="160">
        <f>SUM(J33:J40)</f>
        <v>0</v>
      </c>
      <c r="K41" s="160">
        <f>SUM(K33:K40)</f>
        <v>0</v>
      </c>
      <c r="L41" s="160">
        <f>SUM(L33:L40)</f>
        <v>0</v>
      </c>
      <c r="M41" s="886">
        <f>SUM(M33:M40)</f>
        <v>0</v>
      </c>
      <c r="N41" s="908"/>
    </row>
    <row r="42" spans="2:14" s="144" customFormat="1" ht="7.5" customHeight="1">
      <c r="B42" s="147"/>
      <c r="C42" s="148"/>
      <c r="D42" s="148"/>
      <c r="E42" s="136"/>
      <c r="F42" s="136"/>
      <c r="G42" s="145"/>
      <c r="H42" s="146"/>
      <c r="I42" s="166"/>
      <c r="J42" s="167"/>
      <c r="K42" s="167"/>
      <c r="L42" s="167"/>
      <c r="M42" s="167"/>
      <c r="N42" s="911"/>
    </row>
    <row r="43" spans="2:14" s="133" customFormat="1" ht="12" customHeight="1">
      <c r="B43" s="124"/>
      <c r="C43" s="125" t="s">
        <v>32</v>
      </c>
      <c r="D43" s="125"/>
      <c r="E43" s="136"/>
      <c r="F43" s="136"/>
      <c r="G43" s="145"/>
      <c r="H43" s="146"/>
      <c r="I43" s="168"/>
      <c r="J43" s="169"/>
      <c r="K43" s="169"/>
      <c r="L43" s="169"/>
      <c r="M43" s="169"/>
      <c r="N43" s="911"/>
    </row>
    <row r="44" spans="2:14" s="133" customFormat="1">
      <c r="B44" s="147"/>
      <c r="C44" s="148"/>
      <c r="D44" s="126" t="s">
        <v>33</v>
      </c>
      <c r="E44" s="144"/>
      <c r="F44" s="144"/>
      <c r="G44" s="145"/>
      <c r="H44" s="146"/>
      <c r="I44" s="155">
        <f>'7) Year 1 Cash Flow'!U45</f>
        <v>0</v>
      </c>
      <c r="J44" s="161">
        <v>0</v>
      </c>
      <c r="K44" s="161">
        <v>0</v>
      </c>
      <c r="L44" s="161">
        <v>0</v>
      </c>
      <c r="M44" s="884">
        <v>0</v>
      </c>
      <c r="N44" s="908"/>
    </row>
    <row r="45" spans="2:14" s="133" customFormat="1">
      <c r="B45" s="147"/>
      <c r="C45" s="148"/>
      <c r="D45" s="126" t="s">
        <v>34</v>
      </c>
      <c r="E45" s="144"/>
      <c r="F45" s="144"/>
      <c r="G45" s="145"/>
      <c r="H45" s="146"/>
      <c r="I45" s="155">
        <f>'7) Year 1 Cash Flow'!U46</f>
        <v>0</v>
      </c>
      <c r="J45" s="170">
        <v>0</v>
      </c>
      <c r="K45" s="170">
        <v>0</v>
      </c>
      <c r="L45" s="170">
        <v>0</v>
      </c>
      <c r="M45" s="887">
        <v>0</v>
      </c>
      <c r="N45" s="908"/>
    </row>
    <row r="46" spans="2:14" s="133" customFormat="1">
      <c r="B46" s="147"/>
      <c r="C46" s="148"/>
      <c r="D46" s="126" t="s">
        <v>35</v>
      </c>
      <c r="E46" s="144"/>
      <c r="F46" s="144"/>
      <c r="G46" s="145"/>
      <c r="H46" s="146"/>
      <c r="I46" s="155">
        <f>'7) Year 1 Cash Flow'!U47</f>
        <v>0</v>
      </c>
      <c r="J46" s="161">
        <v>0</v>
      </c>
      <c r="K46" s="161">
        <v>0</v>
      </c>
      <c r="L46" s="161">
        <v>0</v>
      </c>
      <c r="M46" s="884">
        <v>0</v>
      </c>
      <c r="N46" s="908"/>
    </row>
    <row r="47" spans="2:14" s="133" customFormat="1">
      <c r="B47" s="147"/>
      <c r="C47" s="148"/>
      <c r="D47" s="126" t="s">
        <v>36</v>
      </c>
      <c r="E47" s="144"/>
      <c r="F47" s="144"/>
      <c r="G47" s="145"/>
      <c r="H47" s="146"/>
      <c r="I47" s="155">
        <f>'7) Year 1 Cash Flow'!U48</f>
        <v>0</v>
      </c>
      <c r="J47" s="170">
        <v>0</v>
      </c>
      <c r="K47" s="170">
        <v>0</v>
      </c>
      <c r="L47" s="170">
        <v>0</v>
      </c>
      <c r="M47" s="887">
        <v>0</v>
      </c>
      <c r="N47" s="908"/>
    </row>
    <row r="48" spans="2:14" s="133" customFormat="1" ht="12" customHeight="1">
      <c r="B48" s="147"/>
      <c r="C48" s="148"/>
      <c r="D48" s="125" t="s">
        <v>27</v>
      </c>
      <c r="E48" s="144"/>
      <c r="F48" s="144"/>
      <c r="G48" s="145"/>
      <c r="H48" s="146"/>
      <c r="I48" s="162"/>
      <c r="J48" s="163"/>
      <c r="K48" s="163"/>
      <c r="L48" s="163"/>
      <c r="M48" s="163"/>
      <c r="N48" s="911"/>
    </row>
    <row r="49" spans="2:14" s="133" customFormat="1">
      <c r="B49" s="147"/>
      <c r="C49" s="148"/>
      <c r="D49" s="164" t="s">
        <v>37</v>
      </c>
      <c r="E49" s="144"/>
      <c r="F49" s="165"/>
      <c r="G49" s="127"/>
      <c r="H49" s="146"/>
      <c r="I49" s="155">
        <f>'7) Year 1 Cash Flow'!U50</f>
        <v>0</v>
      </c>
      <c r="J49" s="161">
        <v>0</v>
      </c>
      <c r="K49" s="161">
        <v>0</v>
      </c>
      <c r="L49" s="161">
        <v>0</v>
      </c>
      <c r="M49" s="884">
        <v>0</v>
      </c>
      <c r="N49" s="908"/>
    </row>
    <row r="50" spans="2:14" s="133" customFormat="1">
      <c r="B50" s="147"/>
      <c r="C50" s="148"/>
      <c r="D50" s="164" t="s">
        <v>30</v>
      </c>
      <c r="E50" s="144"/>
      <c r="F50" s="165"/>
      <c r="G50" s="127"/>
      <c r="H50" s="146"/>
      <c r="I50" s="155">
        <f>'7) Year 1 Cash Flow'!U51</f>
        <v>0</v>
      </c>
      <c r="J50" s="161">
        <v>0</v>
      </c>
      <c r="K50" s="161">
        <v>0</v>
      </c>
      <c r="L50" s="161">
        <v>0</v>
      </c>
      <c r="M50" s="884">
        <v>0</v>
      </c>
      <c r="N50" s="908"/>
    </row>
    <row r="51" spans="2:14" s="133" customFormat="1" ht="13.5" customHeight="1">
      <c r="B51" s="147"/>
      <c r="C51" s="148"/>
      <c r="D51" s="164" t="s">
        <v>38</v>
      </c>
      <c r="E51" s="144"/>
      <c r="F51" s="144"/>
      <c r="G51" s="145"/>
      <c r="H51" s="146"/>
      <c r="I51" s="155">
        <f>'7) Year 1 Cash Flow'!U52</f>
        <v>0</v>
      </c>
      <c r="J51" s="157">
        <v>0</v>
      </c>
      <c r="K51" s="157">
        <v>0</v>
      </c>
      <c r="L51" s="157">
        <v>0</v>
      </c>
      <c r="M51" s="885">
        <v>0</v>
      </c>
      <c r="N51" s="908"/>
    </row>
    <row r="52" spans="2:14" s="133" customFormat="1">
      <c r="B52" s="147"/>
      <c r="C52" s="151" t="s">
        <v>39</v>
      </c>
      <c r="D52" s="126"/>
      <c r="E52" s="144"/>
      <c r="F52" s="144"/>
      <c r="G52" s="145"/>
      <c r="H52" s="146"/>
      <c r="I52" s="159">
        <f>SUM(I44:I51)</f>
        <v>0</v>
      </c>
      <c r="J52" s="159">
        <f>SUM(J44:J51)</f>
        <v>0</v>
      </c>
      <c r="K52" s="159">
        <f>SUM(K44:K51)</f>
        <v>0</v>
      </c>
      <c r="L52" s="159">
        <f>SUM(L44:L51)</f>
        <v>0</v>
      </c>
      <c r="M52" s="159">
        <f>SUM(M44:M51)</f>
        <v>0</v>
      </c>
      <c r="N52" s="908"/>
    </row>
    <row r="53" spans="2:14" s="144" customFormat="1" ht="7.5" customHeight="1">
      <c r="B53" s="147"/>
      <c r="C53" s="148"/>
      <c r="D53" s="148"/>
      <c r="E53" s="136"/>
      <c r="F53" s="136"/>
      <c r="G53" s="145"/>
      <c r="H53" s="146"/>
      <c r="I53" s="166"/>
      <c r="J53" s="167"/>
      <c r="K53" s="167"/>
      <c r="L53" s="167"/>
      <c r="M53" s="167"/>
      <c r="N53" s="911"/>
    </row>
    <row r="54" spans="2:14" s="133" customFormat="1">
      <c r="B54" s="124"/>
      <c r="C54" s="125" t="s">
        <v>40</v>
      </c>
      <c r="D54" s="125"/>
      <c r="E54" s="136"/>
      <c r="F54" s="136"/>
      <c r="G54" s="145"/>
      <c r="H54" s="146"/>
      <c r="I54" s="168"/>
      <c r="J54" s="169"/>
      <c r="K54" s="169"/>
      <c r="L54" s="169"/>
      <c r="M54" s="169"/>
      <c r="N54" s="911"/>
    </row>
    <row r="55" spans="2:14" s="133" customFormat="1">
      <c r="B55" s="147"/>
      <c r="C55" s="148"/>
      <c r="D55" s="126" t="s">
        <v>41</v>
      </c>
      <c r="E55" s="144"/>
      <c r="F55" s="144"/>
      <c r="G55" s="145"/>
      <c r="H55" s="146"/>
      <c r="I55" s="155">
        <f>'7) Year 1 Cash Flow'!U56</f>
        <v>0</v>
      </c>
      <c r="J55" s="161">
        <v>0</v>
      </c>
      <c r="K55" s="161">
        <v>0</v>
      </c>
      <c r="L55" s="161">
        <v>0</v>
      </c>
      <c r="M55" s="884">
        <v>0</v>
      </c>
      <c r="N55" s="908"/>
    </row>
    <row r="56" spans="2:14" s="133" customFormat="1">
      <c r="B56" s="147"/>
      <c r="C56" s="148"/>
      <c r="D56" s="126" t="s">
        <v>42</v>
      </c>
      <c r="E56" s="144"/>
      <c r="F56" s="144"/>
      <c r="G56" s="145"/>
      <c r="H56" s="146"/>
      <c r="I56" s="155">
        <f>'7) Year 1 Cash Flow'!U57</f>
        <v>0</v>
      </c>
      <c r="J56" s="170">
        <v>0</v>
      </c>
      <c r="K56" s="170">
        <v>0</v>
      </c>
      <c r="L56" s="170">
        <v>0</v>
      </c>
      <c r="M56" s="887">
        <v>0</v>
      </c>
      <c r="N56" s="908"/>
    </row>
    <row r="57" spans="2:14" s="133" customFormat="1">
      <c r="B57" s="147"/>
      <c r="C57" s="148"/>
      <c r="D57" s="126" t="s">
        <v>43</v>
      </c>
      <c r="E57" s="144"/>
      <c r="F57" s="144"/>
      <c r="G57" s="145"/>
      <c r="H57" s="146"/>
      <c r="I57" s="155">
        <f>'7) Year 1 Cash Flow'!U58</f>
        <v>0</v>
      </c>
      <c r="J57" s="161">
        <v>0</v>
      </c>
      <c r="K57" s="161">
        <v>0</v>
      </c>
      <c r="L57" s="161">
        <v>0</v>
      </c>
      <c r="M57" s="884">
        <v>0</v>
      </c>
      <c r="N57" s="908"/>
    </row>
    <row r="58" spans="2:14" s="133" customFormat="1">
      <c r="B58" s="147"/>
      <c r="C58" s="148"/>
      <c r="D58" s="126" t="s">
        <v>44</v>
      </c>
      <c r="E58" s="144"/>
      <c r="F58" s="144"/>
      <c r="G58" s="145"/>
      <c r="H58" s="146"/>
      <c r="I58" s="155">
        <f>'7) Year 1 Cash Flow'!U59</f>
        <v>0</v>
      </c>
      <c r="J58" s="161">
        <v>0</v>
      </c>
      <c r="K58" s="161">
        <v>0</v>
      </c>
      <c r="L58" s="161">
        <v>0</v>
      </c>
      <c r="M58" s="884">
        <v>0</v>
      </c>
      <c r="N58" s="908"/>
    </row>
    <row r="59" spans="2:14" s="133" customFormat="1">
      <c r="B59" s="147"/>
      <c r="C59" s="148"/>
      <c r="D59" s="126" t="s">
        <v>45</v>
      </c>
      <c r="E59" s="144"/>
      <c r="F59" s="144"/>
      <c r="G59" s="145"/>
      <c r="H59" s="146"/>
      <c r="I59" s="155">
        <f>'7) Year 1 Cash Flow'!U60</f>
        <v>0</v>
      </c>
      <c r="J59" s="161">
        <v>0</v>
      </c>
      <c r="K59" s="161">
        <v>0</v>
      </c>
      <c r="L59" s="161">
        <v>0</v>
      </c>
      <c r="M59" s="884">
        <v>0</v>
      </c>
      <c r="N59" s="908"/>
    </row>
    <row r="60" spans="2:14" s="133" customFormat="1">
      <c r="B60" s="147"/>
      <c r="C60" s="148"/>
      <c r="D60" s="126" t="s">
        <v>46</v>
      </c>
      <c r="E60" s="144"/>
      <c r="F60" s="144"/>
      <c r="G60" s="145"/>
      <c r="H60" s="146"/>
      <c r="I60" s="155">
        <f>'7) Year 1 Cash Flow'!U61</f>
        <v>0</v>
      </c>
      <c r="J60" s="161">
        <v>0</v>
      </c>
      <c r="K60" s="161">
        <v>0</v>
      </c>
      <c r="L60" s="161">
        <v>0</v>
      </c>
      <c r="M60" s="884">
        <v>0</v>
      </c>
      <c r="N60" s="908"/>
    </row>
    <row r="61" spans="2:14" s="133" customFormat="1">
      <c r="B61" s="147"/>
      <c r="C61" s="148"/>
      <c r="D61" s="126" t="s">
        <v>47</v>
      </c>
      <c r="E61" s="144"/>
      <c r="F61" s="144"/>
      <c r="G61" s="145"/>
      <c r="H61" s="146"/>
      <c r="I61" s="155">
        <f>'7) Year 1 Cash Flow'!U62</f>
        <v>0</v>
      </c>
      <c r="J61" s="161">
        <v>0</v>
      </c>
      <c r="K61" s="161">
        <v>0</v>
      </c>
      <c r="L61" s="161">
        <v>0</v>
      </c>
      <c r="M61" s="884">
        <v>0</v>
      </c>
      <c r="N61" s="908"/>
    </row>
    <row r="62" spans="2:14" s="133" customFormat="1" ht="16.8">
      <c r="B62" s="147"/>
      <c r="C62" s="148"/>
      <c r="D62" s="126" t="s">
        <v>48</v>
      </c>
      <c r="E62" s="144"/>
      <c r="F62" s="144"/>
      <c r="G62" s="145"/>
      <c r="H62" s="146"/>
      <c r="I62" s="155">
        <f>'7) Year 1 Cash Flow'!U63</f>
        <v>0</v>
      </c>
      <c r="J62" s="157">
        <v>0</v>
      </c>
      <c r="K62" s="157">
        <v>0</v>
      </c>
      <c r="L62" s="157">
        <v>0</v>
      </c>
      <c r="M62" s="885">
        <v>0</v>
      </c>
      <c r="N62" s="908"/>
    </row>
    <row r="63" spans="2:14" s="133" customFormat="1">
      <c r="B63" s="147"/>
      <c r="C63" s="148" t="s">
        <v>49</v>
      </c>
      <c r="D63" s="126"/>
      <c r="E63" s="144"/>
      <c r="F63" s="144"/>
      <c r="G63" s="145"/>
      <c r="H63" s="146"/>
      <c r="I63" s="171">
        <f>SUM(I55:I62)</f>
        <v>0</v>
      </c>
      <c r="J63" s="160">
        <f>SUM(J55:J62)</f>
        <v>0</v>
      </c>
      <c r="K63" s="160">
        <f>SUM(K55:K62)</f>
        <v>0</v>
      </c>
      <c r="L63" s="160">
        <f>SUM(L55:L62)</f>
        <v>0</v>
      </c>
      <c r="M63" s="886">
        <f>SUM(M55:M62)</f>
        <v>0</v>
      </c>
      <c r="N63" s="908"/>
    </row>
    <row r="64" spans="2:14" s="144" customFormat="1" ht="7.5" customHeight="1">
      <c r="B64" s="147"/>
      <c r="C64" s="148"/>
      <c r="D64" s="126"/>
      <c r="G64" s="145"/>
      <c r="H64" s="146"/>
      <c r="I64" s="163"/>
      <c r="J64" s="163"/>
      <c r="K64" s="163"/>
      <c r="L64" s="163"/>
      <c r="M64" s="163"/>
      <c r="N64" s="911"/>
    </row>
    <row r="65" spans="2:14" s="133" customFormat="1" ht="17.399999999999999" thickBot="1">
      <c r="B65" s="172" t="s">
        <v>50</v>
      </c>
      <c r="C65" s="173"/>
      <c r="D65" s="173"/>
      <c r="E65" s="174"/>
      <c r="F65" s="175"/>
      <c r="G65" s="176"/>
      <c r="H65" s="177"/>
      <c r="I65" s="178">
        <f>I63+I52+I41</f>
        <v>0</v>
      </c>
      <c r="J65" s="178">
        <f>J63+J52+J41</f>
        <v>0</v>
      </c>
      <c r="K65" s="178">
        <f>K63+K52+K41</f>
        <v>0</v>
      </c>
      <c r="L65" s="178">
        <f>L63+L52+L41</f>
        <v>0</v>
      </c>
      <c r="M65" s="888">
        <f>M63+M52+M41</f>
        <v>0</v>
      </c>
      <c r="N65" s="908"/>
    </row>
    <row r="66" spans="2:14" s="144" customFormat="1" ht="7.5" customHeight="1" thickTop="1">
      <c r="B66" s="124"/>
      <c r="C66" s="125"/>
      <c r="D66" s="125"/>
      <c r="G66" s="145"/>
      <c r="H66" s="146"/>
      <c r="I66" s="146"/>
      <c r="J66" s="146"/>
      <c r="K66" s="146"/>
      <c r="L66" s="146"/>
      <c r="M66" s="146"/>
      <c r="N66" s="911"/>
    </row>
    <row r="67" spans="2:14" s="144" customFormat="1" ht="5.0999999999999996" customHeight="1">
      <c r="B67" s="124"/>
      <c r="C67" s="125"/>
      <c r="D67" s="125"/>
      <c r="G67" s="145"/>
      <c r="H67" s="146"/>
      <c r="I67" s="146"/>
      <c r="J67" s="146"/>
      <c r="K67" s="146"/>
      <c r="L67" s="146"/>
      <c r="M67" s="146"/>
      <c r="N67" s="911"/>
    </row>
    <row r="68" spans="2:14" s="133" customFormat="1">
      <c r="B68" s="124" t="s">
        <v>51</v>
      </c>
      <c r="C68" s="125"/>
      <c r="D68" s="125"/>
      <c r="E68" s="144"/>
      <c r="F68" s="144"/>
      <c r="G68" s="145"/>
      <c r="H68" s="146"/>
      <c r="I68" s="146"/>
      <c r="J68" s="146"/>
      <c r="K68" s="146"/>
      <c r="L68" s="146"/>
      <c r="M68" s="146"/>
      <c r="N68" s="911"/>
    </row>
    <row r="69" spans="2:14" s="133" customFormat="1" ht="30">
      <c r="B69" s="147"/>
      <c r="C69" s="182" t="s">
        <v>78</v>
      </c>
      <c r="D69" s="148"/>
      <c r="E69" s="144"/>
      <c r="F69" s="144"/>
      <c r="G69" s="145" t="s">
        <v>234</v>
      </c>
      <c r="H69" s="146"/>
      <c r="I69" s="146"/>
      <c r="J69" s="146"/>
      <c r="K69" s="146"/>
      <c r="L69" s="146"/>
      <c r="M69" s="146"/>
      <c r="N69" s="912" t="s">
        <v>290</v>
      </c>
    </row>
    <row r="70" spans="2:14" s="133" customFormat="1">
      <c r="B70" s="147"/>
      <c r="C70" s="144"/>
      <c r="D70" s="183" t="s">
        <v>135</v>
      </c>
      <c r="E70" s="165"/>
      <c r="F70" s="165"/>
      <c r="G70" s="184">
        <f>'6) Year 1 Budget &amp; Assumptions'!G70</f>
        <v>0</v>
      </c>
      <c r="H70" s="146"/>
      <c r="I70" s="159">
        <f>'3) Staffing Plan'!D51</f>
        <v>0</v>
      </c>
      <c r="J70" s="159">
        <f>'3) Staffing Plan'!E51</f>
        <v>0</v>
      </c>
      <c r="K70" s="159">
        <f>'3) Staffing Plan'!F51</f>
        <v>0</v>
      </c>
      <c r="L70" s="159">
        <f>'3) Staffing Plan'!G51</f>
        <v>0</v>
      </c>
      <c r="M70" s="889">
        <f>'3) Staffing Plan'!H51</f>
        <v>0</v>
      </c>
      <c r="N70" s="908"/>
    </row>
    <row r="71" spans="2:14" s="133" customFormat="1">
      <c r="B71" s="147"/>
      <c r="C71" s="144"/>
      <c r="D71" s="183" t="s">
        <v>136</v>
      </c>
      <c r="E71" s="165"/>
      <c r="F71" s="165"/>
      <c r="G71" s="184">
        <f>'6) Year 1 Budget &amp; Assumptions'!G71</f>
        <v>0</v>
      </c>
      <c r="H71" s="146"/>
      <c r="I71" s="159">
        <f>'3) Staffing Plan'!D52</f>
        <v>0</v>
      </c>
      <c r="J71" s="159">
        <f>'3) Staffing Plan'!E52</f>
        <v>0</v>
      </c>
      <c r="K71" s="159">
        <f>'3) Staffing Plan'!F52</f>
        <v>0</v>
      </c>
      <c r="L71" s="159">
        <f>'3) Staffing Plan'!G52</f>
        <v>0</v>
      </c>
      <c r="M71" s="889">
        <f>'3) Staffing Plan'!H52</f>
        <v>0</v>
      </c>
      <c r="N71" s="908"/>
    </row>
    <row r="72" spans="2:14" s="133" customFormat="1">
      <c r="B72" s="147"/>
      <c r="C72" s="144"/>
      <c r="D72" s="183" t="s">
        <v>137</v>
      </c>
      <c r="E72" s="165"/>
      <c r="F72" s="165"/>
      <c r="G72" s="184">
        <f>'6) Year 1 Budget &amp; Assumptions'!G72</f>
        <v>0</v>
      </c>
      <c r="H72" s="146"/>
      <c r="I72" s="159">
        <f>'3) Staffing Plan'!D53</f>
        <v>0</v>
      </c>
      <c r="J72" s="159">
        <f>'3) Staffing Plan'!E53</f>
        <v>0</v>
      </c>
      <c r="K72" s="159">
        <f>'3) Staffing Plan'!F53</f>
        <v>0</v>
      </c>
      <c r="L72" s="159">
        <f>'3) Staffing Plan'!G53</f>
        <v>0</v>
      </c>
      <c r="M72" s="889">
        <f>'3) Staffing Plan'!H53</f>
        <v>0</v>
      </c>
      <c r="N72" s="908"/>
    </row>
    <row r="73" spans="2:14" s="133" customFormat="1">
      <c r="B73" s="147"/>
      <c r="C73" s="144"/>
      <c r="D73" s="183" t="s">
        <v>106</v>
      </c>
      <c r="E73" s="165"/>
      <c r="F73" s="165"/>
      <c r="G73" s="184">
        <f>'6) Year 1 Budget &amp; Assumptions'!G73</f>
        <v>0</v>
      </c>
      <c r="H73" s="146"/>
      <c r="I73" s="159">
        <f>'3) Staffing Plan'!D54</f>
        <v>0</v>
      </c>
      <c r="J73" s="159">
        <f>'3) Staffing Plan'!E54</f>
        <v>0</v>
      </c>
      <c r="K73" s="159">
        <f>'3) Staffing Plan'!F54</f>
        <v>0</v>
      </c>
      <c r="L73" s="159">
        <f>'3) Staffing Plan'!G54</f>
        <v>0</v>
      </c>
      <c r="M73" s="889">
        <f>'3) Staffing Plan'!H54</f>
        <v>0</v>
      </c>
      <c r="N73" s="908"/>
    </row>
    <row r="74" spans="2:14" s="133" customFormat="1">
      <c r="B74" s="147"/>
      <c r="C74" s="144"/>
      <c r="D74" s="183" t="s">
        <v>107</v>
      </c>
      <c r="E74" s="165"/>
      <c r="F74" s="165"/>
      <c r="G74" s="184">
        <f>'6) Year 1 Budget &amp; Assumptions'!G74</f>
        <v>0</v>
      </c>
      <c r="H74" s="146"/>
      <c r="I74" s="159">
        <f>'3) Staffing Plan'!D55</f>
        <v>0</v>
      </c>
      <c r="J74" s="159">
        <f>'3) Staffing Plan'!E55</f>
        <v>0</v>
      </c>
      <c r="K74" s="159">
        <f>'3) Staffing Plan'!F55</f>
        <v>0</v>
      </c>
      <c r="L74" s="159">
        <f>'3) Staffing Plan'!G55</f>
        <v>0</v>
      </c>
      <c r="M74" s="889">
        <f>'3) Staffing Plan'!H55</f>
        <v>0</v>
      </c>
      <c r="N74" s="908"/>
    </row>
    <row r="75" spans="2:14" s="133" customFormat="1" ht="16.8">
      <c r="B75" s="147"/>
      <c r="C75" s="144"/>
      <c r="D75" s="183" t="s">
        <v>138</v>
      </c>
      <c r="E75" s="165"/>
      <c r="F75" s="165"/>
      <c r="G75" s="185">
        <f>'6) Year 1 Budget &amp; Assumptions'!G75</f>
        <v>0</v>
      </c>
      <c r="H75" s="146"/>
      <c r="I75" s="156">
        <f>'3) Staffing Plan'!D56</f>
        <v>0</v>
      </c>
      <c r="J75" s="156">
        <f>'3) Staffing Plan'!E56</f>
        <v>0</v>
      </c>
      <c r="K75" s="156">
        <f>'3) Staffing Plan'!F56</f>
        <v>0</v>
      </c>
      <c r="L75" s="156">
        <f>'3) Staffing Plan'!G56</f>
        <v>0</v>
      </c>
      <c r="M75" s="890">
        <f>'3) Staffing Plan'!H56</f>
        <v>0</v>
      </c>
      <c r="N75" s="908"/>
    </row>
    <row r="76" spans="2:14" s="133" customFormat="1">
      <c r="B76" s="147"/>
      <c r="C76" s="186" t="s">
        <v>77</v>
      </c>
      <c r="D76" s="144"/>
      <c r="E76" s="165"/>
      <c r="F76" s="165"/>
      <c r="G76" s="184">
        <f>SUM(G70:G75)</f>
        <v>0</v>
      </c>
      <c r="H76" s="146"/>
      <c r="I76" s="187">
        <f>SUM(I70:I75)</f>
        <v>0</v>
      </c>
      <c r="J76" s="187">
        <f>SUM(J70:J75)</f>
        <v>0</v>
      </c>
      <c r="K76" s="187">
        <f>SUM(K70:K75)</f>
        <v>0</v>
      </c>
      <c r="L76" s="187">
        <f>SUM(L70:L75)</f>
        <v>0</v>
      </c>
      <c r="M76" s="891">
        <f>SUM(M70:M75)</f>
        <v>0</v>
      </c>
      <c r="N76" s="908"/>
    </row>
    <row r="77" spans="2:14" s="133" customFormat="1" ht="7.5" customHeight="1">
      <c r="B77" s="147"/>
      <c r="C77" s="144"/>
      <c r="D77" s="165"/>
      <c r="E77" s="165"/>
      <c r="F77" s="165"/>
      <c r="G77" s="188"/>
      <c r="H77" s="146"/>
      <c r="I77" s="146"/>
      <c r="J77" s="146"/>
      <c r="K77" s="146"/>
      <c r="L77" s="146"/>
      <c r="M77" s="146"/>
      <c r="N77" s="911"/>
    </row>
    <row r="78" spans="2:14" s="133" customFormat="1" ht="12" customHeight="1">
      <c r="B78" s="147"/>
      <c r="C78" s="182" t="s">
        <v>79</v>
      </c>
      <c r="D78" s="148"/>
      <c r="E78" s="144"/>
      <c r="F78" s="144"/>
      <c r="G78" s="189"/>
      <c r="H78" s="146"/>
      <c r="I78" s="146"/>
      <c r="J78" s="146"/>
      <c r="K78" s="146"/>
      <c r="L78" s="146"/>
      <c r="M78" s="146"/>
      <c r="N78" s="911"/>
    </row>
    <row r="79" spans="2:14" s="133" customFormat="1">
      <c r="B79" s="147"/>
      <c r="C79" s="144"/>
      <c r="D79" s="183" t="s">
        <v>52</v>
      </c>
      <c r="E79" s="165"/>
      <c r="F79" s="165"/>
      <c r="G79" s="184">
        <f>'6) Year 1 Budget &amp; Assumptions'!G79</f>
        <v>0</v>
      </c>
      <c r="H79" s="190"/>
      <c r="I79" s="159">
        <f>'3) Staffing Plan'!D60</f>
        <v>0</v>
      </c>
      <c r="J79" s="159">
        <f>'3) Staffing Plan'!E60</f>
        <v>0</v>
      </c>
      <c r="K79" s="159">
        <f>'3) Staffing Plan'!F60</f>
        <v>0</v>
      </c>
      <c r="L79" s="159">
        <f>'3) Staffing Plan'!G60</f>
        <v>0</v>
      </c>
      <c r="M79" s="889">
        <f>'3) Staffing Plan'!H60</f>
        <v>0</v>
      </c>
      <c r="N79" s="908"/>
    </row>
    <row r="80" spans="2:14" s="133" customFormat="1">
      <c r="B80" s="147"/>
      <c r="C80" s="144"/>
      <c r="D80" s="183" t="s">
        <v>53</v>
      </c>
      <c r="E80" s="165"/>
      <c r="F80" s="165"/>
      <c r="G80" s="184">
        <f>'6) Year 1 Budget &amp; Assumptions'!G80</f>
        <v>0</v>
      </c>
      <c r="H80" s="190"/>
      <c r="I80" s="159">
        <f>'3) Staffing Plan'!D61</f>
        <v>0</v>
      </c>
      <c r="J80" s="159">
        <f>'3) Staffing Plan'!E61</f>
        <v>0</v>
      </c>
      <c r="K80" s="159">
        <f>'3) Staffing Plan'!F61</f>
        <v>0</v>
      </c>
      <c r="L80" s="159">
        <f>'3) Staffing Plan'!G61</f>
        <v>0</v>
      </c>
      <c r="M80" s="889">
        <f>'3) Staffing Plan'!H61</f>
        <v>0</v>
      </c>
      <c r="N80" s="908"/>
    </row>
    <row r="81" spans="2:14" s="133" customFormat="1">
      <c r="B81" s="147"/>
      <c r="C81" s="144"/>
      <c r="D81" s="183" t="s">
        <v>10</v>
      </c>
      <c r="E81" s="165"/>
      <c r="F81" s="165"/>
      <c r="G81" s="184">
        <f>'6) Year 1 Budget &amp; Assumptions'!G81</f>
        <v>0</v>
      </c>
      <c r="H81" s="190"/>
      <c r="I81" s="159">
        <f>'3) Staffing Plan'!D62</f>
        <v>0</v>
      </c>
      <c r="J81" s="159">
        <f>'3) Staffing Plan'!E62</f>
        <v>0</v>
      </c>
      <c r="K81" s="159">
        <f>'3) Staffing Plan'!F62</f>
        <v>0</v>
      </c>
      <c r="L81" s="159">
        <f>'3) Staffing Plan'!G62</f>
        <v>0</v>
      </c>
      <c r="M81" s="889">
        <f>'3) Staffing Plan'!H62</f>
        <v>0</v>
      </c>
      <c r="N81" s="908"/>
    </row>
    <row r="82" spans="2:14" s="133" customFormat="1">
      <c r="B82" s="147"/>
      <c r="C82" s="144"/>
      <c r="D82" s="183" t="s">
        <v>11</v>
      </c>
      <c r="E82" s="165"/>
      <c r="F82" s="165"/>
      <c r="G82" s="184">
        <f>'6) Year 1 Budget &amp; Assumptions'!G82</f>
        <v>0</v>
      </c>
      <c r="H82" s="190"/>
      <c r="I82" s="159">
        <f>'3) Staffing Plan'!D63</f>
        <v>0</v>
      </c>
      <c r="J82" s="159">
        <f>'3) Staffing Plan'!E63</f>
        <v>0</v>
      </c>
      <c r="K82" s="159">
        <f>'3) Staffing Plan'!F63</f>
        <v>0</v>
      </c>
      <c r="L82" s="159">
        <f>'3) Staffing Plan'!G63</f>
        <v>0</v>
      </c>
      <c r="M82" s="889">
        <f>'3) Staffing Plan'!H63</f>
        <v>0</v>
      </c>
      <c r="N82" s="908"/>
    </row>
    <row r="83" spans="2:14" s="133" customFormat="1">
      <c r="B83" s="147"/>
      <c r="C83" s="144"/>
      <c r="D83" s="183" t="s">
        <v>12</v>
      </c>
      <c r="E83" s="165"/>
      <c r="F83" s="165"/>
      <c r="G83" s="184">
        <f>'6) Year 1 Budget &amp; Assumptions'!G83</f>
        <v>0</v>
      </c>
      <c r="H83" s="190"/>
      <c r="I83" s="159">
        <f>'3) Staffing Plan'!D64</f>
        <v>0</v>
      </c>
      <c r="J83" s="159">
        <f>'3) Staffing Plan'!E64</f>
        <v>0</v>
      </c>
      <c r="K83" s="159">
        <f>'3) Staffing Plan'!F64</f>
        <v>0</v>
      </c>
      <c r="L83" s="159">
        <f>'3) Staffing Plan'!G64</f>
        <v>0</v>
      </c>
      <c r="M83" s="889">
        <f>'3) Staffing Plan'!H64</f>
        <v>0</v>
      </c>
      <c r="N83" s="908"/>
    </row>
    <row r="84" spans="2:14" s="133" customFormat="1">
      <c r="B84" s="147"/>
      <c r="C84" s="144"/>
      <c r="D84" s="183" t="s">
        <v>13</v>
      </c>
      <c r="E84" s="165"/>
      <c r="F84" s="165"/>
      <c r="G84" s="184">
        <f>'6) Year 1 Budget &amp; Assumptions'!G84</f>
        <v>0</v>
      </c>
      <c r="H84" s="190"/>
      <c r="I84" s="159">
        <f>'3) Staffing Plan'!D65</f>
        <v>0</v>
      </c>
      <c r="J84" s="159">
        <f>'3) Staffing Plan'!E65</f>
        <v>0</v>
      </c>
      <c r="K84" s="159">
        <f>'3) Staffing Plan'!F65</f>
        <v>0</v>
      </c>
      <c r="L84" s="159">
        <f>'3) Staffing Plan'!G65</f>
        <v>0</v>
      </c>
      <c r="M84" s="889">
        <f>'3) Staffing Plan'!H65</f>
        <v>0</v>
      </c>
      <c r="N84" s="908"/>
    </row>
    <row r="85" spans="2:14" s="133" customFormat="1">
      <c r="B85" s="147"/>
      <c r="C85" s="144"/>
      <c r="D85" s="183" t="s">
        <v>75</v>
      </c>
      <c r="E85" s="165"/>
      <c r="F85" s="165"/>
      <c r="G85" s="184">
        <f>'6) Year 1 Budget &amp; Assumptions'!G85</f>
        <v>0</v>
      </c>
      <c r="H85" s="190"/>
      <c r="I85" s="159">
        <f>'3) Staffing Plan'!D66</f>
        <v>0</v>
      </c>
      <c r="J85" s="159">
        <f>'3) Staffing Plan'!E66</f>
        <v>0</v>
      </c>
      <c r="K85" s="159">
        <f>'3) Staffing Plan'!F66</f>
        <v>0</v>
      </c>
      <c r="L85" s="159">
        <f>'3) Staffing Plan'!G66</f>
        <v>0</v>
      </c>
      <c r="M85" s="889">
        <f>'3) Staffing Plan'!H66</f>
        <v>0</v>
      </c>
      <c r="N85" s="908"/>
    </row>
    <row r="86" spans="2:14" s="133" customFormat="1" ht="16.8">
      <c r="B86" s="147"/>
      <c r="C86" s="144"/>
      <c r="D86" s="191" t="s">
        <v>30</v>
      </c>
      <c r="E86" s="165"/>
      <c r="F86" s="165"/>
      <c r="G86" s="185">
        <f>'6) Year 1 Budget &amp; Assumptions'!G86</f>
        <v>0</v>
      </c>
      <c r="H86" s="190"/>
      <c r="I86" s="156">
        <f>'3) Staffing Plan'!D67</f>
        <v>0</v>
      </c>
      <c r="J86" s="156">
        <f>'3) Staffing Plan'!E67</f>
        <v>0</v>
      </c>
      <c r="K86" s="156">
        <f>'3) Staffing Plan'!F67</f>
        <v>0</v>
      </c>
      <c r="L86" s="156">
        <f>'3) Staffing Plan'!G67</f>
        <v>0</v>
      </c>
      <c r="M86" s="890">
        <f>'3) Staffing Plan'!H67</f>
        <v>0</v>
      </c>
      <c r="N86" s="908"/>
    </row>
    <row r="87" spans="2:14" s="133" customFormat="1">
      <c r="B87" s="147"/>
      <c r="C87" s="186" t="s">
        <v>80</v>
      </c>
      <c r="D87" s="144"/>
      <c r="E87" s="165"/>
      <c r="F87" s="165"/>
      <c r="G87" s="184">
        <f>SUM(G79:G86)</f>
        <v>0</v>
      </c>
      <c r="H87" s="190"/>
      <c r="I87" s="187">
        <f>SUM(I79:I86)</f>
        <v>0</v>
      </c>
      <c r="J87" s="187">
        <f>SUM(J79:J86)</f>
        <v>0</v>
      </c>
      <c r="K87" s="187">
        <f>SUM(K79:K86)</f>
        <v>0</v>
      </c>
      <c r="L87" s="187">
        <f>SUM(L79:L86)</f>
        <v>0</v>
      </c>
      <c r="M87" s="891">
        <f>SUM(M79:M86)</f>
        <v>0</v>
      </c>
      <c r="N87" s="908"/>
    </row>
    <row r="88" spans="2:14" s="133" customFormat="1" ht="7.5" customHeight="1">
      <c r="B88" s="147"/>
      <c r="C88" s="144"/>
      <c r="D88" s="165"/>
      <c r="E88" s="165"/>
      <c r="F88" s="165"/>
      <c r="G88" s="188"/>
      <c r="H88" s="146"/>
      <c r="I88" s="146"/>
      <c r="J88" s="146"/>
      <c r="K88" s="146"/>
      <c r="L88" s="146"/>
      <c r="M88" s="146"/>
      <c r="N88" s="911"/>
    </row>
    <row r="89" spans="2:14" s="133" customFormat="1">
      <c r="B89" s="147"/>
      <c r="C89" s="182" t="s">
        <v>81</v>
      </c>
      <c r="D89" s="148"/>
      <c r="E89" s="144"/>
      <c r="F89" s="144"/>
      <c r="G89" s="192"/>
      <c r="H89" s="146"/>
      <c r="I89" s="146"/>
      <c r="J89" s="146"/>
      <c r="K89" s="146"/>
      <c r="L89" s="146"/>
      <c r="M89" s="146"/>
      <c r="N89" s="911"/>
    </row>
    <row r="90" spans="2:14" s="133" customFormat="1">
      <c r="B90" s="147"/>
      <c r="C90" s="144"/>
      <c r="D90" s="183" t="s">
        <v>108</v>
      </c>
      <c r="E90" s="165"/>
      <c r="F90" s="165"/>
      <c r="G90" s="184">
        <f>'6) Year 1 Budget &amp; Assumptions'!G90</f>
        <v>0</v>
      </c>
      <c r="H90" s="146"/>
      <c r="I90" s="159">
        <f>'3) Staffing Plan'!D71</f>
        <v>0</v>
      </c>
      <c r="J90" s="159">
        <f>'3) Staffing Plan'!E71</f>
        <v>0</v>
      </c>
      <c r="K90" s="159">
        <f>'3) Staffing Plan'!F71</f>
        <v>0</v>
      </c>
      <c r="L90" s="159">
        <f>'3) Staffing Plan'!G71</f>
        <v>0</v>
      </c>
      <c r="M90" s="889">
        <f>'3) Staffing Plan'!H71</f>
        <v>0</v>
      </c>
      <c r="N90" s="908"/>
    </row>
    <row r="91" spans="2:14" s="133" customFormat="1">
      <c r="B91" s="147"/>
      <c r="C91" s="144"/>
      <c r="D91" s="183" t="s">
        <v>109</v>
      </c>
      <c r="E91" s="165"/>
      <c r="F91" s="165"/>
      <c r="G91" s="184">
        <f>'6) Year 1 Budget &amp; Assumptions'!G91</f>
        <v>0</v>
      </c>
      <c r="H91" s="146"/>
      <c r="I91" s="159">
        <f>'3) Staffing Plan'!D72</f>
        <v>0</v>
      </c>
      <c r="J91" s="159">
        <f>'3) Staffing Plan'!E72</f>
        <v>0</v>
      </c>
      <c r="K91" s="159">
        <f>'3) Staffing Plan'!F72</f>
        <v>0</v>
      </c>
      <c r="L91" s="159">
        <f>'3) Staffing Plan'!G72</f>
        <v>0</v>
      </c>
      <c r="M91" s="889">
        <f>'3) Staffing Plan'!H72</f>
        <v>0</v>
      </c>
      <c r="N91" s="908"/>
    </row>
    <row r="92" spans="2:14" s="133" customFormat="1">
      <c r="B92" s="147"/>
      <c r="C92" s="144"/>
      <c r="D92" s="183" t="s">
        <v>110</v>
      </c>
      <c r="E92" s="165"/>
      <c r="F92" s="165"/>
      <c r="G92" s="184">
        <f>'6) Year 1 Budget &amp; Assumptions'!G92</f>
        <v>0</v>
      </c>
      <c r="H92" s="146"/>
      <c r="I92" s="159">
        <f>'3) Staffing Plan'!D73</f>
        <v>0</v>
      </c>
      <c r="J92" s="159">
        <f>'3) Staffing Plan'!E73</f>
        <v>0</v>
      </c>
      <c r="K92" s="159">
        <f>'3) Staffing Plan'!F73</f>
        <v>0</v>
      </c>
      <c r="L92" s="159">
        <f>'3) Staffing Plan'!G73</f>
        <v>0</v>
      </c>
      <c r="M92" s="889">
        <f>'3) Staffing Plan'!H73</f>
        <v>0</v>
      </c>
      <c r="N92" s="908"/>
    </row>
    <row r="93" spans="2:14" s="133" customFormat="1">
      <c r="B93" s="147"/>
      <c r="C93" s="144"/>
      <c r="D93" s="183" t="s">
        <v>7</v>
      </c>
      <c r="E93" s="165"/>
      <c r="F93" s="165"/>
      <c r="G93" s="184">
        <f>'6) Year 1 Budget &amp; Assumptions'!G93</f>
        <v>0</v>
      </c>
      <c r="H93" s="146"/>
      <c r="I93" s="159">
        <f>'3) Staffing Plan'!D74</f>
        <v>0</v>
      </c>
      <c r="J93" s="159">
        <f>'3) Staffing Plan'!E74</f>
        <v>0</v>
      </c>
      <c r="K93" s="159">
        <f>'3) Staffing Plan'!F74</f>
        <v>0</v>
      </c>
      <c r="L93" s="159">
        <f>'3) Staffing Plan'!G74</f>
        <v>0</v>
      </c>
      <c r="M93" s="889">
        <f>'3) Staffing Plan'!H74</f>
        <v>0</v>
      </c>
      <c r="N93" s="908"/>
    </row>
    <row r="94" spans="2:14" s="133" customFormat="1" ht="16.8">
      <c r="B94" s="147"/>
      <c r="C94" s="144"/>
      <c r="D94" s="183" t="s">
        <v>30</v>
      </c>
      <c r="E94" s="165"/>
      <c r="F94" s="165"/>
      <c r="G94" s="185">
        <f>'6) Year 1 Budget &amp; Assumptions'!G94</f>
        <v>0</v>
      </c>
      <c r="H94" s="146"/>
      <c r="I94" s="156">
        <f>'3) Staffing Plan'!D75</f>
        <v>0</v>
      </c>
      <c r="J94" s="156">
        <f>'3) Staffing Plan'!E75</f>
        <v>0</v>
      </c>
      <c r="K94" s="156">
        <f>'3) Staffing Plan'!F75</f>
        <v>0</v>
      </c>
      <c r="L94" s="156">
        <f>'3) Staffing Plan'!G75</f>
        <v>0</v>
      </c>
      <c r="M94" s="890">
        <f>'3) Staffing Plan'!H75</f>
        <v>0</v>
      </c>
      <c r="N94" s="908"/>
    </row>
    <row r="95" spans="2:14" s="133" customFormat="1">
      <c r="B95" s="147"/>
      <c r="C95" s="186" t="s">
        <v>82</v>
      </c>
      <c r="D95" s="144"/>
      <c r="E95" s="165"/>
      <c r="F95" s="165"/>
      <c r="G95" s="184">
        <f>SUM(G90:G94)</f>
        <v>0</v>
      </c>
      <c r="H95" s="146"/>
      <c r="I95" s="187">
        <f>SUM(I90:I94)</f>
        <v>0</v>
      </c>
      <c r="J95" s="187">
        <f>SUM(J90:J94)</f>
        <v>0</v>
      </c>
      <c r="K95" s="187">
        <f>SUM(K90:K94)</f>
        <v>0</v>
      </c>
      <c r="L95" s="187">
        <f>SUM(L90:L94)</f>
        <v>0</v>
      </c>
      <c r="M95" s="891">
        <f>SUM(M90:M94)</f>
        <v>0</v>
      </c>
      <c r="N95" s="908"/>
    </row>
    <row r="96" spans="2:14" s="133" customFormat="1" ht="7.5" customHeight="1">
      <c r="B96" s="147"/>
      <c r="C96" s="144"/>
      <c r="D96" s="165"/>
      <c r="E96" s="165"/>
      <c r="F96" s="165"/>
      <c r="G96" s="188"/>
      <c r="H96" s="146"/>
      <c r="I96" s="167"/>
      <c r="J96" s="167"/>
      <c r="K96" s="167"/>
      <c r="L96" s="167"/>
      <c r="M96" s="167"/>
      <c r="N96" s="911"/>
    </row>
    <row r="97" spans="2:14" s="133" customFormat="1">
      <c r="B97" s="147"/>
      <c r="C97" s="193" t="s">
        <v>83</v>
      </c>
      <c r="D97" s="148"/>
      <c r="E97" s="148"/>
      <c r="F97" s="148"/>
      <c r="G97" s="448">
        <f>G76+G87+G95</f>
        <v>0</v>
      </c>
      <c r="H97" s="146"/>
      <c r="I97" s="160">
        <f>I76+I87+I95</f>
        <v>0</v>
      </c>
      <c r="J97" s="160">
        <f>J76+J87+J95</f>
        <v>0</v>
      </c>
      <c r="K97" s="160">
        <f>K76+K87+K95</f>
        <v>0</v>
      </c>
      <c r="L97" s="160">
        <f>L76+L87+L95</f>
        <v>0</v>
      </c>
      <c r="M97" s="886">
        <f>M76+M87+M95</f>
        <v>0</v>
      </c>
      <c r="N97" s="908"/>
    </row>
    <row r="98" spans="2:14" s="133" customFormat="1" ht="7.5" customHeight="1">
      <c r="B98" s="147"/>
      <c r="C98" s="144"/>
      <c r="D98" s="165"/>
      <c r="E98" s="165"/>
      <c r="F98" s="165"/>
      <c r="G98" s="188"/>
      <c r="H98" s="146"/>
      <c r="I98" s="167"/>
      <c r="J98" s="167"/>
      <c r="K98" s="167"/>
      <c r="L98" s="167"/>
      <c r="M98" s="167"/>
      <c r="N98" s="911"/>
    </row>
    <row r="99" spans="2:14" s="133" customFormat="1">
      <c r="B99" s="147"/>
      <c r="C99" s="182" t="s">
        <v>84</v>
      </c>
      <c r="D99" s="148"/>
      <c r="E99" s="148"/>
      <c r="F99" s="148"/>
      <c r="G99" s="192"/>
      <c r="H99" s="146"/>
      <c r="I99" s="146"/>
      <c r="J99" s="146"/>
      <c r="K99" s="146"/>
      <c r="L99" s="146"/>
      <c r="M99" s="146"/>
      <c r="N99" s="911"/>
    </row>
    <row r="100" spans="2:14" s="133" customFormat="1">
      <c r="B100" s="147"/>
      <c r="C100" s="144"/>
      <c r="D100" s="183" t="s">
        <v>14</v>
      </c>
      <c r="E100" s="148"/>
      <c r="F100" s="148"/>
      <c r="G100" s="192"/>
      <c r="H100" s="146"/>
      <c r="I100" s="842">
        <f>'7) Year 1 Cash Flow'!U101</f>
        <v>0</v>
      </c>
      <c r="J100" s="843">
        <v>0</v>
      </c>
      <c r="K100" s="161">
        <v>0</v>
      </c>
      <c r="L100" s="161">
        <v>0</v>
      </c>
      <c r="M100" s="884">
        <v>0</v>
      </c>
      <c r="N100" s="908"/>
    </row>
    <row r="101" spans="2:14" s="133" customFormat="1">
      <c r="B101" s="147"/>
      <c r="C101" s="144"/>
      <c r="D101" s="165" t="s">
        <v>71</v>
      </c>
      <c r="E101" s="148"/>
      <c r="F101" s="148"/>
      <c r="G101" s="192"/>
      <c r="H101" s="146"/>
      <c r="I101" s="842">
        <f>'7) Year 1 Cash Flow'!U102</f>
        <v>0</v>
      </c>
      <c r="J101" s="843">
        <v>0</v>
      </c>
      <c r="K101" s="161">
        <v>0</v>
      </c>
      <c r="L101" s="161">
        <v>0</v>
      </c>
      <c r="M101" s="884">
        <v>0</v>
      </c>
      <c r="N101" s="908"/>
    </row>
    <row r="102" spans="2:14" s="133" customFormat="1" ht="16.8">
      <c r="B102" s="147"/>
      <c r="C102" s="144"/>
      <c r="D102" s="183" t="s">
        <v>60</v>
      </c>
      <c r="E102" s="148"/>
      <c r="F102" s="148"/>
      <c r="G102" s="192"/>
      <c r="H102" s="146"/>
      <c r="I102" s="842">
        <f>'7) Year 1 Cash Flow'!U103</f>
        <v>0</v>
      </c>
      <c r="J102" s="844">
        <v>0</v>
      </c>
      <c r="K102" s="157">
        <v>0</v>
      </c>
      <c r="L102" s="157">
        <v>0</v>
      </c>
      <c r="M102" s="885">
        <v>0</v>
      </c>
      <c r="N102" s="908"/>
    </row>
    <row r="103" spans="2:14" s="133" customFormat="1">
      <c r="B103" s="147"/>
      <c r="C103" s="186" t="s">
        <v>85</v>
      </c>
      <c r="D103" s="148"/>
      <c r="E103" s="148"/>
      <c r="F103" s="148"/>
      <c r="G103" s="192"/>
      <c r="H103" s="146"/>
      <c r="I103" s="845">
        <f>SUM(I100:I102)</f>
        <v>0</v>
      </c>
      <c r="J103" s="846">
        <f>SUM(J100:J102)</f>
        <v>0</v>
      </c>
      <c r="K103" s="160">
        <f>SUM(K100:K102)</f>
        <v>0</v>
      </c>
      <c r="L103" s="160">
        <f>SUM(L100:L102)</f>
        <v>0</v>
      </c>
      <c r="M103" s="886">
        <f>SUM(M100:M102)</f>
        <v>0</v>
      </c>
      <c r="N103" s="908"/>
    </row>
    <row r="104" spans="2:14" s="133" customFormat="1" ht="7.5" customHeight="1">
      <c r="B104" s="147"/>
      <c r="C104" s="144"/>
      <c r="D104" s="165"/>
      <c r="E104" s="165"/>
      <c r="F104" s="165"/>
      <c r="G104" s="188"/>
      <c r="H104" s="146"/>
      <c r="I104" s="166"/>
      <c r="J104" s="167"/>
      <c r="K104" s="167"/>
      <c r="L104" s="167"/>
      <c r="M104" s="167"/>
      <c r="N104" s="911"/>
    </row>
    <row r="105" spans="2:14" s="144" customFormat="1">
      <c r="B105" s="147"/>
      <c r="C105" s="193" t="s">
        <v>86</v>
      </c>
      <c r="D105" s="148"/>
      <c r="E105" s="148"/>
      <c r="F105" s="148"/>
      <c r="G105" s="448">
        <f>G97</f>
        <v>0</v>
      </c>
      <c r="H105" s="146"/>
      <c r="I105" s="159">
        <f>I97+I103</f>
        <v>0</v>
      </c>
      <c r="J105" s="160">
        <f>J97+J103</f>
        <v>0</v>
      </c>
      <c r="K105" s="160">
        <f>K97+K103</f>
        <v>0</v>
      </c>
      <c r="L105" s="160">
        <f>L97+L103</f>
        <v>0</v>
      </c>
      <c r="M105" s="886">
        <f>M97+M103</f>
        <v>0</v>
      </c>
      <c r="N105" s="908"/>
    </row>
    <row r="106" spans="2:14" s="133" customFormat="1" ht="7.5" customHeight="1">
      <c r="B106" s="147"/>
      <c r="C106" s="144"/>
      <c r="D106" s="144"/>
      <c r="E106" s="165"/>
      <c r="F106" s="165"/>
      <c r="G106" s="127"/>
      <c r="H106" s="146"/>
      <c r="I106" s="166"/>
      <c r="J106" s="167"/>
      <c r="K106" s="167"/>
      <c r="L106" s="167"/>
      <c r="M106" s="167"/>
      <c r="N106" s="911"/>
    </row>
    <row r="107" spans="2:14" s="133" customFormat="1">
      <c r="B107" s="147"/>
      <c r="C107" s="182" t="s">
        <v>87</v>
      </c>
      <c r="D107" s="144"/>
      <c r="E107" s="165"/>
      <c r="F107" s="165"/>
      <c r="G107" s="127"/>
      <c r="H107" s="146"/>
      <c r="I107" s="195"/>
      <c r="J107" s="146"/>
      <c r="K107" s="146"/>
      <c r="L107" s="146"/>
      <c r="M107" s="146"/>
      <c r="N107" s="913"/>
    </row>
    <row r="108" spans="2:14" s="133" customFormat="1">
      <c r="B108" s="147"/>
      <c r="C108" s="144"/>
      <c r="D108" s="148" t="s">
        <v>67</v>
      </c>
      <c r="E108" s="165"/>
      <c r="F108" s="165"/>
      <c r="G108" s="127"/>
      <c r="H108" s="146"/>
      <c r="I108" s="842">
        <f>'7) Year 1 Cash Flow'!U109</f>
        <v>0</v>
      </c>
      <c r="J108" s="847">
        <v>0</v>
      </c>
      <c r="K108" s="558">
        <v>0</v>
      </c>
      <c r="L108" s="558">
        <v>0</v>
      </c>
      <c r="M108" s="887">
        <v>0</v>
      </c>
      <c r="N108" s="908"/>
    </row>
    <row r="109" spans="2:14" s="133" customFormat="1">
      <c r="B109" s="147"/>
      <c r="C109" s="144"/>
      <c r="D109" s="183" t="s">
        <v>5</v>
      </c>
      <c r="E109" s="165"/>
      <c r="F109" s="165"/>
      <c r="G109" s="127"/>
      <c r="H109" s="146"/>
      <c r="I109" s="842">
        <f>'7) Year 1 Cash Flow'!U110</f>
        <v>0</v>
      </c>
      <c r="J109" s="843">
        <v>0</v>
      </c>
      <c r="K109" s="559">
        <v>0</v>
      </c>
      <c r="L109" s="559">
        <v>0</v>
      </c>
      <c r="M109" s="884">
        <v>0</v>
      </c>
      <c r="N109" s="908"/>
    </row>
    <row r="110" spans="2:14" s="133" customFormat="1">
      <c r="B110" s="147"/>
      <c r="C110" s="144"/>
      <c r="D110" s="183" t="s">
        <v>68</v>
      </c>
      <c r="E110" s="165"/>
      <c r="F110" s="165"/>
      <c r="G110" s="127"/>
      <c r="H110" s="146"/>
      <c r="I110" s="842">
        <f>'7) Year 1 Cash Flow'!U111</f>
        <v>0</v>
      </c>
      <c r="J110" s="843">
        <v>0</v>
      </c>
      <c r="K110" s="559">
        <v>0</v>
      </c>
      <c r="L110" s="559">
        <v>0</v>
      </c>
      <c r="M110" s="884">
        <v>0</v>
      </c>
      <c r="N110" s="908"/>
    </row>
    <row r="111" spans="2:14" s="133" customFormat="1">
      <c r="B111" s="147"/>
      <c r="C111" s="144"/>
      <c r="D111" s="183" t="s">
        <v>15</v>
      </c>
      <c r="E111" s="165"/>
      <c r="F111" s="165"/>
      <c r="G111" s="127"/>
      <c r="H111" s="146"/>
      <c r="I111" s="845">
        <f>'7) Year 1 Cash Flow'!U112</f>
        <v>0</v>
      </c>
      <c r="J111" s="848">
        <v>0</v>
      </c>
      <c r="K111" s="559">
        <v>0</v>
      </c>
      <c r="L111" s="559">
        <v>0</v>
      </c>
      <c r="M111" s="884">
        <v>0</v>
      </c>
      <c r="N111" s="908"/>
    </row>
    <row r="112" spans="2:14" s="133" customFormat="1">
      <c r="B112" s="147"/>
      <c r="C112" s="144"/>
      <c r="D112" s="183" t="s">
        <v>59</v>
      </c>
      <c r="E112" s="165"/>
      <c r="F112" s="165"/>
      <c r="G112" s="127"/>
      <c r="H112" s="146"/>
      <c r="I112" s="155">
        <f>'7) Year 1 Cash Flow'!U113</f>
        <v>0</v>
      </c>
      <c r="J112" s="559">
        <v>0</v>
      </c>
      <c r="K112" s="559">
        <v>0</v>
      </c>
      <c r="L112" s="559">
        <v>0</v>
      </c>
      <c r="M112" s="884">
        <v>0</v>
      </c>
      <c r="N112" s="908"/>
    </row>
    <row r="113" spans="2:14" s="133" customFormat="1">
      <c r="B113" s="147"/>
      <c r="C113" s="144"/>
      <c r="D113" s="183" t="s">
        <v>16</v>
      </c>
      <c r="E113" s="165"/>
      <c r="F113" s="165"/>
      <c r="G113" s="127"/>
      <c r="H113" s="146"/>
      <c r="I113" s="155">
        <f>'7) Year 1 Cash Flow'!U114</f>
        <v>0</v>
      </c>
      <c r="J113" s="559">
        <v>0</v>
      </c>
      <c r="K113" s="559">
        <v>0</v>
      </c>
      <c r="L113" s="559">
        <v>0</v>
      </c>
      <c r="M113" s="884">
        <v>0</v>
      </c>
      <c r="N113" s="908"/>
    </row>
    <row r="114" spans="2:14" s="133" customFormat="1">
      <c r="B114" s="147"/>
      <c r="C114" s="144"/>
      <c r="D114" s="183" t="s">
        <v>17</v>
      </c>
      <c r="E114" s="165"/>
      <c r="F114" s="165"/>
      <c r="G114" s="127"/>
      <c r="H114" s="146"/>
      <c r="I114" s="155">
        <f>'7) Year 1 Cash Flow'!U115</f>
        <v>0</v>
      </c>
      <c r="J114" s="559">
        <v>0</v>
      </c>
      <c r="K114" s="559">
        <v>0</v>
      </c>
      <c r="L114" s="559">
        <v>0</v>
      </c>
      <c r="M114" s="884">
        <v>0</v>
      </c>
      <c r="N114" s="908"/>
    </row>
    <row r="115" spans="2:14" s="133" customFormat="1">
      <c r="B115" s="147"/>
      <c r="C115" s="144"/>
      <c r="D115" s="183" t="s">
        <v>70</v>
      </c>
      <c r="E115" s="165"/>
      <c r="F115" s="165"/>
      <c r="G115" s="127"/>
      <c r="H115" s="146"/>
      <c r="I115" s="155">
        <f>'7) Year 1 Cash Flow'!U116</f>
        <v>0</v>
      </c>
      <c r="J115" s="559">
        <v>0</v>
      </c>
      <c r="K115" s="559">
        <v>0</v>
      </c>
      <c r="L115" s="559">
        <v>0</v>
      </c>
      <c r="M115" s="884">
        <v>0</v>
      </c>
      <c r="N115" s="908"/>
    </row>
    <row r="116" spans="2:14" s="133" customFormat="1" ht="16.8">
      <c r="B116" s="147"/>
      <c r="C116" s="144"/>
      <c r="D116" s="148" t="s">
        <v>69</v>
      </c>
      <c r="E116" s="165"/>
      <c r="F116" s="165"/>
      <c r="G116" s="127"/>
      <c r="H116" s="146"/>
      <c r="I116" s="155">
        <f>'7) Year 1 Cash Flow'!U117</f>
        <v>0</v>
      </c>
      <c r="J116" s="560">
        <v>0</v>
      </c>
      <c r="K116" s="560">
        <v>0</v>
      </c>
      <c r="L116" s="560">
        <v>0</v>
      </c>
      <c r="M116" s="892">
        <v>0</v>
      </c>
      <c r="N116" s="908"/>
    </row>
    <row r="117" spans="2:14" s="133" customFormat="1" ht="15.6" thickBot="1">
      <c r="B117" s="147"/>
      <c r="C117" s="186" t="s">
        <v>88</v>
      </c>
      <c r="D117" s="144"/>
      <c r="E117" s="165"/>
      <c r="F117" s="165"/>
      <c r="G117" s="127"/>
      <c r="H117" s="146"/>
      <c r="I117" s="562">
        <f>SUM(I108:I116)</f>
        <v>0</v>
      </c>
      <c r="J117" s="563">
        <f>SUM(J108:J116)</f>
        <v>0</v>
      </c>
      <c r="K117" s="563">
        <f>SUM(K108:K116)</f>
        <v>0</v>
      </c>
      <c r="L117" s="563">
        <f>SUM(L108:L116)</f>
        <v>0</v>
      </c>
      <c r="M117" s="893">
        <f>SUM(M108:M116)</f>
        <v>0</v>
      </c>
      <c r="N117" s="908"/>
    </row>
    <row r="118" spans="2:14" s="133" customFormat="1" ht="7.5" customHeight="1" thickTop="1">
      <c r="B118" s="556"/>
      <c r="C118" s="179"/>
      <c r="D118" s="564"/>
      <c r="E118" s="564"/>
      <c r="F118" s="564"/>
      <c r="G118" s="213"/>
      <c r="H118" s="181"/>
      <c r="I118" s="565"/>
      <c r="J118" s="181"/>
      <c r="K118" s="181"/>
      <c r="L118" s="181"/>
      <c r="M118" s="181"/>
      <c r="N118" s="914"/>
    </row>
    <row r="119" spans="2:14" s="133" customFormat="1">
      <c r="B119" s="147"/>
      <c r="C119" s="182" t="s">
        <v>89</v>
      </c>
      <c r="D119" s="165"/>
      <c r="E119" s="165"/>
      <c r="F119" s="165"/>
      <c r="G119" s="127"/>
      <c r="H119" s="146"/>
      <c r="I119" s="195"/>
      <c r="J119" s="146"/>
      <c r="K119" s="146"/>
      <c r="L119" s="146"/>
      <c r="M119" s="146"/>
      <c r="N119" s="915"/>
    </row>
    <row r="120" spans="2:14" s="133" customFormat="1">
      <c r="B120" s="147"/>
      <c r="C120" s="144"/>
      <c r="D120" s="183" t="s">
        <v>1</v>
      </c>
      <c r="E120" s="148"/>
      <c r="F120" s="148"/>
      <c r="G120" s="127"/>
      <c r="H120" s="146"/>
      <c r="I120" s="845">
        <f>'7) Year 1 Cash Flow'!U121</f>
        <v>0</v>
      </c>
      <c r="J120" s="848">
        <v>0</v>
      </c>
      <c r="K120" s="559">
        <v>0</v>
      </c>
      <c r="L120" s="559">
        <v>0</v>
      </c>
      <c r="M120" s="884">
        <v>0</v>
      </c>
      <c r="N120" s="908"/>
    </row>
    <row r="121" spans="2:14" s="133" customFormat="1">
      <c r="B121" s="147"/>
      <c r="C121" s="144"/>
      <c r="D121" s="183" t="s">
        <v>73</v>
      </c>
      <c r="E121" s="148"/>
      <c r="F121" s="148"/>
      <c r="G121" s="127"/>
      <c r="H121" s="146"/>
      <c r="I121" s="155">
        <f>'7) Year 1 Cash Flow'!U122</f>
        <v>0</v>
      </c>
      <c r="J121" s="161">
        <v>0</v>
      </c>
      <c r="K121" s="559">
        <v>0</v>
      </c>
      <c r="L121" s="559">
        <v>0</v>
      </c>
      <c r="M121" s="884">
        <v>0</v>
      </c>
      <c r="N121" s="908"/>
    </row>
    <row r="122" spans="2:14" s="133" customFormat="1">
      <c r="B122" s="147"/>
      <c r="C122" s="144"/>
      <c r="D122" s="183" t="s">
        <v>66</v>
      </c>
      <c r="E122" s="148"/>
      <c r="F122" s="148"/>
      <c r="G122" s="127"/>
      <c r="H122" s="146"/>
      <c r="I122" s="155">
        <f>'7) Year 1 Cash Flow'!U123</f>
        <v>0</v>
      </c>
      <c r="J122" s="161">
        <v>0</v>
      </c>
      <c r="K122" s="559">
        <v>0</v>
      </c>
      <c r="L122" s="559">
        <v>0</v>
      </c>
      <c r="M122" s="884">
        <v>0</v>
      </c>
      <c r="N122" s="908"/>
    </row>
    <row r="123" spans="2:14" s="133" customFormat="1">
      <c r="B123" s="147"/>
      <c r="C123" s="144"/>
      <c r="D123" s="183" t="s">
        <v>72</v>
      </c>
      <c r="E123" s="148"/>
      <c r="F123" s="148"/>
      <c r="G123" s="127"/>
      <c r="H123" s="146"/>
      <c r="I123" s="155">
        <f>'7) Year 1 Cash Flow'!U124</f>
        <v>0</v>
      </c>
      <c r="J123" s="161">
        <v>0</v>
      </c>
      <c r="K123" s="559">
        <v>0</v>
      </c>
      <c r="L123" s="559">
        <v>0</v>
      </c>
      <c r="M123" s="884">
        <v>0</v>
      </c>
      <c r="N123" s="908"/>
    </row>
    <row r="124" spans="2:14" s="133" customFormat="1">
      <c r="B124" s="147"/>
      <c r="C124" s="144"/>
      <c r="D124" s="148" t="s">
        <v>74</v>
      </c>
      <c r="E124" s="148"/>
      <c r="F124" s="148"/>
      <c r="G124" s="127"/>
      <c r="H124" s="146"/>
      <c r="I124" s="155">
        <f>'7) Year 1 Cash Flow'!U125</f>
        <v>0</v>
      </c>
      <c r="J124" s="559">
        <v>0</v>
      </c>
      <c r="K124" s="559">
        <v>0</v>
      </c>
      <c r="L124" s="559">
        <v>0</v>
      </c>
      <c r="M124" s="884">
        <v>0</v>
      </c>
      <c r="N124" s="908"/>
    </row>
    <row r="125" spans="2:14" s="133" customFormat="1">
      <c r="B125" s="147"/>
      <c r="C125" s="144"/>
      <c r="D125" s="148" t="s">
        <v>58</v>
      </c>
      <c r="E125" s="148"/>
      <c r="F125" s="148"/>
      <c r="G125" s="127"/>
      <c r="H125" s="146"/>
      <c r="I125" s="155">
        <f>'7) Year 1 Cash Flow'!U126</f>
        <v>0</v>
      </c>
      <c r="J125" s="559">
        <v>0</v>
      </c>
      <c r="K125" s="559">
        <v>0</v>
      </c>
      <c r="L125" s="559">
        <v>0</v>
      </c>
      <c r="M125" s="884">
        <v>0</v>
      </c>
      <c r="N125" s="908"/>
    </row>
    <row r="126" spans="2:14" s="133" customFormat="1">
      <c r="B126" s="147"/>
      <c r="C126" s="144"/>
      <c r="D126" s="183" t="s">
        <v>64</v>
      </c>
      <c r="E126" s="148"/>
      <c r="F126" s="148"/>
      <c r="G126" s="127"/>
      <c r="H126" s="146"/>
      <c r="I126" s="155">
        <f>'7) Year 1 Cash Flow'!U127</f>
        <v>0</v>
      </c>
      <c r="J126" s="559">
        <v>0</v>
      </c>
      <c r="K126" s="559">
        <v>0</v>
      </c>
      <c r="L126" s="559">
        <v>0</v>
      </c>
      <c r="M126" s="884">
        <v>0</v>
      </c>
      <c r="N126" s="908"/>
    </row>
    <row r="127" spans="2:14" s="133" customFormat="1">
      <c r="B127" s="147"/>
      <c r="C127" s="144"/>
      <c r="D127" s="148" t="s">
        <v>54</v>
      </c>
      <c r="E127" s="148"/>
      <c r="F127" s="148"/>
      <c r="G127" s="127"/>
      <c r="H127" s="146"/>
      <c r="I127" s="155">
        <f>'7) Year 1 Cash Flow'!U128</f>
        <v>0</v>
      </c>
      <c r="J127" s="559">
        <v>0</v>
      </c>
      <c r="K127" s="559">
        <v>0</v>
      </c>
      <c r="L127" s="559">
        <v>0</v>
      </c>
      <c r="M127" s="884">
        <v>0</v>
      </c>
      <c r="N127" s="908"/>
    </row>
    <row r="128" spans="2:14" s="133" customFormat="1">
      <c r="B128" s="147"/>
      <c r="C128" s="144"/>
      <c r="D128" s="183" t="s">
        <v>62</v>
      </c>
      <c r="E128" s="148"/>
      <c r="F128" s="148"/>
      <c r="G128" s="127"/>
      <c r="H128" s="146"/>
      <c r="I128" s="155">
        <f>'7) Year 1 Cash Flow'!U129</f>
        <v>0</v>
      </c>
      <c r="J128" s="559">
        <v>0</v>
      </c>
      <c r="K128" s="559">
        <v>0</v>
      </c>
      <c r="L128" s="559">
        <v>0</v>
      </c>
      <c r="M128" s="884">
        <v>0</v>
      </c>
      <c r="N128" s="908"/>
    </row>
    <row r="129" spans="2:14" s="133" customFormat="1">
      <c r="B129" s="147"/>
      <c r="C129" s="144"/>
      <c r="D129" s="183" t="s">
        <v>2</v>
      </c>
      <c r="E129" s="148"/>
      <c r="F129" s="148"/>
      <c r="G129" s="127"/>
      <c r="H129" s="146"/>
      <c r="I129" s="155">
        <f>'7) Year 1 Cash Flow'!U130</f>
        <v>0</v>
      </c>
      <c r="J129" s="559">
        <v>0</v>
      </c>
      <c r="K129" s="559">
        <v>0</v>
      </c>
      <c r="L129" s="559">
        <v>0</v>
      </c>
      <c r="M129" s="884">
        <v>0</v>
      </c>
      <c r="N129" s="908"/>
    </row>
    <row r="130" spans="2:14" s="133" customFormat="1">
      <c r="B130" s="147"/>
      <c r="C130" s="144"/>
      <c r="D130" s="183" t="s">
        <v>19</v>
      </c>
      <c r="E130" s="148"/>
      <c r="F130" s="148"/>
      <c r="G130" s="127"/>
      <c r="H130" s="146"/>
      <c r="I130" s="155">
        <f>'7) Year 1 Cash Flow'!U131</f>
        <v>0</v>
      </c>
      <c r="J130" s="559">
        <v>0</v>
      </c>
      <c r="K130" s="559">
        <v>0</v>
      </c>
      <c r="L130" s="559">
        <v>0</v>
      </c>
      <c r="M130" s="884">
        <v>0</v>
      </c>
      <c r="N130" s="908"/>
    </row>
    <row r="131" spans="2:14" s="133" customFormat="1">
      <c r="B131" s="147"/>
      <c r="C131" s="144"/>
      <c r="D131" s="183" t="s">
        <v>65</v>
      </c>
      <c r="E131" s="148"/>
      <c r="F131" s="148"/>
      <c r="G131" s="127"/>
      <c r="H131" s="146"/>
      <c r="I131" s="155">
        <f>'7) Year 1 Cash Flow'!U132</f>
        <v>0</v>
      </c>
      <c r="J131" s="559">
        <v>0</v>
      </c>
      <c r="K131" s="559">
        <v>0</v>
      </c>
      <c r="L131" s="559">
        <v>0</v>
      </c>
      <c r="M131" s="884">
        <v>0</v>
      </c>
      <c r="N131" s="908"/>
    </row>
    <row r="132" spans="2:14" s="133" customFormat="1">
      <c r="B132" s="147"/>
      <c r="C132" s="144"/>
      <c r="D132" s="148" t="s">
        <v>6</v>
      </c>
      <c r="E132" s="148"/>
      <c r="F132" s="148"/>
      <c r="G132" s="127"/>
      <c r="H132" s="146"/>
      <c r="I132" s="155">
        <f>'7) Year 1 Cash Flow'!U133</f>
        <v>0</v>
      </c>
      <c r="J132" s="559">
        <v>0</v>
      </c>
      <c r="K132" s="559">
        <v>0</v>
      </c>
      <c r="L132" s="559">
        <v>0</v>
      </c>
      <c r="M132" s="884">
        <v>0</v>
      </c>
      <c r="N132" s="908"/>
    </row>
    <row r="133" spans="2:14" s="133" customFormat="1">
      <c r="B133" s="147"/>
      <c r="C133" s="144"/>
      <c r="D133" s="148" t="s">
        <v>18</v>
      </c>
      <c r="E133" s="148"/>
      <c r="F133" s="148"/>
      <c r="G133" s="127"/>
      <c r="H133" s="146"/>
      <c r="I133" s="155">
        <f>'7) Year 1 Cash Flow'!U134</f>
        <v>0</v>
      </c>
      <c r="J133" s="559">
        <v>0</v>
      </c>
      <c r="K133" s="559">
        <v>0</v>
      </c>
      <c r="L133" s="559">
        <v>0</v>
      </c>
      <c r="M133" s="884">
        <v>0</v>
      </c>
      <c r="N133" s="908"/>
    </row>
    <row r="134" spans="2:14" s="133" customFormat="1">
      <c r="B134" s="147"/>
      <c r="C134" s="144"/>
      <c r="D134" s="183" t="s">
        <v>8</v>
      </c>
      <c r="E134" s="148"/>
      <c r="F134" s="148"/>
      <c r="G134" s="127"/>
      <c r="H134" s="146"/>
      <c r="I134" s="155">
        <f>'7) Year 1 Cash Flow'!U135</f>
        <v>0</v>
      </c>
      <c r="J134" s="559">
        <v>0</v>
      </c>
      <c r="K134" s="559">
        <v>0</v>
      </c>
      <c r="L134" s="559">
        <v>0</v>
      </c>
      <c r="M134" s="884">
        <v>0</v>
      </c>
      <c r="N134" s="908"/>
    </row>
    <row r="135" spans="2:14" s="133" customFormat="1">
      <c r="B135" s="147"/>
      <c r="C135" s="144"/>
      <c r="D135" s="183" t="s">
        <v>61</v>
      </c>
      <c r="E135" s="148"/>
      <c r="F135" s="148"/>
      <c r="G135" s="127"/>
      <c r="H135" s="146"/>
      <c r="I135" s="155">
        <f>'7) Year 1 Cash Flow'!U136</f>
        <v>0</v>
      </c>
      <c r="J135" s="559">
        <v>0</v>
      </c>
      <c r="K135" s="559">
        <v>0</v>
      </c>
      <c r="L135" s="559">
        <v>0</v>
      </c>
      <c r="M135" s="884">
        <v>0</v>
      </c>
      <c r="N135" s="908"/>
    </row>
    <row r="136" spans="2:14" s="133" customFormat="1">
      <c r="B136" s="147"/>
      <c r="C136" s="144"/>
      <c r="D136" s="183" t="s">
        <v>76</v>
      </c>
      <c r="E136" s="148"/>
      <c r="F136" s="148"/>
      <c r="G136" s="127"/>
      <c r="H136" s="146"/>
      <c r="I136" s="155">
        <f>'7) Year 1 Cash Flow'!U137</f>
        <v>0</v>
      </c>
      <c r="J136" s="559">
        <v>0</v>
      </c>
      <c r="K136" s="559">
        <v>0</v>
      </c>
      <c r="L136" s="559">
        <v>0</v>
      </c>
      <c r="M136" s="884">
        <v>0</v>
      </c>
      <c r="N136" s="908"/>
    </row>
    <row r="137" spans="2:14" s="133" customFormat="1">
      <c r="B137" s="147"/>
      <c r="C137" s="144"/>
      <c r="D137" s="183" t="s">
        <v>63</v>
      </c>
      <c r="E137" s="148"/>
      <c r="F137" s="148"/>
      <c r="G137" s="127"/>
      <c r="H137" s="146"/>
      <c r="I137" s="155">
        <f>'7) Year 1 Cash Flow'!U138</f>
        <v>0</v>
      </c>
      <c r="J137" s="559">
        <v>0</v>
      </c>
      <c r="K137" s="559">
        <v>0</v>
      </c>
      <c r="L137" s="559">
        <v>0</v>
      </c>
      <c r="M137" s="884">
        <v>0</v>
      </c>
      <c r="N137" s="908"/>
    </row>
    <row r="138" spans="2:14" s="133" customFormat="1">
      <c r="B138" s="147"/>
      <c r="C138" s="144"/>
      <c r="D138" s="183" t="s">
        <v>42</v>
      </c>
      <c r="E138" s="148"/>
      <c r="F138" s="148"/>
      <c r="G138" s="127"/>
      <c r="H138" s="146"/>
      <c r="I138" s="155">
        <f>'7) Year 1 Cash Flow'!U139</f>
        <v>0</v>
      </c>
      <c r="J138" s="559">
        <v>0</v>
      </c>
      <c r="K138" s="559">
        <v>0</v>
      </c>
      <c r="L138" s="559">
        <v>0</v>
      </c>
      <c r="M138" s="884">
        <v>0</v>
      </c>
      <c r="N138" s="908"/>
    </row>
    <row r="139" spans="2:14" s="133" customFormat="1" ht="16.8">
      <c r="B139" s="147"/>
      <c r="C139" s="144"/>
      <c r="D139" s="148" t="s">
        <v>30</v>
      </c>
      <c r="E139" s="148"/>
      <c r="F139" s="148"/>
      <c r="G139" s="127"/>
      <c r="H139" s="146"/>
      <c r="I139" s="155">
        <f>'7) Year 1 Cash Flow'!U140</f>
        <v>0</v>
      </c>
      <c r="J139" s="196">
        <v>0</v>
      </c>
      <c r="K139" s="196">
        <v>0</v>
      </c>
      <c r="L139" s="196">
        <v>0</v>
      </c>
      <c r="M139" s="892">
        <v>0</v>
      </c>
      <c r="N139" s="908"/>
    </row>
    <row r="140" spans="2:14" s="133" customFormat="1">
      <c r="B140" s="147"/>
      <c r="C140" s="186" t="s">
        <v>90</v>
      </c>
      <c r="D140" s="148"/>
      <c r="E140" s="148"/>
      <c r="F140" s="148"/>
      <c r="G140" s="127"/>
      <c r="H140" s="146"/>
      <c r="I140" s="159">
        <f>SUM(I120:I139)</f>
        <v>0</v>
      </c>
      <c r="J140" s="160">
        <f>SUM(J120:J139)</f>
        <v>0</v>
      </c>
      <c r="K140" s="160">
        <f>SUM(K120:K139)</f>
        <v>0</v>
      </c>
      <c r="L140" s="160">
        <f>SUM(L120:L139)</f>
        <v>0</v>
      </c>
      <c r="M140" s="886">
        <f>SUM(M120:M139)</f>
        <v>0</v>
      </c>
      <c r="N140" s="908"/>
    </row>
    <row r="141" spans="2:14" s="133" customFormat="1" ht="7.5" customHeight="1">
      <c r="B141" s="147"/>
      <c r="C141" s="144"/>
      <c r="D141" s="165"/>
      <c r="E141" s="165"/>
      <c r="F141" s="165"/>
      <c r="G141" s="127"/>
      <c r="H141" s="146"/>
      <c r="I141" s="166"/>
      <c r="J141" s="167"/>
      <c r="K141" s="167"/>
      <c r="L141" s="167"/>
      <c r="M141" s="167"/>
      <c r="N141" s="911"/>
    </row>
    <row r="142" spans="2:14" s="133" customFormat="1" ht="12" customHeight="1">
      <c r="B142" s="147"/>
      <c r="C142" s="182" t="s">
        <v>91</v>
      </c>
      <c r="D142" s="148"/>
      <c r="E142" s="197"/>
      <c r="F142" s="197"/>
      <c r="G142" s="198"/>
      <c r="H142" s="146"/>
      <c r="I142" s="168"/>
      <c r="J142" s="169"/>
      <c r="K142" s="169"/>
      <c r="L142" s="169"/>
      <c r="M142" s="169"/>
      <c r="N142" s="911"/>
    </row>
    <row r="143" spans="2:14" s="133" customFormat="1">
      <c r="B143" s="147"/>
      <c r="C143" s="148"/>
      <c r="D143" s="183" t="s">
        <v>3</v>
      </c>
      <c r="E143" s="136"/>
      <c r="F143" s="136"/>
      <c r="G143" s="198"/>
      <c r="H143" s="146"/>
      <c r="I143" s="155">
        <f>'7) Year 1 Cash Flow'!U144</f>
        <v>0</v>
      </c>
      <c r="J143" s="559">
        <v>0</v>
      </c>
      <c r="K143" s="559">
        <v>0</v>
      </c>
      <c r="L143" s="559">
        <v>0</v>
      </c>
      <c r="M143" s="884">
        <v>0</v>
      </c>
      <c r="N143" s="908"/>
    </row>
    <row r="144" spans="2:14" s="133" customFormat="1">
      <c r="B144" s="147"/>
      <c r="C144" s="148"/>
      <c r="D144" s="183" t="s">
        <v>4</v>
      </c>
      <c r="E144" s="136"/>
      <c r="F144" s="136"/>
      <c r="G144" s="198"/>
      <c r="H144" s="146"/>
      <c r="I144" s="155">
        <f>'7) Year 1 Cash Flow'!U145</f>
        <v>0</v>
      </c>
      <c r="J144" s="559">
        <v>0</v>
      </c>
      <c r="K144" s="559">
        <v>0</v>
      </c>
      <c r="L144" s="559">
        <v>0</v>
      </c>
      <c r="M144" s="884">
        <v>0</v>
      </c>
      <c r="N144" s="908"/>
    </row>
    <row r="145" spans="2:14" s="133" customFormat="1">
      <c r="B145" s="147"/>
      <c r="C145" s="148"/>
      <c r="D145" s="151" t="s">
        <v>1096</v>
      </c>
      <c r="E145" s="136"/>
      <c r="F145" s="136"/>
      <c r="G145" s="198"/>
      <c r="H145" s="146"/>
      <c r="I145" s="155">
        <f>'7) Year 1 Cash Flow'!U146</f>
        <v>0</v>
      </c>
      <c r="J145" s="559">
        <v>0</v>
      </c>
      <c r="K145" s="559">
        <v>0</v>
      </c>
      <c r="L145" s="559">
        <v>0</v>
      </c>
      <c r="M145" s="884">
        <v>0</v>
      </c>
      <c r="N145" s="908"/>
    </row>
    <row r="146" spans="2:14" s="133" customFormat="1">
      <c r="B146" s="147"/>
      <c r="C146" s="148"/>
      <c r="D146" s="148" t="s">
        <v>55</v>
      </c>
      <c r="E146" s="136"/>
      <c r="F146" s="136"/>
      <c r="G146" s="198"/>
      <c r="H146" s="146"/>
      <c r="I146" s="155">
        <f>'7) Year 1 Cash Flow'!U147</f>
        <v>0</v>
      </c>
      <c r="J146" s="559">
        <v>0</v>
      </c>
      <c r="K146" s="559">
        <v>0</v>
      </c>
      <c r="L146" s="559">
        <v>0</v>
      </c>
      <c r="M146" s="884">
        <v>0</v>
      </c>
      <c r="N146" s="908"/>
    </row>
    <row r="147" spans="2:14" s="133" customFormat="1">
      <c r="B147" s="147"/>
      <c r="C147" s="148"/>
      <c r="D147" s="148" t="s">
        <v>58</v>
      </c>
      <c r="E147" s="136"/>
      <c r="F147" s="136"/>
      <c r="G147" s="198"/>
      <c r="H147" s="146"/>
      <c r="I147" s="155">
        <f>'7) Year 1 Cash Flow'!U148</f>
        <v>0</v>
      </c>
      <c r="J147" s="559">
        <v>0</v>
      </c>
      <c r="K147" s="559">
        <v>0</v>
      </c>
      <c r="L147" s="559">
        <v>0</v>
      </c>
      <c r="M147" s="884">
        <v>0</v>
      </c>
      <c r="N147" s="908"/>
    </row>
    <row r="148" spans="2:14" s="133" customFormat="1">
      <c r="B148" s="147"/>
      <c r="C148" s="148"/>
      <c r="D148" s="183" t="s">
        <v>7</v>
      </c>
      <c r="E148" s="136"/>
      <c r="F148" s="136"/>
      <c r="G148" s="198"/>
      <c r="H148" s="146"/>
      <c r="I148" s="155">
        <f>'7) Year 1 Cash Flow'!U149</f>
        <v>0</v>
      </c>
      <c r="J148" s="559">
        <v>0</v>
      </c>
      <c r="K148" s="559">
        <v>0</v>
      </c>
      <c r="L148" s="559">
        <v>0</v>
      </c>
      <c r="M148" s="884">
        <v>0</v>
      </c>
      <c r="N148" s="908"/>
    </row>
    <row r="149" spans="2:14" s="133" customFormat="1" ht="16.8">
      <c r="B149" s="147"/>
      <c r="C149" s="148"/>
      <c r="D149" s="148" t="s">
        <v>9</v>
      </c>
      <c r="E149" s="136"/>
      <c r="F149" s="136"/>
      <c r="G149" s="198"/>
      <c r="H149" s="146"/>
      <c r="I149" s="155">
        <f>'7) Year 1 Cash Flow'!U150</f>
        <v>0</v>
      </c>
      <c r="J149" s="196">
        <v>0</v>
      </c>
      <c r="K149" s="196">
        <v>0</v>
      </c>
      <c r="L149" s="196">
        <v>0</v>
      </c>
      <c r="M149" s="892">
        <v>0</v>
      </c>
      <c r="N149" s="908"/>
    </row>
    <row r="150" spans="2:14" s="133" customFormat="1">
      <c r="B150" s="147"/>
      <c r="C150" s="165" t="s">
        <v>92</v>
      </c>
      <c r="D150" s="148"/>
      <c r="E150" s="197"/>
      <c r="F150" s="197"/>
      <c r="G150" s="198"/>
      <c r="H150" s="146"/>
      <c r="I150" s="159">
        <f>SUM(I143:I149)</f>
        <v>0</v>
      </c>
      <c r="J150" s="160">
        <f>SUM(J143:J149)</f>
        <v>0</v>
      </c>
      <c r="K150" s="160">
        <f>SUM(K143:K149)</f>
        <v>0</v>
      </c>
      <c r="L150" s="160">
        <f>SUM(L143:L149)</f>
        <v>0</v>
      </c>
      <c r="M150" s="886">
        <f>SUM(M143:M149)</f>
        <v>0</v>
      </c>
      <c r="N150" s="915"/>
    </row>
    <row r="151" spans="2:14" s="133" customFormat="1" ht="7.5" customHeight="1">
      <c r="B151" s="147"/>
      <c r="C151" s="182"/>
      <c r="D151" s="148"/>
      <c r="E151" s="197"/>
      <c r="F151" s="197"/>
      <c r="G151" s="198"/>
      <c r="H151" s="146"/>
      <c r="I151" s="162"/>
      <c r="J151" s="163"/>
      <c r="K151" s="163"/>
      <c r="L151" s="163"/>
      <c r="M151" s="163"/>
      <c r="N151" s="915"/>
    </row>
    <row r="152" spans="2:14" s="133" customFormat="1">
      <c r="B152" s="147"/>
      <c r="C152" s="182" t="s">
        <v>93</v>
      </c>
      <c r="D152" s="148"/>
      <c r="E152" s="197"/>
      <c r="F152" s="197"/>
      <c r="G152" s="198"/>
      <c r="H152" s="146"/>
      <c r="I152" s="155">
        <f>'7) Year 1 Cash Flow'!U153</f>
        <v>0</v>
      </c>
      <c r="J152" s="170">
        <v>0</v>
      </c>
      <c r="K152" s="170">
        <v>0</v>
      </c>
      <c r="L152" s="170">
        <v>0</v>
      </c>
      <c r="M152" s="887">
        <v>0</v>
      </c>
      <c r="N152" s="908"/>
    </row>
    <row r="153" spans="2:14" s="133" customFormat="1">
      <c r="B153" s="147"/>
      <c r="C153" s="182" t="s">
        <v>118</v>
      </c>
      <c r="D153" s="148"/>
      <c r="E153" s="197"/>
      <c r="F153" s="197"/>
      <c r="G153" s="198"/>
      <c r="H153" s="146"/>
      <c r="I153" s="155">
        <f>'7) Year 1 Cash Flow'!U154</f>
        <v>0</v>
      </c>
      <c r="J153" s="161">
        <v>0</v>
      </c>
      <c r="K153" s="161">
        <v>0</v>
      </c>
      <c r="L153" s="161">
        <v>0</v>
      </c>
      <c r="M153" s="884">
        <v>0</v>
      </c>
      <c r="N153" s="908"/>
    </row>
    <row r="154" spans="2:14" s="144" customFormat="1" ht="7.5" customHeight="1">
      <c r="B154" s="147"/>
      <c r="C154" s="182"/>
      <c r="D154" s="148"/>
      <c r="E154" s="197"/>
      <c r="F154" s="197"/>
      <c r="G154" s="198"/>
      <c r="H154" s="146"/>
      <c r="I154" s="163"/>
      <c r="J154" s="163"/>
      <c r="K154" s="163"/>
      <c r="L154" s="163"/>
      <c r="M154" s="163"/>
      <c r="N154" s="911"/>
    </row>
    <row r="155" spans="2:14" s="133" customFormat="1" ht="16.8">
      <c r="B155" s="124" t="s">
        <v>57</v>
      </c>
      <c r="C155" s="125"/>
      <c r="D155" s="125"/>
      <c r="E155" s="144"/>
      <c r="F155" s="144"/>
      <c r="G155" s="145"/>
      <c r="H155" s="199"/>
      <c r="I155" s="200">
        <f>I105+I117+I140+I150+I152+I153</f>
        <v>0</v>
      </c>
      <c r="J155" s="200">
        <f>J105+J117+J140+J150+J152+J153</f>
        <v>0</v>
      </c>
      <c r="K155" s="200">
        <f>K105+K117+K140+K150+K152+K153</f>
        <v>0</v>
      </c>
      <c r="L155" s="200">
        <f>L105+L117+L140+L150+L152+L153</f>
        <v>0</v>
      </c>
      <c r="M155" s="894">
        <f>M105+M117+M140+M150+M152+M153</f>
        <v>0</v>
      </c>
      <c r="N155" s="908"/>
    </row>
    <row r="156" spans="2:14" s="144" customFormat="1" ht="7.5" customHeight="1">
      <c r="B156" s="147"/>
      <c r="C156" s="148"/>
      <c r="D156" s="148"/>
      <c r="E156" s="136"/>
      <c r="F156" s="136"/>
      <c r="G156" s="145"/>
      <c r="H156" s="146"/>
      <c r="I156" s="163"/>
      <c r="J156" s="163"/>
      <c r="K156" s="163"/>
      <c r="L156" s="163"/>
      <c r="M156" s="163"/>
      <c r="N156" s="911"/>
    </row>
    <row r="157" spans="2:14" s="133" customFormat="1" ht="17.399999999999999" thickBot="1">
      <c r="B157" s="124" t="s">
        <v>98</v>
      </c>
      <c r="C157" s="125"/>
      <c r="D157" s="125"/>
      <c r="E157" s="144"/>
      <c r="F157" s="144"/>
      <c r="G157" s="145"/>
      <c r="H157" s="199"/>
      <c r="I157" s="555">
        <f>I65-I155</f>
        <v>0</v>
      </c>
      <c r="J157" s="555">
        <f>J65-J155</f>
        <v>0</v>
      </c>
      <c r="K157" s="555">
        <f>K65-K155</f>
        <v>0</v>
      </c>
      <c r="L157" s="555">
        <f>L65-L155</f>
        <v>0</v>
      </c>
      <c r="M157" s="895">
        <f>M65-M155</f>
        <v>0</v>
      </c>
      <c r="N157" s="908"/>
    </row>
    <row r="158" spans="2:14" s="144" customFormat="1" ht="5.0999999999999996" customHeight="1" thickTop="1">
      <c r="B158" s="204"/>
      <c r="C158" s="203"/>
      <c r="D158" s="203"/>
      <c r="E158" s="179"/>
      <c r="F158" s="179"/>
      <c r="G158" s="180"/>
      <c r="H158" s="181"/>
      <c r="I158" s="181"/>
      <c r="J158" s="181"/>
      <c r="K158" s="181"/>
      <c r="L158" s="181"/>
      <c r="M158" s="181"/>
      <c r="N158" s="916"/>
    </row>
    <row r="159" spans="2:14">
      <c r="B159" s="124" t="s">
        <v>94</v>
      </c>
      <c r="C159" s="125"/>
      <c r="D159" s="125"/>
      <c r="E159" s="126"/>
      <c r="F159" s="126"/>
      <c r="G159" s="127"/>
      <c r="H159" s="135"/>
      <c r="I159" s="205"/>
      <c r="J159" s="205"/>
      <c r="K159" s="205"/>
      <c r="L159" s="205"/>
      <c r="M159" s="205"/>
      <c r="N159" s="911"/>
    </row>
    <row r="160" spans="2:14">
      <c r="B160" s="147"/>
      <c r="C160" s="148"/>
      <c r="D160" s="151" t="s">
        <v>167</v>
      </c>
      <c r="E160" s="152" t="str">
        <f>'6) Year 1 Budget &amp; Assumptions'!E160</f>
        <v>Please complete "ENROLLMENT" tab</v>
      </c>
      <c r="F160" s="126"/>
      <c r="G160" s="127"/>
      <c r="H160" s="135"/>
      <c r="I160" s="206">
        <f>'2) Enrollment Chart'!D79</f>
        <v>0</v>
      </c>
      <c r="J160" s="206">
        <f>'2) Enrollment Chart'!E79</f>
        <v>0</v>
      </c>
      <c r="K160" s="206">
        <f>'2) Enrollment Chart'!F79</f>
        <v>0</v>
      </c>
      <c r="L160" s="206">
        <f>'2) Enrollment Chart'!G79</f>
        <v>0</v>
      </c>
      <c r="M160" s="896">
        <f>'2) Enrollment Chart'!H79</f>
        <v>0</v>
      </c>
      <c r="N160" s="908"/>
    </row>
    <row r="161" spans="2:14">
      <c r="B161" s="147"/>
      <c r="C161" s="148"/>
      <c r="D161" s="151" t="s">
        <v>211</v>
      </c>
      <c r="E161" s="151" t="str">
        <f>'6) Year 1 Budget &amp; Assumptions'!E161</f>
        <v/>
      </c>
      <c r="F161" s="126"/>
      <c r="G161" s="127"/>
      <c r="H161" s="135"/>
      <c r="I161" s="206">
        <f>'2) Enrollment Chart'!D84</f>
        <v>0</v>
      </c>
      <c r="J161" s="206">
        <f>'2) Enrollment Chart'!E84</f>
        <v>0</v>
      </c>
      <c r="K161" s="206">
        <f>'2) Enrollment Chart'!F84</f>
        <v>0</v>
      </c>
      <c r="L161" s="206">
        <f>'2) Enrollment Chart'!G84</f>
        <v>0</v>
      </c>
      <c r="M161" s="896">
        <f>'2) Enrollment Chart'!H84</f>
        <v>0</v>
      </c>
      <c r="N161" s="908"/>
    </row>
    <row r="162" spans="2:14">
      <c r="B162" s="147"/>
      <c r="C162" s="148"/>
      <c r="D162" s="151" t="s">
        <v>212</v>
      </c>
      <c r="E162" s="151" t="str">
        <f>'6) Year 1 Budget &amp; Assumptions'!E162</f>
        <v/>
      </c>
      <c r="F162" s="126"/>
      <c r="G162" s="127"/>
      <c r="H162" s="135"/>
      <c r="I162" s="206">
        <f>'2) Enrollment Chart'!D88</f>
        <v>0</v>
      </c>
      <c r="J162" s="206">
        <f>'2) Enrollment Chart'!E88</f>
        <v>0</v>
      </c>
      <c r="K162" s="206">
        <f>'2) Enrollment Chart'!F88</f>
        <v>0</v>
      </c>
      <c r="L162" s="206">
        <f>'2) Enrollment Chart'!G88</f>
        <v>0</v>
      </c>
      <c r="M162" s="896">
        <f>'2) Enrollment Chart'!H88</f>
        <v>0</v>
      </c>
      <c r="N162" s="908"/>
    </row>
    <row r="163" spans="2:14">
      <c r="B163" s="147"/>
      <c r="C163" s="148"/>
      <c r="D163" s="151" t="s">
        <v>213</v>
      </c>
      <c r="E163" s="151" t="str">
        <f>'6) Year 1 Budget &amp; Assumptions'!E163</f>
        <v/>
      </c>
      <c r="F163" s="126"/>
      <c r="G163" s="127"/>
      <c r="H163" s="135"/>
      <c r="I163" s="206">
        <f>'2) Enrollment Chart'!D89</f>
        <v>0</v>
      </c>
      <c r="J163" s="206">
        <f>'2) Enrollment Chart'!E89</f>
        <v>0</v>
      </c>
      <c r="K163" s="206">
        <f>'2) Enrollment Chart'!F89</f>
        <v>0</v>
      </c>
      <c r="L163" s="206">
        <f>'2) Enrollment Chart'!G89</f>
        <v>0</v>
      </c>
      <c r="M163" s="896">
        <f>'2) Enrollment Chart'!H89</f>
        <v>0</v>
      </c>
      <c r="N163" s="908"/>
    </row>
    <row r="164" spans="2:14">
      <c r="B164" s="147"/>
      <c r="C164" s="148"/>
      <c r="D164" s="151" t="s">
        <v>214</v>
      </c>
      <c r="E164" s="151" t="str">
        <f>'6) Year 1 Budget &amp; Assumptions'!E164</f>
        <v/>
      </c>
      <c r="F164" s="126"/>
      <c r="G164" s="127"/>
      <c r="H164" s="135"/>
      <c r="I164" s="206">
        <f>'2) Enrollment Chart'!D90</f>
        <v>0</v>
      </c>
      <c r="J164" s="206">
        <f>'2) Enrollment Chart'!E90</f>
        <v>0</v>
      </c>
      <c r="K164" s="206">
        <f>'2) Enrollment Chart'!F90</f>
        <v>0</v>
      </c>
      <c r="L164" s="206">
        <f>'2) Enrollment Chart'!G90</f>
        <v>0</v>
      </c>
      <c r="M164" s="896">
        <f>'2) Enrollment Chart'!H90</f>
        <v>0</v>
      </c>
      <c r="N164" s="908"/>
    </row>
    <row r="165" spans="2:14">
      <c r="B165" s="147"/>
      <c r="C165" s="148"/>
      <c r="D165" s="151" t="s">
        <v>215</v>
      </c>
      <c r="E165" s="151" t="str">
        <f>'6) Year 1 Budget &amp; Assumptions'!E165</f>
        <v/>
      </c>
      <c r="F165" s="126"/>
      <c r="G165" s="127"/>
      <c r="H165" s="135"/>
      <c r="I165" s="206">
        <f>'2) Enrollment Chart'!D91</f>
        <v>0</v>
      </c>
      <c r="J165" s="206">
        <f>'2) Enrollment Chart'!E91</f>
        <v>0</v>
      </c>
      <c r="K165" s="206">
        <f>'2) Enrollment Chart'!F91</f>
        <v>0</v>
      </c>
      <c r="L165" s="206">
        <f>'2) Enrollment Chart'!G91</f>
        <v>0</v>
      </c>
      <c r="M165" s="896">
        <f>'2) Enrollment Chart'!H91</f>
        <v>0</v>
      </c>
      <c r="N165" s="908"/>
    </row>
    <row r="166" spans="2:14">
      <c r="B166" s="147"/>
      <c r="C166" s="148"/>
      <c r="D166" s="151" t="s">
        <v>216</v>
      </c>
      <c r="E166" s="151" t="str">
        <f>'6) Year 1 Budget &amp; Assumptions'!E166</f>
        <v/>
      </c>
      <c r="F166" s="126"/>
      <c r="G166" s="127"/>
      <c r="H166" s="135"/>
      <c r="I166" s="206">
        <f>'2) Enrollment Chart'!D92</f>
        <v>0</v>
      </c>
      <c r="J166" s="206">
        <f>'2) Enrollment Chart'!E92</f>
        <v>0</v>
      </c>
      <c r="K166" s="206">
        <f>'2) Enrollment Chart'!F92</f>
        <v>0</v>
      </c>
      <c r="L166" s="206">
        <f>'2) Enrollment Chart'!G92</f>
        <v>0</v>
      </c>
      <c r="M166" s="896">
        <f>'2) Enrollment Chart'!H92</f>
        <v>0</v>
      </c>
      <c r="N166" s="908"/>
    </row>
    <row r="167" spans="2:14">
      <c r="B167" s="147"/>
      <c r="C167" s="148"/>
      <c r="D167" s="151" t="s">
        <v>217</v>
      </c>
      <c r="E167" s="151" t="str">
        <f>'6) Year 1 Budget &amp; Assumptions'!E167</f>
        <v/>
      </c>
      <c r="F167" s="126"/>
      <c r="G167" s="127"/>
      <c r="H167" s="135"/>
      <c r="I167" s="206">
        <f>'2) Enrollment Chart'!D93</f>
        <v>0</v>
      </c>
      <c r="J167" s="206">
        <f>'2) Enrollment Chart'!E93</f>
        <v>0</v>
      </c>
      <c r="K167" s="206">
        <f>'2) Enrollment Chart'!F93</f>
        <v>0</v>
      </c>
      <c r="L167" s="206">
        <f>'2) Enrollment Chart'!G93</f>
        <v>0</v>
      </c>
      <c r="M167" s="896">
        <f>'2) Enrollment Chart'!H93</f>
        <v>0</v>
      </c>
      <c r="N167" s="908"/>
    </row>
    <row r="168" spans="2:14">
      <c r="B168" s="147"/>
      <c r="C168" s="148"/>
      <c r="D168" s="151" t="s">
        <v>218</v>
      </c>
      <c r="E168" s="151" t="str">
        <f>'6) Year 1 Budget &amp; Assumptions'!E168</f>
        <v/>
      </c>
      <c r="F168" s="126"/>
      <c r="G168" s="127"/>
      <c r="H168" s="135"/>
      <c r="I168" s="206">
        <f>'2) Enrollment Chart'!D94</f>
        <v>0</v>
      </c>
      <c r="J168" s="206">
        <f>'2) Enrollment Chart'!E94</f>
        <v>0</v>
      </c>
      <c r="K168" s="206">
        <f>'2) Enrollment Chart'!F94</f>
        <v>0</v>
      </c>
      <c r="L168" s="206">
        <f>'2) Enrollment Chart'!G94</f>
        <v>0</v>
      </c>
      <c r="M168" s="896">
        <f>'2) Enrollment Chart'!H94</f>
        <v>0</v>
      </c>
      <c r="N168" s="908"/>
    </row>
    <row r="169" spans="2:14">
      <c r="B169" s="147"/>
      <c r="C169" s="148"/>
      <c r="D169" s="151" t="s">
        <v>219</v>
      </c>
      <c r="E169" s="151" t="str">
        <f>'6) Year 1 Budget &amp; Assumptions'!E169</f>
        <v/>
      </c>
      <c r="F169" s="126"/>
      <c r="G169" s="127"/>
      <c r="H169" s="135"/>
      <c r="I169" s="206">
        <f>'2) Enrollment Chart'!D95</f>
        <v>0</v>
      </c>
      <c r="J169" s="206">
        <f>'2) Enrollment Chart'!E95</f>
        <v>0</v>
      </c>
      <c r="K169" s="206">
        <f>'2) Enrollment Chart'!F95</f>
        <v>0</v>
      </c>
      <c r="L169" s="206">
        <f>'2) Enrollment Chart'!G95</f>
        <v>0</v>
      </c>
      <c r="M169" s="896">
        <f>'2) Enrollment Chart'!H95</f>
        <v>0</v>
      </c>
      <c r="N169" s="908"/>
    </row>
    <row r="170" spans="2:14">
      <c r="B170" s="147"/>
      <c r="C170" s="148"/>
      <c r="D170" s="151" t="s">
        <v>220</v>
      </c>
      <c r="E170" s="151" t="str">
        <f>'6) Year 1 Budget &amp; Assumptions'!E170</f>
        <v/>
      </c>
      <c r="F170" s="126"/>
      <c r="G170" s="127"/>
      <c r="H170" s="135"/>
      <c r="I170" s="206">
        <f>'2) Enrollment Chart'!D96</f>
        <v>0</v>
      </c>
      <c r="J170" s="206">
        <f>'2) Enrollment Chart'!E96</f>
        <v>0</v>
      </c>
      <c r="K170" s="206">
        <f>'2) Enrollment Chart'!F96</f>
        <v>0</v>
      </c>
      <c r="L170" s="206">
        <f>'2) Enrollment Chart'!G96</f>
        <v>0</v>
      </c>
      <c r="M170" s="896">
        <f>'2) Enrollment Chart'!H96</f>
        <v>0</v>
      </c>
      <c r="N170" s="908"/>
    </row>
    <row r="171" spans="2:14">
      <c r="B171" s="147"/>
      <c r="C171" s="148"/>
      <c r="D171" s="151" t="s">
        <v>221</v>
      </c>
      <c r="E171" s="151" t="str">
        <f>'6) Year 1 Budget &amp; Assumptions'!E171</f>
        <v/>
      </c>
      <c r="F171" s="126"/>
      <c r="G171" s="127"/>
      <c r="H171" s="135"/>
      <c r="I171" s="206">
        <f>'2) Enrollment Chart'!D97</f>
        <v>0</v>
      </c>
      <c r="J171" s="206">
        <f>'2) Enrollment Chart'!E97</f>
        <v>0</v>
      </c>
      <c r="K171" s="206">
        <f>'2) Enrollment Chart'!F97</f>
        <v>0</v>
      </c>
      <c r="L171" s="206">
        <f>'2) Enrollment Chart'!G97</f>
        <v>0</v>
      </c>
      <c r="M171" s="896">
        <f>'2) Enrollment Chart'!H97</f>
        <v>0</v>
      </c>
      <c r="N171" s="908"/>
    </row>
    <row r="172" spans="2:14">
      <c r="B172" s="147"/>
      <c r="C172" s="148"/>
      <c r="D172" s="151" t="s">
        <v>222</v>
      </c>
      <c r="E172" s="151" t="str">
        <f>'6) Year 1 Budget &amp; Assumptions'!E172</f>
        <v/>
      </c>
      <c r="F172" s="126"/>
      <c r="G172" s="127"/>
      <c r="H172" s="135"/>
      <c r="I172" s="206">
        <f>'2) Enrollment Chart'!D98</f>
        <v>0</v>
      </c>
      <c r="J172" s="206">
        <f>'2) Enrollment Chart'!E98</f>
        <v>0</v>
      </c>
      <c r="K172" s="206">
        <f>'2) Enrollment Chart'!F98</f>
        <v>0</v>
      </c>
      <c r="L172" s="206">
        <f>'2) Enrollment Chart'!G98</f>
        <v>0</v>
      </c>
      <c r="M172" s="896">
        <f>'2) Enrollment Chart'!H98</f>
        <v>0</v>
      </c>
      <c r="N172" s="908"/>
    </row>
    <row r="173" spans="2:14">
      <c r="B173" s="147"/>
      <c r="C173" s="148"/>
      <c r="D173" s="151" t="s">
        <v>223</v>
      </c>
      <c r="E173" s="151" t="str">
        <f>'6) Year 1 Budget &amp; Assumptions'!E173</f>
        <v/>
      </c>
      <c r="F173" s="126"/>
      <c r="G173" s="127"/>
      <c r="H173" s="135"/>
      <c r="I173" s="206">
        <f>'2) Enrollment Chart'!D99</f>
        <v>0</v>
      </c>
      <c r="J173" s="206">
        <f>'2) Enrollment Chart'!E99</f>
        <v>0</v>
      </c>
      <c r="K173" s="206">
        <f>'2) Enrollment Chart'!F99</f>
        <v>0</v>
      </c>
      <c r="L173" s="206">
        <f>'2) Enrollment Chart'!G99</f>
        <v>0</v>
      </c>
      <c r="M173" s="896">
        <f>'2) Enrollment Chart'!H99</f>
        <v>0</v>
      </c>
      <c r="N173" s="908"/>
    </row>
    <row r="174" spans="2:14">
      <c r="B174" s="147"/>
      <c r="C174" s="148"/>
      <c r="D174" s="151" t="s">
        <v>224</v>
      </c>
      <c r="E174" s="151" t="str">
        <f>'6) Year 1 Budget &amp; Assumptions'!E174</f>
        <v/>
      </c>
      <c r="F174" s="126"/>
      <c r="G174" s="127"/>
      <c r="H174" s="135"/>
      <c r="I174" s="206">
        <f>'2) Enrollment Chart'!D100</f>
        <v>0</v>
      </c>
      <c r="J174" s="206">
        <f>'2) Enrollment Chart'!E100</f>
        <v>0</v>
      </c>
      <c r="K174" s="206">
        <f>'2) Enrollment Chart'!F100</f>
        <v>0</v>
      </c>
      <c r="L174" s="206">
        <f>'2) Enrollment Chart'!G100</f>
        <v>0</v>
      </c>
      <c r="M174" s="896">
        <f>'2) Enrollment Chart'!H100</f>
        <v>0</v>
      </c>
      <c r="N174" s="908"/>
    </row>
    <row r="175" spans="2:14" ht="16.8">
      <c r="B175" s="147"/>
      <c r="C175" s="148"/>
      <c r="D175" s="151" t="s">
        <v>168</v>
      </c>
      <c r="E175" s="151" t="str">
        <f>'6) Year 1 Budget &amp; Assumptions'!E175</f>
        <v/>
      </c>
      <c r="F175" s="126"/>
      <c r="G175" s="127"/>
      <c r="H175" s="207"/>
      <c r="I175" s="206">
        <f>SUM('2) Enrollment Chart'!D101:D135)</f>
        <v>0</v>
      </c>
      <c r="J175" s="206">
        <f>SUM('2) Enrollment Chart'!E101:E135)</f>
        <v>0</v>
      </c>
      <c r="K175" s="206">
        <f>SUM('2) Enrollment Chart'!F101:F135)</f>
        <v>0</v>
      </c>
      <c r="L175" s="206">
        <f>SUM('2) Enrollment Chart'!G101:G135)</f>
        <v>0</v>
      </c>
      <c r="M175" s="896">
        <f>SUM('2) Enrollment Chart'!H101:H135)</f>
        <v>0</v>
      </c>
      <c r="N175" s="908"/>
    </row>
    <row r="176" spans="2:14" ht="16.8">
      <c r="B176" s="124" t="s">
        <v>95</v>
      </c>
      <c r="C176" s="125"/>
      <c r="D176" s="125"/>
      <c r="E176" s="126"/>
      <c r="F176" s="126"/>
      <c r="G176" s="127"/>
      <c r="H176" s="208"/>
      <c r="I176" s="209">
        <f>SUM(I160:I175)</f>
        <v>0</v>
      </c>
      <c r="J176" s="209">
        <f>SUM(J160:J175)</f>
        <v>0</v>
      </c>
      <c r="K176" s="209">
        <f>SUM(K160:K175)</f>
        <v>0</v>
      </c>
      <c r="L176" s="209">
        <f>SUM(L160:L175)</f>
        <v>0</v>
      </c>
      <c r="M176" s="897">
        <f>SUM(M160:M175)</f>
        <v>0</v>
      </c>
      <c r="N176" s="908"/>
    </row>
    <row r="177" spans="2:14" s="148" customFormat="1" ht="7.5" customHeight="1">
      <c r="B177" s="134"/>
      <c r="C177" s="126"/>
      <c r="D177" s="126"/>
      <c r="E177" s="126"/>
      <c r="F177" s="126"/>
      <c r="G177" s="127"/>
      <c r="H177" s="135"/>
      <c r="I177" s="210"/>
      <c r="J177" s="210"/>
      <c r="K177" s="210"/>
      <c r="L177" s="210"/>
      <c r="M177" s="210"/>
      <c r="N177" s="913"/>
    </row>
    <row r="178" spans="2:14" ht="16.8">
      <c r="B178" s="124" t="s">
        <v>96</v>
      </c>
      <c r="C178" s="125"/>
      <c r="D178" s="125"/>
      <c r="E178" s="126"/>
      <c r="F178" s="126"/>
      <c r="G178" s="127"/>
      <c r="H178" s="208"/>
      <c r="I178" s="211">
        <f>IF(I176&gt;0,I65/I176,0)</f>
        <v>0</v>
      </c>
      <c r="J178" s="211">
        <f>IF(J176&gt;0,J65/J176,0)</f>
        <v>0</v>
      </c>
      <c r="K178" s="211">
        <f>IF(K176&gt;0,K65/K176,0)</f>
        <v>0</v>
      </c>
      <c r="L178" s="211">
        <f>IF(L176&gt;0,L65/L176,0)</f>
        <v>0</v>
      </c>
      <c r="M178" s="898">
        <f>IF(M176&gt;0,M65/M176,0)</f>
        <v>0</v>
      </c>
      <c r="N178" s="908"/>
    </row>
    <row r="179" spans="2:14" s="148" customFormat="1" ht="7.5" customHeight="1">
      <c r="B179" s="134"/>
      <c r="C179" s="126"/>
      <c r="D179" s="126"/>
      <c r="E179" s="126"/>
      <c r="F179" s="126"/>
      <c r="G179" s="127"/>
      <c r="H179" s="135"/>
      <c r="I179" s="210"/>
      <c r="J179" s="210"/>
      <c r="K179" s="210"/>
      <c r="L179" s="210"/>
      <c r="M179" s="210"/>
      <c r="N179" s="913"/>
    </row>
    <row r="180" spans="2:14" ht="17.399999999999999" thickBot="1">
      <c r="B180" s="124" t="s">
        <v>97</v>
      </c>
      <c r="C180" s="125"/>
      <c r="D180" s="125"/>
      <c r="E180" s="126"/>
      <c r="F180" s="126"/>
      <c r="G180" s="127"/>
      <c r="H180" s="208"/>
      <c r="I180" s="561">
        <f>IF(I176&gt;0,I155/I176,0)</f>
        <v>0</v>
      </c>
      <c r="J180" s="561">
        <f>IF(J176&gt;0,J155/J176,0)</f>
        <v>0</v>
      </c>
      <c r="K180" s="561">
        <f>IF(K176&gt;0,K155/K176,0)</f>
        <v>0</v>
      </c>
      <c r="L180" s="561">
        <f>IF(L176&gt;0,L155/L176,0)</f>
        <v>0</v>
      </c>
      <c r="M180" s="899">
        <f>IF(M176&gt;0,M155/M176,0)</f>
        <v>0</v>
      </c>
      <c r="N180" s="908"/>
    </row>
    <row r="181" spans="2:14" ht="7.5" customHeight="1" thickTop="1">
      <c r="B181" s="556"/>
      <c r="C181" s="557"/>
      <c r="D181" s="557"/>
      <c r="E181" s="203"/>
      <c r="F181" s="203"/>
      <c r="G181" s="213"/>
      <c r="H181" s="214"/>
      <c r="I181" s="214"/>
      <c r="J181" s="214"/>
      <c r="K181" s="214"/>
      <c r="L181" s="214"/>
      <c r="M181" s="214"/>
      <c r="N181" s="917"/>
    </row>
    <row r="182" spans="2:14">
      <c r="B182" s="124" t="s">
        <v>119</v>
      </c>
      <c r="C182" s="125"/>
      <c r="D182" s="125"/>
      <c r="E182" s="126"/>
      <c r="F182" s="127"/>
      <c r="G182" s="127"/>
      <c r="H182" s="135"/>
      <c r="I182" s="135"/>
      <c r="J182" s="135"/>
      <c r="K182" s="135"/>
      <c r="L182" s="135"/>
      <c r="M182" s="135"/>
      <c r="N182" s="918"/>
    </row>
    <row r="183" spans="2:14">
      <c r="B183" s="147"/>
      <c r="C183" s="186" t="s">
        <v>120</v>
      </c>
      <c r="D183" s="148"/>
      <c r="E183" s="126"/>
      <c r="F183" s="127"/>
      <c r="G183" s="127"/>
      <c r="H183" s="135"/>
      <c r="I183" s="135"/>
      <c r="J183" s="135"/>
      <c r="K183" s="135"/>
      <c r="L183" s="135"/>
      <c r="M183" s="135"/>
      <c r="N183" s="918"/>
    </row>
    <row r="184" spans="2:14">
      <c r="B184" s="147"/>
      <c r="C184" s="148"/>
      <c r="D184" s="215" t="str">
        <f>'7) Year 1 Cash Flow'!D163</f>
        <v>Example - Add Back Depreciation</v>
      </c>
      <c r="E184" s="216"/>
      <c r="F184" s="127"/>
      <c r="G184" s="127"/>
      <c r="H184" s="135"/>
      <c r="I184" s="842">
        <f>'7) Year 1 Cash Flow'!U163</f>
        <v>0</v>
      </c>
      <c r="J184" s="849">
        <v>0</v>
      </c>
      <c r="K184" s="217">
        <v>0</v>
      </c>
      <c r="L184" s="217">
        <v>0</v>
      </c>
      <c r="M184" s="900">
        <v>0</v>
      </c>
      <c r="N184" s="908"/>
    </row>
    <row r="185" spans="2:14">
      <c r="B185" s="147"/>
      <c r="C185" s="148"/>
      <c r="D185" s="215" t="str">
        <f>'7) Year 1 Cash Flow'!D164</f>
        <v>Other</v>
      </c>
      <c r="E185" s="216"/>
      <c r="F185" s="127"/>
      <c r="G185" s="127"/>
      <c r="H185" s="135"/>
      <c r="I185" s="842">
        <f>'7) Year 1 Cash Flow'!U164</f>
        <v>0</v>
      </c>
      <c r="J185" s="850">
        <v>0</v>
      </c>
      <c r="K185" s="217">
        <v>0</v>
      </c>
      <c r="L185" s="217">
        <v>0</v>
      </c>
      <c r="M185" s="900">
        <v>0</v>
      </c>
      <c r="N185" s="908"/>
    </row>
    <row r="186" spans="2:14">
      <c r="B186" s="147"/>
      <c r="C186" s="148" t="s">
        <v>126</v>
      </c>
      <c r="D186" s="215"/>
      <c r="E186" s="216"/>
      <c r="F186" s="127"/>
      <c r="G186" s="127"/>
      <c r="H186" s="135"/>
      <c r="I186" s="218">
        <f>I184+I185</f>
        <v>0</v>
      </c>
      <c r="J186" s="219">
        <f>J184+J185</f>
        <v>0</v>
      </c>
      <c r="K186" s="219">
        <f>K184+K185</f>
        <v>0</v>
      </c>
      <c r="L186" s="219">
        <f>L184+L185</f>
        <v>0</v>
      </c>
      <c r="M186" s="901">
        <f>M184+M185</f>
        <v>0</v>
      </c>
      <c r="N186" s="908"/>
    </row>
    <row r="187" spans="2:14">
      <c r="B187" s="147"/>
      <c r="C187" s="148" t="s">
        <v>122</v>
      </c>
      <c r="D187" s="215"/>
      <c r="E187" s="216"/>
      <c r="F187" s="127"/>
      <c r="G187" s="127"/>
      <c r="H187" s="135"/>
      <c r="I187" s="220"/>
      <c r="J187" s="205"/>
      <c r="K187" s="205"/>
      <c r="L187" s="205"/>
      <c r="M187" s="205"/>
      <c r="N187" s="918"/>
    </row>
    <row r="188" spans="2:14">
      <c r="B188" s="147"/>
      <c r="C188" s="148"/>
      <c r="D188" s="215" t="str">
        <f>'7) Year 1 Cash Flow'!D167</f>
        <v>Example - Subtract Property and Equipment Expenditures</v>
      </c>
      <c r="E188" s="216"/>
      <c r="F188" s="127"/>
      <c r="G188" s="127"/>
      <c r="H188" s="135"/>
      <c r="I188" s="842">
        <f>'7) Year 1 Cash Flow'!U167</f>
        <v>0</v>
      </c>
      <c r="J188" s="161">
        <v>0</v>
      </c>
      <c r="K188" s="161">
        <v>0</v>
      </c>
      <c r="L188" s="161">
        <v>0</v>
      </c>
      <c r="M188" s="884">
        <v>0</v>
      </c>
      <c r="N188" s="908"/>
    </row>
    <row r="189" spans="2:14">
      <c r="B189" s="147"/>
      <c r="C189" s="148"/>
      <c r="D189" s="215" t="str">
        <f>'7) Year 1 Cash Flow'!D168</f>
        <v>Other</v>
      </c>
      <c r="E189" s="216"/>
      <c r="F189" s="127"/>
      <c r="G189" s="127"/>
      <c r="H189" s="135"/>
      <c r="I189" s="842">
        <f>'7) Year 1 Cash Flow'!U168</f>
        <v>0</v>
      </c>
      <c r="J189" s="217">
        <v>0</v>
      </c>
      <c r="K189" s="217">
        <v>0</v>
      </c>
      <c r="L189" s="217">
        <v>0</v>
      </c>
      <c r="M189" s="900">
        <v>0</v>
      </c>
      <c r="N189" s="908"/>
    </row>
    <row r="190" spans="2:14">
      <c r="B190" s="147"/>
      <c r="C190" s="148" t="s">
        <v>127</v>
      </c>
      <c r="D190" s="215"/>
      <c r="E190" s="216"/>
      <c r="F190" s="127"/>
      <c r="G190" s="127"/>
      <c r="H190" s="135"/>
      <c r="I190" s="218">
        <f>I188+I189</f>
        <v>0</v>
      </c>
      <c r="J190" s="219">
        <f>J188+J189</f>
        <v>0</v>
      </c>
      <c r="K190" s="219">
        <f>K188+K189</f>
        <v>0</v>
      </c>
      <c r="L190" s="219">
        <f>L188+L189</f>
        <v>0</v>
      </c>
      <c r="M190" s="901">
        <f>M188+M189</f>
        <v>0</v>
      </c>
      <c r="N190" s="908"/>
    </row>
    <row r="191" spans="2:14">
      <c r="B191" s="147"/>
      <c r="C191" s="148" t="s">
        <v>123</v>
      </c>
      <c r="D191" s="215"/>
      <c r="E191" s="216"/>
      <c r="F191" s="127"/>
      <c r="G191" s="145"/>
      <c r="H191" s="135"/>
      <c r="I191" s="220"/>
      <c r="J191" s="205"/>
      <c r="K191" s="205"/>
      <c r="L191" s="205"/>
      <c r="M191" s="205"/>
      <c r="N191" s="918"/>
    </row>
    <row r="192" spans="2:14">
      <c r="B192" s="147"/>
      <c r="C192" s="148"/>
      <c r="D192" s="215" t="str">
        <f>'7) Year 1 Cash Flow'!D171</f>
        <v>Example - Add Expected Proceeds from a Loan or Line of Credit</v>
      </c>
      <c r="E192" s="216"/>
      <c r="F192" s="127"/>
      <c r="G192" s="127"/>
      <c r="H192" s="135"/>
      <c r="I192" s="842">
        <f>'7) Year 1 Cash Flow'!U171</f>
        <v>0</v>
      </c>
      <c r="J192" s="217">
        <v>0</v>
      </c>
      <c r="K192" s="217">
        <v>0</v>
      </c>
      <c r="L192" s="217">
        <v>0</v>
      </c>
      <c r="M192" s="900">
        <v>0</v>
      </c>
      <c r="N192" s="908"/>
    </row>
    <row r="193" spans="2:14">
      <c r="B193" s="147"/>
      <c r="C193" s="148"/>
      <c r="D193" s="215" t="str">
        <f>'7) Year 1 Cash Flow'!D172</f>
        <v>Other</v>
      </c>
      <c r="E193" s="216"/>
      <c r="F193" s="127"/>
      <c r="G193" s="127"/>
      <c r="H193" s="135"/>
      <c r="I193" s="842">
        <f>'7) Year 1 Cash Flow'!U172</f>
        <v>0</v>
      </c>
      <c r="J193" s="217">
        <v>0</v>
      </c>
      <c r="K193" s="217">
        <v>0</v>
      </c>
      <c r="L193" s="217">
        <v>0</v>
      </c>
      <c r="M193" s="900">
        <v>0</v>
      </c>
      <c r="N193" s="908"/>
    </row>
    <row r="194" spans="2:14">
      <c r="B194" s="147"/>
      <c r="C194" s="148" t="s">
        <v>128</v>
      </c>
      <c r="D194" s="148"/>
      <c r="E194" s="126"/>
      <c r="F194" s="127"/>
      <c r="G194" s="127"/>
      <c r="H194" s="135"/>
      <c r="I194" s="218">
        <f>I192+I193</f>
        <v>0</v>
      </c>
      <c r="J194" s="219">
        <f>J192+J193</f>
        <v>0</v>
      </c>
      <c r="K194" s="219">
        <f>K192+K193</f>
        <v>0</v>
      </c>
      <c r="L194" s="219">
        <f>L192+L193</f>
        <v>0</v>
      </c>
      <c r="M194" s="901">
        <f>M192+M193</f>
        <v>0</v>
      </c>
      <c r="N194" s="908"/>
    </row>
    <row r="195" spans="2:14" ht="6.75" customHeight="1">
      <c r="B195" s="147"/>
      <c r="C195" s="148"/>
      <c r="D195" s="148"/>
      <c r="E195" s="126"/>
      <c r="F195" s="127"/>
      <c r="G195" s="127"/>
      <c r="H195" s="135"/>
      <c r="I195" s="220"/>
      <c r="J195" s="205"/>
      <c r="K195" s="205"/>
      <c r="L195" s="205"/>
      <c r="M195" s="205"/>
      <c r="N195" s="918"/>
    </row>
    <row r="196" spans="2:14">
      <c r="B196" s="124" t="s">
        <v>131</v>
      </c>
      <c r="C196" s="221"/>
      <c r="D196" s="221"/>
      <c r="E196" s="125"/>
      <c r="F196" s="222"/>
      <c r="G196" s="127"/>
      <c r="H196" s="135"/>
      <c r="I196" s="223">
        <f>I186+I190+I194</f>
        <v>0</v>
      </c>
      <c r="J196" s="224">
        <f>J186+J190+J194</f>
        <v>0</v>
      </c>
      <c r="K196" s="224">
        <f>K186+K190+K194</f>
        <v>0</v>
      </c>
      <c r="L196" s="224">
        <f>L186+L190+L194</f>
        <v>0</v>
      </c>
      <c r="M196" s="902">
        <f>M186+M190+M194</f>
        <v>0</v>
      </c>
      <c r="N196" s="908"/>
    </row>
    <row r="197" spans="2:14" ht="6.75" customHeight="1">
      <c r="B197" s="147"/>
      <c r="C197" s="148"/>
      <c r="D197" s="148"/>
      <c r="E197" s="126"/>
      <c r="F197" s="127"/>
      <c r="G197" s="127"/>
      <c r="H197" s="135"/>
      <c r="I197" s="220"/>
      <c r="J197" s="205"/>
      <c r="K197" s="205"/>
      <c r="L197" s="205"/>
      <c r="M197" s="205"/>
      <c r="N197" s="918"/>
    </row>
    <row r="198" spans="2:14">
      <c r="B198" s="124" t="s">
        <v>98</v>
      </c>
      <c r="C198" s="221"/>
      <c r="D198" s="221"/>
      <c r="E198" s="125"/>
      <c r="F198" s="222"/>
      <c r="G198" s="127"/>
      <c r="H198" s="135"/>
      <c r="I198" s="223">
        <f>I157+I196</f>
        <v>0</v>
      </c>
      <c r="J198" s="224">
        <f>J157+J196</f>
        <v>0</v>
      </c>
      <c r="K198" s="224">
        <f>K157+K196</f>
        <v>0</v>
      </c>
      <c r="L198" s="224">
        <f>L157+L196</f>
        <v>0</v>
      </c>
      <c r="M198" s="902">
        <f>M157+M196</f>
        <v>0</v>
      </c>
      <c r="N198" s="908"/>
    </row>
    <row r="199" spans="2:14" ht="6.75" customHeight="1">
      <c r="B199" s="147"/>
      <c r="C199" s="148"/>
      <c r="D199" s="148"/>
      <c r="E199" s="126"/>
      <c r="F199" s="127"/>
      <c r="G199" s="127"/>
      <c r="H199" s="135"/>
      <c r="I199" s="220"/>
      <c r="J199" s="205"/>
      <c r="K199" s="205"/>
      <c r="L199" s="205"/>
      <c r="M199" s="205"/>
      <c r="N199" s="918"/>
    </row>
    <row r="200" spans="2:14">
      <c r="B200" s="124" t="s">
        <v>129</v>
      </c>
      <c r="C200" s="126"/>
      <c r="D200" s="126"/>
      <c r="E200" s="126"/>
      <c r="F200" s="127"/>
      <c r="G200" s="127"/>
      <c r="H200" s="135"/>
      <c r="I200" s="842">
        <f>'7) Year 1 Cash Flow'!U179</f>
        <v>0</v>
      </c>
      <c r="J200" s="225">
        <f>I202</f>
        <v>0</v>
      </c>
      <c r="K200" s="225">
        <f t="shared" ref="K200:M200" si="0">J202</f>
        <v>0</v>
      </c>
      <c r="L200" s="225">
        <f t="shared" si="0"/>
        <v>0</v>
      </c>
      <c r="M200" s="903">
        <f t="shared" si="0"/>
        <v>0</v>
      </c>
      <c r="N200" s="908"/>
    </row>
    <row r="201" spans="2:14" ht="6.75" customHeight="1">
      <c r="B201" s="147"/>
      <c r="C201" s="148"/>
      <c r="D201" s="148"/>
      <c r="E201" s="126"/>
      <c r="F201" s="127"/>
      <c r="G201" s="127"/>
      <c r="H201" s="135"/>
      <c r="I201" s="205"/>
      <c r="J201" s="205"/>
      <c r="K201" s="205"/>
      <c r="L201" s="205"/>
      <c r="M201" s="205"/>
      <c r="N201" s="918"/>
    </row>
    <row r="202" spans="2:14" ht="15.6" thickBot="1">
      <c r="B202" s="201" t="s">
        <v>130</v>
      </c>
      <c r="C202" s="202"/>
      <c r="D202" s="202"/>
      <c r="E202" s="202"/>
      <c r="F202" s="226"/>
      <c r="G202" s="212"/>
      <c r="H202" s="227"/>
      <c r="I202" s="228">
        <f>I198+I200</f>
        <v>0</v>
      </c>
      <c r="J202" s="228">
        <f>J198+J200</f>
        <v>0</v>
      </c>
      <c r="K202" s="228">
        <f>K198+K200</f>
        <v>0</v>
      </c>
      <c r="L202" s="228">
        <f>L198+L200</f>
        <v>0</v>
      </c>
      <c r="M202" s="904">
        <f>M198+M200</f>
        <v>0</v>
      </c>
      <c r="N202" s="919"/>
    </row>
    <row r="203" spans="2:14" ht="15.6" thickTop="1"/>
  </sheetData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2" priority="5">
      <formula>School="Enter School Name Here"</formula>
    </cfRule>
  </conditionalFormatting>
  <conditionalFormatting sqref="E160 E17">
    <cfRule type="cellIs" dxfId="1" priority="4" operator="equal">
      <formula>"(Select from drop-down list)"</formula>
    </cfRule>
  </conditionalFormatting>
  <conditionalFormatting sqref="E160 E17">
    <cfRule type="cellIs" dxfId="0" priority="3" operator="equal">
      <formula>"Please complete ""ENROLLMENT"" tab"</formula>
    </cfRule>
  </conditionalFormatting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xWindow="867" yWindow="598" count="5">
        <x14:dataValidation type="custom" allowBlank="1" showInputMessage="1" showErrorMessage="1" errorTitle="Input Values Incorrectt" error="The input value exceeds the maximum for a single year (3%) and/or the total allowable for the 5-year charter term." promptTitle="PPR Rate Increase Instructions" prompt="Due to the COVID-19 pandemic, allowable per-pupil rate increases are being held flat for the five year charter period. ">
          <x14:formula1>
            <xm:f>AND(M15&lt;=0,SUM($I$15:$M$15)&lt;=CONTROL!$E$28)</xm:f>
          </x14:formula1>
          <xm:sqref>M15</xm:sqref>
        </x14:dataValidation>
        <x14:dataValidation type="custom" allowBlank="1" showInputMessage="1" showErrorMessage="1" errorTitle="Input Values Incorrectt" error="The input value exceeds the maximum for a single year (3%) and/or the total allowable for the 5-year charter term." promptTitle="PPR Rate Increase Instructions" prompt="Due to the COVID-19 pandemic, allowable per-pupil rate increases are being held flat for the five year charter period. ">
          <x14:formula1>
            <xm:f>AND(K15&lt;=0,SUM($I$15:$M$15)&lt;=CONTROL!$E$28)</xm:f>
          </x14:formula1>
          <xm:sqref>K15</xm:sqref>
        </x14:dataValidation>
        <x14:dataValidation type="custom" allowBlank="1" showInputMessage="1" showErrorMessage="1" errorTitle="Input Values Incorrectt" error="The input value exceeds the maximum for a single year (3%) and/or the total allowable for the 5-year charter term." promptTitle="PPR Rate Increase Instructions" prompt="Due to the COVID-19 pandemic, allowable per-pupil rate increases are being held flat for the five year charter period. ">
          <x14:formula1>
            <xm:f>AND(L15&lt;=0,SUM($I$15:$M$15)&lt;=CONTROL!$E$28)</xm:f>
          </x14:formula1>
          <xm:sqref>L15</xm:sqref>
        </x14:dataValidation>
        <x14:dataValidation type="custom" allowBlank="1" showInputMessage="1" showErrorMessage="1" errorTitle="Input Values Incorrectt" error="The input value exceeds the maximum for a single year (0%) and/or the total allowable for the 5-year charter term." promptTitle="PPR Rate Increase Instructions" prompt="Due to the COVID-19 pandemic, allowable per-pupil rate increases are being held flat for the five year charter period. ">
          <x14:formula1>
            <xm:f>AND(I15&lt;=0,SUM($I$15:$M$15)&lt;=CONTROL!$E$28)</xm:f>
          </x14:formula1>
          <xm:sqref>I15</xm:sqref>
        </x14:dataValidation>
        <x14:dataValidation type="custom" allowBlank="1" showInputMessage="1" showErrorMessage="1" errorTitle="Input Values Incorrectt" error="The input value exceeds the maximum for a single year (3%) and/or the total allowable for the 5-year charter term." promptTitle="PPR Rate Increase Instructions" prompt="Due to the COVID-19 pandemic, allowable per-pupil rate increases are being held flat for the five year charter period. ">
          <x14:formula1>
            <xm:f>AND(J15&lt;=0,SUM($I$15:$M$15)&lt;=CONTROL!$E$28)</xm:f>
          </x14:formula1>
          <xm:sqref>J15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F7" sqref="F7"/>
    </sheetView>
  </sheetViews>
  <sheetFormatPr defaultColWidth="8.88671875" defaultRowHeight="13.2"/>
  <cols>
    <col min="1" max="1" width="2.6640625" customWidth="1"/>
    <col min="2" max="2" width="17.44140625" bestFit="1" customWidth="1"/>
    <col min="3" max="3" width="11.88671875" bestFit="1" customWidth="1"/>
    <col min="4" max="4" width="13.5546875" customWidth="1" collapsed="1"/>
    <col min="5" max="5" width="13.109375" bestFit="1" customWidth="1"/>
    <col min="6" max="6" width="16" bestFit="1" customWidth="1"/>
    <col min="7" max="7" width="17.109375" bestFit="1" customWidth="1"/>
    <col min="8" max="8" width="27.44140625" bestFit="1" customWidth="1"/>
    <col min="9" max="9" width="15.6640625" customWidth="1"/>
    <col min="10" max="10" width="2.6640625" customWidth="1"/>
  </cols>
  <sheetData>
    <row r="2" spans="1:10" ht="18">
      <c r="B2" s="765" t="s">
        <v>324</v>
      </c>
      <c r="C2" s="766"/>
      <c r="D2" s="766"/>
      <c r="E2" s="766"/>
      <c r="F2" s="766"/>
      <c r="G2" s="766"/>
      <c r="H2" s="766"/>
      <c r="I2" s="766"/>
    </row>
    <row r="4" spans="1:10" ht="18">
      <c r="B4" s="1201" t="str">
        <f>IF(CONTROL!B98=CONTROL!$B$167,Mssg3,"Largest Enrollment District:  "&amp;CONTROL!B98)</f>
        <v>Please complete entering all information on tab - "2) Enrollment Chart"</v>
      </c>
      <c r="C4" s="1202"/>
      <c r="D4" s="1202"/>
      <c r="E4" s="1202"/>
      <c r="F4" s="1202"/>
      <c r="G4" s="1202"/>
      <c r="H4" s="1202"/>
      <c r="I4" s="1203"/>
    </row>
    <row r="5" spans="1:10" ht="30">
      <c r="B5" s="815" t="s">
        <v>325</v>
      </c>
      <c r="C5" s="815" t="s">
        <v>326</v>
      </c>
      <c r="D5" s="815" t="s">
        <v>327</v>
      </c>
      <c r="E5" s="816" t="s">
        <v>334</v>
      </c>
      <c r="F5" s="815" t="s">
        <v>328</v>
      </c>
      <c r="G5" s="817" t="s">
        <v>335</v>
      </c>
      <c r="H5" s="815" t="s">
        <v>329</v>
      </c>
      <c r="I5" s="817" t="s">
        <v>336</v>
      </c>
    </row>
    <row r="6" spans="1:10" ht="75">
      <c r="B6" s="767" t="s">
        <v>330</v>
      </c>
      <c r="C6" s="767" t="s">
        <v>331</v>
      </c>
      <c r="D6" s="767" t="s">
        <v>150</v>
      </c>
      <c r="E6" s="767" t="s">
        <v>151</v>
      </c>
      <c r="F6" s="767" t="s">
        <v>332</v>
      </c>
      <c r="G6" s="767" t="s">
        <v>333</v>
      </c>
      <c r="H6" s="826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67" t="s">
        <v>1122</v>
      </c>
    </row>
    <row r="7" spans="1:10" ht="30" customHeight="1">
      <c r="B7" s="768" t="str">
        <f>"Year 1 ("&amp;CONTROL!G19&amp;")"</f>
        <v>Year 1 ()</v>
      </c>
      <c r="C7" s="769">
        <f>'8) 5 YR Budget &amp; Cash Flow Adj'!I160</f>
        <v>0</v>
      </c>
      <c r="D7" s="769">
        <f>'8) 5 YR Budget &amp; Cash Flow Adj'!G17*(1+'8) 5 YR Budget &amp; Cash Flow Adj'!I15)</f>
        <v>0</v>
      </c>
      <c r="E7" s="769">
        <f>C7*D7</f>
        <v>0</v>
      </c>
      <c r="F7" s="822">
        <v>0</v>
      </c>
      <c r="G7" s="769">
        <f>E7+F7</f>
        <v>0</v>
      </c>
      <c r="H7" s="770">
        <f>'2) Enrollment Chart'!D$78</f>
        <v>0</v>
      </c>
      <c r="I7" s="771" t="e">
        <f>G7/H7</f>
        <v>#DIV/0!</v>
      </c>
    </row>
    <row r="8" spans="1:10" ht="30" customHeight="1">
      <c r="B8" s="768" t="str">
        <f>"Year 2 ("&amp;CONTROL!G20&amp;")"</f>
        <v>Year 2 ()</v>
      </c>
      <c r="C8" s="769">
        <f>'8) 5 YR Budget &amp; Cash Flow Adj'!J160</f>
        <v>0</v>
      </c>
      <c r="D8" s="769">
        <f>D7*(1+'8) 5 YR Budget &amp; Cash Flow Adj'!$J$15)</f>
        <v>0</v>
      </c>
      <c r="E8" s="769">
        <f>C8*D8</f>
        <v>0</v>
      </c>
      <c r="F8" s="822">
        <v>0</v>
      </c>
      <c r="G8" s="769">
        <f t="shared" ref="G8:G11" si="0">E8+F8</f>
        <v>0</v>
      </c>
      <c r="H8" s="770">
        <f>'2) Enrollment Chart'!E$78</f>
        <v>0</v>
      </c>
      <c r="I8" s="771" t="e">
        <f t="shared" ref="I8:I11" si="1">G8/H8</f>
        <v>#DIV/0!</v>
      </c>
    </row>
    <row r="9" spans="1:10" ht="30" customHeight="1">
      <c r="B9" s="768" t="str">
        <f>"Year 3 ("&amp;CONTROL!G21&amp;")"</f>
        <v>Year 3 ()</v>
      </c>
      <c r="C9" s="769">
        <f>'8) 5 YR Budget &amp; Cash Flow Adj'!K160</f>
        <v>0</v>
      </c>
      <c r="D9" s="769">
        <f>D8*(1+'8) 5 YR Budget &amp; Cash Flow Adj'!$K$15)</f>
        <v>0</v>
      </c>
      <c r="E9" s="769">
        <f>C9*D9</f>
        <v>0</v>
      </c>
      <c r="F9" s="822">
        <v>0</v>
      </c>
      <c r="G9" s="769">
        <f t="shared" si="0"/>
        <v>0</v>
      </c>
      <c r="H9" s="770">
        <f>'2) Enrollment Chart'!F$78</f>
        <v>0</v>
      </c>
      <c r="I9" s="771" t="e">
        <f t="shared" si="1"/>
        <v>#DIV/0!</v>
      </c>
    </row>
    <row r="10" spans="1:10" ht="30" customHeight="1">
      <c r="B10" s="768" t="str">
        <f>"Year 4 ("&amp;CONTROL!G22&amp;")"</f>
        <v>Year 4 ()</v>
      </c>
      <c r="C10" s="769">
        <f>'8) 5 YR Budget &amp; Cash Flow Adj'!L160</f>
        <v>0</v>
      </c>
      <c r="D10" s="769">
        <f>D9*(1+'8) 5 YR Budget &amp; Cash Flow Adj'!$L$15)</f>
        <v>0</v>
      </c>
      <c r="E10" s="769">
        <f>C10*D10</f>
        <v>0</v>
      </c>
      <c r="F10" s="822">
        <v>0</v>
      </c>
      <c r="G10" s="769">
        <f t="shared" si="0"/>
        <v>0</v>
      </c>
      <c r="H10" s="770">
        <f>'2) Enrollment Chart'!G$78</f>
        <v>0</v>
      </c>
      <c r="I10" s="771" t="e">
        <f t="shared" si="1"/>
        <v>#DIV/0!</v>
      </c>
    </row>
    <row r="11" spans="1:10" ht="30" customHeight="1">
      <c r="B11" s="768" t="str">
        <f>"Year 5 ("&amp;CONTROL!G23&amp;")"</f>
        <v>Year 5 ()</v>
      </c>
      <c r="C11" s="769">
        <f>'8) 5 YR Budget &amp; Cash Flow Adj'!M160</f>
        <v>0</v>
      </c>
      <c r="D11" s="769">
        <f>D10*(1+'8) 5 YR Budget &amp; Cash Flow Adj'!$M$15)</f>
        <v>0</v>
      </c>
      <c r="E11" s="769">
        <f>C11*D11</f>
        <v>0</v>
      </c>
      <c r="F11" s="822">
        <v>0</v>
      </c>
      <c r="G11" s="769">
        <f t="shared" si="0"/>
        <v>0</v>
      </c>
      <c r="H11" s="770">
        <f>'2) Enrollment Chart'!H$78</f>
        <v>0</v>
      </c>
      <c r="I11" s="771" t="e">
        <f t="shared" si="1"/>
        <v>#DIV/0!</v>
      </c>
    </row>
    <row r="12" spans="1:10" ht="9.75" customHeight="1">
      <c r="B12" s="818"/>
      <c r="C12" s="819"/>
      <c r="D12" s="819"/>
      <c r="E12" s="819"/>
      <c r="G12" s="819"/>
      <c r="H12" s="820"/>
      <c r="I12" s="821"/>
    </row>
    <row r="13" spans="1:10" ht="45" customHeight="1">
      <c r="B13" s="1192" t="s">
        <v>337</v>
      </c>
      <c r="C13" s="1193"/>
      <c r="D13" s="1194"/>
      <c r="E13" s="1195" t="str">
        <f>IF(ISBLANK('2) Enrollment Chart'!D80)=TRUE,"(Enter Source on Tab 2, ""Enrollment Chart"")",'2) Enrollment Chart'!D80)</f>
        <v>(Enter Source on Tab 2, "Enrollment Chart")</v>
      </c>
      <c r="F13" s="1196"/>
      <c r="G13" s="1196"/>
      <c r="H13" s="1196"/>
      <c r="I13" s="1197"/>
    </row>
    <row r="14" spans="1:10" ht="60" customHeight="1">
      <c r="B14" s="1192" t="s">
        <v>338</v>
      </c>
      <c r="C14" s="1193"/>
      <c r="D14" s="1194"/>
      <c r="E14" s="1198"/>
      <c r="F14" s="1199"/>
      <c r="G14" s="1199"/>
      <c r="H14" s="1199"/>
      <c r="I14" s="1200"/>
    </row>
    <row r="15" spans="1:10" s="4" customFormat="1" ht="27.75" customHeight="1">
      <c r="A15"/>
      <c r="J15"/>
    </row>
    <row r="16" spans="1:10" ht="18">
      <c r="B16" s="1201" t="str">
        <f>"Second Largest Enrollment District:  "&amp;IF(CONTROL!B99&lt;&gt;CONTROL!$B$167,CONTROL!B99,"N/A")</f>
        <v>Second Largest Enrollment District:  N/A</v>
      </c>
      <c r="C16" s="1202"/>
      <c r="D16" s="1202"/>
      <c r="E16" s="1202"/>
      <c r="F16" s="1202"/>
      <c r="G16" s="1202"/>
      <c r="H16" s="1202"/>
      <c r="I16" s="1203"/>
    </row>
    <row r="17" spans="2:9" ht="30">
      <c r="B17" s="815" t="s">
        <v>325</v>
      </c>
      <c r="C17" s="815" t="s">
        <v>326</v>
      </c>
      <c r="D17" s="815" t="s">
        <v>327</v>
      </c>
      <c r="E17" s="816" t="s">
        <v>334</v>
      </c>
      <c r="F17" s="815" t="s">
        <v>328</v>
      </c>
      <c r="G17" s="817" t="s">
        <v>335</v>
      </c>
      <c r="H17" s="815" t="s">
        <v>329</v>
      </c>
      <c r="I17" s="817" t="s">
        <v>336</v>
      </c>
    </row>
    <row r="18" spans="2:9" ht="75">
      <c r="B18" s="767" t="s">
        <v>330</v>
      </c>
      <c r="C18" s="767" t="s">
        <v>331</v>
      </c>
      <c r="D18" s="767" t="s">
        <v>150</v>
      </c>
      <c r="E18" s="767" t="s">
        <v>151</v>
      </c>
      <c r="F18" s="767" t="s">
        <v>332</v>
      </c>
      <c r="G18" s="767" t="s">
        <v>333</v>
      </c>
      <c r="H18" s="826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67" t="s">
        <v>1122</v>
      </c>
    </row>
    <row r="19" spans="2:9" ht="30" customHeight="1">
      <c r="B19" s="768" t="str">
        <f>"Year 1 ("&amp;CONTROL!G19&amp;")"</f>
        <v>Year 1 ()</v>
      </c>
      <c r="C19" s="769">
        <f>'8) 5 YR Budget &amp; Cash Flow Adj'!I161</f>
        <v>0</v>
      </c>
      <c r="D19" s="769">
        <f>'8) 5 YR Budget &amp; Cash Flow Adj'!G18*(1+'8) 5 YR Budget &amp; Cash Flow Adj'!I15)</f>
        <v>0</v>
      </c>
      <c r="E19" s="769">
        <f>C19*D19</f>
        <v>0</v>
      </c>
      <c r="F19" s="822">
        <v>0</v>
      </c>
      <c r="G19" s="769">
        <f>E19+F19</f>
        <v>0</v>
      </c>
      <c r="H19" s="770">
        <f>'2) Enrollment Chart'!D$83</f>
        <v>0</v>
      </c>
      <c r="I19" s="771" t="e">
        <f>G19/H19</f>
        <v>#DIV/0!</v>
      </c>
    </row>
    <row r="20" spans="2:9" ht="30" customHeight="1">
      <c r="B20" s="768" t="str">
        <f>"Year 2 ("&amp;CONTROL!G20&amp;")"</f>
        <v>Year 2 ()</v>
      </c>
      <c r="C20" s="769">
        <f>'8) 5 YR Budget &amp; Cash Flow Adj'!J161</f>
        <v>0</v>
      </c>
      <c r="D20" s="769">
        <f>D19*(1+'8) 5 YR Budget &amp; Cash Flow Adj'!$J$15)</f>
        <v>0</v>
      </c>
      <c r="E20" s="769">
        <f>C20*D20</f>
        <v>0</v>
      </c>
      <c r="F20" s="822">
        <v>0</v>
      </c>
      <c r="G20" s="769">
        <f t="shared" ref="G20:G23" si="2">E20+F20</f>
        <v>0</v>
      </c>
      <c r="H20" s="770">
        <f>'2) Enrollment Chart'!E$83</f>
        <v>0</v>
      </c>
      <c r="I20" s="771" t="e">
        <f t="shared" ref="I20:I23" si="3">G20/H20</f>
        <v>#DIV/0!</v>
      </c>
    </row>
    <row r="21" spans="2:9" ht="30" customHeight="1">
      <c r="B21" s="768" t="str">
        <f>"Year 3 ("&amp;CONTROL!G21&amp;")"</f>
        <v>Year 3 ()</v>
      </c>
      <c r="C21" s="769">
        <f>'8) 5 YR Budget &amp; Cash Flow Adj'!K161</f>
        <v>0</v>
      </c>
      <c r="D21" s="769">
        <f>D20*(1+'8) 5 YR Budget &amp; Cash Flow Adj'!$K$15)</f>
        <v>0</v>
      </c>
      <c r="E21" s="769">
        <f>C21*D21</f>
        <v>0</v>
      </c>
      <c r="F21" s="822">
        <v>0</v>
      </c>
      <c r="G21" s="769">
        <f t="shared" si="2"/>
        <v>0</v>
      </c>
      <c r="H21" s="770">
        <f>'2) Enrollment Chart'!F$83</f>
        <v>0</v>
      </c>
      <c r="I21" s="771" t="e">
        <f t="shared" si="3"/>
        <v>#DIV/0!</v>
      </c>
    </row>
    <row r="22" spans="2:9" ht="30" customHeight="1">
      <c r="B22" s="768" t="str">
        <f>"Year 4 ("&amp;CONTROL!G22&amp;")"</f>
        <v>Year 4 ()</v>
      </c>
      <c r="C22" s="769">
        <f>'8) 5 YR Budget &amp; Cash Flow Adj'!L161</f>
        <v>0</v>
      </c>
      <c r="D22" s="769">
        <f>D21*(1+'8) 5 YR Budget &amp; Cash Flow Adj'!$L$15)</f>
        <v>0</v>
      </c>
      <c r="E22" s="769">
        <f>C22*D22</f>
        <v>0</v>
      </c>
      <c r="F22" s="822">
        <v>0</v>
      </c>
      <c r="G22" s="769">
        <f t="shared" si="2"/>
        <v>0</v>
      </c>
      <c r="H22" s="770">
        <f>'2) Enrollment Chart'!G$83</f>
        <v>0</v>
      </c>
      <c r="I22" s="771" t="e">
        <f t="shared" si="3"/>
        <v>#DIV/0!</v>
      </c>
    </row>
    <row r="23" spans="2:9" ht="30" customHeight="1">
      <c r="B23" s="768" t="str">
        <f>"Year 5 ("&amp;CONTROL!G23&amp;")"</f>
        <v>Year 5 ()</v>
      </c>
      <c r="C23" s="769">
        <f>'8) 5 YR Budget &amp; Cash Flow Adj'!M161</f>
        <v>0</v>
      </c>
      <c r="D23" s="769">
        <f>D22*(1+'8) 5 YR Budget &amp; Cash Flow Adj'!$M$15)</f>
        <v>0</v>
      </c>
      <c r="E23" s="769">
        <f>C23*D23</f>
        <v>0</v>
      </c>
      <c r="F23" s="822">
        <v>0</v>
      </c>
      <c r="G23" s="769">
        <f t="shared" si="2"/>
        <v>0</v>
      </c>
      <c r="H23" s="770">
        <f>'2) Enrollment Chart'!H$83</f>
        <v>0</v>
      </c>
      <c r="I23" s="771" t="e">
        <f t="shared" si="3"/>
        <v>#DIV/0!</v>
      </c>
    </row>
    <row r="24" spans="2:9" ht="9.75" customHeight="1">
      <c r="B24" s="818"/>
      <c r="C24" s="819"/>
      <c r="D24" s="819"/>
      <c r="E24" s="819"/>
      <c r="G24" s="819"/>
      <c r="H24" s="820"/>
      <c r="I24" s="821"/>
    </row>
    <row r="25" spans="2:9" ht="45" customHeight="1">
      <c r="B25" s="1192" t="s">
        <v>337</v>
      </c>
      <c r="C25" s="1193"/>
      <c r="D25" s="1194"/>
      <c r="E25" s="1195" t="str">
        <f>IF(AND(CONTROL!B99&lt;&gt;CONTROL!$B$167,ISBLANK('2) Enrollment Chart'!D85)=TRUE),"(Enter Source on Tab 2, ""Enrollment Chart"")",IF(CONTROL!B99=CONTROL!$B$167,"",'2) Enrollment Chart'!D85))</f>
        <v/>
      </c>
      <c r="F25" s="1196"/>
      <c r="G25" s="1196"/>
      <c r="H25" s="1196"/>
      <c r="I25" s="1197"/>
    </row>
    <row r="26" spans="2:9" ht="60" customHeight="1">
      <c r="B26" s="1192" t="s">
        <v>338</v>
      </c>
      <c r="C26" s="1193"/>
      <c r="D26" s="1194"/>
      <c r="E26" s="1198"/>
      <c r="F26" s="1199"/>
      <c r="G26" s="1199"/>
      <c r="H26" s="1199"/>
      <c r="I26" s="1200"/>
    </row>
  </sheetData>
  <mergeCells count="10">
    <mergeCell ref="B25:D25"/>
    <mergeCell ref="E25:I25"/>
    <mergeCell ref="B26:D26"/>
    <mergeCell ref="E26:I26"/>
    <mergeCell ref="B16:I16"/>
    <mergeCell ref="B13:D13"/>
    <mergeCell ref="B14:D14"/>
    <mergeCell ref="E13:I13"/>
    <mergeCell ref="E14:I14"/>
    <mergeCell ref="B4:I4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AH851"/>
  <sheetViews>
    <sheetView workbookViewId="0">
      <selection activeCell="B847" sqref="B847"/>
    </sheetView>
  </sheetViews>
  <sheetFormatPr defaultColWidth="9.109375" defaultRowHeight="15"/>
  <cols>
    <col min="1" max="1" width="13.109375" style="7" customWidth="1"/>
    <col min="2" max="2" width="42.6640625" style="4" customWidth="1"/>
    <col min="3" max="3" width="10.5546875" style="4" bestFit="1" customWidth="1"/>
    <col min="4" max="4" width="9.109375" style="4"/>
    <col min="5" max="9" width="15.6640625" style="4" customWidth="1"/>
    <col min="10" max="10" width="12.44140625" style="73" customWidth="1"/>
    <col min="11" max="11" width="20.5546875" style="19" bestFit="1" customWidth="1"/>
    <col min="12" max="15" width="14.109375" style="4" customWidth="1"/>
    <col min="16" max="17" width="12.6640625" style="4" customWidth="1"/>
    <col min="18" max="18" width="12.6640625" customWidth="1"/>
    <col min="19" max="19" width="20.5546875" bestFit="1" customWidth="1"/>
    <col min="20" max="23" width="11.33203125" customWidth="1"/>
    <col min="24" max="24" width="14.6640625" bestFit="1" customWidth="1"/>
    <col min="25" max="25" width="16.6640625" bestFit="1" customWidth="1"/>
    <col min="26" max="30" width="8.88671875"/>
    <col min="31" max="31" width="17.6640625" customWidth="1"/>
    <col min="32" max="32" width="6.109375" bestFit="1" customWidth="1"/>
    <col min="33" max="34" width="8.88671875" customWidth="1"/>
    <col min="35" max="16384" width="9.109375" style="4"/>
  </cols>
  <sheetData>
    <row r="1" spans="1:17" ht="18">
      <c r="A1" s="989" t="s">
        <v>153</v>
      </c>
      <c r="B1" s="989"/>
      <c r="C1" s="989"/>
      <c r="D1" s="989"/>
      <c r="E1" s="989"/>
      <c r="F1" s="989"/>
      <c r="G1" s="989"/>
      <c r="H1" s="989"/>
      <c r="I1" s="989"/>
      <c r="L1"/>
      <c r="M1"/>
      <c r="N1"/>
      <c r="O1"/>
      <c r="P1"/>
      <c r="Q1"/>
    </row>
    <row r="2" spans="1:17" ht="18">
      <c r="A2" s="21"/>
      <c r="J2" s="19"/>
      <c r="K2"/>
      <c r="L2"/>
      <c r="M2"/>
      <c r="N2"/>
      <c r="O2"/>
      <c r="P2"/>
      <c r="Q2"/>
    </row>
    <row r="3" spans="1:17" ht="18">
      <c r="A3" s="21"/>
      <c r="J3"/>
      <c r="K3"/>
      <c r="L3"/>
      <c r="M3"/>
      <c r="N3"/>
      <c r="O3"/>
      <c r="P3"/>
      <c r="Q3"/>
    </row>
    <row r="4" spans="1:17">
      <c r="A4" s="72" t="s">
        <v>1097</v>
      </c>
      <c r="B4" s="71"/>
      <c r="K4"/>
      <c r="L4"/>
      <c r="M4"/>
      <c r="N4"/>
      <c r="O4"/>
      <c r="P4"/>
      <c r="Q4"/>
    </row>
    <row r="5" spans="1:17" ht="18">
      <c r="A5" s="21"/>
      <c r="B5" s="47" t="s">
        <v>171</v>
      </c>
      <c r="C5" s="955" t="s">
        <v>1100</v>
      </c>
      <c r="D5" s="956"/>
      <c r="E5" s="9"/>
      <c r="F5" s="10"/>
      <c r="G5" s="10"/>
      <c r="H5" s="11"/>
      <c r="I5" s="12" t="str">
        <f>UPPER('1) School Information'!B11)</f>
        <v>ENTER SCHOOL NAME HERE</v>
      </c>
      <c r="J5" s="74">
        <f>IF(I5="Enter School Name Here",0,1)</f>
        <v>0</v>
      </c>
      <c r="L5"/>
      <c r="M5"/>
      <c r="N5"/>
      <c r="O5"/>
      <c r="P5"/>
      <c r="Q5"/>
    </row>
    <row r="6" spans="1:17" ht="18">
      <c r="A6" s="22"/>
      <c r="B6" s="47" t="s">
        <v>172</v>
      </c>
      <c r="C6" s="955" t="s">
        <v>1100</v>
      </c>
      <c r="D6" s="956"/>
      <c r="E6" s="9"/>
      <c r="F6" s="10"/>
      <c r="G6" s="10"/>
      <c r="H6" s="11"/>
      <c r="I6" s="12" t="str">
        <f>'1) School Information'!D13</f>
        <v>enter name</v>
      </c>
      <c r="J6" s="74"/>
      <c r="L6"/>
      <c r="M6"/>
      <c r="N6"/>
      <c r="O6"/>
      <c r="P6"/>
      <c r="Q6"/>
    </row>
    <row r="7" spans="1:17" ht="18">
      <c r="A7" s="22"/>
      <c r="B7" s="47" t="s">
        <v>173</v>
      </c>
      <c r="C7" s="955" t="s">
        <v>1100</v>
      </c>
      <c r="D7" s="956"/>
      <c r="E7" s="9"/>
      <c r="F7" s="10"/>
      <c r="G7" s="10"/>
      <c r="H7" s="11"/>
      <c r="I7" s="12" t="str">
        <f>'1) School Information'!D14</f>
        <v>enter title</v>
      </c>
      <c r="J7" s="74"/>
      <c r="L7"/>
      <c r="M7"/>
      <c r="N7"/>
      <c r="O7"/>
      <c r="P7"/>
      <c r="Q7"/>
    </row>
    <row r="8" spans="1:17" ht="18">
      <c r="A8" s="22"/>
      <c r="B8" s="47" t="s">
        <v>174</v>
      </c>
      <c r="C8" s="955" t="s">
        <v>1100</v>
      </c>
      <c r="D8" s="956"/>
      <c r="E8" s="9"/>
      <c r="F8" s="10"/>
      <c r="G8" s="10"/>
      <c r="H8" s="11"/>
      <c r="I8" s="12" t="str">
        <f>'1) School Information'!D15</f>
        <v>enter email address</v>
      </c>
      <c r="J8" s="74"/>
      <c r="L8"/>
      <c r="M8"/>
      <c r="N8"/>
      <c r="O8"/>
      <c r="P8"/>
      <c r="Q8"/>
    </row>
    <row r="9" spans="1:17" ht="18">
      <c r="A9" s="22"/>
      <c r="B9" s="47" t="s">
        <v>175</v>
      </c>
      <c r="C9" s="955" t="s">
        <v>1100</v>
      </c>
      <c r="D9" s="956"/>
      <c r="E9" s="9"/>
      <c r="F9" s="10"/>
      <c r="G9" s="10"/>
      <c r="H9" s="11"/>
      <c r="I9" s="12" t="str">
        <f>'1) School Information'!D16</f>
        <v>enter phone number</v>
      </c>
      <c r="J9" s="74"/>
      <c r="L9"/>
      <c r="M9"/>
      <c r="N9"/>
      <c r="O9"/>
      <c r="P9"/>
      <c r="Q9"/>
    </row>
    <row r="10" spans="1:17" ht="18">
      <c r="A10" s="21"/>
      <c r="C10" s="19"/>
      <c r="D10" s="19"/>
      <c r="E10"/>
      <c r="F10"/>
      <c r="G10"/>
      <c r="H10"/>
      <c r="I10"/>
      <c r="J10" s="74"/>
      <c r="L10"/>
      <c r="M10"/>
      <c r="N10"/>
      <c r="O10"/>
      <c r="P10"/>
      <c r="Q10"/>
    </row>
    <row r="11" spans="1:17">
      <c r="B11" s="47" t="s">
        <v>170</v>
      </c>
      <c r="C11" s="955" t="s">
        <v>1100</v>
      </c>
      <c r="D11" s="956"/>
      <c r="E11" s="9"/>
      <c r="F11" s="10"/>
      <c r="G11" s="10"/>
      <c r="H11" s="11"/>
      <c r="I11" s="12" t="str">
        <f>AcadYr1</f>
        <v>Select from dropdown list →</v>
      </c>
      <c r="J11" s="73">
        <f>IF(I11=B18,0,1)</f>
        <v>0</v>
      </c>
      <c r="L11"/>
      <c r="M11"/>
      <c r="N11"/>
      <c r="O11"/>
      <c r="P11"/>
      <c r="Q11"/>
    </row>
    <row r="12" spans="1:17">
      <c r="A12" s="4"/>
      <c r="B12" s="47" t="s">
        <v>1102</v>
      </c>
      <c r="C12" s="955" t="s">
        <v>1100</v>
      </c>
      <c r="D12" s="956"/>
      <c r="E12" s="964"/>
      <c r="F12" s="965"/>
      <c r="G12" s="966"/>
      <c r="H12" s="965"/>
      <c r="I12" s="967" t="str">
        <f>PreOpenPd</f>
        <v>Select from dropdown list →</v>
      </c>
      <c r="J12" s="74"/>
      <c r="L12"/>
      <c r="M12"/>
      <c r="N12"/>
      <c r="O12"/>
      <c r="P12"/>
      <c r="Q12"/>
    </row>
    <row r="13" spans="1:17">
      <c r="A13" s="4"/>
      <c r="B13" s="47" t="s">
        <v>1099</v>
      </c>
      <c r="C13" s="955" t="s">
        <v>1101</v>
      </c>
      <c r="D13" s="956"/>
      <c r="E13" s="14"/>
      <c r="F13" s="88"/>
      <c r="G13" s="88"/>
      <c r="H13" s="88"/>
      <c r="I13" s="20" t="str">
        <f>IF(J11=1,G19&amp;" through "&amp;G23,"PLEASE ENTER ""FIRST ACADEMIC YEAR"" ON TAB ""1.) SCHOOL INFORMATION.""")</f>
        <v>PLEASE ENTER "FIRST ACADEMIC YEAR" ON TAB "1.) SCHOOL INFORMATION."</v>
      </c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959" t="s">
        <v>154</v>
      </c>
      <c r="L15"/>
      <c r="M15"/>
      <c r="N15"/>
      <c r="O15"/>
      <c r="P15"/>
      <c r="Q15"/>
    </row>
    <row r="16" spans="1:17">
      <c r="A16" s="968" t="s">
        <v>1104</v>
      </c>
      <c r="L16"/>
      <c r="M16"/>
      <c r="N16"/>
      <c r="O16"/>
      <c r="P16"/>
      <c r="Q16"/>
    </row>
    <row r="17" spans="1:34" s="6" customFormat="1">
      <c r="A17" s="960" t="s">
        <v>162</v>
      </c>
      <c r="B17" s="6" t="s">
        <v>161</v>
      </c>
      <c r="C17" s="5" t="s">
        <v>155</v>
      </c>
      <c r="E17" s="961" t="s">
        <v>163</v>
      </c>
      <c r="F17" s="962"/>
      <c r="G17" s="962"/>
      <c r="H17" s="962"/>
      <c r="I17" s="963"/>
      <c r="J17" s="74"/>
      <c r="K17" s="7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1110</v>
      </c>
      <c r="E18" s="8" t="s">
        <v>159</v>
      </c>
      <c r="F18" s="8" t="s">
        <v>158</v>
      </c>
      <c r="G18" s="8" t="s">
        <v>160</v>
      </c>
      <c r="H18" s="8" t="s">
        <v>156</v>
      </c>
      <c r="I18" s="8" t="s">
        <v>157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2022-23</v>
      </c>
      <c r="C19" s="3">
        <v>2022</v>
      </c>
      <c r="E19" s="8" t="s">
        <v>111</v>
      </c>
      <c r="F19" s="8" t="str">
        <f>IFERROR(MATCH(AcadYr1,$B$19:$B$23,0),"")</f>
        <v/>
      </c>
      <c r="G19" s="8" t="str">
        <f>IF(AcadYr1=B18,"",AcadYr1)</f>
        <v/>
      </c>
      <c r="H19" s="8" t="str">
        <f>IFERROR(VLOOKUP(F19,$A$19:$C$28,3),"")</f>
        <v/>
      </c>
      <c r="I19" s="8" t="str">
        <f>IFERROR(H19+1,"")</f>
        <v/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2023-24</v>
      </c>
      <c r="C20" s="3">
        <f t="shared" ref="C20:C28" si="1">C19+1</f>
        <v>2023</v>
      </c>
      <c r="E20" s="8" t="s">
        <v>112</v>
      </c>
      <c r="F20" s="8" t="str">
        <f>IFERROR(F19+1,"")</f>
        <v/>
      </c>
      <c r="G20" s="8" t="str">
        <f>IFERROR(VLOOKUP(F20,$A$19:$C$28,2),"")</f>
        <v/>
      </c>
      <c r="H20" s="8" t="str">
        <f>IFERROR(VLOOKUP(F20,$A$19:$C$28,3),"")</f>
        <v/>
      </c>
      <c r="I20" s="8" t="str">
        <f>IFERROR(H20+1,"")</f>
        <v/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2024-25</v>
      </c>
      <c r="C21" s="2">
        <f t="shared" si="1"/>
        <v>2024</v>
      </c>
      <c r="E21" s="8" t="s">
        <v>113</v>
      </c>
      <c r="F21" s="8" t="str">
        <f>IFERROR(F20+1,"")</f>
        <v/>
      </c>
      <c r="G21" s="8" t="str">
        <f>IFERROR(VLOOKUP(F21,$A$19:$C$28,2),"")</f>
        <v/>
      </c>
      <c r="H21" s="8" t="str">
        <f>IFERROR(VLOOKUP(F21,$A$19:$C$28,3),"")</f>
        <v/>
      </c>
      <c r="I21" s="8" t="str">
        <f>IFERROR(H21+1,"")</f>
        <v/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2025-26</v>
      </c>
      <c r="C22" s="2">
        <f t="shared" si="1"/>
        <v>2025</v>
      </c>
      <c r="E22" s="8" t="s">
        <v>114</v>
      </c>
      <c r="F22" s="8" t="str">
        <f>IFERROR(F21+1,"")</f>
        <v/>
      </c>
      <c r="G22" s="8" t="str">
        <f>IFERROR(VLOOKUP(F22,$A$19:$C$28,2),"")</f>
        <v/>
      </c>
      <c r="H22" s="8" t="str">
        <f>IFERROR(VLOOKUP(F22,$A$19:$C$28,3),"")</f>
        <v/>
      </c>
      <c r="I22" s="8" t="str">
        <f>IFERROR(H22+1,"")</f>
        <v/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2026-27</v>
      </c>
      <c r="C23" s="2">
        <f t="shared" si="1"/>
        <v>2026</v>
      </c>
      <c r="E23" s="8" t="s">
        <v>115</v>
      </c>
      <c r="F23" s="8" t="str">
        <f>IFERROR(F22+1,"")</f>
        <v/>
      </c>
      <c r="G23" s="8" t="str">
        <f>IFERROR(VLOOKUP(F23,$A$19:$C$28,2),"")</f>
        <v/>
      </c>
      <c r="H23" s="8" t="str">
        <f>IFERROR(VLOOKUP(F23,$A$19:$C$28,3),"")</f>
        <v/>
      </c>
      <c r="I23" s="8" t="str">
        <f>IFERROR(H23+1,"")</f>
        <v/>
      </c>
    </row>
    <row r="24" spans="1:34">
      <c r="A24" s="4">
        <v>6</v>
      </c>
      <c r="B24" s="1" t="str">
        <f t="shared" si="0"/>
        <v>2027-28</v>
      </c>
      <c r="C24" s="2">
        <f t="shared" si="1"/>
        <v>2027</v>
      </c>
      <c r="J24" s="76"/>
      <c r="L24"/>
      <c r="M24"/>
    </row>
    <row r="25" spans="1:34">
      <c r="A25" s="4">
        <v>7</v>
      </c>
      <c r="B25" s="1" t="str">
        <f t="shared" si="0"/>
        <v>2028-29</v>
      </c>
      <c r="C25" s="2">
        <f t="shared" si="1"/>
        <v>2028</v>
      </c>
      <c r="J25"/>
      <c r="L25"/>
      <c r="M25"/>
    </row>
    <row r="26" spans="1:34">
      <c r="A26" s="4">
        <v>8</v>
      </c>
      <c r="B26" s="1" t="str">
        <f t="shared" si="0"/>
        <v>2029-30</v>
      </c>
      <c r="C26" s="2">
        <f t="shared" si="1"/>
        <v>2029</v>
      </c>
      <c r="J26"/>
      <c r="L26"/>
      <c r="M26"/>
    </row>
    <row r="27" spans="1:34">
      <c r="A27" s="4">
        <v>9</v>
      </c>
      <c r="B27" s="1" t="str">
        <f t="shared" si="0"/>
        <v>2030-31</v>
      </c>
      <c r="C27" s="2">
        <f t="shared" si="1"/>
        <v>2030</v>
      </c>
      <c r="E27" s="1059" t="s">
        <v>1134</v>
      </c>
      <c r="F27" s="961" t="s">
        <v>1135</v>
      </c>
      <c r="G27" s="961"/>
      <c r="H27" s="961"/>
      <c r="I27" s="961"/>
      <c r="J27" s="76"/>
      <c r="L27"/>
      <c r="M27"/>
    </row>
    <row r="28" spans="1:34" ht="30" customHeight="1">
      <c r="A28" s="1060">
        <v>10</v>
      </c>
      <c r="B28" s="112" t="str">
        <f>C28&amp;"-"&amp;RIGHT(C28+1,2)</f>
        <v>2031-32</v>
      </c>
      <c r="C28" s="1061">
        <f t="shared" si="1"/>
        <v>2031</v>
      </c>
      <c r="E28" s="1062">
        <f>IF(I11=B19,0.1,IF(I11=B20,0.12,0))</f>
        <v>0</v>
      </c>
      <c r="F28" s="1204" t="str">
        <f>"The maximum total percentate increase is limited to "&amp;E28*100&amp;"% for the 5-year charter term and 0% in any single year."</f>
        <v>The maximum total percentate increase is limited to 0% for the 5-year charter term and 0% in any single year.</v>
      </c>
      <c r="G28" s="1205"/>
      <c r="H28" s="1205"/>
      <c r="I28" s="1206"/>
      <c r="J28" s="76"/>
      <c r="L28"/>
      <c r="M28"/>
    </row>
    <row r="29" spans="1:34">
      <c r="J29" s="76"/>
      <c r="L29"/>
      <c r="M29"/>
    </row>
    <row r="30" spans="1:34">
      <c r="A30" s="968" t="s">
        <v>1103</v>
      </c>
      <c r="J30" s="4"/>
    </row>
    <row r="31" spans="1:34">
      <c r="A31" s="960" t="s">
        <v>162</v>
      </c>
      <c r="B31" s="4" t="s">
        <v>1098</v>
      </c>
      <c r="E31" s="13"/>
    </row>
    <row r="32" spans="1:34">
      <c r="B32" s="998" t="s">
        <v>1110</v>
      </c>
      <c r="C32" s="1000"/>
      <c r="D32" s="1001"/>
      <c r="E32" s="1002"/>
      <c r="F32" s="1002"/>
    </row>
    <row r="33" spans="1:16">
      <c r="B33" s="999"/>
      <c r="C33" s="1003"/>
      <c r="D33" s="1004"/>
      <c r="E33" s="1002"/>
      <c r="F33" s="1001"/>
      <c r="G33" s="19"/>
    </row>
    <row r="34" spans="1:16">
      <c r="B34" s="999" t="str">
        <f>IFERROR("July 1, "&amp;VLOOKUP(AcadYr1,B19:C28,2,FALSE)-1&amp;" - June 30, "&amp;VLOOKUP(AcadYr1,B19:C28,2,FALSE),"")</f>
        <v/>
      </c>
      <c r="C34" s="1003"/>
      <c r="D34" s="1004"/>
      <c r="E34" s="1002"/>
      <c r="F34" s="1001"/>
      <c r="G34" s="19"/>
    </row>
    <row r="35" spans="1:16">
      <c r="C35" s="1005"/>
      <c r="D35" s="1002"/>
      <c r="E35" s="1002"/>
      <c r="F35" s="1002"/>
    </row>
    <row r="38" spans="1:16">
      <c r="K38" s="39"/>
    </row>
    <row r="39" spans="1:16">
      <c r="A39" s="72" t="s">
        <v>176</v>
      </c>
      <c r="C39" s="1"/>
      <c r="K39" s="39"/>
    </row>
    <row r="40" spans="1:16">
      <c r="A40" s="7">
        <v>1</v>
      </c>
      <c r="B40" s="15" t="s">
        <v>340</v>
      </c>
      <c r="C40" s="16"/>
      <c r="D40" s="16"/>
      <c r="E40" s="16"/>
      <c r="F40" s="16"/>
      <c r="G40" s="16"/>
      <c r="H40" s="16"/>
      <c r="I40" s="17"/>
      <c r="K40" s="39"/>
      <c r="L40" s="19"/>
      <c r="M40" s="19"/>
      <c r="N40" s="19"/>
      <c r="O40" s="19"/>
      <c r="P40" s="19"/>
    </row>
    <row r="41" spans="1:16">
      <c r="A41" s="7">
        <v>2</v>
      </c>
      <c r="B41" s="15" t="s">
        <v>341</v>
      </c>
      <c r="C41" s="16"/>
      <c r="D41" s="16"/>
      <c r="E41" s="16"/>
      <c r="F41" s="16"/>
      <c r="G41" s="16"/>
      <c r="H41" s="16"/>
      <c r="I41" s="17"/>
      <c r="K41" s="39"/>
    </row>
    <row r="42" spans="1:16">
      <c r="A42" s="7">
        <v>3</v>
      </c>
      <c r="B42" s="823" t="s">
        <v>339</v>
      </c>
      <c r="C42" s="824"/>
      <c r="D42" s="824"/>
      <c r="E42" s="824"/>
      <c r="F42" s="824"/>
      <c r="G42" s="824"/>
      <c r="H42" s="824"/>
      <c r="I42" s="825"/>
    </row>
    <row r="44" spans="1:16">
      <c r="A44" s="72" t="s">
        <v>201</v>
      </c>
    </row>
    <row r="45" spans="1:16">
      <c r="A45" s="7">
        <v>0</v>
      </c>
      <c r="B45" s="1" t="s">
        <v>1109</v>
      </c>
    </row>
    <row r="46" spans="1:16">
      <c r="A46" s="7">
        <v>1</v>
      </c>
      <c r="B46" s="4" t="s">
        <v>202</v>
      </c>
    </row>
    <row r="47" spans="1:16">
      <c r="A47" s="7">
        <v>2</v>
      </c>
      <c r="B47" s="4" t="s">
        <v>203</v>
      </c>
    </row>
    <row r="48" spans="1:16">
      <c r="A48" s="7">
        <v>3</v>
      </c>
      <c r="B48" s="4" t="s">
        <v>204</v>
      </c>
    </row>
    <row r="50" spans="1:20">
      <c r="A50" s="72" t="s">
        <v>177</v>
      </c>
    </row>
    <row r="51" spans="1:20">
      <c r="A51" s="72"/>
      <c r="E51" s="78" t="s">
        <v>232</v>
      </c>
      <c r="F51" s="77"/>
      <c r="G51" s="77"/>
      <c r="H51" s="77"/>
      <c r="I51" s="77"/>
      <c r="L51" s="72" t="s">
        <v>400</v>
      </c>
    </row>
    <row r="52" spans="1:20">
      <c r="E52" s="63" t="str">
        <f>G19</f>
        <v/>
      </c>
      <c r="F52" s="63" t="str">
        <f>G20</f>
        <v/>
      </c>
      <c r="G52" s="63" t="str">
        <f>G21</f>
        <v/>
      </c>
      <c r="H52" s="63" t="str">
        <f>G22</f>
        <v/>
      </c>
      <c r="I52" s="63" t="str">
        <f>G23</f>
        <v/>
      </c>
      <c r="L52" s="926" t="s">
        <v>401</v>
      </c>
      <c r="M52" s="949" t="s">
        <v>403</v>
      </c>
      <c r="N52" s="1207" t="s">
        <v>402</v>
      </c>
      <c r="O52" s="1208"/>
      <c r="P52" s="1208"/>
      <c r="Q52" s="1208"/>
      <c r="R52" s="1208"/>
      <c r="S52" s="1208"/>
      <c r="T52" s="1209"/>
    </row>
    <row r="53" spans="1:20">
      <c r="B53" s="4" t="s">
        <v>209</v>
      </c>
      <c r="E53" s="86">
        <f ca="1">'2) Enrollment Chart'!D63</f>
        <v>0</v>
      </c>
      <c r="F53" s="86">
        <f ca="1">'2) Enrollment Chart'!E63</f>
        <v>0</v>
      </c>
      <c r="G53" s="86">
        <f ca="1">'2) Enrollment Chart'!F63</f>
        <v>0</v>
      </c>
      <c r="H53" s="86">
        <f ca="1">'2) Enrollment Chart'!G63</f>
        <v>0</v>
      </c>
      <c r="I53" s="86">
        <f ca="1">'2) Enrollment Chart'!H63</f>
        <v>0</v>
      </c>
      <c r="L53" s="925">
        <f ca="1">IF(COUNTIF('3) Staffing Plan'!D7:H7,"Complete*")&gt;0,1,0)</f>
        <v>1</v>
      </c>
      <c r="M53" s="54">
        <v>1</v>
      </c>
      <c r="N53" s="1213" t="s">
        <v>405</v>
      </c>
      <c r="O53" s="1214"/>
      <c r="P53" s="1214"/>
      <c r="Q53" s="1214"/>
      <c r="R53" s="1214"/>
      <c r="S53" s="1214"/>
      <c r="T53" s="1215"/>
    </row>
    <row r="54" spans="1:20" ht="15.6" thickBot="1">
      <c r="B54" s="4" t="s">
        <v>225</v>
      </c>
      <c r="E54" s="86">
        <f>'2) Enrollment Chart'!D72</f>
        <v>0</v>
      </c>
      <c r="F54" s="86">
        <f>'2) Enrollment Chart'!E72</f>
        <v>0</v>
      </c>
      <c r="G54" s="86">
        <f>'2) Enrollment Chart'!F72</f>
        <v>0</v>
      </c>
      <c r="H54" s="86">
        <f>'2) Enrollment Chart'!G72</f>
        <v>0</v>
      </c>
      <c r="I54" s="86">
        <f>'2) Enrollment Chart'!H72</f>
        <v>0</v>
      </c>
      <c r="L54" s="947">
        <f ca="1">IF(COUNTIF('3) Staffing Plan'!D7:H7,"fix*")&gt;0,2,0)</f>
        <v>0</v>
      </c>
      <c r="M54" s="54">
        <v>2</v>
      </c>
      <c r="N54" s="1213" t="s">
        <v>406</v>
      </c>
      <c r="O54" s="1214"/>
      <c r="P54" s="1214"/>
      <c r="Q54" s="1214"/>
      <c r="R54" s="1214"/>
      <c r="S54" s="1214"/>
      <c r="T54" s="1215"/>
    </row>
    <row r="55" spans="1:20" ht="15.6" thickBot="1">
      <c r="B55" s="4" t="s">
        <v>210</v>
      </c>
      <c r="E55" s="86">
        <f ca="1">E53-E54</f>
        <v>0</v>
      </c>
      <c r="F55" s="86">
        <f ca="1">F53-F54</f>
        <v>0</v>
      </c>
      <c r="G55" s="86">
        <f ca="1">G53-G54</f>
        <v>0</v>
      </c>
      <c r="H55" s="86">
        <f ca="1">H53-H54</f>
        <v>0</v>
      </c>
      <c r="I55" s="86">
        <f ca="1">I53-I54</f>
        <v>0</v>
      </c>
      <c r="L55" s="948">
        <f ca="1">SUM(L53:L54)</f>
        <v>1</v>
      </c>
      <c r="M55" s="950">
        <v>3</v>
      </c>
      <c r="N55" s="1213" t="s">
        <v>404</v>
      </c>
      <c r="O55" s="1214"/>
      <c r="P55" s="1214"/>
      <c r="Q55" s="1214"/>
      <c r="R55" s="1214"/>
      <c r="S55" s="1214"/>
      <c r="T55" s="1215"/>
    </row>
    <row r="56" spans="1:20">
      <c r="L56" s="7"/>
    </row>
    <row r="57" spans="1:20">
      <c r="B57" s="4" t="s">
        <v>95</v>
      </c>
      <c r="E57" s="62" t="str">
        <f ca="1">IF(E53+E54=0,"Complete Tab 2",IF(E53=E54,E54,"Fix Errors Tab 2"))</f>
        <v>Complete Tab 2</v>
      </c>
      <c r="F57" s="62" t="str">
        <f t="shared" ref="F57:I57" ca="1" si="2">IF(F53+F54=0,"Complete Tab 2",IF(F53=F54,F54,"Fix Errors Tab 2"))</f>
        <v>Complete Tab 2</v>
      </c>
      <c r="G57" s="62" t="str">
        <f t="shared" ca="1" si="2"/>
        <v>Complete Tab 2</v>
      </c>
      <c r="H57" s="62" t="str">
        <f t="shared" ca="1" si="2"/>
        <v>Complete Tab 2</v>
      </c>
      <c r="I57" s="62" t="str">
        <f t="shared" ca="1" si="2"/>
        <v>Complete Tab 2</v>
      </c>
    </row>
    <row r="59" spans="1:20" ht="15.6" thickBot="1"/>
    <row r="60" spans="1:20" ht="18.600000000000001" thickBot="1">
      <c r="D60" s="68" t="s">
        <v>1087</v>
      </c>
      <c r="E60" s="69"/>
      <c r="F60" s="69"/>
      <c r="G60" s="69"/>
      <c r="H60" s="69"/>
      <c r="I60" s="70"/>
    </row>
    <row r="61" spans="1:20">
      <c r="D61" s="990" t="s">
        <v>207</v>
      </c>
      <c r="E61" s="991"/>
      <c r="F61" s="991"/>
      <c r="G61" s="991"/>
      <c r="H61" s="991"/>
      <c r="I61" s="992"/>
    </row>
    <row r="62" spans="1:20">
      <c r="D62" s="56" t="s">
        <v>206</v>
      </c>
      <c r="E62" s="26" t="str">
        <f>CONTROL!$G$19</f>
        <v/>
      </c>
      <c r="F62" s="26" t="str">
        <f>CONTROL!$G$20</f>
        <v/>
      </c>
      <c r="G62" s="26" t="str">
        <f>CONTROL!$G$21</f>
        <v/>
      </c>
      <c r="H62" s="26" t="str">
        <f>CONTROL!$G$22</f>
        <v/>
      </c>
      <c r="I62" s="57" t="str">
        <f>CONTROL!$G$23</f>
        <v/>
      </c>
      <c r="J62" s="19"/>
    </row>
    <row r="63" spans="1:20">
      <c r="D63" s="58" t="s">
        <v>148</v>
      </c>
      <c r="E63" s="52" t="str">
        <f>IF('2) Enrollment Chart'!D7&gt;0,$D63,"")</f>
        <v/>
      </c>
      <c r="F63" s="52" t="str">
        <f>IF('2) Enrollment Chart'!E7&gt;0,$D63,"")</f>
        <v/>
      </c>
      <c r="G63" s="52" t="str">
        <f>IF('2) Enrollment Chart'!F7&gt;0,$D63,"")</f>
        <v/>
      </c>
      <c r="H63" s="52" t="str">
        <f>IF('2) Enrollment Chart'!G7&gt;0,$D63,"")</f>
        <v/>
      </c>
      <c r="I63" s="60" t="str">
        <f>IF('2) Enrollment Chart'!H7&gt;0,$D63,"")</f>
        <v/>
      </c>
    </row>
    <row r="64" spans="1:20">
      <c r="D64" s="59">
        <v>1</v>
      </c>
      <c r="E64" s="52" t="str">
        <f>IF('2) Enrollment Chart'!D8&gt;0,$D64,"")</f>
        <v/>
      </c>
      <c r="F64" s="52" t="str">
        <f>IF('2) Enrollment Chart'!E8&gt;0,$D64,"")</f>
        <v/>
      </c>
      <c r="G64" s="52" t="str">
        <f>IF('2) Enrollment Chart'!F8&gt;0,$D64,"")</f>
        <v/>
      </c>
      <c r="H64" s="52" t="str">
        <f>IF('2) Enrollment Chart'!G8&gt;0,$D64,"")</f>
        <v/>
      </c>
      <c r="I64" s="60" t="str">
        <f>IF('2) Enrollment Chart'!H8&gt;0,$D64,"")</f>
        <v/>
      </c>
    </row>
    <row r="65" spans="3:9">
      <c r="D65" s="59">
        <v>2</v>
      </c>
      <c r="E65" s="52" t="str">
        <f>IF('2) Enrollment Chart'!D9&gt;0,$D65,"")</f>
        <v/>
      </c>
      <c r="F65" s="52" t="str">
        <f>IF('2) Enrollment Chart'!E9&gt;0,$D65,"")</f>
        <v/>
      </c>
      <c r="G65" s="52" t="str">
        <f>IF('2) Enrollment Chart'!F9&gt;0,$D65,"")</f>
        <v/>
      </c>
      <c r="H65" s="52" t="str">
        <f>IF('2) Enrollment Chart'!G9&gt;0,$D65,"")</f>
        <v/>
      </c>
      <c r="I65" s="60" t="str">
        <f>IF('2) Enrollment Chart'!H9&gt;0,$D65,"")</f>
        <v/>
      </c>
    </row>
    <row r="66" spans="3:9">
      <c r="D66" s="59">
        <v>3</v>
      </c>
      <c r="E66" s="52" t="str">
        <f>IF('2) Enrollment Chart'!D10&gt;0,$D66,"")</f>
        <v/>
      </c>
      <c r="F66" s="52" t="str">
        <f>IF('2) Enrollment Chart'!E10&gt;0,$D66,"")</f>
        <v/>
      </c>
      <c r="G66" s="52" t="str">
        <f>IF('2) Enrollment Chart'!F10&gt;0,$D66,"")</f>
        <v/>
      </c>
      <c r="H66" s="52" t="str">
        <f>IF('2) Enrollment Chart'!G10&gt;0,$D66,"")</f>
        <v/>
      </c>
      <c r="I66" s="60" t="str">
        <f>IF('2) Enrollment Chart'!H10&gt;0,$D66,"")</f>
        <v/>
      </c>
    </row>
    <row r="67" spans="3:9">
      <c r="D67" s="59">
        <v>4</v>
      </c>
      <c r="E67" s="52" t="str">
        <f>IF('2) Enrollment Chart'!D11&gt;0,$D67,"")</f>
        <v/>
      </c>
      <c r="F67" s="52" t="str">
        <f>IF('2) Enrollment Chart'!E11&gt;0,$D67,"")</f>
        <v/>
      </c>
      <c r="G67" s="52" t="str">
        <f>IF('2) Enrollment Chart'!F11&gt;0,$D67,"")</f>
        <v/>
      </c>
      <c r="H67" s="52" t="str">
        <f>IF('2) Enrollment Chart'!G11&gt;0,$D67,"")</f>
        <v/>
      </c>
      <c r="I67" s="60" t="str">
        <f>IF('2) Enrollment Chart'!H11&gt;0,$D67,"")</f>
        <v/>
      </c>
    </row>
    <row r="68" spans="3:9">
      <c r="D68" s="59">
        <v>5</v>
      </c>
      <c r="E68" s="52" t="str">
        <f>IF('2) Enrollment Chart'!D12&gt;0,$D68,"")</f>
        <v/>
      </c>
      <c r="F68" s="52" t="str">
        <f>IF('2) Enrollment Chart'!E12&gt;0,$D68,"")</f>
        <v/>
      </c>
      <c r="G68" s="52" t="str">
        <f>IF('2) Enrollment Chart'!F12&gt;0,$D68,"")</f>
        <v/>
      </c>
      <c r="H68" s="52" t="str">
        <f>IF('2) Enrollment Chart'!G12&gt;0,$D68,"")</f>
        <v/>
      </c>
      <c r="I68" s="60" t="str">
        <f>IF('2) Enrollment Chart'!H12&gt;0,$D68,"")</f>
        <v/>
      </c>
    </row>
    <row r="69" spans="3:9">
      <c r="D69" s="59">
        <v>6</v>
      </c>
      <c r="E69" s="52" t="str">
        <f>IF('2) Enrollment Chart'!D13&gt;0,$D69,"")</f>
        <v/>
      </c>
      <c r="F69" s="52" t="str">
        <f>IF('2) Enrollment Chart'!E13&gt;0,$D69,"")</f>
        <v/>
      </c>
      <c r="G69" s="52" t="str">
        <f>IF('2) Enrollment Chart'!F13&gt;0,$D69,"")</f>
        <v/>
      </c>
      <c r="H69" s="52" t="str">
        <f>IF('2) Enrollment Chart'!G13&gt;0,$D69,"")</f>
        <v/>
      </c>
      <c r="I69" s="60" t="str">
        <f>IF('2) Enrollment Chart'!H13&gt;0,$D69,"")</f>
        <v/>
      </c>
    </row>
    <row r="70" spans="3:9">
      <c r="D70" s="59">
        <v>7</v>
      </c>
      <c r="E70" s="52" t="str">
        <f>IF('2) Enrollment Chart'!D14&gt;0,$D70,"")</f>
        <v/>
      </c>
      <c r="F70" s="52" t="str">
        <f>IF('2) Enrollment Chart'!E14&gt;0,$D70,"")</f>
        <v/>
      </c>
      <c r="G70" s="52" t="str">
        <f>IF('2) Enrollment Chart'!F14&gt;0,$D70,"")</f>
        <v/>
      </c>
      <c r="H70" s="52" t="str">
        <f>IF('2) Enrollment Chart'!G14&gt;0,$D70,"")</f>
        <v/>
      </c>
      <c r="I70" s="60" t="str">
        <f>IF('2) Enrollment Chart'!H14&gt;0,$D70,"")</f>
        <v/>
      </c>
    </row>
    <row r="71" spans="3:9">
      <c r="D71" s="59">
        <v>8</v>
      </c>
      <c r="E71" s="52" t="str">
        <f>IF('2) Enrollment Chart'!D15&gt;0,$D71,"")</f>
        <v/>
      </c>
      <c r="F71" s="52" t="str">
        <f>IF('2) Enrollment Chart'!E15&gt;0,$D71,"")</f>
        <v/>
      </c>
      <c r="G71" s="52" t="str">
        <f>IF('2) Enrollment Chart'!F15&gt;0,$D71,"")</f>
        <v/>
      </c>
      <c r="H71" s="52" t="str">
        <f>IF('2) Enrollment Chart'!G15&gt;0,$D71,"")</f>
        <v/>
      </c>
      <c r="I71" s="60" t="str">
        <f>IF('2) Enrollment Chart'!H15&gt;0,$D71,"")</f>
        <v/>
      </c>
    </row>
    <row r="72" spans="3:9">
      <c r="D72" s="59">
        <v>9</v>
      </c>
      <c r="E72" s="52" t="str">
        <f>IF('2) Enrollment Chart'!D16&gt;0,$D72,"")</f>
        <v/>
      </c>
      <c r="F72" s="52" t="str">
        <f>IF('2) Enrollment Chart'!E16&gt;0,$D72,"")</f>
        <v/>
      </c>
      <c r="G72" s="52" t="str">
        <f>IF('2) Enrollment Chart'!F16&gt;0,$D72,"")</f>
        <v/>
      </c>
      <c r="H72" s="52" t="str">
        <f>IF('2) Enrollment Chart'!G16&gt;0,$D72,"")</f>
        <v/>
      </c>
      <c r="I72" s="60" t="str">
        <f>IF('2) Enrollment Chart'!H16&gt;0,$D72,"")</f>
        <v/>
      </c>
    </row>
    <row r="73" spans="3:9">
      <c r="D73" s="59">
        <v>10</v>
      </c>
      <c r="E73" s="52" t="str">
        <f>IF('2) Enrollment Chart'!D17&gt;0,$D73,"")</f>
        <v/>
      </c>
      <c r="F73" s="52" t="str">
        <f>IF('2) Enrollment Chart'!E17&gt;0,$D73,"")</f>
        <v/>
      </c>
      <c r="G73" s="52" t="str">
        <f>IF('2) Enrollment Chart'!F17&gt;0,$D73,"")</f>
        <v/>
      </c>
      <c r="H73" s="52" t="str">
        <f>IF('2) Enrollment Chart'!G17&gt;0,$D73,"")</f>
        <v/>
      </c>
      <c r="I73" s="60" t="str">
        <f>IF('2) Enrollment Chart'!H17&gt;0,$D73,"")</f>
        <v/>
      </c>
    </row>
    <row r="74" spans="3:9">
      <c r="D74" s="59">
        <v>11</v>
      </c>
      <c r="E74" s="52" t="str">
        <f>IF('2) Enrollment Chart'!D18&gt;0,$D74,"")</f>
        <v/>
      </c>
      <c r="F74" s="52" t="str">
        <f>IF('2) Enrollment Chart'!E18&gt;0,$D74,"")</f>
        <v/>
      </c>
      <c r="G74" s="52" t="str">
        <f>IF('2) Enrollment Chart'!F18&gt;0,$D74,"")</f>
        <v/>
      </c>
      <c r="H74" s="52" t="str">
        <f>IF('2) Enrollment Chart'!G18&gt;0,$D74,"")</f>
        <v/>
      </c>
      <c r="I74" s="60" t="str">
        <f>IF('2) Enrollment Chart'!H18&gt;0,$D74,"")</f>
        <v/>
      </c>
    </row>
    <row r="75" spans="3:9">
      <c r="D75" s="59">
        <v>12</v>
      </c>
      <c r="E75" s="52" t="str">
        <f>IF('2) Enrollment Chart'!D19&gt;0,$D75,"")</f>
        <v/>
      </c>
      <c r="F75" s="52" t="str">
        <f>IF('2) Enrollment Chart'!E19&gt;0,$D75,"")</f>
        <v/>
      </c>
      <c r="G75" s="52" t="str">
        <f>IF('2) Enrollment Chart'!F19&gt;0,$D75,"")</f>
        <v/>
      </c>
      <c r="H75" s="52" t="str">
        <f>IF('2) Enrollment Chart'!G19&gt;0,$D75,"")</f>
        <v/>
      </c>
      <c r="I75" s="60" t="str">
        <f>IF('2) Enrollment Chart'!H19&gt;0,$D75,"")</f>
        <v/>
      </c>
    </row>
    <row r="76" spans="3:9">
      <c r="D76" s="66" t="s">
        <v>208</v>
      </c>
      <c r="E76" s="67"/>
      <c r="F76" s="64"/>
      <c r="G76" s="64"/>
      <c r="H76" s="64"/>
      <c r="I76" s="65"/>
    </row>
    <row r="77" spans="3:9">
      <c r="D77" s="56" t="s">
        <v>206</v>
      </c>
      <c r="E77" s="26" t="str">
        <f>CONTROL!$G$19</f>
        <v/>
      </c>
      <c r="F77" s="26" t="str">
        <f>CONTROL!$G$20</f>
        <v/>
      </c>
      <c r="G77" s="26" t="str">
        <f>CONTROL!$G$21</f>
        <v/>
      </c>
      <c r="H77" s="26" t="str">
        <f>CONTROL!$G$22</f>
        <v/>
      </c>
      <c r="I77" s="57" t="str">
        <f>CONTROL!$G$23</f>
        <v/>
      </c>
    </row>
    <row r="78" spans="3:9">
      <c r="C78" s="931"/>
      <c r="D78" s="58" t="s">
        <v>148</v>
      </c>
      <c r="E78" s="53" t="str">
        <f>E63</f>
        <v/>
      </c>
      <c r="F78" s="53" t="str">
        <f t="shared" ref="F78:I78" si="3">F63</f>
        <v/>
      </c>
      <c r="G78" s="53" t="str">
        <f t="shared" si="3"/>
        <v/>
      </c>
      <c r="H78" s="53" t="str">
        <f t="shared" si="3"/>
        <v/>
      </c>
      <c r="I78" s="993" t="str">
        <f t="shared" si="3"/>
        <v/>
      </c>
    </row>
    <row r="79" spans="3:9">
      <c r="C79" s="931"/>
      <c r="D79" s="59">
        <v>1</v>
      </c>
      <c r="E79" s="52" t="str">
        <f>IF(E63="",E64,IF(AND(E64&lt;&gt;"",E65&lt;&gt;""),"",IF(AND(E64&lt;&gt;"",E65=""),"-"&amp;E64,IF(AND(E64&lt;&gt;"",E65="",SUM(E66:E$75)&gt;0),E64&amp;", ",IF(SUM(E65:E$75)&gt;0,", ","")))))</f>
        <v/>
      </c>
      <c r="F79" s="52" t="str">
        <f>IF(F63="",F64,IF(AND(F64&lt;&gt;"",F65&lt;&gt;""),"",IF(AND(F64&lt;&gt;"",F65=""),"-"&amp;F64,IF(AND(F64&lt;&gt;"",F65="",SUM(F66:F$75)&gt;0),F64&amp;", ",IF(SUM(F65:F$75)&gt;0,", ","")))))</f>
        <v/>
      </c>
      <c r="G79" s="52" t="str">
        <f>IF(G63="",G64,IF(AND(G64&lt;&gt;"",G65&lt;&gt;""),"",IF(AND(G64&lt;&gt;"",G65=""),"-"&amp;G64,IF(AND(G64&lt;&gt;"",G65="",SUM(G66:G$75)&gt;0),G64&amp;", ",IF(SUM(G65:G$75)&gt;0,", ","")))))</f>
        <v/>
      </c>
      <c r="H79" s="52" t="str">
        <f>IF(H63="",H64,IF(AND(H64&lt;&gt;"",H65&lt;&gt;""),"",IF(AND(H64&lt;&gt;"",H65=""),"-"&amp;H64,IF(AND(H64&lt;&gt;"",H65="",SUM(H66:H$75)&gt;0),H64&amp;", ",IF(SUM(H65:H$75)&gt;0,", ","")))))</f>
        <v/>
      </c>
      <c r="I79" s="60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931"/>
      <c r="D80" s="59">
        <v>2</v>
      </c>
      <c r="E80" s="52" t="str">
        <f>IF(E64="",E65,IF(AND(E65&lt;&gt;"",E66&lt;&gt;""),"",IF(AND(E65&lt;&gt;"",E66=""),"-"&amp;E65,IF(AND(E65&lt;&gt;"",E66="",SUM(E67:E$75)&gt;0),E65&amp;", ",IF(SUM(E66:E$75)&gt;0,", ","")))))</f>
        <v/>
      </c>
      <c r="F80" s="52" t="str">
        <f>IF(F64="",F65,IF(AND(F65&lt;&gt;"",F66&lt;&gt;""),"",IF(AND(F65&lt;&gt;"",F66=""),"-"&amp;F65,IF(AND(F65&lt;&gt;"",F66="",SUM(F67:F$75)&gt;0),F65&amp;", ",IF(SUM(F66:F$75)&gt;0,", ","")))))</f>
        <v/>
      </c>
      <c r="G80" s="52" t="str">
        <f>IF(G64="",G65,IF(AND(G65&lt;&gt;"",G66&lt;&gt;""),"",IF(AND(G65&lt;&gt;"",G66=""),"-"&amp;G65,IF(AND(G65&lt;&gt;"",G66="",SUM(G67:G$75)&gt;0),G65&amp;", ",IF(SUM(G66:G$75)&gt;0,", ","")))))</f>
        <v/>
      </c>
      <c r="H80" s="52" t="str">
        <f>IF(H64="",H65,IF(AND(H65&lt;&gt;"",H66&lt;&gt;""),"",IF(AND(H65&lt;&gt;"",H66=""),"-"&amp;H65,IF(AND(H65&lt;&gt;"",H66="",SUM(H67:H$75)&gt;0),H65&amp;", ",IF(SUM(H66:H$75)&gt;0,", ","")))))</f>
        <v/>
      </c>
      <c r="I80" s="60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932"/>
      <c r="D81" s="59">
        <v>3</v>
      </c>
      <c r="E81" s="52" t="str">
        <f>IF(E65="",E66,IF(AND(E66&lt;&gt;"",E67&lt;&gt;""),"",IF(AND(E66&lt;&gt;"",E67=""),"-"&amp;E66,IF(AND(E66&lt;&gt;"",E67="",SUM(E68:E$75)&gt;0),E66&amp;", ",IF(SUM(E67:E$75)&gt;0,", ","")))))</f>
        <v/>
      </c>
      <c r="F81" s="52" t="str">
        <f>IF(F65="",F66,IF(AND(F66&lt;&gt;"",F67&lt;&gt;""),"",IF(AND(F66&lt;&gt;"",F67=""),"-"&amp;F66,IF(AND(F66&lt;&gt;"",F67="",SUM(F68:F$75)&gt;0),F66&amp;", ",IF(SUM(F67:F$75)&gt;0,", ","")))))</f>
        <v/>
      </c>
      <c r="G81" s="52" t="str">
        <f>IF(G65="",G66,IF(AND(G66&lt;&gt;"",G67&lt;&gt;""),"",IF(AND(G66&lt;&gt;"",G67=""),"-"&amp;G66,IF(AND(G66&lt;&gt;"",G67="",SUM(G68:G$75)&gt;0),G66&amp;", ",IF(SUM(G67:G$75)&gt;0,", ","")))))</f>
        <v/>
      </c>
      <c r="H81" s="52" t="str">
        <f>IF(H65="",H66,IF(AND(H66&lt;&gt;"",H67&lt;&gt;""),"",IF(AND(H66&lt;&gt;"",H67=""),"-"&amp;H66,IF(AND(H66&lt;&gt;"",H67="",SUM(H68:H$75)&gt;0),H66&amp;", ",IF(SUM(H67:H$75)&gt;0,", ","")))))</f>
        <v/>
      </c>
      <c r="I81" s="60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931"/>
      <c r="D82" s="59">
        <v>4</v>
      </c>
      <c r="E82" s="52" t="str">
        <f>IF(E66="",E67,IF(AND(E67&lt;&gt;"",E68&lt;&gt;""),"",IF(AND(E67&lt;&gt;"",E68=""),"-"&amp;E67,IF(AND(E67&lt;&gt;"",E68="",SUM(E69:E$75)&gt;0),E67&amp;", ",IF(SUM(E68:E$75)&gt;0,", ","")))))</f>
        <v/>
      </c>
      <c r="F82" s="52" t="str">
        <f>IF(F66="",F67,IF(AND(F67&lt;&gt;"",F68&lt;&gt;""),"",IF(AND(F67&lt;&gt;"",F68=""),"-"&amp;F67,IF(AND(F67&lt;&gt;"",F68="",SUM(F69:F$75)&gt;0),F67&amp;", ",IF(SUM(F68:F$75)&gt;0,", ","")))))</f>
        <v/>
      </c>
      <c r="G82" s="52" t="str">
        <f>IF(G66="",G67,IF(AND(G67&lt;&gt;"",G68&lt;&gt;""),"",IF(AND(G67&lt;&gt;"",G68=""),"-"&amp;G67,IF(AND(G67&lt;&gt;"",G68="",SUM(G69:G$75)&gt;0),G67&amp;", ",IF(SUM(G68:G$75)&gt;0,", ","")))))</f>
        <v/>
      </c>
      <c r="H82" s="52" t="str">
        <f>IF(H66="",H67,IF(AND(H67&lt;&gt;"",H68&lt;&gt;""),"",IF(AND(H67&lt;&gt;"",H68=""),"-"&amp;H67,IF(AND(H67&lt;&gt;"",H68="",SUM(H69:H$75)&gt;0),H67&amp;", ",IF(SUM(H68:H$75)&gt;0,", ","")))))</f>
        <v/>
      </c>
      <c r="I82" s="60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931"/>
      <c r="D83" s="59">
        <v>5</v>
      </c>
      <c r="E83" s="52" t="str">
        <f>IF(E67="",E68,IF(AND(E68&lt;&gt;"",E69&lt;&gt;""),"",IF(AND(E68&lt;&gt;"",E69=""),"-"&amp;E68,IF(AND(E68&lt;&gt;"",E69="",SUM(E70:E$75)&gt;0),E68&amp;", ",IF(SUM(E69:E$75)&gt;0,", ","")))))</f>
        <v/>
      </c>
      <c r="F83" s="52" t="str">
        <f>IF(F67="",F68,IF(AND(F68&lt;&gt;"",F69&lt;&gt;""),"",IF(AND(F68&lt;&gt;"",F69=""),"-"&amp;F68,IF(AND(F68&lt;&gt;"",F69="",SUM(F70:F$75)&gt;0),F68&amp;", ",IF(SUM(F69:F$75)&gt;0,", ","")))))</f>
        <v/>
      </c>
      <c r="G83" s="52" t="str">
        <f>IF(G67="",G68,IF(AND(G68&lt;&gt;"",G69&lt;&gt;""),"",IF(AND(G68&lt;&gt;"",G69=""),"-"&amp;G68,IF(AND(G68&lt;&gt;"",G69="",SUM(G70:G$75)&gt;0),G68&amp;", ",IF(SUM(G69:G$75)&gt;0,", ","")))))</f>
        <v/>
      </c>
      <c r="H83" s="52" t="str">
        <f>IF(H67="",H68,IF(AND(H68&lt;&gt;"",H69&lt;&gt;""),"",IF(AND(H68&lt;&gt;"",H69=""),"-"&amp;H68,IF(AND(H68&lt;&gt;"",H69="",SUM(H70:H$75)&gt;0),H68&amp;", ",IF(SUM(H69:H$75)&gt;0,", ","")))))</f>
        <v/>
      </c>
      <c r="I83" s="60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931"/>
      <c r="D84" s="59">
        <v>6</v>
      </c>
      <c r="E84" s="52" t="str">
        <f>IF(E68="",E69,IF(AND(E69&lt;&gt;"",E70&lt;&gt;""),"",IF(AND(E69&lt;&gt;"",E70=""),"-"&amp;E69,IF(AND(E69&lt;&gt;"",E70="",SUM(E71:E$75)&gt;0),E69&amp;", ",IF(SUM(E70:E$75)&gt;0,", ","")))))</f>
        <v/>
      </c>
      <c r="F84" s="52" t="str">
        <f>IF(F68="",F69,IF(AND(F69&lt;&gt;"",F70&lt;&gt;""),"",IF(AND(F69&lt;&gt;"",F70=""),"-"&amp;F69,IF(AND(F69&lt;&gt;"",F70="",SUM(F71:F$75)&gt;0),F69&amp;", ",IF(SUM(F70:F$75)&gt;0,", ","")))))</f>
        <v/>
      </c>
      <c r="G84" s="52" t="str">
        <f>IF(G68="",G69,IF(AND(G69&lt;&gt;"",G70&lt;&gt;""),"",IF(AND(G69&lt;&gt;"",G70=""),"-"&amp;G69,IF(AND(G69&lt;&gt;"",G70="",SUM(G71:G$75)&gt;0),G69&amp;", ",IF(SUM(G70:G$75)&gt;0,", ","")))))</f>
        <v/>
      </c>
      <c r="H84" s="52" t="str">
        <f>IF(H68="",H69,IF(AND(H69&lt;&gt;"",H70&lt;&gt;""),"",IF(AND(H69&lt;&gt;"",H70=""),"-"&amp;H69,IF(AND(H69&lt;&gt;"",H70="",SUM(H71:H$75)&gt;0),H69&amp;", ",IF(SUM(H70:H$75)&gt;0,", ","")))))</f>
        <v/>
      </c>
      <c r="I84" s="60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932"/>
      <c r="D85" s="59">
        <v>7</v>
      </c>
      <c r="E85" s="52" t="str">
        <f>IF(E69="",E70,IF(AND(E70&lt;&gt;"",E71&lt;&gt;""),"",IF(AND(E70&lt;&gt;"",E71=""),"-"&amp;E70,IF(AND(E70&lt;&gt;"",E71="",SUM(E72:E$75)&gt;0),E70&amp;", ",IF(SUM(E71:E$75)&gt;0,", ","")))))</f>
        <v/>
      </c>
      <c r="F85" s="52" t="str">
        <f>IF(F69="",F70,IF(AND(F70&lt;&gt;"",F71&lt;&gt;""),"",IF(AND(F70&lt;&gt;"",F71=""),"-"&amp;F70,IF(AND(F70&lt;&gt;"",F71="",SUM(F72:F$75)&gt;0),F70&amp;", ",IF(SUM(F71:F$75)&gt;0,", ","")))))</f>
        <v/>
      </c>
      <c r="G85" s="52" t="str">
        <f>IF(G69="",G70,IF(AND(G70&lt;&gt;"",G71&lt;&gt;""),"",IF(AND(G70&lt;&gt;"",G71=""),"-"&amp;G70,IF(AND(G70&lt;&gt;"",G71="",SUM(G72:G$75)&gt;0),G70&amp;", ",IF(SUM(G71:G$75)&gt;0,", ","")))))</f>
        <v/>
      </c>
      <c r="H85" s="52" t="str">
        <f>IF(H69="",H70,IF(AND(H70&lt;&gt;"",H71&lt;&gt;""),"",IF(AND(H70&lt;&gt;"",H71=""),"-"&amp;H70,IF(AND(H70&lt;&gt;"",H71="",SUM(H72:H$75)&gt;0),H70&amp;", ",IF(SUM(H71:H$75)&gt;0,", ","")))))</f>
        <v/>
      </c>
      <c r="I85" s="60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932"/>
      <c r="D86" s="59">
        <v>8</v>
      </c>
      <c r="E86" s="52" t="str">
        <f>IF(E70="",E71,IF(AND(E71&lt;&gt;"",E72&lt;&gt;""),"",IF(AND(E71&lt;&gt;"",E72=""),"-"&amp;E71,IF(AND(E71&lt;&gt;"",E72="",SUM(E73:E$75)&gt;0),E71&amp;", ",IF(SUM(E72:E$75)&gt;0,", ","")))))</f>
        <v/>
      </c>
      <c r="F86" s="52" t="str">
        <f>IF(F70="",F71,IF(AND(F71&lt;&gt;"",F72&lt;&gt;""),"",IF(AND(F71&lt;&gt;"",F72=""),"-"&amp;F71,IF(AND(F71&lt;&gt;"",F72="",SUM(F73:F$75)&gt;0),F71&amp;", ",IF(SUM(F72:F$75)&gt;0,", ","")))))</f>
        <v/>
      </c>
      <c r="G86" s="52" t="str">
        <f>IF(G70="",G71,IF(AND(G71&lt;&gt;"",G72&lt;&gt;""),"",IF(AND(G71&lt;&gt;"",G72=""),"-"&amp;G71,IF(AND(G71&lt;&gt;"",G72="",SUM(G73:G$75)&gt;0),G71&amp;", ",IF(SUM(G72:G$75)&gt;0,", ","")))))</f>
        <v/>
      </c>
      <c r="H86" s="52" t="str">
        <f>IF(H70="",H71,IF(AND(H71&lt;&gt;"",H72&lt;&gt;""),"",IF(AND(H71&lt;&gt;"",H72=""),"-"&amp;H71,IF(AND(H71&lt;&gt;"",H72="",SUM(H73:H$75)&gt;0),H71&amp;", ",IF(SUM(H72:H$75)&gt;0,", ","")))))</f>
        <v/>
      </c>
      <c r="I86" s="60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931"/>
      <c r="D87" s="59">
        <v>9</v>
      </c>
      <c r="E87" s="52" t="str">
        <f>IF(E71="",E72,IF(AND(E72&lt;&gt;"",E73&lt;&gt;""),"",IF(AND(E72&lt;&gt;"",E73=""),"-"&amp;E72,IF(AND(E72&lt;&gt;"",E73="",SUM(E74:E$75)&gt;0),E72&amp;", ",IF(SUM(E73:E$75)&gt;0,", ","")))))</f>
        <v/>
      </c>
      <c r="F87" s="52" t="str">
        <f>IF(F71="",F72,IF(AND(F72&lt;&gt;"",F73&lt;&gt;""),"",IF(AND(F72&lt;&gt;"",F73=""),"-"&amp;F72,IF(AND(F72&lt;&gt;"",F73="",SUM(F74:F$75)&gt;0),F72&amp;", ",IF(SUM(F73:F$75)&gt;0,", ","")))))</f>
        <v/>
      </c>
      <c r="G87" s="52" t="str">
        <f>IF(G71="",G72,IF(AND(G72&lt;&gt;"",G73&lt;&gt;""),"",IF(AND(G72&lt;&gt;"",G73=""),"-"&amp;G72,IF(AND(G72&lt;&gt;"",G73="",SUM(G74:G$75)&gt;0),G72&amp;", ",IF(SUM(G73:G$75)&gt;0,", ","")))))</f>
        <v/>
      </c>
      <c r="H87" s="52" t="str">
        <f>IF(H71="",H72,IF(AND(H72&lt;&gt;"",H73&lt;&gt;""),"",IF(AND(H72&lt;&gt;"",H73=""),"-"&amp;H72,IF(AND(H72&lt;&gt;"",H73="",SUM(H74:H$75)&gt;0),H72&amp;", ",IF(SUM(H73:H$75)&gt;0,", ","")))))</f>
        <v/>
      </c>
      <c r="I87" s="60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931"/>
      <c r="D88" s="59">
        <v>10</v>
      </c>
      <c r="E88" s="52" t="str">
        <f>IF(E72="",E73,IF(AND(E73&lt;&gt;"",E74&lt;&gt;""),"",IF(AND(E73&lt;&gt;"",E74=""),"-"&amp;E73,IF(AND(E73&lt;&gt;"",E74="",SUM(E75:E$75)&gt;0),E73&amp;", ",IF(SUM(E74:E$75)&gt;0,", ","")))))</f>
        <v/>
      </c>
      <c r="F88" s="52" t="str">
        <f>IF(F72="",F73,IF(AND(F73&lt;&gt;"",F74&lt;&gt;""),"",IF(AND(F73&lt;&gt;"",F74=""),"-"&amp;F73,IF(AND(F73&lt;&gt;"",F74="",SUM(F75:F$75)&gt;0),F73&amp;", ",IF(SUM(F74:F$75)&gt;0,", ","")))))</f>
        <v/>
      </c>
      <c r="G88" s="52" t="str">
        <f>IF(G72="",G73,IF(AND(G73&lt;&gt;"",G74&lt;&gt;""),"",IF(AND(G73&lt;&gt;"",G74=""),"-"&amp;G73,IF(AND(G73&lt;&gt;"",G74="",SUM(G75:G$75)&gt;0),G73&amp;", ",IF(SUM(G74:G$75)&gt;0,", ","")))))</f>
        <v/>
      </c>
      <c r="H88" s="52" t="str">
        <f>IF(H72="",H73,IF(AND(H73&lt;&gt;"",H74&lt;&gt;""),"",IF(AND(H73&lt;&gt;"",H74=""),"-"&amp;H73,IF(AND(H73&lt;&gt;"",H74="",SUM(H75:H$75)&gt;0),H73&amp;", ",IF(SUM(H74:H$75)&gt;0,", ","")))))</f>
        <v/>
      </c>
      <c r="I88" s="60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932"/>
      <c r="D89" s="59">
        <v>11</v>
      </c>
      <c r="E89" s="52" t="str">
        <f>IF(E73="",E74,IF(AND(E74&lt;&gt;"",E75&lt;&gt;""),"",IF(AND(E74&lt;&gt;"",E75=""),"-"&amp;E74,IF(AND(E74&lt;&gt;"",E75="",SUM(E$75:E76)&gt;0),E74&amp;", ",IF(SUM(E75:E$75)&gt;0,", ","")))))</f>
        <v/>
      </c>
      <c r="F89" s="52" t="str">
        <f>IF(F73="",F74,IF(AND(F74&lt;&gt;"",F75&lt;&gt;""),"",IF(AND(F74&lt;&gt;"",F75=""),"-"&amp;F74,IF(AND(F74&lt;&gt;"",F75="",SUM(F$75:F76)&gt;0),F74&amp;", ",IF(SUM(F75:F$75)&gt;0,", ","")))))</f>
        <v/>
      </c>
      <c r="G89" s="52" t="str">
        <f>IF(G73="",G74,IF(AND(G74&lt;&gt;"",G75&lt;&gt;""),"",IF(AND(G74&lt;&gt;"",G75=""),"-"&amp;G74,IF(AND(G74&lt;&gt;"",G75="",SUM(G$75:G76)&gt;0),G74&amp;", ",IF(SUM(G75:G$75)&gt;0,", ","")))))</f>
        <v/>
      </c>
      <c r="H89" s="52" t="str">
        <f>IF(H73="",H74,IF(AND(H74&lt;&gt;"",H75&lt;&gt;""),"",IF(AND(H74&lt;&gt;"",H75=""),"-"&amp;H74,IF(AND(H74&lt;&gt;"",H75="",SUM(H$75:H76)&gt;0),H74&amp;", ",IF(SUM(H75:H$75)&gt;0,", ","")))))</f>
        <v/>
      </c>
      <c r="I89" s="60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931"/>
      <c r="D90" s="59">
        <v>12</v>
      </c>
      <c r="E90" s="52" t="str">
        <f>IF(E74="",E75,IF(AND(E75&lt;&gt;"",E76&lt;&gt;""),"",IF(AND(E75&lt;&gt;"",E76=""),"-"&amp;E75,IF(AND(E75&lt;&gt;"",E76="",SUM(E$75:E77)&gt;0),E75&amp;", ",IF(SUM(E$75:E76)&gt;0,", ","")))))</f>
        <v/>
      </c>
      <c r="F90" s="52" t="str">
        <f>IF(F74="",F75,IF(AND(F75&lt;&gt;"",F76&lt;&gt;""),"",IF(AND(F75&lt;&gt;"",F76=""),"-"&amp;F75,IF(AND(F75&lt;&gt;"",F76="",SUM(F$75:F77)&gt;0),F75&amp;", ",IF(SUM(F$75:F76)&gt;0,", ","")))))</f>
        <v/>
      </c>
      <c r="G90" s="52" t="str">
        <f>IF(G74="",G75,IF(AND(G75&lt;&gt;"",G76&lt;&gt;""),"",IF(AND(G75&lt;&gt;"",G76=""),"-"&amp;G75,IF(AND(G75&lt;&gt;"",G76="",SUM(G$75:G77)&gt;0),G75&amp;", ",IF(SUM(G$75:G76)&gt;0,", ","")))))</f>
        <v/>
      </c>
      <c r="H90" s="52" t="str">
        <f>IF(H74="",H75,IF(AND(H75&lt;&gt;"",H76&lt;&gt;""),"",IF(AND(H75&lt;&gt;"",H76=""),"-"&amp;H75,IF(AND(H75&lt;&gt;"",H76="",SUM(H$75:H77)&gt;0),H75&amp;", ",IF(SUM(H$75:H76)&gt;0,", ","")))))</f>
        <v/>
      </c>
      <c r="I90" s="60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6" thickBot="1">
      <c r="D91" s="859" t="s">
        <v>226</v>
      </c>
      <c r="E91" s="994" t="str">
        <f>E78&amp;E79&amp;E80&amp;E81&amp;E82&amp;E83&amp;E84&amp;E85&amp;E86&amp;E87&amp;E88&amp;E89&amp;E90</f>
        <v/>
      </c>
      <c r="F91" s="994" t="str">
        <f>F78&amp;F79&amp;F80&amp;F81&amp;F82&amp;F83&amp;F84&amp;F85&amp;F86&amp;F87&amp;F88&amp;F89&amp;F90</f>
        <v/>
      </c>
      <c r="G91" s="994" t="str">
        <f>G78&amp;G79&amp;G80&amp;G81&amp;G82&amp;G83&amp;G84&amp;G85&amp;G86&amp;G87&amp;G88&amp;G89&amp;G90</f>
        <v/>
      </c>
      <c r="H91" s="994" t="str">
        <f>H78&amp;H79&amp;H80&amp;H81&amp;H82&amp;H83&amp;H84&amp;H85&amp;H86&amp;H87&amp;H88&amp;H89&amp;H90</f>
        <v/>
      </c>
      <c r="I91" s="995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210" t="s">
        <v>343</v>
      </c>
    </row>
    <row r="94" spans="2:24" ht="15.75" customHeight="1" thickBot="1">
      <c r="Q94" s="1210"/>
    </row>
    <row r="95" spans="2:24" ht="15" customHeight="1">
      <c r="B95" s="87" t="s">
        <v>233</v>
      </c>
      <c r="D95" s="78" t="s">
        <v>349</v>
      </c>
      <c r="E95" s="77"/>
      <c r="F95" s="77"/>
      <c r="G95" s="77"/>
      <c r="H95" s="77"/>
      <c r="I95" s="77"/>
      <c r="K95" s="78" t="s">
        <v>205</v>
      </c>
      <c r="L95" s="77"/>
      <c r="M95" s="77"/>
      <c r="N95" s="77"/>
      <c r="O95" s="77"/>
      <c r="P95" s="77"/>
      <c r="Q95" s="1210"/>
      <c r="S95" s="78" t="s">
        <v>347</v>
      </c>
      <c r="T95" s="77"/>
      <c r="U95" s="77"/>
      <c r="V95" s="77"/>
      <c r="W95" s="77"/>
      <c r="X95" s="77"/>
    </row>
    <row r="96" spans="2:24" ht="15.6" thickBot="1">
      <c r="B96" s="859" t="s">
        <v>229</v>
      </c>
      <c r="C96" s="1211" t="s">
        <v>348</v>
      </c>
      <c r="D96" s="47" t="s">
        <v>228</v>
      </c>
      <c r="E96" s="79">
        <f>'8) 5 YR Budget &amp; Cash Flow Adj'!I15</f>
        <v>0</v>
      </c>
      <c r="F96" s="79">
        <f>'8) 5 YR Budget &amp; Cash Flow Adj'!J15</f>
        <v>0</v>
      </c>
      <c r="G96" s="79">
        <f>'8) 5 YR Budget &amp; Cash Flow Adj'!K15</f>
        <v>0</v>
      </c>
      <c r="H96" s="79">
        <f>'8) 5 YR Budget &amp; Cash Flow Adj'!L15</f>
        <v>0</v>
      </c>
      <c r="I96" s="79">
        <f>'8) 5 YR Budget &amp; Cash Flow Adj'!M15</f>
        <v>0</v>
      </c>
      <c r="K96" s="18"/>
      <c r="L96" s="79"/>
      <c r="M96" s="79"/>
      <c r="N96" s="79"/>
      <c r="O96" s="79"/>
      <c r="P96" s="851"/>
      <c r="Q96" s="1210"/>
      <c r="S96" s="18"/>
      <c r="T96" s="79"/>
      <c r="U96" s="79"/>
      <c r="V96" s="79"/>
      <c r="W96" s="79"/>
      <c r="X96" s="851"/>
    </row>
    <row r="97" spans="1:24">
      <c r="B97" s="55"/>
      <c r="C97" s="1212"/>
      <c r="D97" s="47" t="s">
        <v>227</v>
      </c>
      <c r="E97" s="26" t="str">
        <f>CONTROL!$G$19</f>
        <v/>
      </c>
      <c r="F97" s="26" t="str">
        <f>CONTROL!$G$20</f>
        <v/>
      </c>
      <c r="G97" s="26" t="str">
        <f>CONTROL!$G$21</f>
        <v/>
      </c>
      <c r="H97" s="26" t="str">
        <f>CONTROL!$G$22</f>
        <v/>
      </c>
      <c r="I97" s="26" t="str">
        <f>CONTROL!$G$23</f>
        <v/>
      </c>
      <c r="K97" s="949" t="s">
        <v>227</v>
      </c>
      <c r="L97" s="26" t="str">
        <f>CONTROL!$G$19</f>
        <v/>
      </c>
      <c r="M97" s="26" t="str">
        <f>CONTROL!$G$20</f>
        <v/>
      </c>
      <c r="N97" s="26" t="str">
        <f>CONTROL!$G$21</f>
        <v/>
      </c>
      <c r="O97" s="26" t="str">
        <f>CONTROL!$G$22</f>
        <v/>
      </c>
      <c r="P97" s="852" t="str">
        <f>CONTROL!$G$23</f>
        <v/>
      </c>
      <c r="Q97" s="853" t="s">
        <v>316</v>
      </c>
      <c r="S97" s="18" t="s">
        <v>227</v>
      </c>
      <c r="T97" s="26" t="str">
        <f>CONTROL!$G$19</f>
        <v/>
      </c>
      <c r="U97" s="26" t="str">
        <f>CONTROL!$G$20</f>
        <v/>
      </c>
      <c r="V97" s="26" t="str">
        <f>CONTROL!$G$21</f>
        <v/>
      </c>
      <c r="W97" s="26" t="str">
        <f>CONTROL!$G$22</f>
        <v/>
      </c>
      <c r="X97" s="852" t="str">
        <f>CONTROL!$G$23</f>
        <v/>
      </c>
    </row>
    <row r="98" spans="1:24">
      <c r="A98" s="7">
        <v>1</v>
      </c>
      <c r="B98" s="4" t="str">
        <f>'2) Enrollment Chart'!C77</f>
        <v>Select from drop-down list →</v>
      </c>
      <c r="C98" s="854">
        <f>IFERROR(INDEX('Funding by District'!$F$6:$F$684,MATCH($B98,'Funding by District'!$D$6:$D$684,0),0),0)</f>
        <v>0</v>
      </c>
      <c r="D98" s="4">
        <v>1</v>
      </c>
      <c r="E98" s="61">
        <f>C98*(1+E$96)</f>
        <v>0</v>
      </c>
      <c r="F98" s="61">
        <f t="shared" ref="F98:I98" si="4">E98*(1+F$96)</f>
        <v>0</v>
      </c>
      <c r="G98" s="61">
        <f t="shared" si="4"/>
        <v>0</v>
      </c>
      <c r="H98" s="61">
        <f t="shared" si="4"/>
        <v>0</v>
      </c>
      <c r="I98" s="61">
        <f t="shared" si="4"/>
        <v>0</v>
      </c>
      <c r="K98" s="5">
        <v>1</v>
      </c>
      <c r="L98" s="61">
        <f>'2) Enrollment Chart'!D79</f>
        <v>0</v>
      </c>
      <c r="M98" s="61">
        <f>'2) Enrollment Chart'!E79</f>
        <v>0</v>
      </c>
      <c r="N98" s="61">
        <f>'2) Enrollment Chart'!F79</f>
        <v>0</v>
      </c>
      <c r="O98" s="61">
        <f>'2) Enrollment Chart'!G79</f>
        <v>0</v>
      </c>
      <c r="P98" s="61">
        <f>'2) Enrollment Chart'!H79</f>
        <v>0</v>
      </c>
      <c r="Q98" s="61">
        <f>SUM(L98:P98)</f>
        <v>0</v>
      </c>
      <c r="S98" s="4">
        <v>1</v>
      </c>
      <c r="T98" s="61">
        <f t="shared" ref="T98:T129" si="5">E98*L98</f>
        <v>0</v>
      </c>
      <c r="U98" s="61">
        <f t="shared" ref="U98:U129" si="6">F98*M98</f>
        <v>0</v>
      </c>
      <c r="V98" s="61">
        <f t="shared" ref="V98:V129" si="7">G98*N98</f>
        <v>0</v>
      </c>
      <c r="W98" s="61">
        <f t="shared" ref="W98:W129" si="8">H98*O98</f>
        <v>0</v>
      </c>
      <c r="X98" s="61">
        <f t="shared" ref="X98:X129" si="9">I98*P98</f>
        <v>0</v>
      </c>
    </row>
    <row r="99" spans="1:24">
      <c r="A99" s="7">
        <v>2</v>
      </c>
      <c r="B99" s="4" t="str">
        <f>'2) Enrollment Chart'!C82</f>
        <v>Select from drop-down list →</v>
      </c>
      <c r="C99" s="854">
        <f>IFERROR(INDEX('Funding by District'!$F$6:$F$684,MATCH($B99,'Funding by District'!$D$6:$D$684,0),0),0)</f>
        <v>0</v>
      </c>
      <c r="D99" s="4">
        <v>2</v>
      </c>
      <c r="E99" s="61">
        <f t="shared" ref="E99:E147" si="10">C99*(1+E$96)</f>
        <v>0</v>
      </c>
      <c r="F99" s="61">
        <f t="shared" ref="F99:I99" si="11">E99*(1+F$96)</f>
        <v>0</v>
      </c>
      <c r="G99" s="61">
        <f t="shared" si="11"/>
        <v>0</v>
      </c>
      <c r="H99" s="61">
        <f t="shared" si="11"/>
        <v>0</v>
      </c>
      <c r="I99" s="61">
        <f t="shared" si="11"/>
        <v>0</v>
      </c>
      <c r="K99" s="5">
        <v>2</v>
      </c>
      <c r="L99" s="61">
        <f>'2) Enrollment Chart'!D84</f>
        <v>0</v>
      </c>
      <c r="M99" s="61">
        <f>'2) Enrollment Chart'!E84</f>
        <v>0</v>
      </c>
      <c r="N99" s="61">
        <f>'2) Enrollment Chart'!F84</f>
        <v>0</v>
      </c>
      <c r="O99" s="61">
        <f>'2) Enrollment Chart'!G84</f>
        <v>0</v>
      </c>
      <c r="P99" s="61">
        <f>'2) Enrollment Chart'!H84</f>
        <v>0</v>
      </c>
      <c r="Q99" s="61">
        <f t="shared" ref="Q99:Q147" si="12">SUM(L99:P99)</f>
        <v>0</v>
      </c>
      <c r="S99" s="4">
        <v>2</v>
      </c>
      <c r="T99" s="61">
        <f t="shared" si="5"/>
        <v>0</v>
      </c>
      <c r="U99" s="61">
        <f t="shared" si="6"/>
        <v>0</v>
      </c>
      <c r="V99" s="61">
        <f t="shared" si="7"/>
        <v>0</v>
      </c>
      <c r="W99" s="61">
        <f t="shared" si="8"/>
        <v>0</v>
      </c>
      <c r="X99" s="61">
        <f t="shared" si="9"/>
        <v>0</v>
      </c>
    </row>
    <row r="100" spans="1:24">
      <c r="A100" s="7">
        <v>3</v>
      </c>
      <c r="B100" s="4" t="str">
        <f>'2) Enrollment Chart'!C88</f>
        <v>Select from drop-down list →</v>
      </c>
      <c r="C100" s="854">
        <f>IFERROR(INDEX('Funding by District'!$F$6:$F$684,MATCH($B100,'Funding by District'!$D$6:$D$684,0),0),0)</f>
        <v>0</v>
      </c>
      <c r="D100" s="4">
        <v>3</v>
      </c>
      <c r="E100" s="61">
        <f t="shared" si="10"/>
        <v>0</v>
      </c>
      <c r="F100" s="61">
        <f t="shared" ref="F100:I100" si="13">E100*(1+F$96)</f>
        <v>0</v>
      </c>
      <c r="G100" s="61">
        <f t="shared" si="13"/>
        <v>0</v>
      </c>
      <c r="H100" s="61">
        <f t="shared" si="13"/>
        <v>0</v>
      </c>
      <c r="I100" s="61">
        <f t="shared" si="13"/>
        <v>0</v>
      </c>
      <c r="K100" s="5">
        <v>3</v>
      </c>
      <c r="L100" s="61">
        <f>'2) Enrollment Chart'!D88</f>
        <v>0</v>
      </c>
      <c r="M100" s="61">
        <f>'2) Enrollment Chart'!E88</f>
        <v>0</v>
      </c>
      <c r="N100" s="61">
        <f>'2) Enrollment Chart'!F88</f>
        <v>0</v>
      </c>
      <c r="O100" s="61">
        <f>'2) Enrollment Chart'!G88</f>
        <v>0</v>
      </c>
      <c r="P100" s="61">
        <f>'2) Enrollment Chart'!H88</f>
        <v>0</v>
      </c>
      <c r="Q100" s="61">
        <f t="shared" si="12"/>
        <v>0</v>
      </c>
      <c r="S100" s="4">
        <v>3</v>
      </c>
      <c r="T100" s="61">
        <f t="shared" si="5"/>
        <v>0</v>
      </c>
      <c r="U100" s="61">
        <f t="shared" si="6"/>
        <v>0</v>
      </c>
      <c r="V100" s="61">
        <f t="shared" si="7"/>
        <v>0</v>
      </c>
      <c r="W100" s="61">
        <f t="shared" si="8"/>
        <v>0</v>
      </c>
      <c r="X100" s="61">
        <f t="shared" si="9"/>
        <v>0</v>
      </c>
    </row>
    <row r="101" spans="1:24">
      <c r="A101" s="7">
        <v>4</v>
      </c>
      <c r="B101" s="4" t="str">
        <f>'2) Enrollment Chart'!C89</f>
        <v>Select from drop-down list →</v>
      </c>
      <c r="C101" s="854">
        <f>IFERROR(INDEX('Funding by District'!$F$6:$F$684,MATCH($B101,'Funding by District'!$D$6:$D$684,0),0),0)</f>
        <v>0</v>
      </c>
      <c r="D101" s="4">
        <v>4</v>
      </c>
      <c r="E101" s="61">
        <f t="shared" si="10"/>
        <v>0</v>
      </c>
      <c r="F101" s="61">
        <f t="shared" ref="F101:I101" si="14">E101*(1+F$96)</f>
        <v>0</v>
      </c>
      <c r="G101" s="61">
        <f t="shared" si="14"/>
        <v>0</v>
      </c>
      <c r="H101" s="61">
        <f t="shared" si="14"/>
        <v>0</v>
      </c>
      <c r="I101" s="61">
        <f t="shared" si="14"/>
        <v>0</v>
      </c>
      <c r="K101" s="5">
        <v>4</v>
      </c>
      <c r="L101" s="61">
        <f>'2) Enrollment Chart'!D89</f>
        <v>0</v>
      </c>
      <c r="M101" s="61">
        <f>'2) Enrollment Chart'!E89</f>
        <v>0</v>
      </c>
      <c r="N101" s="61">
        <f>'2) Enrollment Chart'!F89</f>
        <v>0</v>
      </c>
      <c r="O101" s="61">
        <f>'2) Enrollment Chart'!G89</f>
        <v>0</v>
      </c>
      <c r="P101" s="61">
        <f>'2) Enrollment Chart'!H89</f>
        <v>0</v>
      </c>
      <c r="Q101" s="61">
        <f t="shared" si="12"/>
        <v>0</v>
      </c>
      <c r="S101" s="4">
        <v>4</v>
      </c>
      <c r="T101" s="61">
        <f t="shared" si="5"/>
        <v>0</v>
      </c>
      <c r="U101" s="61">
        <f t="shared" si="6"/>
        <v>0</v>
      </c>
      <c r="V101" s="61">
        <f t="shared" si="7"/>
        <v>0</v>
      </c>
      <c r="W101" s="61">
        <f t="shared" si="8"/>
        <v>0</v>
      </c>
      <c r="X101" s="61">
        <f t="shared" si="9"/>
        <v>0</v>
      </c>
    </row>
    <row r="102" spans="1:24">
      <c r="A102" s="7">
        <v>5</v>
      </c>
      <c r="B102" s="4" t="str">
        <f>'2) Enrollment Chart'!C90</f>
        <v>Select from drop-down list →</v>
      </c>
      <c r="C102" s="854">
        <f>IFERROR(INDEX('Funding by District'!$F$6:$F$684,MATCH($B102,'Funding by District'!$D$6:$D$684,0),0),0)</f>
        <v>0</v>
      </c>
      <c r="D102" s="4">
        <v>5</v>
      </c>
      <c r="E102" s="61">
        <f t="shared" si="10"/>
        <v>0</v>
      </c>
      <c r="F102" s="61">
        <f t="shared" ref="F102:I102" si="15">E102*(1+F$96)</f>
        <v>0</v>
      </c>
      <c r="G102" s="61">
        <f t="shared" si="15"/>
        <v>0</v>
      </c>
      <c r="H102" s="61">
        <f t="shared" si="15"/>
        <v>0</v>
      </c>
      <c r="I102" s="61">
        <f t="shared" si="15"/>
        <v>0</v>
      </c>
      <c r="K102" s="5">
        <v>5</v>
      </c>
      <c r="L102" s="61">
        <f>'2) Enrollment Chart'!D90</f>
        <v>0</v>
      </c>
      <c r="M102" s="61">
        <f>'2) Enrollment Chart'!E90</f>
        <v>0</v>
      </c>
      <c r="N102" s="61">
        <f>'2) Enrollment Chart'!F90</f>
        <v>0</v>
      </c>
      <c r="O102" s="61">
        <f>'2) Enrollment Chart'!G90</f>
        <v>0</v>
      </c>
      <c r="P102" s="61">
        <f>'2) Enrollment Chart'!H90</f>
        <v>0</v>
      </c>
      <c r="Q102" s="61">
        <f t="shared" si="12"/>
        <v>0</v>
      </c>
      <c r="S102" s="4">
        <v>5</v>
      </c>
      <c r="T102" s="61">
        <f t="shared" si="5"/>
        <v>0</v>
      </c>
      <c r="U102" s="61">
        <f t="shared" si="6"/>
        <v>0</v>
      </c>
      <c r="V102" s="61">
        <f t="shared" si="7"/>
        <v>0</v>
      </c>
      <c r="W102" s="61">
        <f t="shared" si="8"/>
        <v>0</v>
      </c>
      <c r="X102" s="61">
        <f t="shared" si="9"/>
        <v>0</v>
      </c>
    </row>
    <row r="103" spans="1:24">
      <c r="A103" s="7">
        <v>6</v>
      </c>
      <c r="B103" s="4" t="str">
        <f>'2) Enrollment Chart'!C91</f>
        <v>Select from drop-down list →</v>
      </c>
      <c r="C103" s="854">
        <f>IFERROR(INDEX('Funding by District'!$F$6:$F$684,MATCH($B103,'Funding by District'!$D$6:$D$684,0),0),0)</f>
        <v>0</v>
      </c>
      <c r="D103" s="4">
        <v>6</v>
      </c>
      <c r="E103" s="61">
        <f t="shared" si="10"/>
        <v>0</v>
      </c>
      <c r="F103" s="61">
        <f t="shared" ref="F103:I103" si="16">E103*(1+F$96)</f>
        <v>0</v>
      </c>
      <c r="G103" s="61">
        <f t="shared" si="16"/>
        <v>0</v>
      </c>
      <c r="H103" s="61">
        <f t="shared" si="16"/>
        <v>0</v>
      </c>
      <c r="I103" s="61">
        <f t="shared" si="16"/>
        <v>0</v>
      </c>
      <c r="K103" s="5">
        <v>6</v>
      </c>
      <c r="L103" s="61">
        <f>'2) Enrollment Chart'!D91</f>
        <v>0</v>
      </c>
      <c r="M103" s="61">
        <f>'2) Enrollment Chart'!E91</f>
        <v>0</v>
      </c>
      <c r="N103" s="61">
        <f>'2) Enrollment Chart'!F91</f>
        <v>0</v>
      </c>
      <c r="O103" s="61">
        <f>'2) Enrollment Chart'!G91</f>
        <v>0</v>
      </c>
      <c r="P103" s="61">
        <f>'2) Enrollment Chart'!H91</f>
        <v>0</v>
      </c>
      <c r="Q103" s="61">
        <f t="shared" si="12"/>
        <v>0</v>
      </c>
      <c r="S103" s="4">
        <v>6</v>
      </c>
      <c r="T103" s="61">
        <f t="shared" si="5"/>
        <v>0</v>
      </c>
      <c r="U103" s="61">
        <f t="shared" si="6"/>
        <v>0</v>
      </c>
      <c r="V103" s="61">
        <f t="shared" si="7"/>
        <v>0</v>
      </c>
      <c r="W103" s="61">
        <f t="shared" si="8"/>
        <v>0</v>
      </c>
      <c r="X103" s="61">
        <f t="shared" si="9"/>
        <v>0</v>
      </c>
    </row>
    <row r="104" spans="1:24">
      <c r="A104" s="7">
        <v>7</v>
      </c>
      <c r="B104" s="4" t="str">
        <f>'2) Enrollment Chart'!C92</f>
        <v>Select from drop-down list →</v>
      </c>
      <c r="C104" s="854">
        <f>IFERROR(INDEX('Funding by District'!$F$6:$F$684,MATCH($B104,'Funding by District'!$D$6:$D$684,0),0),0)</f>
        <v>0</v>
      </c>
      <c r="D104" s="4">
        <v>7</v>
      </c>
      <c r="E104" s="61">
        <f t="shared" si="10"/>
        <v>0</v>
      </c>
      <c r="F104" s="61">
        <f t="shared" ref="F104:I104" si="17">E104*(1+F$96)</f>
        <v>0</v>
      </c>
      <c r="G104" s="61">
        <f t="shared" si="17"/>
        <v>0</v>
      </c>
      <c r="H104" s="61">
        <f t="shared" si="17"/>
        <v>0</v>
      </c>
      <c r="I104" s="61">
        <f t="shared" si="17"/>
        <v>0</v>
      </c>
      <c r="K104" s="5">
        <v>7</v>
      </c>
      <c r="L104" s="61">
        <f>'2) Enrollment Chart'!D92</f>
        <v>0</v>
      </c>
      <c r="M104" s="61">
        <f>'2) Enrollment Chart'!E92</f>
        <v>0</v>
      </c>
      <c r="N104" s="61">
        <f>'2) Enrollment Chart'!F92</f>
        <v>0</v>
      </c>
      <c r="O104" s="61">
        <f>'2) Enrollment Chart'!G92</f>
        <v>0</v>
      </c>
      <c r="P104" s="61">
        <f>'2) Enrollment Chart'!H92</f>
        <v>0</v>
      </c>
      <c r="Q104" s="61">
        <f t="shared" si="12"/>
        <v>0</v>
      </c>
      <c r="S104" s="4">
        <v>7</v>
      </c>
      <c r="T104" s="61">
        <f t="shared" si="5"/>
        <v>0</v>
      </c>
      <c r="U104" s="61">
        <f t="shared" si="6"/>
        <v>0</v>
      </c>
      <c r="V104" s="61">
        <f t="shared" si="7"/>
        <v>0</v>
      </c>
      <c r="W104" s="61">
        <f t="shared" si="8"/>
        <v>0</v>
      </c>
      <c r="X104" s="61">
        <f t="shared" si="9"/>
        <v>0</v>
      </c>
    </row>
    <row r="105" spans="1:24">
      <c r="A105" s="7">
        <v>8</v>
      </c>
      <c r="B105" s="4" t="str">
        <f>'2) Enrollment Chart'!C93</f>
        <v>Select from drop-down list →</v>
      </c>
      <c r="C105" s="854">
        <f>IFERROR(INDEX('Funding by District'!$F$6:$F$684,MATCH($B105,'Funding by District'!$D$6:$D$684,0),0),0)</f>
        <v>0</v>
      </c>
      <c r="D105" s="4">
        <v>8</v>
      </c>
      <c r="E105" s="61">
        <f t="shared" si="10"/>
        <v>0</v>
      </c>
      <c r="F105" s="61">
        <f t="shared" ref="F105:I105" si="18">E105*(1+F$96)</f>
        <v>0</v>
      </c>
      <c r="G105" s="61">
        <f t="shared" si="18"/>
        <v>0</v>
      </c>
      <c r="H105" s="61">
        <f t="shared" si="18"/>
        <v>0</v>
      </c>
      <c r="I105" s="61">
        <f t="shared" si="18"/>
        <v>0</v>
      </c>
      <c r="K105" s="5">
        <v>8</v>
      </c>
      <c r="L105" s="61">
        <f>'2) Enrollment Chart'!D93</f>
        <v>0</v>
      </c>
      <c r="M105" s="61">
        <f>'2) Enrollment Chart'!E93</f>
        <v>0</v>
      </c>
      <c r="N105" s="61">
        <f>'2) Enrollment Chart'!F93</f>
        <v>0</v>
      </c>
      <c r="O105" s="61">
        <f>'2) Enrollment Chart'!G93</f>
        <v>0</v>
      </c>
      <c r="P105" s="61">
        <f>'2) Enrollment Chart'!H93</f>
        <v>0</v>
      </c>
      <c r="Q105" s="61">
        <f t="shared" si="12"/>
        <v>0</v>
      </c>
      <c r="S105" s="4">
        <v>8</v>
      </c>
      <c r="T105" s="61">
        <f t="shared" si="5"/>
        <v>0</v>
      </c>
      <c r="U105" s="61">
        <f t="shared" si="6"/>
        <v>0</v>
      </c>
      <c r="V105" s="61">
        <f t="shared" si="7"/>
        <v>0</v>
      </c>
      <c r="W105" s="61">
        <f t="shared" si="8"/>
        <v>0</v>
      </c>
      <c r="X105" s="61">
        <f t="shared" si="9"/>
        <v>0</v>
      </c>
    </row>
    <row r="106" spans="1:24">
      <c r="A106" s="7">
        <v>9</v>
      </c>
      <c r="B106" s="4" t="str">
        <f>'2) Enrollment Chart'!C94</f>
        <v>Select from drop-down list →</v>
      </c>
      <c r="C106" s="854">
        <f>IFERROR(INDEX('Funding by District'!$F$6:$F$684,MATCH($B106,'Funding by District'!$D$6:$D$684,0),0),0)</f>
        <v>0</v>
      </c>
      <c r="D106" s="4">
        <v>9</v>
      </c>
      <c r="E106" s="61">
        <f t="shared" si="10"/>
        <v>0</v>
      </c>
      <c r="F106" s="61">
        <f t="shared" ref="F106:I106" si="19">E106*(1+F$96)</f>
        <v>0</v>
      </c>
      <c r="G106" s="61">
        <f t="shared" si="19"/>
        <v>0</v>
      </c>
      <c r="H106" s="61">
        <f t="shared" si="19"/>
        <v>0</v>
      </c>
      <c r="I106" s="61">
        <f t="shared" si="19"/>
        <v>0</v>
      </c>
      <c r="K106" s="5">
        <v>9</v>
      </c>
      <c r="L106" s="61">
        <f>'2) Enrollment Chart'!D94</f>
        <v>0</v>
      </c>
      <c r="M106" s="61">
        <f>'2) Enrollment Chart'!E94</f>
        <v>0</v>
      </c>
      <c r="N106" s="61">
        <f>'2) Enrollment Chart'!F94</f>
        <v>0</v>
      </c>
      <c r="O106" s="61">
        <f>'2) Enrollment Chart'!G94</f>
        <v>0</v>
      </c>
      <c r="P106" s="61">
        <f>'2) Enrollment Chart'!H94</f>
        <v>0</v>
      </c>
      <c r="Q106" s="61">
        <f t="shared" si="12"/>
        <v>0</v>
      </c>
      <c r="S106" s="4">
        <v>9</v>
      </c>
      <c r="T106" s="61">
        <f t="shared" si="5"/>
        <v>0</v>
      </c>
      <c r="U106" s="61">
        <f t="shared" si="6"/>
        <v>0</v>
      </c>
      <c r="V106" s="61">
        <f t="shared" si="7"/>
        <v>0</v>
      </c>
      <c r="W106" s="61">
        <f t="shared" si="8"/>
        <v>0</v>
      </c>
      <c r="X106" s="61">
        <f t="shared" si="9"/>
        <v>0</v>
      </c>
    </row>
    <row r="107" spans="1:24">
      <c r="A107" s="7">
        <v>10</v>
      </c>
      <c r="B107" s="4" t="str">
        <f>'2) Enrollment Chart'!C95</f>
        <v>Select from drop-down list →</v>
      </c>
      <c r="C107" s="854">
        <f>IFERROR(INDEX('Funding by District'!$F$6:$F$684,MATCH($B107,'Funding by District'!$D$6:$D$684,0),0),0)</f>
        <v>0</v>
      </c>
      <c r="D107" s="4">
        <v>10</v>
      </c>
      <c r="E107" s="61">
        <f t="shared" si="10"/>
        <v>0</v>
      </c>
      <c r="F107" s="61">
        <f t="shared" ref="F107:I107" si="20">E107*(1+F$96)</f>
        <v>0</v>
      </c>
      <c r="G107" s="61">
        <f t="shared" si="20"/>
        <v>0</v>
      </c>
      <c r="H107" s="61">
        <f t="shared" si="20"/>
        <v>0</v>
      </c>
      <c r="I107" s="61">
        <f t="shared" si="20"/>
        <v>0</v>
      </c>
      <c r="K107" s="5">
        <v>10</v>
      </c>
      <c r="L107" s="61">
        <f>'2) Enrollment Chart'!D95</f>
        <v>0</v>
      </c>
      <c r="M107" s="61">
        <f>'2) Enrollment Chart'!E95</f>
        <v>0</v>
      </c>
      <c r="N107" s="61">
        <f>'2) Enrollment Chart'!F95</f>
        <v>0</v>
      </c>
      <c r="O107" s="61">
        <f>'2) Enrollment Chart'!G95</f>
        <v>0</v>
      </c>
      <c r="P107" s="61">
        <f>'2) Enrollment Chart'!H95</f>
        <v>0</v>
      </c>
      <c r="Q107" s="61">
        <f t="shared" si="12"/>
        <v>0</v>
      </c>
      <c r="S107" s="4">
        <v>10</v>
      </c>
      <c r="T107" s="61">
        <f t="shared" si="5"/>
        <v>0</v>
      </c>
      <c r="U107" s="61">
        <f t="shared" si="6"/>
        <v>0</v>
      </c>
      <c r="V107" s="61">
        <f t="shared" si="7"/>
        <v>0</v>
      </c>
      <c r="W107" s="61">
        <f t="shared" si="8"/>
        <v>0</v>
      </c>
      <c r="X107" s="61">
        <f t="shared" si="9"/>
        <v>0</v>
      </c>
    </row>
    <row r="108" spans="1:24">
      <c r="A108" s="7">
        <v>11</v>
      </c>
      <c r="B108" s="4" t="str">
        <f>'2) Enrollment Chart'!C96</f>
        <v>Select from drop-down list →</v>
      </c>
      <c r="C108" s="854">
        <f>IFERROR(INDEX('Funding by District'!$F$6:$F$684,MATCH($B108,'Funding by District'!$D$6:$D$684,0),0),0)</f>
        <v>0</v>
      </c>
      <c r="D108" s="4">
        <v>11</v>
      </c>
      <c r="E108" s="61">
        <f t="shared" si="10"/>
        <v>0</v>
      </c>
      <c r="F108" s="61">
        <f t="shared" ref="F108:I108" si="21">E108*(1+F$96)</f>
        <v>0</v>
      </c>
      <c r="G108" s="61">
        <f t="shared" si="21"/>
        <v>0</v>
      </c>
      <c r="H108" s="61">
        <f t="shared" si="21"/>
        <v>0</v>
      </c>
      <c r="I108" s="61">
        <f t="shared" si="21"/>
        <v>0</v>
      </c>
      <c r="K108" s="5">
        <v>11</v>
      </c>
      <c r="L108" s="61">
        <f>'2) Enrollment Chart'!D96</f>
        <v>0</v>
      </c>
      <c r="M108" s="61">
        <f>'2) Enrollment Chart'!E96</f>
        <v>0</v>
      </c>
      <c r="N108" s="61">
        <f>'2) Enrollment Chart'!F96</f>
        <v>0</v>
      </c>
      <c r="O108" s="61">
        <f>'2) Enrollment Chart'!G96</f>
        <v>0</v>
      </c>
      <c r="P108" s="61">
        <f>'2) Enrollment Chart'!H96</f>
        <v>0</v>
      </c>
      <c r="Q108" s="61">
        <f t="shared" si="12"/>
        <v>0</v>
      </c>
      <c r="S108" s="4">
        <v>11</v>
      </c>
      <c r="T108" s="61">
        <f t="shared" si="5"/>
        <v>0</v>
      </c>
      <c r="U108" s="61">
        <f t="shared" si="6"/>
        <v>0</v>
      </c>
      <c r="V108" s="61">
        <f t="shared" si="7"/>
        <v>0</v>
      </c>
      <c r="W108" s="61">
        <f t="shared" si="8"/>
        <v>0</v>
      </c>
      <c r="X108" s="61">
        <f t="shared" si="9"/>
        <v>0</v>
      </c>
    </row>
    <row r="109" spans="1:24">
      <c r="A109" s="7">
        <v>12</v>
      </c>
      <c r="B109" s="4" t="str">
        <f>'2) Enrollment Chart'!C97</f>
        <v>Select from drop-down list →</v>
      </c>
      <c r="C109" s="854">
        <f>IFERROR(INDEX('Funding by District'!$F$6:$F$684,MATCH($B109,'Funding by District'!$D$6:$D$684,0),0),0)</f>
        <v>0</v>
      </c>
      <c r="D109" s="4">
        <v>12</v>
      </c>
      <c r="E109" s="61">
        <f t="shared" si="10"/>
        <v>0</v>
      </c>
      <c r="F109" s="61">
        <f t="shared" ref="F109:I109" si="22">E109*(1+F$96)</f>
        <v>0</v>
      </c>
      <c r="G109" s="61">
        <f t="shared" si="22"/>
        <v>0</v>
      </c>
      <c r="H109" s="61">
        <f t="shared" si="22"/>
        <v>0</v>
      </c>
      <c r="I109" s="61">
        <f t="shared" si="22"/>
        <v>0</v>
      </c>
      <c r="K109" s="5">
        <v>12</v>
      </c>
      <c r="L109" s="61">
        <f>'2) Enrollment Chart'!D97</f>
        <v>0</v>
      </c>
      <c r="M109" s="61">
        <f>'2) Enrollment Chart'!E97</f>
        <v>0</v>
      </c>
      <c r="N109" s="61">
        <f>'2) Enrollment Chart'!F97</f>
        <v>0</v>
      </c>
      <c r="O109" s="61">
        <f>'2) Enrollment Chart'!G97</f>
        <v>0</v>
      </c>
      <c r="P109" s="61">
        <f>'2) Enrollment Chart'!H97</f>
        <v>0</v>
      </c>
      <c r="Q109" s="61">
        <f t="shared" si="12"/>
        <v>0</v>
      </c>
      <c r="S109" s="4">
        <v>12</v>
      </c>
      <c r="T109" s="61">
        <f t="shared" si="5"/>
        <v>0</v>
      </c>
      <c r="U109" s="61">
        <f t="shared" si="6"/>
        <v>0</v>
      </c>
      <c r="V109" s="61">
        <f t="shared" si="7"/>
        <v>0</v>
      </c>
      <c r="W109" s="61">
        <f t="shared" si="8"/>
        <v>0</v>
      </c>
      <c r="X109" s="61">
        <f t="shared" si="9"/>
        <v>0</v>
      </c>
    </row>
    <row r="110" spans="1:24">
      <c r="A110" s="7">
        <v>13</v>
      </c>
      <c r="B110" s="4" t="str">
        <f>'2) Enrollment Chart'!C98</f>
        <v>Select from drop-down list →</v>
      </c>
      <c r="C110" s="854">
        <f>IFERROR(INDEX('Funding by District'!$F$6:$F$684,MATCH($B110,'Funding by District'!$D$6:$D$684,0),0),0)</f>
        <v>0</v>
      </c>
      <c r="D110" s="4">
        <v>13</v>
      </c>
      <c r="E110" s="61">
        <f t="shared" si="10"/>
        <v>0</v>
      </c>
      <c r="F110" s="61">
        <f t="shared" ref="F110:I110" si="23">E110*(1+F$96)</f>
        <v>0</v>
      </c>
      <c r="G110" s="61">
        <f t="shared" si="23"/>
        <v>0</v>
      </c>
      <c r="H110" s="61">
        <f t="shared" si="23"/>
        <v>0</v>
      </c>
      <c r="I110" s="61">
        <f t="shared" si="23"/>
        <v>0</v>
      </c>
      <c r="K110" s="5">
        <v>13</v>
      </c>
      <c r="L110" s="61">
        <f>'2) Enrollment Chart'!D98</f>
        <v>0</v>
      </c>
      <c r="M110" s="61">
        <f>'2) Enrollment Chart'!E98</f>
        <v>0</v>
      </c>
      <c r="N110" s="61">
        <f>'2) Enrollment Chart'!F98</f>
        <v>0</v>
      </c>
      <c r="O110" s="61">
        <f>'2) Enrollment Chart'!G98</f>
        <v>0</v>
      </c>
      <c r="P110" s="61">
        <f>'2) Enrollment Chart'!H98</f>
        <v>0</v>
      </c>
      <c r="Q110" s="61">
        <f t="shared" si="12"/>
        <v>0</v>
      </c>
      <c r="S110" s="4">
        <v>13</v>
      </c>
      <c r="T110" s="61">
        <f t="shared" si="5"/>
        <v>0</v>
      </c>
      <c r="U110" s="61">
        <f t="shared" si="6"/>
        <v>0</v>
      </c>
      <c r="V110" s="61">
        <f t="shared" si="7"/>
        <v>0</v>
      </c>
      <c r="W110" s="61">
        <f t="shared" si="8"/>
        <v>0</v>
      </c>
      <c r="X110" s="61">
        <f t="shared" si="9"/>
        <v>0</v>
      </c>
    </row>
    <row r="111" spans="1:24">
      <c r="A111" s="7">
        <v>14</v>
      </c>
      <c r="B111" s="4" t="str">
        <f>'2) Enrollment Chart'!C99</f>
        <v>Select from drop-down list →</v>
      </c>
      <c r="C111" s="854">
        <f>IFERROR(INDEX('Funding by District'!$F$6:$F$684,MATCH($B111,'Funding by District'!$D$6:$D$684,0),0),0)</f>
        <v>0</v>
      </c>
      <c r="D111" s="4">
        <v>14</v>
      </c>
      <c r="E111" s="61">
        <f t="shared" si="10"/>
        <v>0</v>
      </c>
      <c r="F111" s="61">
        <f t="shared" ref="F111:I111" si="24">E111*(1+F$96)</f>
        <v>0</v>
      </c>
      <c r="G111" s="61">
        <f t="shared" si="24"/>
        <v>0</v>
      </c>
      <c r="H111" s="61">
        <f t="shared" si="24"/>
        <v>0</v>
      </c>
      <c r="I111" s="61">
        <f t="shared" si="24"/>
        <v>0</v>
      </c>
      <c r="K111" s="5">
        <v>14</v>
      </c>
      <c r="L111" s="61">
        <f>'2) Enrollment Chart'!D99</f>
        <v>0</v>
      </c>
      <c r="M111" s="61">
        <f>'2) Enrollment Chart'!E99</f>
        <v>0</v>
      </c>
      <c r="N111" s="61">
        <f>'2) Enrollment Chart'!F99</f>
        <v>0</v>
      </c>
      <c r="O111" s="61">
        <f>'2) Enrollment Chart'!G99</f>
        <v>0</v>
      </c>
      <c r="P111" s="61">
        <f>'2) Enrollment Chart'!H99</f>
        <v>0</v>
      </c>
      <c r="Q111" s="61">
        <f t="shared" si="12"/>
        <v>0</v>
      </c>
      <c r="S111" s="4">
        <v>14</v>
      </c>
      <c r="T111" s="61">
        <f t="shared" si="5"/>
        <v>0</v>
      </c>
      <c r="U111" s="61">
        <f t="shared" si="6"/>
        <v>0</v>
      </c>
      <c r="V111" s="61">
        <f t="shared" si="7"/>
        <v>0</v>
      </c>
      <c r="W111" s="61">
        <f t="shared" si="8"/>
        <v>0</v>
      </c>
      <c r="X111" s="61">
        <f t="shared" si="9"/>
        <v>0</v>
      </c>
    </row>
    <row r="112" spans="1:24" ht="15.6" thickBot="1">
      <c r="A112" s="1010">
        <v>15</v>
      </c>
      <c r="B112" s="810" t="str">
        <f>'2) Enrollment Chart'!C100</f>
        <v>Select from drop-down list →</v>
      </c>
      <c r="C112" s="1007">
        <f>IFERROR(INDEX('Funding by District'!$F$6:$F$684,MATCH($B112,'Funding by District'!$D$6:$D$684,0),0),0)</f>
        <v>0</v>
      </c>
      <c r="D112" s="810">
        <v>15</v>
      </c>
      <c r="E112" s="1008">
        <f t="shared" si="10"/>
        <v>0</v>
      </c>
      <c r="F112" s="1008">
        <f t="shared" ref="F112:I112" si="25">E112*(1+F$96)</f>
        <v>0</v>
      </c>
      <c r="G112" s="1008">
        <f t="shared" si="25"/>
        <v>0</v>
      </c>
      <c r="H112" s="1008">
        <f t="shared" si="25"/>
        <v>0</v>
      </c>
      <c r="I112" s="1008">
        <f t="shared" si="25"/>
        <v>0</v>
      </c>
      <c r="J112" s="1006"/>
      <c r="K112" s="1006">
        <v>15</v>
      </c>
      <c r="L112" s="1008">
        <f>'2) Enrollment Chart'!D100</f>
        <v>0</v>
      </c>
      <c r="M112" s="1008">
        <f>'2) Enrollment Chart'!E100</f>
        <v>0</v>
      </c>
      <c r="N112" s="1008">
        <f>'2) Enrollment Chart'!F100</f>
        <v>0</v>
      </c>
      <c r="O112" s="1008">
        <f>'2) Enrollment Chart'!G100</f>
        <v>0</v>
      </c>
      <c r="P112" s="1008">
        <f>'2) Enrollment Chart'!H100</f>
        <v>0</v>
      </c>
      <c r="Q112" s="1008">
        <f t="shared" si="12"/>
        <v>0</v>
      </c>
      <c r="R112" s="1009"/>
      <c r="S112" s="810">
        <v>15</v>
      </c>
      <c r="T112" s="1008">
        <f t="shared" si="5"/>
        <v>0</v>
      </c>
      <c r="U112" s="1008">
        <f t="shared" si="6"/>
        <v>0</v>
      </c>
      <c r="V112" s="1008">
        <f t="shared" si="7"/>
        <v>0</v>
      </c>
      <c r="W112" s="1008">
        <f t="shared" si="8"/>
        <v>0</v>
      </c>
      <c r="X112" s="1008">
        <f t="shared" si="9"/>
        <v>0</v>
      </c>
    </row>
    <row r="113" spans="1:24">
      <c r="A113" s="7">
        <v>16</v>
      </c>
      <c r="B113" s="4" t="str">
        <f>'2) Enrollment Chart'!C101</f>
        <v>Select from drop-down list →</v>
      </c>
      <c r="C113" s="854">
        <f>IFERROR(INDEX('Funding by District'!$F$6:$F$684,MATCH($B113,'Funding by District'!$D$6:$D$684,0),0),0)</f>
        <v>0</v>
      </c>
      <c r="D113" s="4">
        <v>16</v>
      </c>
      <c r="E113" s="61">
        <f t="shared" si="10"/>
        <v>0</v>
      </c>
      <c r="F113" s="61">
        <f t="shared" ref="F113:I113" si="26">E113*(1+F$96)</f>
        <v>0</v>
      </c>
      <c r="G113" s="61">
        <f t="shared" si="26"/>
        <v>0</v>
      </c>
      <c r="H113" s="61">
        <f t="shared" si="26"/>
        <v>0</v>
      </c>
      <c r="I113" s="61">
        <f t="shared" si="26"/>
        <v>0</v>
      </c>
      <c r="K113" s="5">
        <v>16</v>
      </c>
      <c r="L113" s="61">
        <f>'2) Enrollment Chart'!D101</f>
        <v>0</v>
      </c>
      <c r="M113" s="61">
        <f>'2) Enrollment Chart'!E101</f>
        <v>0</v>
      </c>
      <c r="N113" s="61">
        <f>'2) Enrollment Chart'!F101</f>
        <v>0</v>
      </c>
      <c r="O113" s="61">
        <f>'2) Enrollment Chart'!G101</f>
        <v>0</v>
      </c>
      <c r="P113" s="61">
        <f>'2) Enrollment Chart'!H101</f>
        <v>0</v>
      </c>
      <c r="Q113" s="61">
        <f t="shared" si="12"/>
        <v>0</v>
      </c>
      <c r="S113" s="4">
        <v>16</v>
      </c>
      <c r="T113" s="61">
        <f t="shared" si="5"/>
        <v>0</v>
      </c>
      <c r="U113" s="61">
        <f t="shared" si="6"/>
        <v>0</v>
      </c>
      <c r="V113" s="61">
        <f t="shared" si="7"/>
        <v>0</v>
      </c>
      <c r="W113" s="61">
        <f t="shared" si="8"/>
        <v>0</v>
      </c>
      <c r="X113" s="61">
        <f t="shared" si="9"/>
        <v>0</v>
      </c>
    </row>
    <row r="114" spans="1:24">
      <c r="A114" s="7">
        <v>17</v>
      </c>
      <c r="B114" s="4" t="str">
        <f>'2) Enrollment Chart'!C102</f>
        <v>Select from drop-down list →</v>
      </c>
      <c r="C114" s="854">
        <f>IFERROR(INDEX('Funding by District'!$F$6:$F$684,MATCH($B114,'Funding by District'!$D$6:$D$684,0),0),0)</f>
        <v>0</v>
      </c>
      <c r="D114" s="4">
        <v>17</v>
      </c>
      <c r="E114" s="61">
        <f t="shared" si="10"/>
        <v>0</v>
      </c>
      <c r="F114" s="61">
        <f t="shared" ref="F114:I114" si="27">E114*(1+F$96)</f>
        <v>0</v>
      </c>
      <c r="G114" s="61">
        <f t="shared" si="27"/>
        <v>0</v>
      </c>
      <c r="H114" s="61">
        <f t="shared" si="27"/>
        <v>0</v>
      </c>
      <c r="I114" s="61">
        <f t="shared" si="27"/>
        <v>0</v>
      </c>
      <c r="K114" s="5">
        <v>17</v>
      </c>
      <c r="L114" s="61">
        <f>'2) Enrollment Chart'!D102</f>
        <v>0</v>
      </c>
      <c r="M114" s="61">
        <f>'2) Enrollment Chart'!E102</f>
        <v>0</v>
      </c>
      <c r="N114" s="61">
        <f>'2) Enrollment Chart'!F102</f>
        <v>0</v>
      </c>
      <c r="O114" s="61">
        <f>'2) Enrollment Chart'!G102</f>
        <v>0</v>
      </c>
      <c r="P114" s="61">
        <f>'2) Enrollment Chart'!H102</f>
        <v>0</v>
      </c>
      <c r="Q114" s="61">
        <f t="shared" si="12"/>
        <v>0</v>
      </c>
      <c r="S114" s="4">
        <v>17</v>
      </c>
      <c r="T114" s="61">
        <f t="shared" si="5"/>
        <v>0</v>
      </c>
      <c r="U114" s="61">
        <f t="shared" si="6"/>
        <v>0</v>
      </c>
      <c r="V114" s="61">
        <f t="shared" si="7"/>
        <v>0</v>
      </c>
      <c r="W114" s="61">
        <f t="shared" si="8"/>
        <v>0</v>
      </c>
      <c r="X114" s="61">
        <f t="shared" si="9"/>
        <v>0</v>
      </c>
    </row>
    <row r="115" spans="1:24">
      <c r="A115" s="7">
        <v>18</v>
      </c>
      <c r="B115" s="4" t="str">
        <f>'2) Enrollment Chart'!C103</f>
        <v>Select from drop-down list →</v>
      </c>
      <c r="C115" s="854">
        <f>IFERROR(INDEX('Funding by District'!$F$6:$F$684,MATCH($B115,'Funding by District'!$D$6:$D$684,0),0),0)</f>
        <v>0</v>
      </c>
      <c r="D115" s="4">
        <v>18</v>
      </c>
      <c r="E115" s="61">
        <f t="shared" si="10"/>
        <v>0</v>
      </c>
      <c r="F115" s="61">
        <f t="shared" ref="F115:I115" si="28">E115*(1+F$96)</f>
        <v>0</v>
      </c>
      <c r="G115" s="61">
        <f t="shared" si="28"/>
        <v>0</v>
      </c>
      <c r="H115" s="61">
        <f t="shared" si="28"/>
        <v>0</v>
      </c>
      <c r="I115" s="61">
        <f t="shared" si="28"/>
        <v>0</v>
      </c>
      <c r="K115" s="5">
        <v>18</v>
      </c>
      <c r="L115" s="61">
        <f>'2) Enrollment Chart'!D103</f>
        <v>0</v>
      </c>
      <c r="M115" s="61">
        <f>'2) Enrollment Chart'!E103</f>
        <v>0</v>
      </c>
      <c r="N115" s="61">
        <f>'2) Enrollment Chart'!F103</f>
        <v>0</v>
      </c>
      <c r="O115" s="61">
        <f>'2) Enrollment Chart'!G103</f>
        <v>0</v>
      </c>
      <c r="P115" s="61">
        <f>'2) Enrollment Chart'!H103</f>
        <v>0</v>
      </c>
      <c r="Q115" s="61">
        <f t="shared" si="12"/>
        <v>0</v>
      </c>
      <c r="S115" s="4">
        <v>18</v>
      </c>
      <c r="T115" s="61">
        <f t="shared" si="5"/>
        <v>0</v>
      </c>
      <c r="U115" s="61">
        <f t="shared" si="6"/>
        <v>0</v>
      </c>
      <c r="V115" s="61">
        <f t="shared" si="7"/>
        <v>0</v>
      </c>
      <c r="W115" s="61">
        <f t="shared" si="8"/>
        <v>0</v>
      </c>
      <c r="X115" s="61">
        <f t="shared" si="9"/>
        <v>0</v>
      </c>
    </row>
    <row r="116" spans="1:24">
      <c r="A116" s="7">
        <v>19</v>
      </c>
      <c r="B116" s="4" t="str">
        <f>'2) Enrollment Chart'!C104</f>
        <v>Select from drop-down list →</v>
      </c>
      <c r="C116" s="854">
        <f>IFERROR(INDEX('Funding by District'!$F$6:$F$684,MATCH($B116,'Funding by District'!$D$6:$D$684,0),0),0)</f>
        <v>0</v>
      </c>
      <c r="D116" s="4">
        <v>19</v>
      </c>
      <c r="E116" s="61">
        <f t="shared" si="10"/>
        <v>0</v>
      </c>
      <c r="F116" s="61">
        <f t="shared" ref="F116:I116" si="29">E116*(1+F$96)</f>
        <v>0</v>
      </c>
      <c r="G116" s="61">
        <f t="shared" si="29"/>
        <v>0</v>
      </c>
      <c r="H116" s="61">
        <f t="shared" si="29"/>
        <v>0</v>
      </c>
      <c r="I116" s="61">
        <f t="shared" si="29"/>
        <v>0</v>
      </c>
      <c r="K116" s="5">
        <v>19</v>
      </c>
      <c r="L116" s="61">
        <f>'2) Enrollment Chart'!D104</f>
        <v>0</v>
      </c>
      <c r="M116" s="61">
        <f>'2) Enrollment Chart'!E104</f>
        <v>0</v>
      </c>
      <c r="N116" s="61">
        <f>'2) Enrollment Chart'!F104</f>
        <v>0</v>
      </c>
      <c r="O116" s="61">
        <f>'2) Enrollment Chart'!G104</f>
        <v>0</v>
      </c>
      <c r="P116" s="61">
        <f>'2) Enrollment Chart'!H104</f>
        <v>0</v>
      </c>
      <c r="Q116" s="61">
        <f t="shared" si="12"/>
        <v>0</v>
      </c>
      <c r="S116" s="4">
        <v>19</v>
      </c>
      <c r="T116" s="61">
        <f t="shared" si="5"/>
        <v>0</v>
      </c>
      <c r="U116" s="61">
        <f t="shared" si="6"/>
        <v>0</v>
      </c>
      <c r="V116" s="61">
        <f t="shared" si="7"/>
        <v>0</v>
      </c>
      <c r="W116" s="61">
        <f t="shared" si="8"/>
        <v>0</v>
      </c>
      <c r="X116" s="61">
        <f t="shared" si="9"/>
        <v>0</v>
      </c>
    </row>
    <row r="117" spans="1:24">
      <c r="A117" s="7">
        <v>20</v>
      </c>
      <c r="B117" s="4" t="str">
        <f>'2) Enrollment Chart'!C105</f>
        <v>Select from drop-down list →</v>
      </c>
      <c r="C117" s="854">
        <f>IFERROR(INDEX('Funding by District'!$F$6:$F$684,MATCH($B117,'Funding by District'!$D$6:$D$684,0),0),0)</f>
        <v>0</v>
      </c>
      <c r="D117" s="4">
        <v>20</v>
      </c>
      <c r="E117" s="61">
        <f t="shared" si="10"/>
        <v>0</v>
      </c>
      <c r="F117" s="61">
        <f t="shared" ref="F117:I117" si="30">E117*(1+F$96)</f>
        <v>0</v>
      </c>
      <c r="G117" s="61">
        <f t="shared" si="30"/>
        <v>0</v>
      </c>
      <c r="H117" s="61">
        <f t="shared" si="30"/>
        <v>0</v>
      </c>
      <c r="I117" s="61">
        <f t="shared" si="30"/>
        <v>0</v>
      </c>
      <c r="K117" s="5">
        <v>20</v>
      </c>
      <c r="L117" s="61">
        <f>'2) Enrollment Chart'!D105</f>
        <v>0</v>
      </c>
      <c r="M117" s="61">
        <f>'2) Enrollment Chart'!E105</f>
        <v>0</v>
      </c>
      <c r="N117" s="61">
        <f>'2) Enrollment Chart'!F105</f>
        <v>0</v>
      </c>
      <c r="O117" s="61">
        <f>'2) Enrollment Chart'!G105</f>
        <v>0</v>
      </c>
      <c r="P117" s="61">
        <f>'2) Enrollment Chart'!H105</f>
        <v>0</v>
      </c>
      <c r="Q117" s="61">
        <f t="shared" si="12"/>
        <v>0</v>
      </c>
      <c r="S117" s="4">
        <v>20</v>
      </c>
      <c r="T117" s="61">
        <f t="shared" si="5"/>
        <v>0</v>
      </c>
      <c r="U117" s="61">
        <f t="shared" si="6"/>
        <v>0</v>
      </c>
      <c r="V117" s="61">
        <f t="shared" si="7"/>
        <v>0</v>
      </c>
      <c r="W117" s="61">
        <f t="shared" si="8"/>
        <v>0</v>
      </c>
      <c r="X117" s="61">
        <f t="shared" si="9"/>
        <v>0</v>
      </c>
    </row>
    <row r="118" spans="1:24">
      <c r="A118" s="7">
        <v>21</v>
      </c>
      <c r="B118" s="4" t="str">
        <f>'2) Enrollment Chart'!C106</f>
        <v>Select from drop-down list →</v>
      </c>
      <c r="C118" s="854">
        <f>IFERROR(INDEX('Funding by District'!$F$6:$F$684,MATCH($B118,'Funding by District'!$D$6:$D$684,0),0),0)</f>
        <v>0</v>
      </c>
      <c r="D118" s="4">
        <v>21</v>
      </c>
      <c r="E118" s="61">
        <f t="shared" si="10"/>
        <v>0</v>
      </c>
      <c r="F118" s="61">
        <f t="shared" ref="F118:I118" si="31">E118*(1+F$96)</f>
        <v>0</v>
      </c>
      <c r="G118" s="61">
        <f t="shared" si="31"/>
        <v>0</v>
      </c>
      <c r="H118" s="61">
        <f t="shared" si="31"/>
        <v>0</v>
      </c>
      <c r="I118" s="61">
        <f t="shared" si="31"/>
        <v>0</v>
      </c>
      <c r="K118" s="5">
        <v>21</v>
      </c>
      <c r="L118" s="61">
        <f>'2) Enrollment Chart'!D106</f>
        <v>0</v>
      </c>
      <c r="M118" s="61">
        <f>'2) Enrollment Chart'!E106</f>
        <v>0</v>
      </c>
      <c r="N118" s="61">
        <f>'2) Enrollment Chart'!F106</f>
        <v>0</v>
      </c>
      <c r="O118" s="61">
        <f>'2) Enrollment Chart'!G106</f>
        <v>0</v>
      </c>
      <c r="P118" s="61">
        <f>'2) Enrollment Chart'!H106</f>
        <v>0</v>
      </c>
      <c r="Q118" s="61">
        <f t="shared" si="12"/>
        <v>0</v>
      </c>
      <c r="S118" s="4">
        <v>21</v>
      </c>
      <c r="T118" s="61">
        <f t="shared" si="5"/>
        <v>0</v>
      </c>
      <c r="U118" s="61">
        <f t="shared" si="6"/>
        <v>0</v>
      </c>
      <c r="V118" s="61">
        <f t="shared" si="7"/>
        <v>0</v>
      </c>
      <c r="W118" s="61">
        <f t="shared" si="8"/>
        <v>0</v>
      </c>
      <c r="X118" s="61">
        <f t="shared" si="9"/>
        <v>0</v>
      </c>
    </row>
    <row r="119" spans="1:24">
      <c r="A119" s="7">
        <v>22</v>
      </c>
      <c r="B119" s="4" t="str">
        <f>'2) Enrollment Chart'!C107</f>
        <v>Select from drop-down list →</v>
      </c>
      <c r="C119" s="854">
        <f>IFERROR(INDEX('Funding by District'!$F$6:$F$684,MATCH($B119,'Funding by District'!$D$6:$D$684,0),0),0)</f>
        <v>0</v>
      </c>
      <c r="D119" s="4">
        <v>22</v>
      </c>
      <c r="E119" s="61">
        <f t="shared" si="10"/>
        <v>0</v>
      </c>
      <c r="F119" s="61">
        <f t="shared" ref="F119:I119" si="32">E119*(1+F$96)</f>
        <v>0</v>
      </c>
      <c r="G119" s="61">
        <f t="shared" si="32"/>
        <v>0</v>
      </c>
      <c r="H119" s="61">
        <f t="shared" si="32"/>
        <v>0</v>
      </c>
      <c r="I119" s="61">
        <f t="shared" si="32"/>
        <v>0</v>
      </c>
      <c r="K119" s="5">
        <v>22</v>
      </c>
      <c r="L119" s="61">
        <f>'2) Enrollment Chart'!D107</f>
        <v>0</v>
      </c>
      <c r="M119" s="61">
        <f>'2) Enrollment Chart'!E107</f>
        <v>0</v>
      </c>
      <c r="N119" s="61">
        <f>'2) Enrollment Chart'!F107</f>
        <v>0</v>
      </c>
      <c r="O119" s="61">
        <f>'2) Enrollment Chart'!G107</f>
        <v>0</v>
      </c>
      <c r="P119" s="61">
        <f>'2) Enrollment Chart'!H107</f>
        <v>0</v>
      </c>
      <c r="Q119" s="61">
        <f t="shared" si="12"/>
        <v>0</v>
      </c>
      <c r="S119" s="4">
        <v>22</v>
      </c>
      <c r="T119" s="61">
        <f t="shared" si="5"/>
        <v>0</v>
      </c>
      <c r="U119" s="61">
        <f t="shared" si="6"/>
        <v>0</v>
      </c>
      <c r="V119" s="61">
        <f t="shared" si="7"/>
        <v>0</v>
      </c>
      <c r="W119" s="61">
        <f t="shared" si="8"/>
        <v>0</v>
      </c>
      <c r="X119" s="61">
        <f t="shared" si="9"/>
        <v>0</v>
      </c>
    </row>
    <row r="120" spans="1:24">
      <c r="A120" s="7">
        <v>23</v>
      </c>
      <c r="B120" s="4" t="str">
        <f>'2) Enrollment Chart'!C108</f>
        <v>Select from drop-down list →</v>
      </c>
      <c r="C120" s="854">
        <f>IFERROR(INDEX('Funding by District'!$F$6:$F$684,MATCH($B120,'Funding by District'!$D$6:$D$684,0),0),0)</f>
        <v>0</v>
      </c>
      <c r="D120" s="4">
        <v>23</v>
      </c>
      <c r="E120" s="61">
        <f t="shared" si="10"/>
        <v>0</v>
      </c>
      <c r="F120" s="61">
        <f t="shared" ref="F120:I120" si="33">E120*(1+F$96)</f>
        <v>0</v>
      </c>
      <c r="G120" s="61">
        <f t="shared" si="33"/>
        <v>0</v>
      </c>
      <c r="H120" s="61">
        <f t="shared" si="33"/>
        <v>0</v>
      </c>
      <c r="I120" s="61">
        <f t="shared" si="33"/>
        <v>0</v>
      </c>
      <c r="K120" s="5">
        <v>23</v>
      </c>
      <c r="L120" s="61">
        <f>'2) Enrollment Chart'!D108</f>
        <v>0</v>
      </c>
      <c r="M120" s="61">
        <f>'2) Enrollment Chart'!E108</f>
        <v>0</v>
      </c>
      <c r="N120" s="61">
        <f>'2) Enrollment Chart'!F108</f>
        <v>0</v>
      </c>
      <c r="O120" s="61">
        <f>'2) Enrollment Chart'!G108</f>
        <v>0</v>
      </c>
      <c r="P120" s="61">
        <f>'2) Enrollment Chart'!H108</f>
        <v>0</v>
      </c>
      <c r="Q120" s="61">
        <f t="shared" si="12"/>
        <v>0</v>
      </c>
      <c r="S120" s="4">
        <v>23</v>
      </c>
      <c r="T120" s="61">
        <f t="shared" si="5"/>
        <v>0</v>
      </c>
      <c r="U120" s="61">
        <f t="shared" si="6"/>
        <v>0</v>
      </c>
      <c r="V120" s="61">
        <f t="shared" si="7"/>
        <v>0</v>
      </c>
      <c r="W120" s="61">
        <f t="shared" si="8"/>
        <v>0</v>
      </c>
      <c r="X120" s="61">
        <f t="shared" si="9"/>
        <v>0</v>
      </c>
    </row>
    <row r="121" spans="1:24">
      <c r="A121" s="7">
        <v>24</v>
      </c>
      <c r="B121" s="4" t="str">
        <f>'2) Enrollment Chart'!C109</f>
        <v>Select from drop-down list →</v>
      </c>
      <c r="C121" s="854">
        <f>IFERROR(INDEX('Funding by District'!$F$6:$F$684,MATCH($B121,'Funding by District'!$D$6:$D$684,0),0),0)</f>
        <v>0</v>
      </c>
      <c r="D121" s="4">
        <v>24</v>
      </c>
      <c r="E121" s="61">
        <f t="shared" si="10"/>
        <v>0</v>
      </c>
      <c r="F121" s="61">
        <f t="shared" ref="F121:I121" si="34">E121*(1+F$96)</f>
        <v>0</v>
      </c>
      <c r="G121" s="61">
        <f t="shared" si="34"/>
        <v>0</v>
      </c>
      <c r="H121" s="61">
        <f t="shared" si="34"/>
        <v>0</v>
      </c>
      <c r="I121" s="61">
        <f t="shared" si="34"/>
        <v>0</v>
      </c>
      <c r="K121" s="5">
        <v>24</v>
      </c>
      <c r="L121" s="61">
        <f>'2) Enrollment Chart'!D109</f>
        <v>0</v>
      </c>
      <c r="M121" s="61">
        <f>'2) Enrollment Chart'!E109</f>
        <v>0</v>
      </c>
      <c r="N121" s="61">
        <f>'2) Enrollment Chart'!F109</f>
        <v>0</v>
      </c>
      <c r="O121" s="61">
        <f>'2) Enrollment Chart'!G109</f>
        <v>0</v>
      </c>
      <c r="P121" s="61">
        <f>'2) Enrollment Chart'!H109</f>
        <v>0</v>
      </c>
      <c r="Q121" s="61">
        <f t="shared" si="12"/>
        <v>0</v>
      </c>
      <c r="S121" s="4">
        <v>24</v>
      </c>
      <c r="T121" s="61">
        <f t="shared" si="5"/>
        <v>0</v>
      </c>
      <c r="U121" s="61">
        <f t="shared" si="6"/>
        <v>0</v>
      </c>
      <c r="V121" s="61">
        <f t="shared" si="7"/>
        <v>0</v>
      </c>
      <c r="W121" s="61">
        <f t="shared" si="8"/>
        <v>0</v>
      </c>
      <c r="X121" s="61">
        <f t="shared" si="9"/>
        <v>0</v>
      </c>
    </row>
    <row r="122" spans="1:24">
      <c r="A122" s="7">
        <v>25</v>
      </c>
      <c r="B122" s="4" t="str">
        <f>'2) Enrollment Chart'!C110</f>
        <v>Select from drop-down list →</v>
      </c>
      <c r="C122" s="854">
        <f>IFERROR(INDEX('Funding by District'!$F$6:$F$684,MATCH($B122,'Funding by District'!$D$6:$D$684,0),0),0)</f>
        <v>0</v>
      </c>
      <c r="D122" s="4">
        <v>25</v>
      </c>
      <c r="E122" s="61">
        <f t="shared" si="10"/>
        <v>0</v>
      </c>
      <c r="F122" s="61">
        <f t="shared" ref="F122:I122" si="35">E122*(1+F$96)</f>
        <v>0</v>
      </c>
      <c r="G122" s="61">
        <f t="shared" si="35"/>
        <v>0</v>
      </c>
      <c r="H122" s="61">
        <f t="shared" si="35"/>
        <v>0</v>
      </c>
      <c r="I122" s="61">
        <f t="shared" si="35"/>
        <v>0</v>
      </c>
      <c r="K122" s="5">
        <v>25</v>
      </c>
      <c r="L122" s="61">
        <f>'2) Enrollment Chart'!D110</f>
        <v>0</v>
      </c>
      <c r="M122" s="61">
        <f>'2) Enrollment Chart'!E110</f>
        <v>0</v>
      </c>
      <c r="N122" s="61">
        <f>'2) Enrollment Chart'!F110</f>
        <v>0</v>
      </c>
      <c r="O122" s="61">
        <f>'2) Enrollment Chart'!G110</f>
        <v>0</v>
      </c>
      <c r="P122" s="61">
        <f>'2) Enrollment Chart'!H110</f>
        <v>0</v>
      </c>
      <c r="Q122" s="61">
        <f t="shared" si="12"/>
        <v>0</v>
      </c>
      <c r="S122" s="4">
        <v>25</v>
      </c>
      <c r="T122" s="61">
        <f t="shared" si="5"/>
        <v>0</v>
      </c>
      <c r="U122" s="61">
        <f t="shared" si="6"/>
        <v>0</v>
      </c>
      <c r="V122" s="61">
        <f t="shared" si="7"/>
        <v>0</v>
      </c>
      <c r="W122" s="61">
        <f t="shared" si="8"/>
        <v>0</v>
      </c>
      <c r="X122" s="61">
        <f t="shared" si="9"/>
        <v>0</v>
      </c>
    </row>
    <row r="123" spans="1:24">
      <c r="A123" s="7">
        <v>26</v>
      </c>
      <c r="B123" s="4" t="str">
        <f>'2) Enrollment Chart'!C111</f>
        <v>Select from drop-down list →</v>
      </c>
      <c r="C123" s="854">
        <f>IFERROR(INDEX('Funding by District'!$F$6:$F$684,MATCH($B123,'Funding by District'!$D$6:$D$684,0),0),0)</f>
        <v>0</v>
      </c>
      <c r="D123" s="4">
        <v>26</v>
      </c>
      <c r="E123" s="61">
        <f t="shared" si="10"/>
        <v>0</v>
      </c>
      <c r="F123" s="61">
        <f t="shared" ref="F123:I123" si="36">E123*(1+F$96)</f>
        <v>0</v>
      </c>
      <c r="G123" s="61">
        <f t="shared" si="36"/>
        <v>0</v>
      </c>
      <c r="H123" s="61">
        <f t="shared" si="36"/>
        <v>0</v>
      </c>
      <c r="I123" s="61">
        <f t="shared" si="36"/>
        <v>0</v>
      </c>
      <c r="K123" s="5">
        <v>26</v>
      </c>
      <c r="L123" s="61">
        <f>'2) Enrollment Chart'!D111</f>
        <v>0</v>
      </c>
      <c r="M123" s="61">
        <f>'2) Enrollment Chart'!E111</f>
        <v>0</v>
      </c>
      <c r="N123" s="61">
        <f>'2) Enrollment Chart'!F111</f>
        <v>0</v>
      </c>
      <c r="O123" s="61">
        <f>'2) Enrollment Chart'!G111</f>
        <v>0</v>
      </c>
      <c r="P123" s="61">
        <f>'2) Enrollment Chart'!H111</f>
        <v>0</v>
      </c>
      <c r="Q123" s="61">
        <f t="shared" si="12"/>
        <v>0</v>
      </c>
      <c r="S123" s="4">
        <v>26</v>
      </c>
      <c r="T123" s="61">
        <f t="shared" si="5"/>
        <v>0</v>
      </c>
      <c r="U123" s="61">
        <f t="shared" si="6"/>
        <v>0</v>
      </c>
      <c r="V123" s="61">
        <f t="shared" si="7"/>
        <v>0</v>
      </c>
      <c r="W123" s="61">
        <f t="shared" si="8"/>
        <v>0</v>
      </c>
      <c r="X123" s="61">
        <f t="shared" si="9"/>
        <v>0</v>
      </c>
    </row>
    <row r="124" spans="1:24">
      <c r="A124" s="7">
        <v>27</v>
      </c>
      <c r="B124" s="4" t="str">
        <f>'2) Enrollment Chart'!C112</f>
        <v>Select from drop-down list →</v>
      </c>
      <c r="C124" s="854">
        <f>IFERROR(INDEX('Funding by District'!$F$6:$F$684,MATCH($B124,'Funding by District'!$D$6:$D$684,0),0),0)</f>
        <v>0</v>
      </c>
      <c r="D124" s="4">
        <v>27</v>
      </c>
      <c r="E124" s="61">
        <f t="shared" si="10"/>
        <v>0</v>
      </c>
      <c r="F124" s="61">
        <f t="shared" ref="F124:I124" si="37">E124*(1+F$96)</f>
        <v>0</v>
      </c>
      <c r="G124" s="61">
        <f t="shared" si="37"/>
        <v>0</v>
      </c>
      <c r="H124" s="61">
        <f t="shared" si="37"/>
        <v>0</v>
      </c>
      <c r="I124" s="61">
        <f t="shared" si="37"/>
        <v>0</v>
      </c>
      <c r="K124" s="5">
        <v>27</v>
      </c>
      <c r="L124" s="61">
        <f>'2) Enrollment Chart'!D112</f>
        <v>0</v>
      </c>
      <c r="M124" s="61">
        <f>'2) Enrollment Chart'!E112</f>
        <v>0</v>
      </c>
      <c r="N124" s="61">
        <f>'2) Enrollment Chart'!F112</f>
        <v>0</v>
      </c>
      <c r="O124" s="61">
        <f>'2) Enrollment Chart'!G112</f>
        <v>0</v>
      </c>
      <c r="P124" s="61">
        <f>'2) Enrollment Chart'!H112</f>
        <v>0</v>
      </c>
      <c r="Q124" s="61">
        <f t="shared" si="12"/>
        <v>0</v>
      </c>
      <c r="S124" s="4">
        <v>27</v>
      </c>
      <c r="T124" s="61">
        <f t="shared" si="5"/>
        <v>0</v>
      </c>
      <c r="U124" s="61">
        <f t="shared" si="6"/>
        <v>0</v>
      </c>
      <c r="V124" s="61">
        <f t="shared" si="7"/>
        <v>0</v>
      </c>
      <c r="W124" s="61">
        <f t="shared" si="8"/>
        <v>0</v>
      </c>
      <c r="X124" s="61">
        <f t="shared" si="9"/>
        <v>0</v>
      </c>
    </row>
    <row r="125" spans="1:24">
      <c r="A125" s="7">
        <v>28</v>
      </c>
      <c r="B125" s="4" t="str">
        <f>'2) Enrollment Chart'!C113</f>
        <v>Select from drop-down list →</v>
      </c>
      <c r="C125" s="854">
        <f>IFERROR(INDEX('Funding by District'!$F$6:$F$684,MATCH($B125,'Funding by District'!$D$6:$D$684,0),0),0)</f>
        <v>0</v>
      </c>
      <c r="D125" s="4">
        <v>28</v>
      </c>
      <c r="E125" s="61">
        <f t="shared" si="10"/>
        <v>0</v>
      </c>
      <c r="F125" s="61">
        <f t="shared" ref="F125:I125" si="38">E125*(1+F$96)</f>
        <v>0</v>
      </c>
      <c r="G125" s="61">
        <f t="shared" si="38"/>
        <v>0</v>
      </c>
      <c r="H125" s="61">
        <f t="shared" si="38"/>
        <v>0</v>
      </c>
      <c r="I125" s="61">
        <f t="shared" si="38"/>
        <v>0</v>
      </c>
      <c r="K125" s="5">
        <v>28</v>
      </c>
      <c r="L125" s="61">
        <f>'2) Enrollment Chart'!D113</f>
        <v>0</v>
      </c>
      <c r="M125" s="61">
        <f>'2) Enrollment Chart'!E113</f>
        <v>0</v>
      </c>
      <c r="N125" s="61">
        <f>'2) Enrollment Chart'!F113</f>
        <v>0</v>
      </c>
      <c r="O125" s="61">
        <f>'2) Enrollment Chart'!G113</f>
        <v>0</v>
      </c>
      <c r="P125" s="61">
        <f>'2) Enrollment Chart'!H113</f>
        <v>0</v>
      </c>
      <c r="Q125" s="61">
        <f t="shared" si="12"/>
        <v>0</v>
      </c>
      <c r="S125" s="4">
        <v>28</v>
      </c>
      <c r="T125" s="61">
        <f t="shared" si="5"/>
        <v>0</v>
      </c>
      <c r="U125" s="61">
        <f t="shared" si="6"/>
        <v>0</v>
      </c>
      <c r="V125" s="61">
        <f t="shared" si="7"/>
        <v>0</v>
      </c>
      <c r="W125" s="61">
        <f t="shared" si="8"/>
        <v>0</v>
      </c>
      <c r="X125" s="61">
        <f t="shared" si="9"/>
        <v>0</v>
      </c>
    </row>
    <row r="126" spans="1:24">
      <c r="A126" s="7">
        <v>29</v>
      </c>
      <c r="B126" s="4" t="str">
        <f>'2) Enrollment Chart'!C114</f>
        <v>Select from drop-down list →</v>
      </c>
      <c r="C126" s="854">
        <f>IFERROR(INDEX('Funding by District'!$F$6:$F$684,MATCH($B126,'Funding by District'!$D$6:$D$684,0),0),0)</f>
        <v>0</v>
      </c>
      <c r="D126" s="4">
        <v>29</v>
      </c>
      <c r="E126" s="61">
        <f t="shared" si="10"/>
        <v>0</v>
      </c>
      <c r="F126" s="61">
        <f t="shared" ref="F126:I126" si="39">E126*(1+F$96)</f>
        <v>0</v>
      </c>
      <c r="G126" s="61">
        <f t="shared" si="39"/>
        <v>0</v>
      </c>
      <c r="H126" s="61">
        <f t="shared" si="39"/>
        <v>0</v>
      </c>
      <c r="I126" s="61">
        <f t="shared" si="39"/>
        <v>0</v>
      </c>
      <c r="K126" s="5">
        <v>29</v>
      </c>
      <c r="L126" s="61">
        <f>'2) Enrollment Chart'!D114</f>
        <v>0</v>
      </c>
      <c r="M126" s="61">
        <f>'2) Enrollment Chart'!E114</f>
        <v>0</v>
      </c>
      <c r="N126" s="61">
        <f>'2) Enrollment Chart'!F114</f>
        <v>0</v>
      </c>
      <c r="O126" s="61">
        <f>'2) Enrollment Chart'!G114</f>
        <v>0</v>
      </c>
      <c r="P126" s="61">
        <f>'2) Enrollment Chart'!H114</f>
        <v>0</v>
      </c>
      <c r="Q126" s="61">
        <f t="shared" si="12"/>
        <v>0</v>
      </c>
      <c r="S126" s="4">
        <v>29</v>
      </c>
      <c r="T126" s="61">
        <f t="shared" si="5"/>
        <v>0</v>
      </c>
      <c r="U126" s="61">
        <f t="shared" si="6"/>
        <v>0</v>
      </c>
      <c r="V126" s="61">
        <f t="shared" si="7"/>
        <v>0</v>
      </c>
      <c r="W126" s="61">
        <f t="shared" si="8"/>
        <v>0</v>
      </c>
      <c r="X126" s="61">
        <f t="shared" si="9"/>
        <v>0</v>
      </c>
    </row>
    <row r="127" spans="1:24">
      <c r="A127" s="7">
        <v>30</v>
      </c>
      <c r="B127" s="4" t="str">
        <f>'2) Enrollment Chart'!C115</f>
        <v>Select from drop-down list →</v>
      </c>
      <c r="C127" s="854">
        <f>IFERROR(INDEX('Funding by District'!$F$6:$F$684,MATCH($B127,'Funding by District'!$D$6:$D$684,0),0),0)</f>
        <v>0</v>
      </c>
      <c r="D127" s="4">
        <v>30</v>
      </c>
      <c r="E127" s="61">
        <f t="shared" si="10"/>
        <v>0</v>
      </c>
      <c r="F127" s="61">
        <f t="shared" ref="F127:I127" si="40">E127*(1+F$96)</f>
        <v>0</v>
      </c>
      <c r="G127" s="61">
        <f t="shared" si="40"/>
        <v>0</v>
      </c>
      <c r="H127" s="61">
        <f t="shared" si="40"/>
        <v>0</v>
      </c>
      <c r="I127" s="61">
        <f t="shared" si="40"/>
        <v>0</v>
      </c>
      <c r="K127" s="5">
        <v>30</v>
      </c>
      <c r="L127" s="61">
        <f>'2) Enrollment Chart'!D115</f>
        <v>0</v>
      </c>
      <c r="M127" s="61">
        <f>'2) Enrollment Chart'!E115</f>
        <v>0</v>
      </c>
      <c r="N127" s="61">
        <f>'2) Enrollment Chart'!F115</f>
        <v>0</v>
      </c>
      <c r="O127" s="61">
        <f>'2) Enrollment Chart'!G115</f>
        <v>0</v>
      </c>
      <c r="P127" s="61">
        <f>'2) Enrollment Chart'!H115</f>
        <v>0</v>
      </c>
      <c r="Q127" s="61">
        <f t="shared" si="12"/>
        <v>0</v>
      </c>
      <c r="S127" s="4">
        <v>30</v>
      </c>
      <c r="T127" s="61">
        <f t="shared" si="5"/>
        <v>0</v>
      </c>
      <c r="U127" s="61">
        <f t="shared" si="6"/>
        <v>0</v>
      </c>
      <c r="V127" s="61">
        <f t="shared" si="7"/>
        <v>0</v>
      </c>
      <c r="W127" s="61">
        <f t="shared" si="8"/>
        <v>0</v>
      </c>
      <c r="X127" s="61">
        <f t="shared" si="9"/>
        <v>0</v>
      </c>
    </row>
    <row r="128" spans="1:24">
      <c r="A128" s="7">
        <v>31</v>
      </c>
      <c r="B128" s="4" t="str">
        <f>'2) Enrollment Chart'!C116</f>
        <v>Select from drop-down list →</v>
      </c>
      <c r="C128" s="854">
        <f>IFERROR(INDEX('Funding by District'!$F$6:$F$684,MATCH($B128,'Funding by District'!$D$6:$D$684,0),0),0)</f>
        <v>0</v>
      </c>
      <c r="D128" s="4">
        <v>31</v>
      </c>
      <c r="E128" s="61">
        <f t="shared" si="10"/>
        <v>0</v>
      </c>
      <c r="F128" s="61">
        <f t="shared" ref="F128:I128" si="41">E128*(1+F$96)</f>
        <v>0</v>
      </c>
      <c r="G128" s="61">
        <f t="shared" si="41"/>
        <v>0</v>
      </c>
      <c r="H128" s="61">
        <f t="shared" si="41"/>
        <v>0</v>
      </c>
      <c r="I128" s="61">
        <f t="shared" si="41"/>
        <v>0</v>
      </c>
      <c r="K128" s="5">
        <v>31</v>
      </c>
      <c r="L128" s="61">
        <f>'2) Enrollment Chart'!D116</f>
        <v>0</v>
      </c>
      <c r="M128" s="61">
        <f>'2) Enrollment Chart'!E116</f>
        <v>0</v>
      </c>
      <c r="N128" s="61">
        <f>'2) Enrollment Chart'!F116</f>
        <v>0</v>
      </c>
      <c r="O128" s="61">
        <f>'2) Enrollment Chart'!G116</f>
        <v>0</v>
      </c>
      <c r="P128" s="61">
        <f>'2) Enrollment Chart'!H116</f>
        <v>0</v>
      </c>
      <c r="Q128" s="61">
        <f t="shared" si="12"/>
        <v>0</v>
      </c>
      <c r="S128" s="4">
        <v>31</v>
      </c>
      <c r="T128" s="61">
        <f t="shared" si="5"/>
        <v>0</v>
      </c>
      <c r="U128" s="61">
        <f t="shared" si="6"/>
        <v>0</v>
      </c>
      <c r="V128" s="61">
        <f t="shared" si="7"/>
        <v>0</v>
      </c>
      <c r="W128" s="61">
        <f t="shared" si="8"/>
        <v>0</v>
      </c>
      <c r="X128" s="61">
        <f t="shared" si="9"/>
        <v>0</v>
      </c>
    </row>
    <row r="129" spans="1:24">
      <c r="A129" s="7">
        <v>32</v>
      </c>
      <c r="B129" s="4" t="str">
        <f>'2) Enrollment Chart'!C117</f>
        <v>Select from drop-down list →</v>
      </c>
      <c r="C129" s="854">
        <f>IFERROR(INDEX('Funding by District'!$F$6:$F$684,MATCH($B129,'Funding by District'!$D$6:$D$684,0),0),0)</f>
        <v>0</v>
      </c>
      <c r="D129" s="4">
        <v>32</v>
      </c>
      <c r="E129" s="61">
        <f t="shared" si="10"/>
        <v>0</v>
      </c>
      <c r="F129" s="61">
        <f t="shared" ref="F129:I129" si="42">E129*(1+F$96)</f>
        <v>0</v>
      </c>
      <c r="G129" s="61">
        <f t="shared" si="42"/>
        <v>0</v>
      </c>
      <c r="H129" s="61">
        <f t="shared" si="42"/>
        <v>0</v>
      </c>
      <c r="I129" s="61">
        <f t="shared" si="42"/>
        <v>0</v>
      </c>
      <c r="K129" s="5">
        <v>32</v>
      </c>
      <c r="L129" s="61">
        <f>'2) Enrollment Chart'!D117</f>
        <v>0</v>
      </c>
      <c r="M129" s="61">
        <f>'2) Enrollment Chart'!E117</f>
        <v>0</v>
      </c>
      <c r="N129" s="61">
        <f>'2) Enrollment Chart'!F117</f>
        <v>0</v>
      </c>
      <c r="O129" s="61">
        <f>'2) Enrollment Chart'!G117</f>
        <v>0</v>
      </c>
      <c r="P129" s="61">
        <f>'2) Enrollment Chart'!H117</f>
        <v>0</v>
      </c>
      <c r="Q129" s="61">
        <f t="shared" si="12"/>
        <v>0</v>
      </c>
      <c r="S129" s="4">
        <v>32</v>
      </c>
      <c r="T129" s="61">
        <f t="shared" si="5"/>
        <v>0</v>
      </c>
      <c r="U129" s="61">
        <f t="shared" si="6"/>
        <v>0</v>
      </c>
      <c r="V129" s="61">
        <f t="shared" si="7"/>
        <v>0</v>
      </c>
      <c r="W129" s="61">
        <f t="shared" si="8"/>
        <v>0</v>
      </c>
      <c r="X129" s="61">
        <f t="shared" si="9"/>
        <v>0</v>
      </c>
    </row>
    <row r="130" spans="1:24">
      <c r="A130" s="7">
        <v>33</v>
      </c>
      <c r="B130" s="4" t="str">
        <f>'2) Enrollment Chart'!C118</f>
        <v>Select from drop-down list →</v>
      </c>
      <c r="C130" s="854">
        <f>IFERROR(INDEX('Funding by District'!$F$6:$F$684,MATCH($B130,'Funding by District'!$D$6:$D$684,0),0),0)</f>
        <v>0</v>
      </c>
      <c r="D130" s="4">
        <v>33</v>
      </c>
      <c r="E130" s="61">
        <f t="shared" si="10"/>
        <v>0</v>
      </c>
      <c r="F130" s="61">
        <f t="shared" ref="F130:I130" si="43">E130*(1+F$96)</f>
        <v>0</v>
      </c>
      <c r="G130" s="61">
        <f t="shared" si="43"/>
        <v>0</v>
      </c>
      <c r="H130" s="61">
        <f t="shared" si="43"/>
        <v>0</v>
      </c>
      <c r="I130" s="61">
        <f t="shared" si="43"/>
        <v>0</v>
      </c>
      <c r="K130" s="5">
        <v>33</v>
      </c>
      <c r="L130" s="61">
        <f>'2) Enrollment Chart'!D118</f>
        <v>0</v>
      </c>
      <c r="M130" s="61">
        <f>'2) Enrollment Chart'!E118</f>
        <v>0</v>
      </c>
      <c r="N130" s="61">
        <f>'2) Enrollment Chart'!F118</f>
        <v>0</v>
      </c>
      <c r="O130" s="61">
        <f>'2) Enrollment Chart'!G118</f>
        <v>0</v>
      </c>
      <c r="P130" s="61">
        <f>'2) Enrollment Chart'!H118</f>
        <v>0</v>
      </c>
      <c r="Q130" s="61">
        <f t="shared" si="12"/>
        <v>0</v>
      </c>
      <c r="S130" s="4">
        <v>33</v>
      </c>
      <c r="T130" s="61">
        <f t="shared" ref="T130:T147" si="44">E130*L130</f>
        <v>0</v>
      </c>
      <c r="U130" s="61">
        <f t="shared" ref="U130:U147" si="45">F130*M130</f>
        <v>0</v>
      </c>
      <c r="V130" s="61">
        <f t="shared" ref="V130:V147" si="46">G130*N130</f>
        <v>0</v>
      </c>
      <c r="W130" s="61">
        <f t="shared" ref="W130:W147" si="47">H130*O130</f>
        <v>0</v>
      </c>
      <c r="X130" s="61">
        <f t="shared" ref="X130:X147" si="48">I130*P130</f>
        <v>0</v>
      </c>
    </row>
    <row r="131" spans="1:24">
      <c r="A131" s="7">
        <v>34</v>
      </c>
      <c r="B131" s="4" t="str">
        <f>'2) Enrollment Chart'!C119</f>
        <v>Select from drop-down list →</v>
      </c>
      <c r="C131" s="854">
        <f>IFERROR(INDEX('Funding by District'!$F$6:$F$684,MATCH($B131,'Funding by District'!$D$6:$D$684,0),0),0)</f>
        <v>0</v>
      </c>
      <c r="D131" s="4">
        <v>34</v>
      </c>
      <c r="E131" s="61">
        <f t="shared" si="10"/>
        <v>0</v>
      </c>
      <c r="F131" s="61">
        <f t="shared" ref="F131:I131" si="49">E131*(1+F$96)</f>
        <v>0</v>
      </c>
      <c r="G131" s="61">
        <f t="shared" si="49"/>
        <v>0</v>
      </c>
      <c r="H131" s="61">
        <f t="shared" si="49"/>
        <v>0</v>
      </c>
      <c r="I131" s="61">
        <f t="shared" si="49"/>
        <v>0</v>
      </c>
      <c r="K131" s="5">
        <v>34</v>
      </c>
      <c r="L131" s="61">
        <f>'2) Enrollment Chart'!D119</f>
        <v>0</v>
      </c>
      <c r="M131" s="61">
        <f>'2) Enrollment Chart'!E119</f>
        <v>0</v>
      </c>
      <c r="N131" s="61">
        <f>'2) Enrollment Chart'!F119</f>
        <v>0</v>
      </c>
      <c r="O131" s="61">
        <f>'2) Enrollment Chart'!G119</f>
        <v>0</v>
      </c>
      <c r="P131" s="61">
        <f>'2) Enrollment Chart'!H119</f>
        <v>0</v>
      </c>
      <c r="Q131" s="61">
        <f t="shared" si="12"/>
        <v>0</v>
      </c>
      <c r="S131" s="4">
        <v>34</v>
      </c>
      <c r="T131" s="61">
        <f t="shared" si="44"/>
        <v>0</v>
      </c>
      <c r="U131" s="61">
        <f t="shared" si="45"/>
        <v>0</v>
      </c>
      <c r="V131" s="61">
        <f t="shared" si="46"/>
        <v>0</v>
      </c>
      <c r="W131" s="61">
        <f t="shared" si="47"/>
        <v>0</v>
      </c>
      <c r="X131" s="61">
        <f t="shared" si="48"/>
        <v>0</v>
      </c>
    </row>
    <row r="132" spans="1:24">
      <c r="A132" s="7">
        <v>35</v>
      </c>
      <c r="B132" s="4" t="str">
        <f>'2) Enrollment Chart'!C120</f>
        <v>Select from drop-down list →</v>
      </c>
      <c r="C132" s="854">
        <f>IFERROR(INDEX('Funding by District'!$F$6:$F$684,MATCH($B132,'Funding by District'!$D$6:$D$684,0),0),0)</f>
        <v>0</v>
      </c>
      <c r="D132" s="4">
        <v>35</v>
      </c>
      <c r="E132" s="61">
        <f t="shared" si="10"/>
        <v>0</v>
      </c>
      <c r="F132" s="61">
        <f t="shared" ref="F132:I132" si="50">E132*(1+F$96)</f>
        <v>0</v>
      </c>
      <c r="G132" s="61">
        <f t="shared" si="50"/>
        <v>0</v>
      </c>
      <c r="H132" s="61">
        <f t="shared" si="50"/>
        <v>0</v>
      </c>
      <c r="I132" s="61">
        <f t="shared" si="50"/>
        <v>0</v>
      </c>
      <c r="K132" s="5">
        <v>35</v>
      </c>
      <c r="L132" s="61">
        <f>'2) Enrollment Chart'!D120</f>
        <v>0</v>
      </c>
      <c r="M132" s="61">
        <f>'2) Enrollment Chart'!E120</f>
        <v>0</v>
      </c>
      <c r="N132" s="61">
        <f>'2) Enrollment Chart'!F120</f>
        <v>0</v>
      </c>
      <c r="O132" s="61">
        <f>'2) Enrollment Chart'!G120</f>
        <v>0</v>
      </c>
      <c r="P132" s="61">
        <f>'2) Enrollment Chart'!H120</f>
        <v>0</v>
      </c>
      <c r="Q132" s="61">
        <f t="shared" si="12"/>
        <v>0</v>
      </c>
      <c r="S132" s="4">
        <v>35</v>
      </c>
      <c r="T132" s="61">
        <f t="shared" si="44"/>
        <v>0</v>
      </c>
      <c r="U132" s="61">
        <f t="shared" si="45"/>
        <v>0</v>
      </c>
      <c r="V132" s="61">
        <f t="shared" si="46"/>
        <v>0</v>
      </c>
      <c r="W132" s="61">
        <f t="shared" si="47"/>
        <v>0</v>
      </c>
      <c r="X132" s="61">
        <f t="shared" si="48"/>
        <v>0</v>
      </c>
    </row>
    <row r="133" spans="1:24">
      <c r="A133" s="7">
        <v>36</v>
      </c>
      <c r="B133" s="4" t="str">
        <f>'2) Enrollment Chart'!C121</f>
        <v>Select from drop-down list →</v>
      </c>
      <c r="C133" s="854">
        <f>IFERROR(INDEX('Funding by District'!$F$6:$F$684,MATCH($B133,'Funding by District'!$D$6:$D$684,0),0),0)</f>
        <v>0</v>
      </c>
      <c r="D133" s="4">
        <v>36</v>
      </c>
      <c r="E133" s="61">
        <f t="shared" si="10"/>
        <v>0</v>
      </c>
      <c r="F133" s="61">
        <f t="shared" ref="F133:I133" si="51">E133*(1+F$96)</f>
        <v>0</v>
      </c>
      <c r="G133" s="61">
        <f t="shared" si="51"/>
        <v>0</v>
      </c>
      <c r="H133" s="61">
        <f t="shared" si="51"/>
        <v>0</v>
      </c>
      <c r="I133" s="61">
        <f t="shared" si="51"/>
        <v>0</v>
      </c>
      <c r="K133" s="5">
        <v>36</v>
      </c>
      <c r="L133" s="61">
        <f>'2) Enrollment Chart'!D121</f>
        <v>0</v>
      </c>
      <c r="M133" s="61">
        <f>'2) Enrollment Chart'!E121</f>
        <v>0</v>
      </c>
      <c r="N133" s="61">
        <f>'2) Enrollment Chart'!F121</f>
        <v>0</v>
      </c>
      <c r="O133" s="61">
        <f>'2) Enrollment Chart'!G121</f>
        <v>0</v>
      </c>
      <c r="P133" s="61">
        <f>'2) Enrollment Chart'!H121</f>
        <v>0</v>
      </c>
      <c r="Q133" s="61">
        <f t="shared" si="12"/>
        <v>0</v>
      </c>
      <c r="S133" s="4">
        <v>36</v>
      </c>
      <c r="T133" s="61">
        <f t="shared" si="44"/>
        <v>0</v>
      </c>
      <c r="U133" s="61">
        <f t="shared" si="45"/>
        <v>0</v>
      </c>
      <c r="V133" s="61">
        <f t="shared" si="46"/>
        <v>0</v>
      </c>
      <c r="W133" s="61">
        <f t="shared" si="47"/>
        <v>0</v>
      </c>
      <c r="X133" s="61">
        <f t="shared" si="48"/>
        <v>0</v>
      </c>
    </row>
    <row r="134" spans="1:24">
      <c r="A134" s="7">
        <v>37</v>
      </c>
      <c r="B134" s="4" t="str">
        <f>'2) Enrollment Chart'!C122</f>
        <v>Select from drop-down list →</v>
      </c>
      <c r="C134" s="854">
        <f>IFERROR(INDEX('Funding by District'!$F$6:$F$684,MATCH($B134,'Funding by District'!$D$6:$D$684,0),0),0)</f>
        <v>0</v>
      </c>
      <c r="D134" s="4">
        <v>37</v>
      </c>
      <c r="E134" s="61">
        <f t="shared" si="10"/>
        <v>0</v>
      </c>
      <c r="F134" s="61">
        <f t="shared" ref="F134:I134" si="52">E134*(1+F$96)</f>
        <v>0</v>
      </c>
      <c r="G134" s="61">
        <f t="shared" si="52"/>
        <v>0</v>
      </c>
      <c r="H134" s="61">
        <f t="shared" si="52"/>
        <v>0</v>
      </c>
      <c r="I134" s="61">
        <f t="shared" si="52"/>
        <v>0</v>
      </c>
      <c r="K134" s="5">
        <v>37</v>
      </c>
      <c r="L134" s="61">
        <f>'2) Enrollment Chart'!D122</f>
        <v>0</v>
      </c>
      <c r="M134" s="61">
        <f>'2) Enrollment Chart'!E122</f>
        <v>0</v>
      </c>
      <c r="N134" s="61">
        <f>'2) Enrollment Chart'!F122</f>
        <v>0</v>
      </c>
      <c r="O134" s="61">
        <f>'2) Enrollment Chart'!G122</f>
        <v>0</v>
      </c>
      <c r="P134" s="61">
        <f>'2) Enrollment Chart'!H122</f>
        <v>0</v>
      </c>
      <c r="Q134" s="61">
        <f t="shared" si="12"/>
        <v>0</v>
      </c>
      <c r="S134" s="4">
        <v>37</v>
      </c>
      <c r="T134" s="61">
        <f t="shared" si="44"/>
        <v>0</v>
      </c>
      <c r="U134" s="61">
        <f t="shared" si="45"/>
        <v>0</v>
      </c>
      <c r="V134" s="61">
        <f t="shared" si="46"/>
        <v>0</v>
      </c>
      <c r="W134" s="61">
        <f t="shared" si="47"/>
        <v>0</v>
      </c>
      <c r="X134" s="61">
        <f t="shared" si="48"/>
        <v>0</v>
      </c>
    </row>
    <row r="135" spans="1:24">
      <c r="A135" s="7">
        <v>38</v>
      </c>
      <c r="B135" s="4" t="str">
        <f>'2) Enrollment Chart'!C123</f>
        <v>Select from drop-down list →</v>
      </c>
      <c r="C135" s="854">
        <f>IFERROR(INDEX('Funding by District'!$F$6:$F$684,MATCH($B135,'Funding by District'!$D$6:$D$684,0),0),0)</f>
        <v>0</v>
      </c>
      <c r="D135" s="4">
        <v>38</v>
      </c>
      <c r="E135" s="61">
        <f t="shared" si="10"/>
        <v>0</v>
      </c>
      <c r="F135" s="61">
        <f t="shared" ref="F135:I135" si="53">E135*(1+F$96)</f>
        <v>0</v>
      </c>
      <c r="G135" s="61">
        <f t="shared" si="53"/>
        <v>0</v>
      </c>
      <c r="H135" s="61">
        <f t="shared" si="53"/>
        <v>0</v>
      </c>
      <c r="I135" s="61">
        <f t="shared" si="53"/>
        <v>0</v>
      </c>
      <c r="K135" s="5">
        <v>38</v>
      </c>
      <c r="L135" s="61">
        <f>'2) Enrollment Chart'!D123</f>
        <v>0</v>
      </c>
      <c r="M135" s="61">
        <f>'2) Enrollment Chart'!E123</f>
        <v>0</v>
      </c>
      <c r="N135" s="61">
        <f>'2) Enrollment Chart'!F123</f>
        <v>0</v>
      </c>
      <c r="O135" s="61">
        <f>'2) Enrollment Chart'!G123</f>
        <v>0</v>
      </c>
      <c r="P135" s="61">
        <f>'2) Enrollment Chart'!H123</f>
        <v>0</v>
      </c>
      <c r="Q135" s="61">
        <f t="shared" si="12"/>
        <v>0</v>
      </c>
      <c r="S135" s="4">
        <v>38</v>
      </c>
      <c r="T135" s="61">
        <f t="shared" si="44"/>
        <v>0</v>
      </c>
      <c r="U135" s="61">
        <f t="shared" si="45"/>
        <v>0</v>
      </c>
      <c r="V135" s="61">
        <f t="shared" si="46"/>
        <v>0</v>
      </c>
      <c r="W135" s="61">
        <f t="shared" si="47"/>
        <v>0</v>
      </c>
      <c r="X135" s="61">
        <f t="shared" si="48"/>
        <v>0</v>
      </c>
    </row>
    <row r="136" spans="1:24">
      <c r="A136" s="7">
        <v>39</v>
      </c>
      <c r="B136" s="4" t="str">
        <f>'2) Enrollment Chart'!C124</f>
        <v>Select from drop-down list →</v>
      </c>
      <c r="C136" s="854">
        <f>IFERROR(INDEX('Funding by District'!$F$6:$F$684,MATCH($B136,'Funding by District'!$D$6:$D$684,0),0),0)</f>
        <v>0</v>
      </c>
      <c r="D136" s="4">
        <v>39</v>
      </c>
      <c r="E136" s="61">
        <f t="shared" si="10"/>
        <v>0</v>
      </c>
      <c r="F136" s="61">
        <f t="shared" ref="F136:I136" si="54">E136*(1+F$96)</f>
        <v>0</v>
      </c>
      <c r="G136" s="61">
        <f t="shared" si="54"/>
        <v>0</v>
      </c>
      <c r="H136" s="61">
        <f t="shared" si="54"/>
        <v>0</v>
      </c>
      <c r="I136" s="61">
        <f t="shared" si="54"/>
        <v>0</v>
      </c>
      <c r="K136" s="5">
        <v>39</v>
      </c>
      <c r="L136" s="61">
        <f>'2) Enrollment Chart'!D124</f>
        <v>0</v>
      </c>
      <c r="M136" s="61">
        <f>'2) Enrollment Chart'!E124</f>
        <v>0</v>
      </c>
      <c r="N136" s="61">
        <f>'2) Enrollment Chart'!F124</f>
        <v>0</v>
      </c>
      <c r="O136" s="61">
        <f>'2) Enrollment Chart'!G124</f>
        <v>0</v>
      </c>
      <c r="P136" s="61">
        <f>'2) Enrollment Chart'!H124</f>
        <v>0</v>
      </c>
      <c r="Q136" s="61">
        <f t="shared" si="12"/>
        <v>0</v>
      </c>
      <c r="S136" s="4">
        <v>39</v>
      </c>
      <c r="T136" s="61">
        <f t="shared" si="44"/>
        <v>0</v>
      </c>
      <c r="U136" s="61">
        <f t="shared" si="45"/>
        <v>0</v>
      </c>
      <c r="V136" s="61">
        <f t="shared" si="46"/>
        <v>0</v>
      </c>
      <c r="W136" s="61">
        <f t="shared" si="47"/>
        <v>0</v>
      </c>
      <c r="X136" s="61">
        <f t="shared" si="48"/>
        <v>0</v>
      </c>
    </row>
    <row r="137" spans="1:24">
      <c r="A137" s="7">
        <v>40</v>
      </c>
      <c r="B137" s="4" t="str">
        <f>'2) Enrollment Chart'!C125</f>
        <v>Select from drop-down list →</v>
      </c>
      <c r="C137" s="854">
        <f>IFERROR(INDEX('Funding by District'!$F$6:$F$684,MATCH($B137,'Funding by District'!$D$6:$D$684,0),0),0)</f>
        <v>0</v>
      </c>
      <c r="D137" s="4">
        <v>40</v>
      </c>
      <c r="E137" s="61">
        <f t="shared" si="10"/>
        <v>0</v>
      </c>
      <c r="F137" s="61">
        <f t="shared" ref="F137:I137" si="55">E137*(1+F$96)</f>
        <v>0</v>
      </c>
      <c r="G137" s="61">
        <f t="shared" si="55"/>
        <v>0</v>
      </c>
      <c r="H137" s="61">
        <f t="shared" si="55"/>
        <v>0</v>
      </c>
      <c r="I137" s="61">
        <f t="shared" si="55"/>
        <v>0</v>
      </c>
      <c r="K137" s="5">
        <v>40</v>
      </c>
      <c r="L137" s="61">
        <f>'2) Enrollment Chart'!D125</f>
        <v>0</v>
      </c>
      <c r="M137" s="61">
        <f>'2) Enrollment Chart'!E125</f>
        <v>0</v>
      </c>
      <c r="N137" s="61">
        <f>'2) Enrollment Chart'!F125</f>
        <v>0</v>
      </c>
      <c r="O137" s="61">
        <f>'2) Enrollment Chart'!G125</f>
        <v>0</v>
      </c>
      <c r="P137" s="61">
        <f>'2) Enrollment Chart'!H125</f>
        <v>0</v>
      </c>
      <c r="Q137" s="61">
        <f t="shared" si="12"/>
        <v>0</v>
      </c>
      <c r="S137" s="4">
        <v>40</v>
      </c>
      <c r="T137" s="61">
        <f t="shared" si="44"/>
        <v>0</v>
      </c>
      <c r="U137" s="61">
        <f t="shared" si="45"/>
        <v>0</v>
      </c>
      <c r="V137" s="61">
        <f t="shared" si="46"/>
        <v>0</v>
      </c>
      <c r="W137" s="61">
        <f t="shared" si="47"/>
        <v>0</v>
      </c>
      <c r="X137" s="61">
        <f t="shared" si="48"/>
        <v>0</v>
      </c>
    </row>
    <row r="138" spans="1:24">
      <c r="A138" s="7">
        <v>41</v>
      </c>
      <c r="B138" s="4" t="str">
        <f>'2) Enrollment Chart'!C126</f>
        <v>Select from drop-down list →</v>
      </c>
      <c r="C138" s="854">
        <f>IFERROR(INDEX('Funding by District'!$F$6:$F$684,MATCH($B138,'Funding by District'!$D$6:$D$684,0),0),0)</f>
        <v>0</v>
      </c>
      <c r="D138" s="4">
        <v>41</v>
      </c>
      <c r="E138" s="61">
        <f t="shared" si="10"/>
        <v>0</v>
      </c>
      <c r="F138" s="61">
        <f t="shared" ref="F138:I138" si="56">E138*(1+F$96)</f>
        <v>0</v>
      </c>
      <c r="G138" s="61">
        <f t="shared" si="56"/>
        <v>0</v>
      </c>
      <c r="H138" s="61">
        <f t="shared" si="56"/>
        <v>0</v>
      </c>
      <c r="I138" s="61">
        <f t="shared" si="56"/>
        <v>0</v>
      </c>
      <c r="K138" s="5">
        <v>41</v>
      </c>
      <c r="L138" s="61">
        <f>'2) Enrollment Chart'!D126</f>
        <v>0</v>
      </c>
      <c r="M138" s="61">
        <f>'2) Enrollment Chart'!E126</f>
        <v>0</v>
      </c>
      <c r="N138" s="61">
        <f>'2) Enrollment Chart'!F126</f>
        <v>0</v>
      </c>
      <c r="O138" s="61">
        <f>'2) Enrollment Chart'!G126</f>
        <v>0</v>
      </c>
      <c r="P138" s="61">
        <f>'2) Enrollment Chart'!H126</f>
        <v>0</v>
      </c>
      <c r="Q138" s="61">
        <f t="shared" si="12"/>
        <v>0</v>
      </c>
      <c r="S138" s="4">
        <v>41</v>
      </c>
      <c r="T138" s="61">
        <f t="shared" si="44"/>
        <v>0</v>
      </c>
      <c r="U138" s="61">
        <f t="shared" si="45"/>
        <v>0</v>
      </c>
      <c r="V138" s="61">
        <f t="shared" si="46"/>
        <v>0</v>
      </c>
      <c r="W138" s="61">
        <f t="shared" si="47"/>
        <v>0</v>
      </c>
      <c r="X138" s="61">
        <f t="shared" si="48"/>
        <v>0</v>
      </c>
    </row>
    <row r="139" spans="1:24">
      <c r="A139" s="7">
        <v>42</v>
      </c>
      <c r="B139" s="4" t="str">
        <f>'2) Enrollment Chart'!C127</f>
        <v>Select from drop-down list →</v>
      </c>
      <c r="C139" s="854">
        <f>IFERROR(INDEX('Funding by District'!$F$6:$F$684,MATCH($B139,'Funding by District'!$D$6:$D$684,0),0),0)</f>
        <v>0</v>
      </c>
      <c r="D139" s="4">
        <v>42</v>
      </c>
      <c r="E139" s="61">
        <f t="shared" si="10"/>
        <v>0</v>
      </c>
      <c r="F139" s="61">
        <f t="shared" ref="F139:I139" si="57">E139*(1+F$96)</f>
        <v>0</v>
      </c>
      <c r="G139" s="61">
        <f t="shared" si="57"/>
        <v>0</v>
      </c>
      <c r="H139" s="61">
        <f t="shared" si="57"/>
        <v>0</v>
      </c>
      <c r="I139" s="61">
        <f t="shared" si="57"/>
        <v>0</v>
      </c>
      <c r="K139" s="5">
        <v>42</v>
      </c>
      <c r="L139" s="61">
        <f>'2) Enrollment Chart'!D127</f>
        <v>0</v>
      </c>
      <c r="M139" s="61">
        <f>'2) Enrollment Chart'!E127</f>
        <v>0</v>
      </c>
      <c r="N139" s="61">
        <f>'2) Enrollment Chart'!F127</f>
        <v>0</v>
      </c>
      <c r="O139" s="61">
        <f>'2) Enrollment Chart'!G127</f>
        <v>0</v>
      </c>
      <c r="P139" s="61">
        <f>'2) Enrollment Chart'!H127</f>
        <v>0</v>
      </c>
      <c r="Q139" s="61">
        <f t="shared" si="12"/>
        <v>0</v>
      </c>
      <c r="S139" s="4">
        <v>42</v>
      </c>
      <c r="T139" s="61">
        <f t="shared" si="44"/>
        <v>0</v>
      </c>
      <c r="U139" s="61">
        <f t="shared" si="45"/>
        <v>0</v>
      </c>
      <c r="V139" s="61">
        <f t="shared" si="46"/>
        <v>0</v>
      </c>
      <c r="W139" s="61">
        <f t="shared" si="47"/>
        <v>0</v>
      </c>
      <c r="X139" s="61">
        <f t="shared" si="48"/>
        <v>0</v>
      </c>
    </row>
    <row r="140" spans="1:24">
      <c r="A140" s="7">
        <v>43</v>
      </c>
      <c r="B140" s="4" t="str">
        <f>'2) Enrollment Chart'!C128</f>
        <v>Select from drop-down list →</v>
      </c>
      <c r="C140" s="854">
        <f>IFERROR(INDEX('Funding by District'!$F$6:$F$684,MATCH($B140,'Funding by District'!$D$6:$D$684,0),0),0)</f>
        <v>0</v>
      </c>
      <c r="D140" s="4">
        <v>43</v>
      </c>
      <c r="E140" s="61">
        <f t="shared" si="10"/>
        <v>0</v>
      </c>
      <c r="F140" s="61">
        <f t="shared" ref="F140:I140" si="58">E140*(1+F$96)</f>
        <v>0</v>
      </c>
      <c r="G140" s="61">
        <f t="shared" si="58"/>
        <v>0</v>
      </c>
      <c r="H140" s="61">
        <f t="shared" si="58"/>
        <v>0</v>
      </c>
      <c r="I140" s="61">
        <f t="shared" si="58"/>
        <v>0</v>
      </c>
      <c r="K140" s="5">
        <v>43</v>
      </c>
      <c r="L140" s="61">
        <f>'2) Enrollment Chart'!D128</f>
        <v>0</v>
      </c>
      <c r="M140" s="61">
        <f>'2) Enrollment Chart'!E128</f>
        <v>0</v>
      </c>
      <c r="N140" s="61">
        <f>'2) Enrollment Chart'!F128</f>
        <v>0</v>
      </c>
      <c r="O140" s="61">
        <f>'2) Enrollment Chart'!G128</f>
        <v>0</v>
      </c>
      <c r="P140" s="61">
        <f>'2) Enrollment Chart'!H128</f>
        <v>0</v>
      </c>
      <c r="Q140" s="61">
        <f t="shared" si="12"/>
        <v>0</v>
      </c>
      <c r="S140" s="4">
        <v>43</v>
      </c>
      <c r="T140" s="61">
        <f t="shared" si="44"/>
        <v>0</v>
      </c>
      <c r="U140" s="61">
        <f t="shared" si="45"/>
        <v>0</v>
      </c>
      <c r="V140" s="61">
        <f t="shared" si="46"/>
        <v>0</v>
      </c>
      <c r="W140" s="61">
        <f t="shared" si="47"/>
        <v>0</v>
      </c>
      <c r="X140" s="61">
        <f t="shared" si="48"/>
        <v>0</v>
      </c>
    </row>
    <row r="141" spans="1:24">
      <c r="A141" s="7">
        <v>44</v>
      </c>
      <c r="B141" s="4" t="str">
        <f>'2) Enrollment Chart'!C129</f>
        <v>Select from drop-down list →</v>
      </c>
      <c r="C141" s="854">
        <f>IFERROR(INDEX('Funding by District'!$F$6:$F$684,MATCH($B141,'Funding by District'!$D$6:$D$684,0),0),0)</f>
        <v>0</v>
      </c>
      <c r="D141" s="4">
        <v>44</v>
      </c>
      <c r="E141" s="61">
        <f t="shared" si="10"/>
        <v>0</v>
      </c>
      <c r="F141" s="61">
        <f t="shared" ref="F141:I141" si="59">E141*(1+F$96)</f>
        <v>0</v>
      </c>
      <c r="G141" s="61">
        <f t="shared" si="59"/>
        <v>0</v>
      </c>
      <c r="H141" s="61">
        <f t="shared" si="59"/>
        <v>0</v>
      </c>
      <c r="I141" s="61">
        <f t="shared" si="59"/>
        <v>0</v>
      </c>
      <c r="K141" s="5">
        <v>44</v>
      </c>
      <c r="L141" s="61">
        <f>'2) Enrollment Chart'!D129</f>
        <v>0</v>
      </c>
      <c r="M141" s="61">
        <f>'2) Enrollment Chart'!E129</f>
        <v>0</v>
      </c>
      <c r="N141" s="61">
        <f>'2) Enrollment Chart'!F129</f>
        <v>0</v>
      </c>
      <c r="O141" s="61">
        <f>'2) Enrollment Chart'!G129</f>
        <v>0</v>
      </c>
      <c r="P141" s="61">
        <f>'2) Enrollment Chart'!H129</f>
        <v>0</v>
      </c>
      <c r="Q141" s="61">
        <f t="shared" si="12"/>
        <v>0</v>
      </c>
      <c r="S141" s="4">
        <v>44</v>
      </c>
      <c r="T141" s="61">
        <f t="shared" si="44"/>
        <v>0</v>
      </c>
      <c r="U141" s="61">
        <f t="shared" si="45"/>
        <v>0</v>
      </c>
      <c r="V141" s="61">
        <f t="shared" si="46"/>
        <v>0</v>
      </c>
      <c r="W141" s="61">
        <f t="shared" si="47"/>
        <v>0</v>
      </c>
      <c r="X141" s="61">
        <f t="shared" si="48"/>
        <v>0</v>
      </c>
    </row>
    <row r="142" spans="1:24">
      <c r="A142" s="7">
        <v>45</v>
      </c>
      <c r="B142" s="4" t="str">
        <f>'2) Enrollment Chart'!C130</f>
        <v>Select from drop-down list →</v>
      </c>
      <c r="C142" s="854">
        <f>IFERROR(INDEX('Funding by District'!$F$6:$F$684,MATCH($B142,'Funding by District'!$D$6:$D$684,0),0),0)</f>
        <v>0</v>
      </c>
      <c r="D142" s="4">
        <v>45</v>
      </c>
      <c r="E142" s="61">
        <f t="shared" si="10"/>
        <v>0</v>
      </c>
      <c r="F142" s="61">
        <f t="shared" ref="F142:I142" si="60">E142*(1+F$96)</f>
        <v>0</v>
      </c>
      <c r="G142" s="61">
        <f t="shared" si="60"/>
        <v>0</v>
      </c>
      <c r="H142" s="61">
        <f t="shared" si="60"/>
        <v>0</v>
      </c>
      <c r="I142" s="61">
        <f t="shared" si="60"/>
        <v>0</v>
      </c>
      <c r="K142" s="5">
        <v>45</v>
      </c>
      <c r="L142" s="61">
        <f>'2) Enrollment Chart'!D130</f>
        <v>0</v>
      </c>
      <c r="M142" s="61">
        <f>'2) Enrollment Chart'!E130</f>
        <v>0</v>
      </c>
      <c r="N142" s="61">
        <f>'2) Enrollment Chart'!F130</f>
        <v>0</v>
      </c>
      <c r="O142" s="61">
        <f>'2) Enrollment Chart'!G130</f>
        <v>0</v>
      </c>
      <c r="P142" s="61">
        <f>'2) Enrollment Chart'!H130</f>
        <v>0</v>
      </c>
      <c r="Q142" s="61">
        <f t="shared" si="12"/>
        <v>0</v>
      </c>
      <c r="S142" s="4">
        <v>45</v>
      </c>
      <c r="T142" s="61">
        <f t="shared" si="44"/>
        <v>0</v>
      </c>
      <c r="U142" s="61">
        <f t="shared" si="45"/>
        <v>0</v>
      </c>
      <c r="V142" s="61">
        <f t="shared" si="46"/>
        <v>0</v>
      </c>
      <c r="W142" s="61">
        <f t="shared" si="47"/>
        <v>0</v>
      </c>
      <c r="X142" s="61">
        <f t="shared" si="48"/>
        <v>0</v>
      </c>
    </row>
    <row r="143" spans="1:24">
      <c r="A143" s="7">
        <v>46</v>
      </c>
      <c r="B143" s="4" t="str">
        <f>'2) Enrollment Chart'!C131</f>
        <v>Select from drop-down list →</v>
      </c>
      <c r="C143" s="854">
        <f>IFERROR(INDEX('Funding by District'!$F$6:$F$684,MATCH($B143,'Funding by District'!$D$6:$D$684,0),0),0)</f>
        <v>0</v>
      </c>
      <c r="D143" s="4">
        <v>46</v>
      </c>
      <c r="E143" s="61">
        <f t="shared" si="10"/>
        <v>0</v>
      </c>
      <c r="F143" s="61">
        <f t="shared" ref="F143:I143" si="61">E143*(1+F$96)</f>
        <v>0</v>
      </c>
      <c r="G143" s="61">
        <f t="shared" si="61"/>
        <v>0</v>
      </c>
      <c r="H143" s="61">
        <f t="shared" si="61"/>
        <v>0</v>
      </c>
      <c r="I143" s="61">
        <f t="shared" si="61"/>
        <v>0</v>
      </c>
      <c r="K143" s="5">
        <v>46</v>
      </c>
      <c r="L143" s="61">
        <f>'2) Enrollment Chart'!D131</f>
        <v>0</v>
      </c>
      <c r="M143" s="61">
        <f>'2) Enrollment Chart'!E131</f>
        <v>0</v>
      </c>
      <c r="N143" s="61">
        <f>'2) Enrollment Chart'!F131</f>
        <v>0</v>
      </c>
      <c r="O143" s="61">
        <f>'2) Enrollment Chart'!G131</f>
        <v>0</v>
      </c>
      <c r="P143" s="61">
        <f>'2) Enrollment Chart'!H131</f>
        <v>0</v>
      </c>
      <c r="Q143" s="61">
        <f t="shared" si="12"/>
        <v>0</v>
      </c>
      <c r="S143" s="4">
        <v>46</v>
      </c>
      <c r="T143" s="61">
        <f t="shared" si="44"/>
        <v>0</v>
      </c>
      <c r="U143" s="61">
        <f t="shared" si="45"/>
        <v>0</v>
      </c>
      <c r="V143" s="61">
        <f t="shared" si="46"/>
        <v>0</v>
      </c>
      <c r="W143" s="61">
        <f t="shared" si="47"/>
        <v>0</v>
      </c>
      <c r="X143" s="61">
        <f t="shared" si="48"/>
        <v>0</v>
      </c>
    </row>
    <row r="144" spans="1:24">
      <c r="A144" s="7">
        <v>47</v>
      </c>
      <c r="B144" s="4" t="str">
        <f>'2) Enrollment Chart'!C132</f>
        <v>Select from drop-down list →</v>
      </c>
      <c r="C144" s="854">
        <f>IFERROR(INDEX('Funding by District'!$F$6:$F$684,MATCH($B144,'Funding by District'!$D$6:$D$684,0),0),0)</f>
        <v>0</v>
      </c>
      <c r="D144" s="4">
        <v>47</v>
      </c>
      <c r="E144" s="61">
        <f t="shared" si="10"/>
        <v>0</v>
      </c>
      <c r="F144" s="61">
        <f t="shared" ref="F144:I144" si="62">E144*(1+F$96)</f>
        <v>0</v>
      </c>
      <c r="G144" s="61">
        <f t="shared" si="62"/>
        <v>0</v>
      </c>
      <c r="H144" s="61">
        <f t="shared" si="62"/>
        <v>0</v>
      </c>
      <c r="I144" s="61">
        <f t="shared" si="62"/>
        <v>0</v>
      </c>
      <c r="K144" s="5">
        <v>47</v>
      </c>
      <c r="L144" s="61">
        <f>'2) Enrollment Chart'!D132</f>
        <v>0</v>
      </c>
      <c r="M144" s="61">
        <f>'2) Enrollment Chart'!E132</f>
        <v>0</v>
      </c>
      <c r="N144" s="61">
        <f>'2) Enrollment Chart'!F132</f>
        <v>0</v>
      </c>
      <c r="O144" s="61">
        <f>'2) Enrollment Chart'!G132</f>
        <v>0</v>
      </c>
      <c r="P144" s="61">
        <f>'2) Enrollment Chart'!H132</f>
        <v>0</v>
      </c>
      <c r="Q144" s="61">
        <f t="shared" si="12"/>
        <v>0</v>
      </c>
      <c r="S144" s="4">
        <v>47</v>
      </c>
      <c r="T144" s="61">
        <f t="shared" si="44"/>
        <v>0</v>
      </c>
      <c r="U144" s="61">
        <f t="shared" si="45"/>
        <v>0</v>
      </c>
      <c r="V144" s="61">
        <f t="shared" si="46"/>
        <v>0</v>
      </c>
      <c r="W144" s="61">
        <f t="shared" si="47"/>
        <v>0</v>
      </c>
      <c r="X144" s="61">
        <f t="shared" si="48"/>
        <v>0</v>
      </c>
    </row>
    <row r="145" spans="1:34">
      <c r="A145" s="7">
        <v>48</v>
      </c>
      <c r="B145" s="4" t="str">
        <f>'2) Enrollment Chart'!C133</f>
        <v>Select from drop-down list →</v>
      </c>
      <c r="C145" s="854">
        <f>IFERROR(INDEX('Funding by District'!$F$6:$F$684,MATCH($B145,'Funding by District'!$D$6:$D$684,0),0),0)</f>
        <v>0</v>
      </c>
      <c r="D145" s="4">
        <v>48</v>
      </c>
      <c r="E145" s="61">
        <f t="shared" si="10"/>
        <v>0</v>
      </c>
      <c r="F145" s="61">
        <f t="shared" ref="F145:I145" si="63">E145*(1+F$96)</f>
        <v>0</v>
      </c>
      <c r="G145" s="61">
        <f t="shared" si="63"/>
        <v>0</v>
      </c>
      <c r="H145" s="61">
        <f t="shared" si="63"/>
        <v>0</v>
      </c>
      <c r="I145" s="61">
        <f t="shared" si="63"/>
        <v>0</v>
      </c>
      <c r="K145" s="5">
        <v>48</v>
      </c>
      <c r="L145" s="61">
        <f>'2) Enrollment Chart'!D133</f>
        <v>0</v>
      </c>
      <c r="M145" s="61">
        <f>'2) Enrollment Chart'!E133</f>
        <v>0</v>
      </c>
      <c r="N145" s="61">
        <f>'2) Enrollment Chart'!F133</f>
        <v>0</v>
      </c>
      <c r="O145" s="61">
        <f>'2) Enrollment Chart'!G133</f>
        <v>0</v>
      </c>
      <c r="P145" s="61">
        <f>'2) Enrollment Chart'!H133</f>
        <v>0</v>
      </c>
      <c r="Q145" s="61">
        <f t="shared" si="12"/>
        <v>0</v>
      </c>
      <c r="S145" s="4">
        <v>48</v>
      </c>
      <c r="T145" s="61">
        <f t="shared" si="44"/>
        <v>0</v>
      </c>
      <c r="U145" s="61">
        <f t="shared" si="45"/>
        <v>0</v>
      </c>
      <c r="V145" s="61">
        <f t="shared" si="46"/>
        <v>0</v>
      </c>
      <c r="W145" s="61">
        <f t="shared" si="47"/>
        <v>0</v>
      </c>
      <c r="X145" s="61">
        <f t="shared" si="48"/>
        <v>0</v>
      </c>
    </row>
    <row r="146" spans="1:34">
      <c r="A146" s="7">
        <v>49</v>
      </c>
      <c r="B146" s="4" t="str">
        <f>'2) Enrollment Chart'!C134</f>
        <v>Select from drop-down list →</v>
      </c>
      <c r="C146" s="854">
        <f>IFERROR(INDEX('Funding by District'!$F$6:$F$684,MATCH($B146,'Funding by District'!$D$6:$D$684,0),0),0)</f>
        <v>0</v>
      </c>
      <c r="D146" s="4">
        <v>49</v>
      </c>
      <c r="E146" s="61">
        <f t="shared" si="10"/>
        <v>0</v>
      </c>
      <c r="F146" s="61">
        <f t="shared" ref="F146:I147" si="64">E146*(1+F$96)</f>
        <v>0</v>
      </c>
      <c r="G146" s="61">
        <f t="shared" si="64"/>
        <v>0</v>
      </c>
      <c r="H146" s="61">
        <f t="shared" si="64"/>
        <v>0</v>
      </c>
      <c r="I146" s="61">
        <f t="shared" si="64"/>
        <v>0</v>
      </c>
      <c r="K146" s="5">
        <v>49</v>
      </c>
      <c r="L146" s="61">
        <f>'2) Enrollment Chart'!D134</f>
        <v>0</v>
      </c>
      <c r="M146" s="61">
        <f>'2) Enrollment Chart'!E134</f>
        <v>0</v>
      </c>
      <c r="N146" s="61">
        <f>'2) Enrollment Chart'!F134</f>
        <v>0</v>
      </c>
      <c r="O146" s="61">
        <f>'2) Enrollment Chart'!G134</f>
        <v>0</v>
      </c>
      <c r="P146" s="61">
        <f>'2) Enrollment Chart'!H134</f>
        <v>0</v>
      </c>
      <c r="Q146" s="61">
        <f t="shared" si="12"/>
        <v>0</v>
      </c>
      <c r="S146" s="4">
        <v>49</v>
      </c>
      <c r="T146" s="61">
        <f t="shared" si="44"/>
        <v>0</v>
      </c>
      <c r="U146" s="61">
        <f t="shared" si="45"/>
        <v>0</v>
      </c>
      <c r="V146" s="61">
        <f t="shared" si="46"/>
        <v>0</v>
      </c>
      <c r="W146" s="61">
        <f t="shared" si="47"/>
        <v>0</v>
      </c>
      <c r="X146" s="61">
        <f t="shared" si="48"/>
        <v>0</v>
      </c>
    </row>
    <row r="147" spans="1:34">
      <c r="A147" s="7">
        <v>50</v>
      </c>
      <c r="B147" s="4" t="str">
        <f>'2) Enrollment Chart'!C135</f>
        <v>Select from drop-down list →</v>
      </c>
      <c r="C147" s="854">
        <f>IFERROR(INDEX('Funding by District'!$F$6:$F$684,MATCH($B147,'Funding by District'!$D$6:$D$684,0),0),0)</f>
        <v>0</v>
      </c>
      <c r="D147" s="4">
        <v>50</v>
      </c>
      <c r="E147" s="61">
        <f t="shared" si="10"/>
        <v>0</v>
      </c>
      <c r="F147" s="61">
        <f t="shared" si="64"/>
        <v>0</v>
      </c>
      <c r="G147" s="61">
        <f t="shared" si="64"/>
        <v>0</v>
      </c>
      <c r="H147" s="61">
        <f t="shared" si="64"/>
        <v>0</v>
      </c>
      <c r="I147" s="61">
        <f t="shared" si="64"/>
        <v>0</v>
      </c>
      <c r="K147" s="5">
        <v>50</v>
      </c>
      <c r="L147" s="61">
        <f>'2) Enrollment Chart'!D135</f>
        <v>0</v>
      </c>
      <c r="M147" s="61">
        <f>'2) Enrollment Chart'!E135</f>
        <v>0</v>
      </c>
      <c r="N147" s="61">
        <f>'2) Enrollment Chart'!F135</f>
        <v>0</v>
      </c>
      <c r="O147" s="61">
        <f>'2) Enrollment Chart'!G135</f>
        <v>0</v>
      </c>
      <c r="P147" s="61">
        <f>'2) Enrollment Chart'!H135</f>
        <v>0</v>
      </c>
      <c r="Q147" s="61">
        <f t="shared" si="12"/>
        <v>0</v>
      </c>
      <c r="S147" s="4">
        <v>50</v>
      </c>
      <c r="T147" s="61">
        <f t="shared" si="44"/>
        <v>0</v>
      </c>
      <c r="U147" s="61">
        <f t="shared" si="45"/>
        <v>0</v>
      </c>
      <c r="V147" s="61">
        <f t="shared" si="46"/>
        <v>0</v>
      </c>
      <c r="W147" s="61">
        <f t="shared" si="47"/>
        <v>0</v>
      </c>
      <c r="X147" s="61">
        <f t="shared" si="48"/>
        <v>0</v>
      </c>
    </row>
    <row r="148" spans="1:34" s="81" customFormat="1" ht="20.100000000000001" customHeight="1">
      <c r="A148" s="80"/>
      <c r="B148" s="84" t="s">
        <v>230</v>
      </c>
      <c r="C148" s="83">
        <f>IFERROR(SUMPRODUCT(C113:C147,L113:L147)/SUM(L113:L147),0)</f>
        <v>0</v>
      </c>
      <c r="D148" s="85"/>
      <c r="E148" s="83">
        <f>IFERROR(SUMPRODUCT(E113:E147,L113:L147)/SUM(L113:L147),0)</f>
        <v>0</v>
      </c>
      <c r="F148" s="83">
        <f t="shared" ref="F148:I148" si="65">IFERROR(SUMPRODUCT(F113:F147,M113:M147)/SUM(M113:M147),0)</f>
        <v>0</v>
      </c>
      <c r="G148" s="83">
        <f t="shared" si="65"/>
        <v>0</v>
      </c>
      <c r="H148" s="83">
        <f t="shared" si="65"/>
        <v>0</v>
      </c>
      <c r="I148" s="83">
        <f t="shared" si="65"/>
        <v>0</v>
      </c>
      <c r="J148" s="82"/>
      <c r="K148" s="857" t="s">
        <v>346</v>
      </c>
      <c r="L148" s="856">
        <f>SUM(L113:L147)</f>
        <v>0</v>
      </c>
      <c r="M148" s="856">
        <f t="shared" ref="M148:Q148" si="66">SUM(M113:M147)</f>
        <v>0</v>
      </c>
      <c r="N148" s="856">
        <f t="shared" si="66"/>
        <v>0</v>
      </c>
      <c r="O148" s="856">
        <f t="shared" si="66"/>
        <v>0</v>
      </c>
      <c r="P148" s="856">
        <f t="shared" si="66"/>
        <v>0</v>
      </c>
      <c r="Q148" s="858">
        <f t="shared" si="66"/>
        <v>0</v>
      </c>
      <c r="R148"/>
      <c r="S148" s="855" t="s">
        <v>346</v>
      </c>
      <c r="T148" s="856">
        <f>SUM(T113:T147)</f>
        <v>0</v>
      </c>
      <c r="U148" s="856">
        <f t="shared" ref="U148:X148" si="67">SUM(U113:U147)</f>
        <v>0</v>
      </c>
      <c r="V148" s="856">
        <f t="shared" si="67"/>
        <v>0</v>
      </c>
      <c r="W148" s="856">
        <f t="shared" si="67"/>
        <v>0</v>
      </c>
      <c r="X148" s="856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81" customFormat="1" ht="20.100000000000001" customHeight="1">
      <c r="A149" s="80"/>
      <c r="B149" s="84" t="s">
        <v>231</v>
      </c>
      <c r="C149" s="860">
        <f>IFERROR(SUMPRODUCT(C98:C147,L98:L147)/SUM(L98:L147),0)</f>
        <v>0</v>
      </c>
      <c r="D149" s="85"/>
      <c r="E149" s="83">
        <f>IFERROR(SUMPRODUCT(E98:E147,L98:L147)/SUM(L98:L147),0)</f>
        <v>0</v>
      </c>
      <c r="F149" s="83">
        <f t="shared" ref="F149:I149" si="68">IFERROR(SUMPRODUCT(F98:F147,M98:M147)/SUM(M98:M147),0)</f>
        <v>0</v>
      </c>
      <c r="G149" s="83">
        <f t="shared" si="68"/>
        <v>0</v>
      </c>
      <c r="H149" s="83">
        <f t="shared" si="68"/>
        <v>0</v>
      </c>
      <c r="I149" s="83">
        <f t="shared" si="68"/>
        <v>0</v>
      </c>
      <c r="J149" s="82"/>
      <c r="K149" s="855" t="s">
        <v>99</v>
      </c>
      <c r="L149" s="856">
        <f t="shared" ref="L149:Q149" si="69">SUM(L98:L147)</f>
        <v>0</v>
      </c>
      <c r="M149" s="856">
        <f t="shared" si="69"/>
        <v>0</v>
      </c>
      <c r="N149" s="856">
        <f t="shared" si="69"/>
        <v>0</v>
      </c>
      <c r="O149" s="856">
        <f t="shared" si="69"/>
        <v>0</v>
      </c>
      <c r="P149" s="856">
        <f t="shared" si="69"/>
        <v>0</v>
      </c>
      <c r="Q149" s="858">
        <f t="shared" si="69"/>
        <v>0</v>
      </c>
      <c r="R149"/>
      <c r="S149" s="855" t="s">
        <v>99</v>
      </c>
      <c r="T149" s="856">
        <f>SUM(T98:T147)</f>
        <v>0</v>
      </c>
      <c r="U149" s="856">
        <f t="shared" ref="U149:X149" si="70">SUM(U98:U147)</f>
        <v>0</v>
      </c>
      <c r="V149" s="856">
        <f t="shared" si="70"/>
        <v>0</v>
      </c>
      <c r="W149" s="856">
        <f t="shared" si="70"/>
        <v>0</v>
      </c>
      <c r="X149" s="856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6" thickBot="1">
      <c r="B150" s="14" t="s">
        <v>267</v>
      </c>
      <c r="C150" s="88"/>
      <c r="D150" s="552"/>
      <c r="E150" s="551" t="str">
        <f>IF(COUNTIF(B113:B147,"&lt;&gt;"&amp;B167)=0,"",COUNTIF(B113:B147,"&lt;&gt;"&amp;B167))</f>
        <v/>
      </c>
    </row>
    <row r="151" spans="1:34">
      <c r="K151" s="973" t="s">
        <v>1108</v>
      </c>
      <c r="L151" s="974"/>
      <c r="M151" s="974"/>
      <c r="N151" s="974"/>
      <c r="O151" s="974"/>
      <c r="P151" s="974"/>
      <c r="Q151" s="975"/>
    </row>
    <row r="152" spans="1:34">
      <c r="K152" s="976" t="s">
        <v>162</v>
      </c>
      <c r="L152" s="981" t="s">
        <v>1106</v>
      </c>
      <c r="M152" s="982"/>
      <c r="N152" s="964" t="s">
        <v>1107</v>
      </c>
      <c r="O152" s="983"/>
      <c r="P152" s="983"/>
      <c r="Q152" s="984"/>
    </row>
    <row r="153" spans="1:34">
      <c r="A153" s="72" t="s">
        <v>235</v>
      </c>
      <c r="D153"/>
      <c r="E153"/>
      <c r="F153"/>
      <c r="G153"/>
      <c r="H153"/>
      <c r="I153"/>
      <c r="J153"/>
      <c r="K153" s="977">
        <f>LARGE($Q$98:$Q$147,1)</f>
        <v>0</v>
      </c>
      <c r="L153" s="972" t="s">
        <v>317</v>
      </c>
      <c r="M153" s="551"/>
      <c r="N153" s="985" t="str">
        <f>INDEX($B$98:$B$147,MATCH(K153,$Q$98:$Q$147,0))</f>
        <v>Select from drop-down list →</v>
      </c>
      <c r="O153" s="983"/>
      <c r="P153" s="983"/>
      <c r="Q153" s="984"/>
    </row>
    <row r="154" spans="1:34" ht="15.6" thickBot="1">
      <c r="A154" s="72"/>
      <c r="B154" s="971" t="s">
        <v>1105</v>
      </c>
      <c r="D154"/>
      <c r="E154"/>
      <c r="F154"/>
      <c r="G154"/>
      <c r="H154"/>
      <c r="I154"/>
      <c r="J154"/>
      <c r="K154" s="978">
        <f>LARGE($Q$98:$Q$147,2)</f>
        <v>0</v>
      </c>
      <c r="L154" s="979" t="s">
        <v>318</v>
      </c>
      <c r="M154" s="980"/>
      <c r="N154" s="986" t="str">
        <f>INDEX($B$98:$B$147,MATCH(K154,$Q$98:$Q$147,0))</f>
        <v>Select from drop-down list →</v>
      </c>
      <c r="O154" s="987"/>
      <c r="P154" s="987"/>
      <c r="Q154" s="988"/>
    </row>
    <row r="155" spans="1:34">
      <c r="A155" s="969"/>
      <c r="B155" s="970" t="str">
        <f>MID('Funding by District'!$F$5,FIND(" 2",'Funding by District'!$F$5)+1,7)</f>
        <v>2021-22</v>
      </c>
      <c r="D155"/>
      <c r="E155"/>
      <c r="F155"/>
      <c r="G155"/>
      <c r="H155"/>
      <c r="I155"/>
      <c r="J155"/>
    </row>
    <row r="156" spans="1:34" ht="15.6" thickBot="1">
      <c r="A156" s="969"/>
      <c r="B156"/>
      <c r="D156"/>
      <c r="E156"/>
      <c r="F156"/>
      <c r="G156"/>
      <c r="J156" s="4"/>
      <c r="K156" s="4"/>
    </row>
    <row r="157" spans="1:34" ht="18.600000000000001" thickBot="1">
      <c r="A157" s="969"/>
      <c r="B157" s="997" t="s">
        <v>1113</v>
      </c>
      <c r="C157" s="814"/>
      <c r="D157" s="814"/>
      <c r="E157" s="814"/>
      <c r="F157" s="814"/>
      <c r="G157" s="1021"/>
      <c r="H157" s="1022" t="s">
        <v>1121</v>
      </c>
      <c r="I157" s="1023"/>
      <c r="J157" s="1024"/>
      <c r="K157" s="4"/>
    </row>
    <row r="158" spans="1:34" ht="15.6" thickBot="1">
      <c r="A158" s="969"/>
      <c r="B158" s="996" t="s">
        <v>1115</v>
      </c>
      <c r="C158" s="806"/>
      <c r="D158" s="806"/>
      <c r="E158" s="19"/>
      <c r="F158" s="19"/>
      <c r="G158" s="807"/>
      <c r="H158" s="1027" t="s">
        <v>1120</v>
      </c>
      <c r="I158" s="1025"/>
      <c r="J158" s="1026"/>
      <c r="K158" s="4"/>
    </row>
    <row r="159" spans="1:34" ht="15.6" thickBot="1">
      <c r="A159" s="969"/>
      <c r="B159" s="808" t="s">
        <v>1116</v>
      </c>
      <c r="C159" s="809"/>
      <c r="D159" s="809"/>
      <c r="E159" s="810"/>
      <c r="F159" s="810"/>
      <c r="G159" s="811"/>
      <c r="H159" s="39"/>
      <c r="I159"/>
      <c r="J159"/>
    </row>
    <row r="160" spans="1:34" ht="16.8">
      <c r="A160" s="969"/>
      <c r="B160" s="1020" t="s">
        <v>1117</v>
      </c>
      <c r="C160" s="1011"/>
      <c r="D160" s="1011"/>
      <c r="E160" s="1011"/>
      <c r="F160" s="1012"/>
      <c r="G160" s="1013"/>
      <c r="H160"/>
      <c r="I160"/>
      <c r="J160"/>
    </row>
    <row r="161" spans="1:11">
      <c r="A161" s="969"/>
      <c r="B161" s="1020" t="s">
        <v>1118</v>
      </c>
      <c r="C161" s="1014"/>
      <c r="D161" s="1014"/>
      <c r="E161" s="1014"/>
      <c r="F161" s="1015"/>
      <c r="G161" s="1016"/>
      <c r="H161"/>
      <c r="I161"/>
      <c r="J161"/>
    </row>
    <row r="162" spans="1:11" ht="16.8">
      <c r="A162" s="969"/>
      <c r="B162" s="1020" t="s">
        <v>323</v>
      </c>
      <c r="C162" s="1014"/>
      <c r="D162" s="1014"/>
      <c r="E162" s="1014"/>
      <c r="F162" s="1015"/>
      <c r="G162" s="1016"/>
      <c r="H162"/>
      <c r="I162"/>
      <c r="J162"/>
    </row>
    <row r="163" spans="1:11">
      <c r="A163" s="969"/>
      <c r="B163" s="1020" t="s">
        <v>322</v>
      </c>
      <c r="C163" s="1014"/>
      <c r="D163" s="1014"/>
      <c r="E163" s="1014"/>
      <c r="F163" s="1015"/>
      <c r="G163" s="1016"/>
      <c r="H163"/>
      <c r="I163"/>
      <c r="J163"/>
    </row>
    <row r="164" spans="1:11" ht="15.6" thickBot="1">
      <c r="B164" s="1019" t="s">
        <v>1119</v>
      </c>
      <c r="C164" s="1010"/>
      <c r="D164" s="1010"/>
      <c r="E164" s="1010"/>
      <c r="F164" s="1017"/>
      <c r="G164" s="1018"/>
      <c r="K164" s="4"/>
    </row>
    <row r="165" spans="1:11">
      <c r="A165" s="72" t="s">
        <v>321</v>
      </c>
      <c r="K165" s="4"/>
    </row>
    <row r="166" spans="1:11">
      <c r="A166" s="72"/>
      <c r="B166" s="802" t="s">
        <v>319</v>
      </c>
      <c r="C166" s="804" t="s">
        <v>320</v>
      </c>
      <c r="J166" s="4"/>
      <c r="K166" s="4"/>
    </row>
    <row r="167" spans="1:11">
      <c r="B167" s="812" t="s">
        <v>1111</v>
      </c>
      <c r="C167" s="813"/>
      <c r="D167" s="953" t="s">
        <v>1094</v>
      </c>
      <c r="E167" s="952"/>
      <c r="J167" s="4"/>
      <c r="K167" s="4"/>
    </row>
    <row r="168" spans="1:11">
      <c r="B168" s="803" t="str">
        <f t="array" ref="B168:B846" ca="1">IF(ROW('Funding by District'!$D$6:$D$684)-ROW($D$6)+1&gt;COUNT(C168:C846),"",
    INDEX('Funding by District'!$D:$D,SMALL(C168:C850,ROW(INDIRECT("1:"&amp;ROWS('Funding by District'!$D$6:$D$685))))))</f>
        <v>ADDISON CSD</v>
      </c>
      <c r="C168" s="805">
        <f>IF(COUNTIF(CONTROL!$B$98:$B$147,'Funding by District'!D6)&gt;=1,"",ROW()-162)</f>
        <v>6</v>
      </c>
      <c r="D168" s="55" t="s">
        <v>1114</v>
      </c>
      <c r="J168" s="4"/>
      <c r="K168" s="4"/>
    </row>
    <row r="169" spans="1:11">
      <c r="B169" s="803" t="str">
        <f ca="1"/>
        <v>ADIRONDACK CSD</v>
      </c>
      <c r="C169" s="805">
        <f>IF(COUNTIF(CONTROL!$B$98:$B$147,'Funding by District'!D7)&gt;=1,"",ROW()-162)</f>
        <v>7</v>
      </c>
      <c r="J169" s="4"/>
      <c r="K169" s="4"/>
    </row>
    <row r="170" spans="1:11">
      <c r="B170" s="803" t="str">
        <f ca="1"/>
        <v>AFTON CSD</v>
      </c>
      <c r="C170" s="805">
        <f>IF(COUNTIF(CONTROL!$B$98:$B$147,'Funding by District'!D8)&gt;=1,"",ROW()-162)</f>
        <v>8</v>
      </c>
      <c r="J170" s="4"/>
      <c r="K170" s="4"/>
    </row>
    <row r="171" spans="1:11">
      <c r="B171" s="803" t="str">
        <f ca="1"/>
        <v>AKRON CSD</v>
      </c>
      <c r="C171" s="805">
        <f>IF(COUNTIF(CONTROL!$B$98:$B$147,'Funding by District'!D9)&gt;=1,"",ROW()-162)</f>
        <v>9</v>
      </c>
      <c r="J171" s="4"/>
      <c r="K171" s="4"/>
    </row>
    <row r="172" spans="1:11">
      <c r="B172" s="803" t="str">
        <f ca="1"/>
        <v>ALBANY CITY SD</v>
      </c>
      <c r="C172" s="805">
        <f>IF(COUNTIF(CONTROL!$B$98:$B$147,'Funding by District'!D10)&gt;=1,"",ROW()-162)</f>
        <v>10</v>
      </c>
      <c r="J172" s="4"/>
      <c r="K172" s="4"/>
    </row>
    <row r="173" spans="1:11">
      <c r="B173" s="803" t="str">
        <f ca="1"/>
        <v>ALBION CSD</v>
      </c>
      <c r="C173" s="805">
        <f>IF(COUNTIF(CONTROL!$B$98:$B$147,'Funding by District'!D11)&gt;=1,"",ROW()-162)</f>
        <v>11</v>
      </c>
      <c r="J173" s="4"/>
      <c r="K173" s="4"/>
    </row>
    <row r="174" spans="1:11">
      <c r="B174" s="803" t="str">
        <f ca="1"/>
        <v>ALDEN CSD</v>
      </c>
      <c r="C174" s="805">
        <f>IF(COUNTIF(CONTROL!$B$98:$B$147,'Funding by District'!D12)&gt;=1,"",ROW()-162)</f>
        <v>12</v>
      </c>
      <c r="J174" s="4"/>
      <c r="K174" s="4"/>
    </row>
    <row r="175" spans="1:11">
      <c r="B175" s="803" t="str">
        <f ca="1"/>
        <v>ALEXANDER CSD</v>
      </c>
      <c r="C175" s="805">
        <f>IF(COUNTIF(CONTROL!$B$98:$B$147,'Funding by District'!D13)&gt;=1,"",ROW()-162)</f>
        <v>13</v>
      </c>
      <c r="F175" s="89"/>
      <c r="G175" s="89"/>
    </row>
    <row r="176" spans="1:11">
      <c r="B176" s="803" t="str">
        <f ca="1"/>
        <v>ALEXANDRIA CSD</v>
      </c>
      <c r="C176" s="805">
        <f>IF(COUNTIF(CONTROL!$B$98:$B$147,'Funding by District'!D14)&gt;=1,"",ROW()-162)</f>
        <v>14</v>
      </c>
      <c r="F176" s="89"/>
      <c r="G176" s="89"/>
    </row>
    <row r="177" spans="2:7">
      <c r="B177" s="803" t="str">
        <f ca="1"/>
        <v>ALFRED-ALMOND CSD</v>
      </c>
      <c r="C177" s="805">
        <f>IF(COUNTIF(CONTROL!$B$98:$B$147,'Funding by District'!D15)&gt;=1,"",ROW()-162)</f>
        <v>15</v>
      </c>
      <c r="F177" s="89"/>
      <c r="G177" s="89"/>
    </row>
    <row r="178" spans="2:7">
      <c r="B178" s="803" t="str">
        <f ca="1"/>
        <v>ALLEGANY-LIMESTONE CSD</v>
      </c>
      <c r="C178" s="805">
        <f>IF(COUNTIF(CONTROL!$B$98:$B$147,'Funding by District'!D16)&gt;=1,"",ROW()-162)</f>
        <v>16</v>
      </c>
      <c r="F178" s="89"/>
      <c r="G178" s="89"/>
    </row>
    <row r="179" spans="2:7">
      <c r="B179" s="803" t="str">
        <f ca="1"/>
        <v>ALTMAR-PARISH-WILLIAMSTOWN CSD</v>
      </c>
      <c r="C179" s="805">
        <f>IF(COUNTIF(CONTROL!$B$98:$B$147,'Funding by District'!D17)&gt;=1,"",ROW()-162)</f>
        <v>17</v>
      </c>
      <c r="F179" s="89"/>
      <c r="G179" s="89"/>
    </row>
    <row r="180" spans="2:7">
      <c r="B180" s="803" t="str">
        <f ca="1"/>
        <v>AMAGANSETT UFSD</v>
      </c>
      <c r="C180" s="805">
        <f>IF(COUNTIF(CONTROL!$B$98:$B$147,'Funding by District'!D18)&gt;=1,"",ROW()-162)</f>
        <v>18</v>
      </c>
      <c r="F180" s="89"/>
      <c r="G180" s="89"/>
    </row>
    <row r="181" spans="2:7">
      <c r="B181" s="803" t="str">
        <f ca="1"/>
        <v>AMHERST CSD</v>
      </c>
      <c r="C181" s="805">
        <f>IF(COUNTIF(CONTROL!$B$98:$B$147,'Funding by District'!D19)&gt;=1,"",ROW()-162)</f>
        <v>19</v>
      </c>
      <c r="F181" s="89"/>
      <c r="G181" s="89"/>
    </row>
    <row r="182" spans="2:7">
      <c r="B182" s="803" t="str">
        <f ca="1"/>
        <v>AMITYVILLE UFSD</v>
      </c>
      <c r="C182" s="805">
        <f>IF(COUNTIF(CONTROL!$B$98:$B$147,'Funding by District'!D20)&gt;=1,"",ROW()-162)</f>
        <v>20</v>
      </c>
      <c r="F182" s="89"/>
      <c r="G182" s="89"/>
    </row>
    <row r="183" spans="2:7">
      <c r="B183" s="803" t="str">
        <f ca="1"/>
        <v>AMSTERDAM CITY SD</v>
      </c>
      <c r="C183" s="805">
        <f>IF(COUNTIF(CONTROL!$B$98:$B$147,'Funding by District'!D21)&gt;=1,"",ROW()-162)</f>
        <v>21</v>
      </c>
      <c r="F183" s="89"/>
      <c r="G183" s="89"/>
    </row>
    <row r="184" spans="2:7">
      <c r="B184" s="803" t="str">
        <f ca="1"/>
        <v>ANDES CSD</v>
      </c>
      <c r="C184" s="805">
        <f>IF(COUNTIF(CONTROL!$B$98:$B$147,'Funding by District'!D22)&gt;=1,"",ROW()-162)</f>
        <v>22</v>
      </c>
      <c r="F184" s="89"/>
      <c r="G184" s="89"/>
    </row>
    <row r="185" spans="2:7">
      <c r="B185" s="803" t="str">
        <f ca="1"/>
        <v>ANDOVER CSD</v>
      </c>
      <c r="C185" s="805">
        <f>IF(COUNTIF(CONTROL!$B$98:$B$147,'Funding by District'!D23)&gt;=1,"",ROW()-162)</f>
        <v>23</v>
      </c>
      <c r="F185" s="89"/>
      <c r="G185" s="89"/>
    </row>
    <row r="186" spans="2:7">
      <c r="B186" s="803" t="str">
        <f ca="1"/>
        <v>ARDSLEY UFSD</v>
      </c>
      <c r="C186" s="805">
        <f>IF(COUNTIF(CONTROL!$B$98:$B$147,'Funding by District'!D24)&gt;=1,"",ROW()-162)</f>
        <v>24</v>
      </c>
      <c r="F186" s="89"/>
      <c r="G186" s="89"/>
    </row>
    <row r="187" spans="2:7">
      <c r="B187" s="803" t="str">
        <f ca="1"/>
        <v>ARGYLE CSD</v>
      </c>
      <c r="C187" s="805">
        <f>IF(COUNTIF(CONTROL!$B$98:$B$147,'Funding by District'!D25)&gt;=1,"",ROW()-162)</f>
        <v>25</v>
      </c>
      <c r="F187" s="89"/>
      <c r="G187" s="89"/>
    </row>
    <row r="188" spans="2:7">
      <c r="B188" s="803" t="str">
        <f ca="1"/>
        <v>ARKPORT CSD</v>
      </c>
      <c r="C188" s="805">
        <f>IF(COUNTIF(CONTROL!$B$98:$B$147,'Funding by District'!D26)&gt;=1,"",ROW()-162)</f>
        <v>26</v>
      </c>
      <c r="F188" s="89"/>
      <c r="G188" s="89"/>
    </row>
    <row r="189" spans="2:7">
      <c r="B189" s="803" t="str">
        <f ca="1"/>
        <v>ARLINGTON CSD</v>
      </c>
      <c r="C189" s="805">
        <f>IF(COUNTIF(CONTROL!$B$98:$B$147,'Funding by District'!D27)&gt;=1,"",ROW()-162)</f>
        <v>27</v>
      </c>
      <c r="F189" s="89"/>
      <c r="G189" s="89"/>
    </row>
    <row r="190" spans="2:7">
      <c r="B190" s="803" t="str">
        <f ca="1"/>
        <v>ATTICA CSD</v>
      </c>
      <c r="C190" s="805">
        <f>IF(COUNTIF(CONTROL!$B$98:$B$147,'Funding by District'!D28)&gt;=1,"",ROW()-162)</f>
        <v>28</v>
      </c>
      <c r="F190" s="89"/>
      <c r="G190" s="89"/>
    </row>
    <row r="191" spans="2:7">
      <c r="B191" s="803" t="str">
        <f ca="1"/>
        <v>AUBURN CITY SD</v>
      </c>
      <c r="C191" s="805">
        <f>IF(COUNTIF(CONTROL!$B$98:$B$147,'Funding by District'!D29)&gt;=1,"",ROW()-162)</f>
        <v>29</v>
      </c>
      <c r="F191" s="89"/>
      <c r="G191" s="89"/>
    </row>
    <row r="192" spans="2:7">
      <c r="B192" s="803" t="str">
        <f ca="1"/>
        <v>AUSABLE VALLEY CSD</v>
      </c>
      <c r="C192" s="805">
        <f>IF(COUNTIF(CONTROL!$B$98:$B$147,'Funding by District'!D30)&gt;=1,"",ROW()-162)</f>
        <v>30</v>
      </c>
      <c r="F192" s="89"/>
      <c r="G192" s="89"/>
    </row>
    <row r="193" spans="2:7">
      <c r="B193" s="803" t="str">
        <f ca="1"/>
        <v>AVERILL PARK CSD</v>
      </c>
      <c r="C193" s="805">
        <f>IF(COUNTIF(CONTROL!$B$98:$B$147,'Funding by District'!D31)&gt;=1,"",ROW()-162)</f>
        <v>31</v>
      </c>
      <c r="F193" s="89"/>
      <c r="G193" s="89"/>
    </row>
    <row r="194" spans="2:7">
      <c r="B194" s="803" t="str">
        <f ca="1"/>
        <v>AVOCA CSD</v>
      </c>
      <c r="C194" s="805">
        <f>IF(COUNTIF(CONTROL!$B$98:$B$147,'Funding by District'!D32)&gt;=1,"",ROW()-162)</f>
        <v>32</v>
      </c>
      <c r="F194" s="89"/>
      <c r="G194" s="89"/>
    </row>
    <row r="195" spans="2:7">
      <c r="B195" s="803" t="str">
        <f ca="1"/>
        <v>AVON CSD</v>
      </c>
      <c r="C195" s="805">
        <f>IF(COUNTIF(CONTROL!$B$98:$B$147,'Funding by District'!D33)&gt;=1,"",ROW()-162)</f>
        <v>33</v>
      </c>
      <c r="F195" s="89"/>
      <c r="G195" s="89"/>
    </row>
    <row r="196" spans="2:7">
      <c r="B196" s="803" t="str">
        <f ca="1"/>
        <v>BABYLON UFSD</v>
      </c>
      <c r="C196" s="805">
        <f>IF(COUNTIF(CONTROL!$B$98:$B$147,'Funding by District'!D34)&gt;=1,"",ROW()-162)</f>
        <v>34</v>
      </c>
      <c r="F196" s="89"/>
      <c r="G196" s="89"/>
    </row>
    <row r="197" spans="2:7">
      <c r="B197" s="803" t="str">
        <f ca="1"/>
        <v>BAINBRIDGE-GUILFORD CSD</v>
      </c>
      <c r="C197" s="805">
        <f>IF(COUNTIF(CONTROL!$B$98:$B$147,'Funding by District'!D35)&gt;=1,"",ROW()-162)</f>
        <v>35</v>
      </c>
      <c r="F197" s="89"/>
      <c r="G197" s="89"/>
    </row>
    <row r="198" spans="2:7">
      <c r="B198" s="803" t="str">
        <f ca="1"/>
        <v>BALDWIN UFSD</v>
      </c>
      <c r="C198" s="805">
        <f>IF(COUNTIF(CONTROL!$B$98:$B$147,'Funding by District'!D36)&gt;=1,"",ROW()-162)</f>
        <v>36</v>
      </c>
      <c r="F198" s="89"/>
      <c r="G198" s="89"/>
    </row>
    <row r="199" spans="2:7">
      <c r="B199" s="803" t="str">
        <f ca="1"/>
        <v>BALDWINSVILLE CSD</v>
      </c>
      <c r="C199" s="805">
        <f>IF(COUNTIF(CONTROL!$B$98:$B$147,'Funding by District'!D37)&gt;=1,"",ROW()-162)</f>
        <v>37</v>
      </c>
      <c r="F199" s="89"/>
      <c r="G199" s="89"/>
    </row>
    <row r="200" spans="2:7">
      <c r="B200" s="803" t="str">
        <f ca="1"/>
        <v>BALLSTON SPA CSD</v>
      </c>
      <c r="C200" s="805">
        <f>IF(COUNTIF(CONTROL!$B$98:$B$147,'Funding by District'!D38)&gt;=1,"",ROW()-162)</f>
        <v>38</v>
      </c>
      <c r="F200" s="89"/>
      <c r="G200" s="89"/>
    </row>
    <row r="201" spans="2:7">
      <c r="B201" s="803" t="str">
        <f ca="1"/>
        <v>BARKER CSD</v>
      </c>
      <c r="C201" s="805">
        <f>IF(COUNTIF(CONTROL!$B$98:$B$147,'Funding by District'!D39)&gt;=1,"",ROW()-162)</f>
        <v>39</v>
      </c>
      <c r="F201" s="89"/>
      <c r="G201" s="89"/>
    </row>
    <row r="202" spans="2:7">
      <c r="B202" s="803" t="str">
        <f ca="1"/>
        <v>BATAVIA CITY SD</v>
      </c>
      <c r="C202" s="805">
        <f>IF(COUNTIF(CONTROL!$B$98:$B$147,'Funding by District'!D40)&gt;=1,"",ROW()-162)</f>
        <v>40</v>
      </c>
      <c r="F202" s="89"/>
      <c r="G202" s="89"/>
    </row>
    <row r="203" spans="2:7">
      <c r="B203" s="803" t="str">
        <f ca="1"/>
        <v>BATH CSD</v>
      </c>
      <c r="C203" s="805">
        <f>IF(COUNTIF(CONTROL!$B$98:$B$147,'Funding by District'!D41)&gt;=1,"",ROW()-162)</f>
        <v>41</v>
      </c>
      <c r="F203" s="89"/>
      <c r="G203" s="89"/>
    </row>
    <row r="204" spans="2:7">
      <c r="B204" s="803" t="str">
        <f ca="1"/>
        <v>BAY SHORE UFSD</v>
      </c>
      <c r="C204" s="805">
        <f>IF(COUNTIF(CONTROL!$B$98:$B$147,'Funding by District'!D42)&gt;=1,"",ROW()-162)</f>
        <v>42</v>
      </c>
      <c r="F204" s="89"/>
      <c r="G204" s="89"/>
    </row>
    <row r="205" spans="2:7">
      <c r="B205" s="803" t="str">
        <f ca="1"/>
        <v>BAYPORT-BLUE POINT UFSD</v>
      </c>
      <c r="C205" s="805">
        <f>IF(COUNTIF(CONTROL!$B$98:$B$147,'Funding by District'!D43)&gt;=1,"",ROW()-162)</f>
        <v>43</v>
      </c>
      <c r="F205" s="89"/>
      <c r="G205" s="89"/>
    </row>
    <row r="206" spans="2:7">
      <c r="B206" s="803" t="str">
        <f ca="1"/>
        <v>BEACON CITY SD</v>
      </c>
      <c r="C206" s="805">
        <f>IF(COUNTIF(CONTROL!$B$98:$B$147,'Funding by District'!D44)&gt;=1,"",ROW()-162)</f>
        <v>44</v>
      </c>
      <c r="F206" s="89"/>
      <c r="G206" s="89"/>
    </row>
    <row r="207" spans="2:7">
      <c r="B207" s="803" t="str">
        <f ca="1"/>
        <v>BEAVER RIVER CSD</v>
      </c>
      <c r="C207" s="805">
        <f>IF(COUNTIF(CONTROL!$B$98:$B$147,'Funding by District'!D45)&gt;=1,"",ROW()-162)</f>
        <v>45</v>
      </c>
      <c r="F207" s="89"/>
      <c r="G207" s="89"/>
    </row>
    <row r="208" spans="2:7">
      <c r="B208" s="803" t="str">
        <f ca="1"/>
        <v>BEDFORD CSD</v>
      </c>
      <c r="C208" s="805">
        <f>IF(COUNTIF(CONTROL!$B$98:$B$147,'Funding by District'!D46)&gt;=1,"",ROW()-162)</f>
        <v>46</v>
      </c>
      <c r="F208" s="89"/>
      <c r="G208" s="89"/>
    </row>
    <row r="209" spans="2:7">
      <c r="B209" s="803" t="str">
        <f ca="1"/>
        <v>BEEKMANTOWN CSD</v>
      </c>
      <c r="C209" s="805">
        <f>IF(COUNTIF(CONTROL!$B$98:$B$147,'Funding by District'!D47)&gt;=1,"",ROW()-162)</f>
        <v>47</v>
      </c>
      <c r="F209" s="89"/>
      <c r="G209" s="89"/>
    </row>
    <row r="210" spans="2:7">
      <c r="B210" s="803" t="str">
        <f ca="1"/>
        <v>BELFAST CSD</v>
      </c>
      <c r="C210" s="805">
        <f>IF(COUNTIF(CONTROL!$B$98:$B$147,'Funding by District'!D48)&gt;=1,"",ROW()-162)</f>
        <v>48</v>
      </c>
      <c r="F210" s="89"/>
      <c r="G210" s="89"/>
    </row>
    <row r="211" spans="2:7">
      <c r="B211" s="803" t="str">
        <f ca="1"/>
        <v>BELLEVILLE HENDERSON CSD</v>
      </c>
      <c r="C211" s="805">
        <f>IF(COUNTIF(CONTROL!$B$98:$B$147,'Funding by District'!D49)&gt;=1,"",ROW()-162)</f>
        <v>49</v>
      </c>
      <c r="F211" s="89"/>
      <c r="G211" s="89"/>
    </row>
    <row r="212" spans="2:7">
      <c r="B212" s="803" t="str">
        <f ca="1"/>
        <v>BELLMORE UFSD</v>
      </c>
      <c r="C212" s="805">
        <f>IF(COUNTIF(CONTROL!$B$98:$B$147,'Funding by District'!D50)&gt;=1,"",ROW()-162)</f>
        <v>50</v>
      </c>
      <c r="F212" s="89"/>
      <c r="G212" s="89"/>
    </row>
    <row r="213" spans="2:7">
      <c r="B213" s="803" t="str">
        <f ca="1"/>
        <v>BELLMORE-MERRICK CENTRAL HS DISTRICT</v>
      </c>
      <c r="C213" s="805">
        <f>IF(COUNTIF(CONTROL!$B$98:$B$147,'Funding by District'!D51)&gt;=1,"",ROW()-162)</f>
        <v>51</v>
      </c>
      <c r="F213" s="89"/>
      <c r="G213" s="89"/>
    </row>
    <row r="214" spans="2:7">
      <c r="B214" s="803" t="str">
        <f ca="1"/>
        <v>BEMUS POINT CSD</v>
      </c>
      <c r="C214" s="805">
        <f>IF(COUNTIF(CONTROL!$B$98:$B$147,'Funding by District'!D52)&gt;=1,"",ROW()-162)</f>
        <v>52</v>
      </c>
      <c r="F214" s="89"/>
      <c r="G214" s="89"/>
    </row>
    <row r="215" spans="2:7">
      <c r="B215" s="803" t="str">
        <f ca="1"/>
        <v>BERLIN CSD</v>
      </c>
      <c r="C215" s="805">
        <f>IF(COUNTIF(CONTROL!$B$98:$B$147,'Funding by District'!D53)&gt;=1,"",ROW()-162)</f>
        <v>53</v>
      </c>
      <c r="F215" s="89"/>
      <c r="G215" s="89"/>
    </row>
    <row r="216" spans="2:7">
      <c r="B216" s="803" t="str">
        <f ca="1"/>
        <v>BERNE-KNOX-WESTERLO CSD</v>
      </c>
      <c r="C216" s="805">
        <f>IF(COUNTIF(CONTROL!$B$98:$B$147,'Funding by District'!D54)&gt;=1,"",ROW()-162)</f>
        <v>54</v>
      </c>
      <c r="F216" s="89"/>
      <c r="G216" s="89"/>
    </row>
    <row r="217" spans="2:7">
      <c r="B217" s="803" t="str">
        <f ca="1"/>
        <v>BETHLEHEM CSD</v>
      </c>
      <c r="C217" s="805">
        <f>IF(COUNTIF(CONTROL!$B$98:$B$147,'Funding by District'!D55)&gt;=1,"",ROW()-162)</f>
        <v>55</v>
      </c>
      <c r="F217" s="89"/>
      <c r="G217" s="89"/>
    </row>
    <row r="218" spans="2:7">
      <c r="B218" s="803" t="str">
        <f ca="1"/>
        <v>BETHPAGE UFSD</v>
      </c>
      <c r="C218" s="805">
        <f>IF(COUNTIF(CONTROL!$B$98:$B$147,'Funding by District'!D56)&gt;=1,"",ROW()-162)</f>
        <v>56</v>
      </c>
      <c r="F218" s="89"/>
      <c r="G218" s="89"/>
    </row>
    <row r="219" spans="2:7">
      <c r="B219" s="803" t="str">
        <f ca="1"/>
        <v>BINGHAMTON CITY SD</v>
      </c>
      <c r="C219" s="805">
        <f>IF(COUNTIF(CONTROL!$B$98:$B$147,'Funding by District'!D57)&gt;=1,"",ROW()-162)</f>
        <v>57</v>
      </c>
      <c r="F219" s="89"/>
      <c r="G219" s="89"/>
    </row>
    <row r="220" spans="2:7">
      <c r="B220" s="803" t="str">
        <f ca="1"/>
        <v>BLIND BROOK-RYE UFSD</v>
      </c>
      <c r="C220" s="805">
        <f>IF(COUNTIF(CONTROL!$B$98:$B$147,'Funding by District'!D58)&gt;=1,"",ROW()-162)</f>
        <v>58</v>
      </c>
      <c r="F220" s="89"/>
      <c r="G220" s="89"/>
    </row>
    <row r="221" spans="2:7">
      <c r="B221" s="803" t="str">
        <f ca="1"/>
        <v>BOLIVAR-RICHBURG CSD</v>
      </c>
      <c r="C221" s="805">
        <f>IF(COUNTIF(CONTROL!$B$98:$B$147,'Funding by District'!D59)&gt;=1,"",ROW()-162)</f>
        <v>59</v>
      </c>
      <c r="F221" s="89"/>
      <c r="G221" s="89"/>
    </row>
    <row r="222" spans="2:7">
      <c r="B222" s="803" t="str">
        <f ca="1"/>
        <v>BOLTON CSD</v>
      </c>
      <c r="C222" s="805">
        <f>IF(COUNTIF(CONTROL!$B$98:$B$147,'Funding by District'!D60)&gt;=1,"",ROW()-162)</f>
        <v>60</v>
      </c>
      <c r="F222" s="89"/>
      <c r="G222" s="89"/>
    </row>
    <row r="223" spans="2:7">
      <c r="B223" s="803" t="str">
        <f ca="1"/>
        <v xml:space="preserve">BOQUET VALLEY </v>
      </c>
      <c r="C223" s="805">
        <f>IF(COUNTIF(CONTROL!$B$98:$B$147,'Funding by District'!D61)&gt;=1,"",ROW()-162)</f>
        <v>61</v>
      </c>
      <c r="F223" s="89"/>
      <c r="G223" s="89"/>
    </row>
    <row r="224" spans="2:7">
      <c r="B224" s="803" t="str">
        <f ca="1"/>
        <v>BRADFORD CSD</v>
      </c>
      <c r="C224" s="805">
        <f>IF(COUNTIF(CONTROL!$B$98:$B$147,'Funding by District'!D62)&gt;=1,"",ROW()-162)</f>
        <v>62</v>
      </c>
      <c r="F224" s="89"/>
      <c r="G224" s="89"/>
    </row>
    <row r="225" spans="2:7">
      <c r="B225" s="803" t="str">
        <f ca="1"/>
        <v>BRASHER FALLS CSD</v>
      </c>
      <c r="C225" s="805">
        <f>IF(COUNTIF(CONTROL!$B$98:$B$147,'Funding by District'!D63)&gt;=1,"",ROW()-162)</f>
        <v>63</v>
      </c>
      <c r="F225" s="89"/>
      <c r="G225" s="89"/>
    </row>
    <row r="226" spans="2:7">
      <c r="B226" s="803" t="str">
        <f ca="1"/>
        <v>BRENTWOOD UFSD</v>
      </c>
      <c r="C226" s="805">
        <f>IF(COUNTIF(CONTROL!$B$98:$B$147,'Funding by District'!D64)&gt;=1,"",ROW()-162)</f>
        <v>64</v>
      </c>
      <c r="F226" s="89"/>
      <c r="G226" s="89"/>
    </row>
    <row r="227" spans="2:7">
      <c r="B227" s="803" t="str">
        <f ca="1"/>
        <v>BREWSTER CSD</v>
      </c>
      <c r="C227" s="805">
        <f>IF(COUNTIF(CONTROL!$B$98:$B$147,'Funding by District'!D65)&gt;=1,"",ROW()-162)</f>
        <v>65</v>
      </c>
      <c r="F227" s="89"/>
      <c r="G227" s="89"/>
    </row>
    <row r="228" spans="2:7">
      <c r="B228" s="803" t="str">
        <f ca="1"/>
        <v>BRIARCLIFF MANOR UFSD</v>
      </c>
      <c r="C228" s="805">
        <f>IF(COUNTIF(CONTROL!$B$98:$B$147,'Funding by District'!D66)&gt;=1,"",ROW()-162)</f>
        <v>66</v>
      </c>
      <c r="F228" s="89"/>
      <c r="G228" s="89"/>
    </row>
    <row r="229" spans="2:7">
      <c r="B229" s="803" t="str">
        <f ca="1"/>
        <v>BRIDGEHAMPTON UFSD</v>
      </c>
      <c r="C229" s="805">
        <f>IF(COUNTIF(CONTROL!$B$98:$B$147,'Funding by District'!D67)&gt;=1,"",ROW()-162)</f>
        <v>67</v>
      </c>
      <c r="F229" s="89"/>
      <c r="G229" s="89"/>
    </row>
    <row r="230" spans="2:7">
      <c r="B230" s="803" t="str">
        <f ca="1"/>
        <v>BRIGHTON CSD</v>
      </c>
      <c r="C230" s="805">
        <f>IF(COUNTIF(CONTROL!$B$98:$B$147,'Funding by District'!D68)&gt;=1,"",ROW()-162)</f>
        <v>68</v>
      </c>
      <c r="F230" s="89"/>
      <c r="G230" s="89"/>
    </row>
    <row r="231" spans="2:7">
      <c r="B231" s="803" t="str">
        <f ca="1"/>
        <v>BROADALBIN-PERTH CSD</v>
      </c>
      <c r="C231" s="805">
        <f>IF(COUNTIF(CONTROL!$B$98:$B$147,'Funding by District'!D69)&gt;=1,"",ROW()-162)</f>
        <v>69</v>
      </c>
      <c r="F231" s="89"/>
      <c r="G231" s="89"/>
    </row>
    <row r="232" spans="2:7">
      <c r="B232" s="803" t="str">
        <f ca="1"/>
        <v>BROCKPORT CSD</v>
      </c>
      <c r="C232" s="805">
        <f>IF(COUNTIF(CONTROL!$B$98:$B$147,'Funding by District'!D70)&gt;=1,"",ROW()-162)</f>
        <v>70</v>
      </c>
      <c r="F232" s="89"/>
      <c r="G232" s="89"/>
    </row>
    <row r="233" spans="2:7">
      <c r="B233" s="803" t="str">
        <f ca="1"/>
        <v>BROCTON CSD</v>
      </c>
      <c r="C233" s="805">
        <f>IF(COUNTIF(CONTROL!$B$98:$B$147,'Funding by District'!D71)&gt;=1,"",ROW()-162)</f>
        <v>71</v>
      </c>
      <c r="F233" s="89"/>
      <c r="G233" s="89"/>
    </row>
    <row r="234" spans="2:7">
      <c r="B234" s="803" t="str">
        <f ca="1"/>
        <v>BRONXVILLE UFSD</v>
      </c>
      <c r="C234" s="805">
        <f>IF(COUNTIF(CONTROL!$B$98:$B$147,'Funding by District'!D72)&gt;=1,"",ROW()-162)</f>
        <v>72</v>
      </c>
      <c r="F234" s="89"/>
      <c r="G234" s="89"/>
    </row>
    <row r="235" spans="2:7">
      <c r="B235" s="803" t="str">
        <f ca="1"/>
        <v>BROOKFIELD CSD</v>
      </c>
      <c r="C235" s="805">
        <f>IF(COUNTIF(CONTROL!$B$98:$B$147,'Funding by District'!D73)&gt;=1,"",ROW()-162)</f>
        <v>73</v>
      </c>
      <c r="F235" s="89"/>
      <c r="G235" s="89"/>
    </row>
    <row r="236" spans="2:7">
      <c r="B236" s="803" t="str">
        <f ca="1"/>
        <v>BROOKHAVEN-COMSEWOGUE UFSD</v>
      </c>
      <c r="C236" s="805">
        <f>IF(COUNTIF(CONTROL!$B$98:$B$147,'Funding by District'!D74)&gt;=1,"",ROW()-162)</f>
        <v>74</v>
      </c>
      <c r="F236" s="89"/>
      <c r="G236" s="89"/>
    </row>
    <row r="237" spans="2:7">
      <c r="B237" s="803" t="str">
        <f ca="1"/>
        <v>BRUNSWICK CSD (BRITTONKILL)</v>
      </c>
      <c r="C237" s="805">
        <f>IF(COUNTIF(CONTROL!$B$98:$B$147,'Funding by District'!D75)&gt;=1,"",ROW()-162)</f>
        <v>75</v>
      </c>
      <c r="F237" s="89"/>
      <c r="G237" s="89"/>
    </row>
    <row r="238" spans="2:7">
      <c r="B238" s="803" t="str">
        <f ca="1"/>
        <v>BRUSHTON-MOIRA CSD</v>
      </c>
      <c r="C238" s="805">
        <f>IF(COUNTIF(CONTROL!$B$98:$B$147,'Funding by District'!D76)&gt;=1,"",ROW()-162)</f>
        <v>76</v>
      </c>
      <c r="F238" s="89"/>
      <c r="G238" s="89"/>
    </row>
    <row r="239" spans="2:7">
      <c r="B239" s="803" t="str">
        <f ca="1"/>
        <v>BUFFALO CITY SD</v>
      </c>
      <c r="C239" s="805">
        <f>IF(COUNTIF(CONTROL!$B$98:$B$147,'Funding by District'!D77)&gt;=1,"",ROW()-162)</f>
        <v>77</v>
      </c>
      <c r="F239" s="89"/>
      <c r="G239" s="89"/>
    </row>
    <row r="240" spans="2:7">
      <c r="B240" s="803" t="str">
        <f ca="1"/>
        <v>BURNT HILLS-BALLSTON LAKE CSD</v>
      </c>
      <c r="C240" s="805">
        <f>IF(COUNTIF(CONTROL!$B$98:$B$147,'Funding by District'!D78)&gt;=1,"",ROW()-162)</f>
        <v>78</v>
      </c>
      <c r="F240" s="89"/>
      <c r="G240" s="89"/>
    </row>
    <row r="241" spans="2:7">
      <c r="B241" s="803" t="str">
        <f ca="1"/>
        <v>BYRAM HILLS CSD</v>
      </c>
      <c r="C241" s="805">
        <f>IF(COUNTIF(CONTROL!$B$98:$B$147,'Funding by District'!D79)&gt;=1,"",ROW()-162)</f>
        <v>79</v>
      </c>
      <c r="F241" s="89"/>
      <c r="G241" s="89"/>
    </row>
    <row r="242" spans="2:7">
      <c r="B242" s="803" t="str">
        <f ca="1"/>
        <v>BYRON-BERGEN CSD</v>
      </c>
      <c r="C242" s="805">
        <f>IF(COUNTIF(CONTROL!$B$98:$B$147,'Funding by District'!D80)&gt;=1,"",ROW()-162)</f>
        <v>80</v>
      </c>
      <c r="F242" s="89"/>
      <c r="G242" s="89"/>
    </row>
    <row r="243" spans="2:7">
      <c r="B243" s="803" t="str">
        <f ca="1"/>
        <v>CAIRO-DURHAM CSD</v>
      </c>
      <c r="C243" s="805">
        <f>IF(COUNTIF(CONTROL!$B$98:$B$147,'Funding by District'!D81)&gt;=1,"",ROW()-162)</f>
        <v>81</v>
      </c>
      <c r="F243" s="89"/>
      <c r="G243" s="89"/>
    </row>
    <row r="244" spans="2:7">
      <c r="B244" s="803" t="str">
        <f ca="1"/>
        <v>CALEDONIA-MUMFORD CSD</v>
      </c>
      <c r="C244" s="805">
        <f>IF(COUNTIF(CONTROL!$B$98:$B$147,'Funding by District'!D82)&gt;=1,"",ROW()-162)</f>
        <v>82</v>
      </c>
      <c r="F244" s="89"/>
      <c r="G244" s="89"/>
    </row>
    <row r="245" spans="2:7">
      <c r="B245" s="803" t="str">
        <f ca="1"/>
        <v>CAMBRIDGE CSD</v>
      </c>
      <c r="C245" s="805">
        <f>IF(COUNTIF(CONTROL!$B$98:$B$147,'Funding by District'!D83)&gt;=1,"",ROW()-162)</f>
        <v>83</v>
      </c>
      <c r="F245" s="89"/>
      <c r="G245" s="89"/>
    </row>
    <row r="246" spans="2:7">
      <c r="B246" s="803" t="str">
        <f ca="1"/>
        <v>CAMDEN CSD</v>
      </c>
      <c r="C246" s="805">
        <f>IF(COUNTIF(CONTROL!$B$98:$B$147,'Funding by District'!D84)&gt;=1,"",ROW()-162)</f>
        <v>84</v>
      </c>
      <c r="F246" s="89"/>
      <c r="G246" s="89"/>
    </row>
    <row r="247" spans="2:7">
      <c r="B247" s="803" t="str">
        <f ca="1"/>
        <v>CAMPBELL-SAVONA CSD</v>
      </c>
      <c r="C247" s="805">
        <f>IF(COUNTIF(CONTROL!$B$98:$B$147,'Funding by District'!D85)&gt;=1,"",ROW()-162)</f>
        <v>85</v>
      </c>
      <c r="F247" s="89"/>
      <c r="G247" s="89"/>
    </row>
    <row r="248" spans="2:7">
      <c r="B248" s="803" t="str">
        <f ca="1"/>
        <v>CANAJOHARIE CSD</v>
      </c>
      <c r="C248" s="805">
        <f>IF(COUNTIF(CONTROL!$B$98:$B$147,'Funding by District'!D86)&gt;=1,"",ROW()-162)</f>
        <v>86</v>
      </c>
      <c r="F248" s="89"/>
      <c r="G248" s="89"/>
    </row>
    <row r="249" spans="2:7">
      <c r="B249" s="803" t="str">
        <f ca="1"/>
        <v>CANANDAIGUA CITY SD</v>
      </c>
      <c r="C249" s="805">
        <f>IF(COUNTIF(CONTROL!$B$98:$B$147,'Funding by District'!D87)&gt;=1,"",ROW()-162)</f>
        <v>87</v>
      </c>
      <c r="F249" s="89"/>
      <c r="G249" s="89"/>
    </row>
    <row r="250" spans="2:7">
      <c r="B250" s="803" t="str">
        <f ca="1"/>
        <v>CANASERAGA CSD</v>
      </c>
      <c r="C250" s="805">
        <f>IF(COUNTIF(CONTROL!$B$98:$B$147,'Funding by District'!D88)&gt;=1,"",ROW()-162)</f>
        <v>88</v>
      </c>
      <c r="F250" s="89"/>
      <c r="G250" s="89"/>
    </row>
    <row r="251" spans="2:7">
      <c r="B251" s="803" t="str">
        <f ca="1"/>
        <v>CANASTOTA CSD</v>
      </c>
      <c r="C251" s="805">
        <f>IF(COUNTIF(CONTROL!$B$98:$B$147,'Funding by District'!D89)&gt;=1,"",ROW()-162)</f>
        <v>89</v>
      </c>
      <c r="F251" s="89"/>
      <c r="G251" s="89"/>
    </row>
    <row r="252" spans="2:7">
      <c r="B252" s="803" t="str">
        <f ca="1"/>
        <v>CANDOR CSD</v>
      </c>
      <c r="C252" s="805">
        <f>IF(COUNTIF(CONTROL!$B$98:$B$147,'Funding by District'!D90)&gt;=1,"",ROW()-162)</f>
        <v>90</v>
      </c>
      <c r="F252" s="89"/>
      <c r="G252" s="89"/>
    </row>
    <row r="253" spans="2:7">
      <c r="B253" s="803" t="str">
        <f ca="1"/>
        <v>CANISTEO-GREENWOOD CSD</v>
      </c>
      <c r="C253" s="805">
        <f>IF(COUNTIF(CONTROL!$B$98:$B$147,'Funding by District'!D91)&gt;=1,"",ROW()-162)</f>
        <v>91</v>
      </c>
      <c r="F253" s="89"/>
      <c r="G253" s="89"/>
    </row>
    <row r="254" spans="2:7">
      <c r="B254" s="803" t="str">
        <f ca="1"/>
        <v>CANTON CSD</v>
      </c>
      <c r="C254" s="805">
        <f>IF(COUNTIF(CONTROL!$B$98:$B$147,'Funding by District'!D92)&gt;=1,"",ROW()-162)</f>
        <v>92</v>
      </c>
      <c r="F254" s="89"/>
      <c r="G254" s="89"/>
    </row>
    <row r="255" spans="2:7">
      <c r="B255" s="803" t="str">
        <f ca="1"/>
        <v>CARLE PLACE UFSD</v>
      </c>
      <c r="C255" s="805">
        <f>IF(COUNTIF(CONTROL!$B$98:$B$147,'Funding by District'!D93)&gt;=1,"",ROW()-162)</f>
        <v>93</v>
      </c>
      <c r="F255" s="89"/>
      <c r="G255" s="89"/>
    </row>
    <row r="256" spans="2:7">
      <c r="B256" s="803" t="str">
        <f ca="1"/>
        <v>CARMEL CSD</v>
      </c>
      <c r="C256" s="805">
        <f>IF(COUNTIF(CONTROL!$B$98:$B$147,'Funding by District'!D94)&gt;=1,"",ROW()-162)</f>
        <v>94</v>
      </c>
      <c r="F256" s="89"/>
      <c r="G256" s="89"/>
    </row>
    <row r="257" spans="2:7">
      <c r="B257" s="803" t="str">
        <f ca="1"/>
        <v>CARTHAGE CSD</v>
      </c>
      <c r="C257" s="805">
        <f>IF(COUNTIF(CONTROL!$B$98:$B$147,'Funding by District'!D95)&gt;=1,"",ROW()-162)</f>
        <v>95</v>
      </c>
      <c r="F257" s="89"/>
      <c r="G257" s="89"/>
    </row>
    <row r="258" spans="2:7">
      <c r="B258" s="803" t="str">
        <f ca="1"/>
        <v>CASSADAGA VALLEY CSD</v>
      </c>
      <c r="C258" s="805">
        <f>IF(COUNTIF(CONTROL!$B$98:$B$147,'Funding by District'!D96)&gt;=1,"",ROW()-162)</f>
        <v>96</v>
      </c>
      <c r="F258" s="89"/>
      <c r="G258" s="89"/>
    </row>
    <row r="259" spans="2:7">
      <c r="B259" s="803" t="str">
        <f ca="1"/>
        <v>CATO-MERIDIAN CSD</v>
      </c>
      <c r="C259" s="805">
        <f>IF(COUNTIF(CONTROL!$B$98:$B$147,'Funding by District'!D97)&gt;=1,"",ROW()-162)</f>
        <v>97</v>
      </c>
      <c r="F259" s="89"/>
      <c r="G259" s="89"/>
    </row>
    <row r="260" spans="2:7">
      <c r="B260" s="803" t="str">
        <f ca="1"/>
        <v>CATSKILL CSD</v>
      </c>
      <c r="C260" s="805">
        <f>IF(COUNTIF(CONTROL!$B$98:$B$147,'Funding by District'!D98)&gt;=1,"",ROW()-162)</f>
        <v>98</v>
      </c>
      <c r="F260" s="89"/>
      <c r="G260" s="89"/>
    </row>
    <row r="261" spans="2:7">
      <c r="B261" s="803" t="str">
        <f ca="1"/>
        <v>CATTARAUGUS-LITTLE VALLEY CSD</v>
      </c>
      <c r="C261" s="805">
        <f>IF(COUNTIF(CONTROL!$B$98:$B$147,'Funding by District'!D99)&gt;=1,"",ROW()-162)</f>
        <v>99</v>
      </c>
      <c r="F261" s="89"/>
      <c r="G261" s="89"/>
    </row>
    <row r="262" spans="2:7">
      <c r="B262" s="803" t="str">
        <f ca="1"/>
        <v>CAZENOVIA CSD</v>
      </c>
      <c r="C262" s="805">
        <f>IF(COUNTIF(CONTROL!$B$98:$B$147,'Funding by District'!D100)&gt;=1,"",ROW()-162)</f>
        <v>100</v>
      </c>
      <c r="F262" s="89"/>
      <c r="G262" s="89"/>
    </row>
    <row r="263" spans="2:7">
      <c r="B263" s="803" t="str">
        <f ca="1"/>
        <v>CENTER MORICHES UFSD</v>
      </c>
      <c r="C263" s="805">
        <f>IF(COUNTIF(CONTROL!$B$98:$B$147,'Funding by District'!D101)&gt;=1,"",ROW()-162)</f>
        <v>101</v>
      </c>
      <c r="F263" s="89"/>
      <c r="G263" s="89"/>
    </row>
    <row r="264" spans="2:7">
      <c r="B264" s="803" t="str">
        <f ca="1"/>
        <v>CENTRAL ISLIP UFSD</v>
      </c>
      <c r="C264" s="805">
        <f>IF(COUNTIF(CONTROL!$B$98:$B$147,'Funding by District'!D102)&gt;=1,"",ROW()-162)</f>
        <v>102</v>
      </c>
      <c r="F264" s="89"/>
      <c r="G264" s="89"/>
    </row>
    <row r="265" spans="2:7">
      <c r="B265" s="803" t="str">
        <f ca="1"/>
        <v>CENTRAL SQUARE CSD</v>
      </c>
      <c r="C265" s="805">
        <f>IF(COUNTIF(CONTROL!$B$98:$B$147,'Funding by District'!D103)&gt;=1,"",ROW()-162)</f>
        <v>103</v>
      </c>
      <c r="F265" s="89"/>
      <c r="G265" s="89"/>
    </row>
    <row r="266" spans="2:7">
      <c r="B266" s="803" t="str">
        <f ca="1"/>
        <v>CENTRAL VALLEY CSD AT ILION-MOHAWK</v>
      </c>
      <c r="C266" s="805">
        <f>IF(COUNTIF(CONTROL!$B$98:$B$147,'Funding by District'!D104)&gt;=1,"",ROW()-162)</f>
        <v>104</v>
      </c>
      <c r="F266" s="89"/>
      <c r="G266" s="89"/>
    </row>
    <row r="267" spans="2:7">
      <c r="B267" s="803" t="str">
        <f ca="1"/>
        <v>CHAPPAQUA CSD</v>
      </c>
      <c r="C267" s="805">
        <f>IF(COUNTIF(CONTROL!$B$98:$B$147,'Funding by District'!D105)&gt;=1,"",ROW()-162)</f>
        <v>105</v>
      </c>
      <c r="F267" s="89"/>
      <c r="G267" s="89"/>
    </row>
    <row r="268" spans="2:7">
      <c r="B268" s="803" t="str">
        <f ca="1"/>
        <v>CHARLOTTE VALLEY CSD</v>
      </c>
      <c r="C268" s="805">
        <f>IF(COUNTIF(CONTROL!$B$98:$B$147,'Funding by District'!D106)&gt;=1,"",ROW()-162)</f>
        <v>106</v>
      </c>
      <c r="F268" s="89"/>
      <c r="G268" s="89"/>
    </row>
    <row r="269" spans="2:7">
      <c r="B269" s="803" t="str">
        <f ca="1"/>
        <v>CHATEAUGAY CSD</v>
      </c>
      <c r="C269" s="805">
        <f>IF(COUNTIF(CONTROL!$B$98:$B$147,'Funding by District'!D107)&gt;=1,"",ROW()-162)</f>
        <v>107</v>
      </c>
      <c r="F269" s="89"/>
      <c r="G269" s="89"/>
    </row>
    <row r="270" spans="2:7">
      <c r="B270" s="803" t="str">
        <f ca="1"/>
        <v>CHATHAM CSD</v>
      </c>
      <c r="C270" s="805">
        <f>IF(COUNTIF(CONTROL!$B$98:$B$147,'Funding by District'!D108)&gt;=1,"",ROW()-162)</f>
        <v>108</v>
      </c>
      <c r="F270" s="89"/>
      <c r="G270" s="89"/>
    </row>
    <row r="271" spans="2:7">
      <c r="B271" s="803" t="str">
        <f ca="1"/>
        <v>CHAUTAUQUA LAKE CSD</v>
      </c>
      <c r="C271" s="805">
        <f>IF(COUNTIF(CONTROL!$B$98:$B$147,'Funding by District'!D109)&gt;=1,"",ROW()-162)</f>
        <v>109</v>
      </c>
      <c r="F271" s="89"/>
      <c r="G271" s="89"/>
    </row>
    <row r="272" spans="2:7">
      <c r="B272" s="803" t="str">
        <f ca="1"/>
        <v>CHAZY UFSD</v>
      </c>
      <c r="C272" s="805">
        <f>IF(COUNTIF(CONTROL!$B$98:$B$147,'Funding by District'!D110)&gt;=1,"",ROW()-162)</f>
        <v>110</v>
      </c>
      <c r="F272" s="89"/>
      <c r="G272" s="89"/>
    </row>
    <row r="273" spans="2:7">
      <c r="B273" s="803" t="str">
        <f ca="1"/>
        <v>CHEEKTOWAGA CSD</v>
      </c>
      <c r="C273" s="805">
        <f>IF(COUNTIF(CONTROL!$B$98:$B$147,'Funding by District'!D111)&gt;=1,"",ROW()-162)</f>
        <v>111</v>
      </c>
      <c r="F273" s="89"/>
      <c r="G273" s="89"/>
    </row>
    <row r="274" spans="2:7">
      <c r="B274" s="803" t="str">
        <f ca="1"/>
        <v>CHEEKTOWAGA-MARYVALE UFSD</v>
      </c>
      <c r="C274" s="805">
        <f>IF(COUNTIF(CONTROL!$B$98:$B$147,'Funding by District'!D112)&gt;=1,"",ROW()-162)</f>
        <v>112</v>
      </c>
      <c r="F274" s="89"/>
      <c r="G274" s="89"/>
    </row>
    <row r="275" spans="2:7">
      <c r="B275" s="803" t="str">
        <f ca="1"/>
        <v>CHEEKTOWAGA-SLOAN UFSD</v>
      </c>
      <c r="C275" s="805">
        <f>IF(COUNTIF(CONTROL!$B$98:$B$147,'Funding by District'!D113)&gt;=1,"",ROW()-162)</f>
        <v>113</v>
      </c>
      <c r="F275" s="89"/>
      <c r="G275" s="89"/>
    </row>
    <row r="276" spans="2:7">
      <c r="B276" s="803" t="str">
        <f ca="1"/>
        <v>CHENANGO FORKS CSD</v>
      </c>
      <c r="C276" s="805">
        <f>IF(COUNTIF(CONTROL!$B$98:$B$147,'Funding by District'!D114)&gt;=1,"",ROW()-162)</f>
        <v>114</v>
      </c>
      <c r="F276" s="89"/>
      <c r="G276" s="89"/>
    </row>
    <row r="277" spans="2:7">
      <c r="B277" s="803" t="str">
        <f ca="1"/>
        <v>CHENANGO VALLEY CSD</v>
      </c>
      <c r="C277" s="805">
        <f>IF(COUNTIF(CONTROL!$B$98:$B$147,'Funding by District'!D115)&gt;=1,"",ROW()-162)</f>
        <v>115</v>
      </c>
      <c r="F277" s="89"/>
      <c r="G277" s="89"/>
    </row>
    <row r="278" spans="2:7">
      <c r="B278" s="803" t="str">
        <f ca="1"/>
        <v>CHERRY VALLEY-SPRINGFIELD CSD</v>
      </c>
      <c r="C278" s="805">
        <f>IF(COUNTIF(CONTROL!$B$98:$B$147,'Funding by District'!D116)&gt;=1,"",ROW()-162)</f>
        <v>116</v>
      </c>
      <c r="F278" s="89"/>
      <c r="G278" s="89"/>
    </row>
    <row r="279" spans="2:7">
      <c r="B279" s="803" t="str">
        <f ca="1"/>
        <v>CHESTER UFSD</v>
      </c>
      <c r="C279" s="805">
        <f>IF(COUNTIF(CONTROL!$B$98:$B$147,'Funding by District'!D117)&gt;=1,"",ROW()-162)</f>
        <v>117</v>
      </c>
      <c r="F279" s="89"/>
      <c r="G279" s="89"/>
    </row>
    <row r="280" spans="2:7">
      <c r="B280" s="803" t="str">
        <f ca="1"/>
        <v>CHITTENANGO CSD</v>
      </c>
      <c r="C280" s="805">
        <f>IF(COUNTIF(CONTROL!$B$98:$B$147,'Funding by District'!D118)&gt;=1,"",ROW()-162)</f>
        <v>118</v>
      </c>
      <c r="F280" s="89"/>
      <c r="G280" s="89"/>
    </row>
    <row r="281" spans="2:7">
      <c r="B281" s="803" t="str">
        <f ca="1"/>
        <v>CHURCHVILLE-CHILI CSD</v>
      </c>
      <c r="C281" s="805">
        <f>IF(COUNTIF(CONTROL!$B$98:$B$147,'Funding by District'!D119)&gt;=1,"",ROW()-162)</f>
        <v>119</v>
      </c>
      <c r="F281" s="89"/>
      <c r="G281" s="89"/>
    </row>
    <row r="282" spans="2:7">
      <c r="B282" s="803" t="str">
        <f ca="1"/>
        <v>CINCINNATUS CSD</v>
      </c>
      <c r="C282" s="805">
        <f>IF(COUNTIF(CONTROL!$B$98:$B$147,'Funding by District'!D120)&gt;=1,"",ROW()-162)</f>
        <v>120</v>
      </c>
      <c r="F282" s="89"/>
      <c r="G282" s="89"/>
    </row>
    <row r="283" spans="2:7">
      <c r="B283" s="803" t="str">
        <f ca="1"/>
        <v>CLARENCE CSD</v>
      </c>
      <c r="C283" s="805">
        <f>IF(COUNTIF(CONTROL!$B$98:$B$147,'Funding by District'!D121)&gt;=1,"",ROW()-162)</f>
        <v>121</v>
      </c>
      <c r="F283" s="89"/>
      <c r="G283" s="89"/>
    </row>
    <row r="284" spans="2:7">
      <c r="B284" s="803" t="str">
        <f ca="1"/>
        <v>CLARKSTOWN CSD</v>
      </c>
      <c r="C284" s="805">
        <f>IF(COUNTIF(CONTROL!$B$98:$B$147,'Funding by District'!D122)&gt;=1,"",ROW()-162)</f>
        <v>122</v>
      </c>
      <c r="F284" s="89"/>
      <c r="G284" s="89"/>
    </row>
    <row r="285" spans="2:7">
      <c r="B285" s="803" t="str">
        <f ca="1"/>
        <v>CLEVELAND HILL UFSD</v>
      </c>
      <c r="C285" s="805">
        <f>IF(COUNTIF(CONTROL!$B$98:$B$147,'Funding by District'!D123)&gt;=1,"",ROW()-162)</f>
        <v>123</v>
      </c>
      <c r="F285" s="89"/>
      <c r="G285" s="89"/>
    </row>
    <row r="286" spans="2:7">
      <c r="B286" s="803" t="str">
        <f ca="1"/>
        <v>CLIFTON-FINE CSD</v>
      </c>
      <c r="C286" s="805">
        <f>IF(COUNTIF(CONTROL!$B$98:$B$147,'Funding by District'!D124)&gt;=1,"",ROW()-162)</f>
        <v>124</v>
      </c>
      <c r="F286" s="89"/>
      <c r="G286" s="89"/>
    </row>
    <row r="287" spans="2:7">
      <c r="B287" s="803" t="str">
        <f ca="1"/>
        <v>CLINTON CSD</v>
      </c>
      <c r="C287" s="805">
        <f>IF(COUNTIF(CONTROL!$B$98:$B$147,'Funding by District'!D125)&gt;=1,"",ROW()-162)</f>
        <v>125</v>
      </c>
      <c r="F287" s="89"/>
      <c r="G287" s="89"/>
    </row>
    <row r="288" spans="2:7">
      <c r="B288" s="803" t="str">
        <f ca="1"/>
        <v>CLYDE-SAVANNAH CSD</v>
      </c>
      <c r="C288" s="805">
        <f>IF(COUNTIF(CONTROL!$B$98:$B$147,'Funding by District'!D126)&gt;=1,"",ROW()-162)</f>
        <v>126</v>
      </c>
      <c r="F288" s="89"/>
      <c r="G288" s="89"/>
    </row>
    <row r="289" spans="2:7">
      <c r="B289" s="803" t="str">
        <f ca="1"/>
        <v>CLYMER CSD</v>
      </c>
      <c r="C289" s="805">
        <f>IF(COUNTIF(CONTROL!$B$98:$B$147,'Funding by District'!D127)&gt;=1,"",ROW()-162)</f>
        <v>127</v>
      </c>
      <c r="F289" s="89"/>
      <c r="G289" s="89"/>
    </row>
    <row r="290" spans="2:7">
      <c r="B290" s="803" t="str">
        <f ca="1"/>
        <v>COBLESKILL-RICHMONDVILLE CSD</v>
      </c>
      <c r="C290" s="805">
        <f>IF(COUNTIF(CONTROL!$B$98:$B$147,'Funding by District'!D128)&gt;=1,"",ROW()-162)</f>
        <v>128</v>
      </c>
      <c r="F290" s="89"/>
      <c r="G290" s="89"/>
    </row>
    <row r="291" spans="2:7">
      <c r="B291" s="803" t="str">
        <f ca="1"/>
        <v>COHOES CITY SD</v>
      </c>
      <c r="C291" s="805">
        <f>IF(COUNTIF(CONTROL!$B$98:$B$147,'Funding by District'!D129)&gt;=1,"",ROW()-162)</f>
        <v>129</v>
      </c>
      <c r="F291" s="89"/>
      <c r="G291" s="89"/>
    </row>
    <row r="292" spans="2:7">
      <c r="B292" s="803" t="str">
        <f ca="1"/>
        <v>COLD SPRING HARBOR CSD</v>
      </c>
      <c r="C292" s="805">
        <f>IF(COUNTIF(CONTROL!$B$98:$B$147,'Funding by District'!D130)&gt;=1,"",ROW()-162)</f>
        <v>130</v>
      </c>
      <c r="F292" s="89"/>
      <c r="G292" s="89"/>
    </row>
    <row r="293" spans="2:7">
      <c r="B293" s="803" t="str">
        <f ca="1"/>
        <v>COLTON-PIERREPONT CSD</v>
      </c>
      <c r="C293" s="805">
        <f>IF(COUNTIF(CONTROL!$B$98:$B$147,'Funding by District'!D131)&gt;=1,"",ROW()-162)</f>
        <v>131</v>
      </c>
      <c r="F293" s="89"/>
      <c r="G293" s="89"/>
    </row>
    <row r="294" spans="2:7">
      <c r="B294" s="803" t="str">
        <f ca="1"/>
        <v>COMMACK UFSD</v>
      </c>
      <c r="C294" s="805">
        <f>IF(COUNTIF(CONTROL!$B$98:$B$147,'Funding by District'!D132)&gt;=1,"",ROW()-162)</f>
        <v>132</v>
      </c>
      <c r="F294" s="89"/>
      <c r="G294" s="89"/>
    </row>
    <row r="295" spans="2:7">
      <c r="B295" s="803" t="str">
        <f ca="1"/>
        <v>CONNETQUOT CSD</v>
      </c>
      <c r="C295" s="805">
        <f>IF(COUNTIF(CONTROL!$B$98:$B$147,'Funding by District'!D133)&gt;=1,"",ROW()-162)</f>
        <v>133</v>
      </c>
      <c r="F295" s="89"/>
      <c r="G295" s="89"/>
    </row>
    <row r="296" spans="2:7">
      <c r="B296" s="803" t="str">
        <f ca="1"/>
        <v>COOPERSTOWN CSD</v>
      </c>
      <c r="C296" s="805">
        <f>IF(COUNTIF(CONTROL!$B$98:$B$147,'Funding by District'!D134)&gt;=1,"",ROW()-162)</f>
        <v>134</v>
      </c>
      <c r="F296" s="89"/>
      <c r="G296" s="89"/>
    </row>
    <row r="297" spans="2:7">
      <c r="B297" s="803" t="str">
        <f ca="1"/>
        <v>COPENHAGEN CSD</v>
      </c>
      <c r="C297" s="805">
        <f>IF(COUNTIF(CONTROL!$B$98:$B$147,'Funding by District'!D135)&gt;=1,"",ROW()-162)</f>
        <v>135</v>
      </c>
      <c r="F297" s="89"/>
      <c r="G297" s="89"/>
    </row>
    <row r="298" spans="2:7">
      <c r="B298" s="803" t="str">
        <f ca="1"/>
        <v>COPIAGUE UFSD</v>
      </c>
      <c r="C298" s="805">
        <f>IF(COUNTIF(CONTROL!$B$98:$B$147,'Funding by District'!D136)&gt;=1,"",ROW()-162)</f>
        <v>136</v>
      </c>
      <c r="F298" s="89"/>
      <c r="G298" s="89"/>
    </row>
    <row r="299" spans="2:7">
      <c r="B299" s="803" t="str">
        <f ca="1"/>
        <v>CORINTH CSD</v>
      </c>
      <c r="C299" s="805">
        <f>IF(COUNTIF(CONTROL!$B$98:$B$147,'Funding by District'!D137)&gt;=1,"",ROW()-162)</f>
        <v>137</v>
      </c>
      <c r="F299" s="89"/>
      <c r="G299" s="89"/>
    </row>
    <row r="300" spans="2:7">
      <c r="B300" s="803" t="str">
        <f ca="1"/>
        <v>CORNING CITY SD</v>
      </c>
      <c r="C300" s="805">
        <f>IF(COUNTIF(CONTROL!$B$98:$B$147,'Funding by District'!D138)&gt;=1,"",ROW()-162)</f>
        <v>138</v>
      </c>
      <c r="F300" s="89"/>
      <c r="G300" s="89"/>
    </row>
    <row r="301" spans="2:7">
      <c r="B301" s="803" t="str">
        <f ca="1"/>
        <v>CORNWALL CSD</v>
      </c>
      <c r="C301" s="805">
        <f>IF(COUNTIF(CONTROL!$B$98:$B$147,'Funding by District'!D139)&gt;=1,"",ROW()-162)</f>
        <v>139</v>
      </c>
      <c r="F301" s="89"/>
      <c r="G301" s="89"/>
    </row>
    <row r="302" spans="2:7">
      <c r="B302" s="803" t="str">
        <f ca="1"/>
        <v>CORTLAND CITY SD</v>
      </c>
      <c r="C302" s="805">
        <f>IF(COUNTIF(CONTROL!$B$98:$B$147,'Funding by District'!D140)&gt;=1,"",ROW()-162)</f>
        <v>140</v>
      </c>
      <c r="F302" s="89"/>
      <c r="G302" s="89"/>
    </row>
    <row r="303" spans="2:7">
      <c r="B303" s="803" t="str">
        <f ca="1"/>
        <v>COXSACKIE-ATHENS CSD</v>
      </c>
      <c r="C303" s="805">
        <f>IF(COUNTIF(CONTROL!$B$98:$B$147,'Funding by District'!D141)&gt;=1,"",ROW()-162)</f>
        <v>141</v>
      </c>
      <c r="F303" s="89"/>
      <c r="G303" s="89"/>
    </row>
    <row r="304" spans="2:7">
      <c r="B304" s="803" t="str">
        <f ca="1"/>
        <v>CROTON-HARMON UFSD</v>
      </c>
      <c r="C304" s="805">
        <f>IF(COUNTIF(CONTROL!$B$98:$B$147,'Funding by District'!D142)&gt;=1,"",ROW()-162)</f>
        <v>142</v>
      </c>
      <c r="F304" s="89"/>
      <c r="G304" s="89"/>
    </row>
    <row r="305" spans="2:7">
      <c r="B305" s="803" t="str">
        <f ca="1"/>
        <v>CROWN POINT CSD</v>
      </c>
      <c r="C305" s="805">
        <f>IF(COUNTIF(CONTROL!$B$98:$B$147,'Funding by District'!D143)&gt;=1,"",ROW()-162)</f>
        <v>143</v>
      </c>
      <c r="F305" s="89"/>
      <c r="G305" s="89"/>
    </row>
    <row r="306" spans="2:7">
      <c r="B306" s="803" t="str">
        <f ca="1"/>
        <v>CUBA-RUSHFORD CSD</v>
      </c>
      <c r="C306" s="805">
        <f>IF(COUNTIF(CONTROL!$B$98:$B$147,'Funding by District'!D144)&gt;=1,"",ROW()-162)</f>
        <v>144</v>
      </c>
      <c r="F306" s="89"/>
      <c r="G306" s="89"/>
    </row>
    <row r="307" spans="2:7">
      <c r="B307" s="803" t="str">
        <f ca="1"/>
        <v>DALTON-NUNDA CSD (KESHEQUA)</v>
      </c>
      <c r="C307" s="805">
        <f>IF(COUNTIF(CONTROL!$B$98:$B$147,'Funding by District'!D145)&gt;=1,"",ROW()-162)</f>
        <v>145</v>
      </c>
      <c r="F307" s="89"/>
      <c r="G307" s="89"/>
    </row>
    <row r="308" spans="2:7">
      <c r="B308" s="803" t="str">
        <f ca="1"/>
        <v>DANSVILLE CSD</v>
      </c>
      <c r="C308" s="805">
        <f>IF(COUNTIF(CONTROL!$B$98:$B$147,'Funding by District'!D146)&gt;=1,"",ROW()-162)</f>
        <v>146</v>
      </c>
      <c r="F308" s="89"/>
      <c r="G308" s="89"/>
    </row>
    <row r="309" spans="2:7">
      <c r="B309" s="803" t="str">
        <f ca="1"/>
        <v>DEER PARK UFSD</v>
      </c>
      <c r="C309" s="805">
        <f>IF(COUNTIF(CONTROL!$B$98:$B$147,'Funding by District'!D147)&gt;=1,"",ROW()-162)</f>
        <v>147</v>
      </c>
      <c r="F309" s="89"/>
      <c r="G309" s="89"/>
    </row>
    <row r="310" spans="2:7">
      <c r="B310" s="803" t="str">
        <f ca="1"/>
        <v>DELAWARE ACADEMY CSD AT DELHI</v>
      </c>
      <c r="C310" s="805">
        <f>IF(COUNTIF(CONTROL!$B$98:$B$147,'Funding by District'!D148)&gt;=1,"",ROW()-162)</f>
        <v>148</v>
      </c>
      <c r="F310" s="89"/>
      <c r="G310" s="89"/>
    </row>
    <row r="311" spans="2:7">
      <c r="B311" s="803" t="str">
        <f ca="1"/>
        <v>DEPEW UFSD</v>
      </c>
      <c r="C311" s="805">
        <f>IF(COUNTIF(CONTROL!$B$98:$B$147,'Funding by District'!D149)&gt;=1,"",ROW()-162)</f>
        <v>149</v>
      </c>
      <c r="F311" s="89"/>
      <c r="G311" s="89"/>
    </row>
    <row r="312" spans="2:7">
      <c r="B312" s="803" t="str">
        <f ca="1"/>
        <v>DEPOSIT CSD</v>
      </c>
      <c r="C312" s="805">
        <f>IF(COUNTIF(CONTROL!$B$98:$B$147,'Funding by District'!D150)&gt;=1,"",ROW()-162)</f>
        <v>150</v>
      </c>
      <c r="F312" s="89"/>
      <c r="G312" s="89"/>
    </row>
    <row r="313" spans="2:7">
      <c r="B313" s="803" t="str">
        <f ca="1"/>
        <v>DERUYTER CSD</v>
      </c>
      <c r="C313" s="805">
        <f>IF(COUNTIF(CONTROL!$B$98:$B$147,'Funding by District'!D151)&gt;=1,"",ROW()-162)</f>
        <v>151</v>
      </c>
      <c r="F313" s="89"/>
      <c r="G313" s="89"/>
    </row>
    <row r="314" spans="2:7">
      <c r="B314" s="803" t="str">
        <f ca="1"/>
        <v>DOBBS FERRY UFSD</v>
      </c>
      <c r="C314" s="805">
        <f>IF(COUNTIF(CONTROL!$B$98:$B$147,'Funding by District'!D152)&gt;=1,"",ROW()-162)</f>
        <v>152</v>
      </c>
      <c r="F314" s="89"/>
      <c r="G314" s="89"/>
    </row>
    <row r="315" spans="2:7">
      <c r="B315" s="803" t="str">
        <f ca="1"/>
        <v>DOLGEVILLE CSD</v>
      </c>
      <c r="C315" s="805">
        <f>IF(COUNTIF(CONTROL!$B$98:$B$147,'Funding by District'!D153)&gt;=1,"",ROW()-162)</f>
        <v>153</v>
      </c>
      <c r="F315" s="89"/>
      <c r="G315" s="89"/>
    </row>
    <row r="316" spans="2:7">
      <c r="B316" s="803" t="str">
        <f ca="1"/>
        <v>DOVER UFSD</v>
      </c>
      <c r="C316" s="805">
        <f>IF(COUNTIF(CONTROL!$B$98:$B$147,'Funding by District'!D154)&gt;=1,"",ROW()-162)</f>
        <v>154</v>
      </c>
      <c r="F316" s="89"/>
      <c r="G316" s="89"/>
    </row>
    <row r="317" spans="2:7">
      <c r="B317" s="803" t="str">
        <f ca="1"/>
        <v>DOWNSVILLE CSD</v>
      </c>
      <c r="C317" s="805">
        <f>IF(COUNTIF(CONTROL!$B$98:$B$147,'Funding by District'!D155)&gt;=1,"",ROW()-162)</f>
        <v>155</v>
      </c>
      <c r="F317" s="89"/>
      <c r="G317" s="89"/>
    </row>
    <row r="318" spans="2:7">
      <c r="B318" s="803" t="str">
        <f ca="1"/>
        <v>DRYDEN CSD</v>
      </c>
      <c r="C318" s="805">
        <f>IF(COUNTIF(CONTROL!$B$98:$B$147,'Funding by District'!D156)&gt;=1,"",ROW()-162)</f>
        <v>156</v>
      </c>
      <c r="F318" s="89"/>
      <c r="G318" s="89"/>
    </row>
    <row r="319" spans="2:7">
      <c r="B319" s="803" t="str">
        <f ca="1"/>
        <v>DUANESBURG CSD</v>
      </c>
      <c r="C319" s="805">
        <f>IF(COUNTIF(CONTROL!$B$98:$B$147,'Funding by District'!D157)&gt;=1,"",ROW()-162)</f>
        <v>157</v>
      </c>
      <c r="F319" s="89"/>
      <c r="G319" s="89"/>
    </row>
    <row r="320" spans="2:7">
      <c r="B320" s="803" t="str">
        <f ca="1"/>
        <v>DUNDEE CSD</v>
      </c>
      <c r="C320" s="805">
        <f>IF(COUNTIF(CONTROL!$B$98:$B$147,'Funding by District'!D158)&gt;=1,"",ROW()-162)</f>
        <v>158</v>
      </c>
      <c r="F320" s="89"/>
      <c r="G320" s="89"/>
    </row>
    <row r="321" spans="2:7">
      <c r="B321" s="803" t="str">
        <f ca="1"/>
        <v>DUNKIRK CITY SD</v>
      </c>
      <c r="C321" s="805">
        <f>IF(COUNTIF(CONTROL!$B$98:$B$147,'Funding by District'!D159)&gt;=1,"",ROW()-162)</f>
        <v>159</v>
      </c>
      <c r="F321" s="89"/>
      <c r="G321" s="89"/>
    </row>
    <row r="322" spans="2:7">
      <c r="B322" s="803" t="str">
        <f ca="1"/>
        <v>EAST AURORA UFSD</v>
      </c>
      <c r="C322" s="805">
        <f>IF(COUNTIF(CONTROL!$B$98:$B$147,'Funding by District'!D160)&gt;=1,"",ROW()-162)</f>
        <v>160</v>
      </c>
      <c r="F322" s="89"/>
      <c r="G322" s="89"/>
    </row>
    <row r="323" spans="2:7">
      <c r="B323" s="803" t="str">
        <f ca="1"/>
        <v>EAST BLOOMFIELD CSD</v>
      </c>
      <c r="C323" s="805">
        <f>IF(COUNTIF(CONTROL!$B$98:$B$147,'Funding by District'!D161)&gt;=1,"",ROW()-162)</f>
        <v>161</v>
      </c>
      <c r="F323" s="89"/>
      <c r="G323" s="89"/>
    </row>
    <row r="324" spans="2:7">
      <c r="B324" s="803" t="str">
        <f ca="1"/>
        <v>EAST GREENBUSH CSD</v>
      </c>
      <c r="C324" s="805">
        <f>IF(COUNTIF(CONTROL!$B$98:$B$147,'Funding by District'!D162)&gt;=1,"",ROW()-162)</f>
        <v>162</v>
      </c>
      <c r="F324" s="89"/>
      <c r="G324" s="89"/>
    </row>
    <row r="325" spans="2:7">
      <c r="B325" s="803" t="str">
        <f ca="1"/>
        <v>EAST HAMPTON UFSD</v>
      </c>
      <c r="C325" s="805">
        <f>IF(COUNTIF(CONTROL!$B$98:$B$147,'Funding by District'!D163)&gt;=1,"",ROW()-162)</f>
        <v>163</v>
      </c>
      <c r="F325" s="89"/>
      <c r="G325" s="89"/>
    </row>
    <row r="326" spans="2:7">
      <c r="B326" s="803" t="str">
        <f ca="1"/>
        <v>EAST IRONDEQUOIT CSD</v>
      </c>
      <c r="C326" s="805">
        <f>IF(COUNTIF(CONTROL!$B$98:$B$147,'Funding by District'!D164)&gt;=1,"",ROW()-162)</f>
        <v>164</v>
      </c>
      <c r="F326" s="89"/>
      <c r="G326" s="89"/>
    </row>
    <row r="327" spans="2:7">
      <c r="B327" s="803" t="str">
        <f ca="1"/>
        <v>EAST ISLIP UFSD</v>
      </c>
      <c r="C327" s="805">
        <f>IF(COUNTIF(CONTROL!$B$98:$B$147,'Funding by District'!D165)&gt;=1,"",ROW()-162)</f>
        <v>165</v>
      </c>
      <c r="F327" s="89"/>
      <c r="G327" s="89"/>
    </row>
    <row r="328" spans="2:7">
      <c r="B328" s="803" t="str">
        <f ca="1"/>
        <v>EAST MEADOW UFSD</v>
      </c>
      <c r="C328" s="805">
        <f>IF(COUNTIF(CONTROL!$B$98:$B$147,'Funding by District'!D166)&gt;=1,"",ROW()-162)</f>
        <v>166</v>
      </c>
      <c r="F328" s="89"/>
      <c r="G328" s="89"/>
    </row>
    <row r="329" spans="2:7">
      <c r="B329" s="803" t="str">
        <f ca="1"/>
        <v>EAST MORICHES UFSD</v>
      </c>
      <c r="C329" s="805">
        <f>IF(COUNTIF(CONTROL!$B$98:$B$147,'Funding by District'!D167)&gt;=1,"",ROW()-162)</f>
        <v>167</v>
      </c>
      <c r="F329" s="89"/>
      <c r="G329" s="89"/>
    </row>
    <row r="330" spans="2:7">
      <c r="B330" s="803" t="str">
        <f ca="1"/>
        <v>EAST QUOGUE UFSD</v>
      </c>
      <c r="C330" s="805">
        <f>IF(COUNTIF(CONTROL!$B$98:$B$147,'Funding by District'!D168)&gt;=1,"",ROW()-162)</f>
        <v>168</v>
      </c>
      <c r="F330" s="89"/>
      <c r="G330" s="89"/>
    </row>
    <row r="331" spans="2:7">
      <c r="B331" s="803" t="str">
        <f ca="1"/>
        <v>EAST RAMAPO CSD (SPRING VALLEY)</v>
      </c>
      <c r="C331" s="805">
        <f>IF(COUNTIF(CONTROL!$B$98:$B$147,'Funding by District'!D169)&gt;=1,"",ROW()-162)</f>
        <v>169</v>
      </c>
      <c r="F331" s="89"/>
      <c r="G331" s="89"/>
    </row>
    <row r="332" spans="2:7">
      <c r="B332" s="803" t="str">
        <f ca="1"/>
        <v>EAST ROCHESTER UFSD</v>
      </c>
      <c r="C332" s="805">
        <f>IF(COUNTIF(CONTROL!$B$98:$B$147,'Funding by District'!D170)&gt;=1,"",ROW()-162)</f>
        <v>170</v>
      </c>
      <c r="F332" s="89"/>
      <c r="G332" s="89"/>
    </row>
    <row r="333" spans="2:7">
      <c r="B333" s="803" t="str">
        <f ca="1"/>
        <v>EAST ROCKAWAY UFSD</v>
      </c>
      <c r="C333" s="805">
        <f>IF(COUNTIF(CONTROL!$B$98:$B$147,'Funding by District'!D171)&gt;=1,"",ROW()-162)</f>
        <v>171</v>
      </c>
      <c r="F333" s="89"/>
      <c r="G333" s="89"/>
    </row>
    <row r="334" spans="2:7">
      <c r="B334" s="803" t="str">
        <f ca="1"/>
        <v>EAST SYRACUSE-MINOA CSD</v>
      </c>
      <c r="C334" s="805">
        <f>IF(COUNTIF(CONTROL!$B$98:$B$147,'Funding by District'!D172)&gt;=1,"",ROW()-162)</f>
        <v>172</v>
      </c>
      <c r="F334" s="89"/>
      <c r="G334" s="89"/>
    </row>
    <row r="335" spans="2:7">
      <c r="B335" s="803" t="str">
        <f ca="1"/>
        <v>EAST WILLISTON UFSD</v>
      </c>
      <c r="C335" s="805">
        <f>IF(COUNTIF(CONTROL!$B$98:$B$147,'Funding by District'!D173)&gt;=1,"",ROW()-162)</f>
        <v>173</v>
      </c>
      <c r="F335" s="89"/>
      <c r="G335" s="89"/>
    </row>
    <row r="336" spans="2:7">
      <c r="B336" s="803" t="str">
        <f ca="1"/>
        <v>EASTCHESTER UFSD</v>
      </c>
      <c r="C336" s="805">
        <f>IF(COUNTIF(CONTROL!$B$98:$B$147,'Funding by District'!D174)&gt;=1,"",ROW()-162)</f>
        <v>174</v>
      </c>
      <c r="F336" s="89"/>
      <c r="G336" s="89"/>
    </row>
    <row r="337" spans="2:7">
      <c r="B337" s="803" t="str">
        <f ca="1"/>
        <v>EASTPORT-SOUTH MANOR CSD</v>
      </c>
      <c r="C337" s="805">
        <f>IF(COUNTIF(CONTROL!$B$98:$B$147,'Funding by District'!D175)&gt;=1,"",ROW()-162)</f>
        <v>175</v>
      </c>
      <c r="F337" s="89"/>
      <c r="G337" s="89"/>
    </row>
    <row r="338" spans="2:7">
      <c r="B338" s="803" t="str">
        <f ca="1"/>
        <v>EDEN CSD</v>
      </c>
      <c r="C338" s="805">
        <f>IF(COUNTIF(CONTROL!$B$98:$B$147,'Funding by District'!D176)&gt;=1,"",ROW()-162)</f>
        <v>176</v>
      </c>
      <c r="F338" s="89"/>
      <c r="G338" s="89"/>
    </row>
    <row r="339" spans="2:7">
      <c r="B339" s="803" t="str">
        <f ca="1"/>
        <v>EDGEMONT UFSD</v>
      </c>
      <c r="C339" s="805">
        <f>IF(COUNTIF(CONTROL!$B$98:$B$147,'Funding by District'!D177)&gt;=1,"",ROW()-162)</f>
        <v>177</v>
      </c>
      <c r="F339" s="89"/>
      <c r="G339" s="89"/>
    </row>
    <row r="340" spans="2:7">
      <c r="B340" s="803" t="str">
        <f ca="1"/>
        <v>EDINBURG COMMON SD</v>
      </c>
      <c r="C340" s="805">
        <f>IF(COUNTIF(CONTROL!$B$98:$B$147,'Funding by District'!D178)&gt;=1,"",ROW()-162)</f>
        <v>178</v>
      </c>
      <c r="F340" s="89"/>
      <c r="G340" s="89"/>
    </row>
    <row r="341" spans="2:7">
      <c r="B341" s="803" t="str">
        <f ca="1"/>
        <v>EDMESTON CSD</v>
      </c>
      <c r="C341" s="805">
        <f>IF(COUNTIF(CONTROL!$B$98:$B$147,'Funding by District'!D179)&gt;=1,"",ROW()-162)</f>
        <v>179</v>
      </c>
      <c r="F341" s="89"/>
      <c r="G341" s="89"/>
    </row>
    <row r="342" spans="2:7">
      <c r="B342" s="803" t="str">
        <f ca="1"/>
        <v>EDWARDS-KNOX CSD</v>
      </c>
      <c r="C342" s="805">
        <f>IF(COUNTIF(CONTROL!$B$98:$B$147,'Funding by District'!D180)&gt;=1,"",ROW()-162)</f>
        <v>180</v>
      </c>
      <c r="F342" s="89"/>
      <c r="G342" s="89"/>
    </row>
    <row r="343" spans="2:7">
      <c r="B343" s="803" t="str">
        <f ca="1"/>
        <v>ELBA CSD</v>
      </c>
      <c r="C343" s="805">
        <f>IF(COUNTIF(CONTROL!$B$98:$B$147,'Funding by District'!D181)&gt;=1,"",ROW()-162)</f>
        <v>181</v>
      </c>
      <c r="F343" s="89"/>
      <c r="G343" s="89"/>
    </row>
    <row r="344" spans="2:7">
      <c r="B344" s="803" t="str">
        <f ca="1"/>
        <v>ELDRED CSD</v>
      </c>
      <c r="C344" s="805">
        <f>IF(COUNTIF(CONTROL!$B$98:$B$147,'Funding by District'!D182)&gt;=1,"",ROW()-162)</f>
        <v>182</v>
      </c>
      <c r="F344" s="89"/>
      <c r="G344" s="89"/>
    </row>
    <row r="345" spans="2:7">
      <c r="B345" s="803" t="str">
        <f ca="1"/>
        <v>ELLENVILLE CSD</v>
      </c>
      <c r="C345" s="805">
        <f>IF(COUNTIF(CONTROL!$B$98:$B$147,'Funding by District'!D183)&gt;=1,"",ROW()-162)</f>
        <v>183</v>
      </c>
      <c r="F345" s="89"/>
      <c r="G345" s="89"/>
    </row>
    <row r="346" spans="2:7">
      <c r="B346" s="803" t="str">
        <f ca="1"/>
        <v>ELLICOTTVILLE CSD</v>
      </c>
      <c r="C346" s="805">
        <f>IF(COUNTIF(CONTROL!$B$98:$B$147,'Funding by District'!D184)&gt;=1,"",ROW()-162)</f>
        <v>184</v>
      </c>
      <c r="F346" s="89"/>
      <c r="G346" s="89"/>
    </row>
    <row r="347" spans="2:7">
      <c r="B347" s="803" t="str">
        <f ca="1"/>
        <v>ELMIRA CITY SD</v>
      </c>
      <c r="C347" s="805">
        <f>IF(COUNTIF(CONTROL!$B$98:$B$147,'Funding by District'!D185)&gt;=1,"",ROW()-162)</f>
        <v>185</v>
      </c>
      <c r="F347" s="89"/>
      <c r="G347" s="89"/>
    </row>
    <row r="348" spans="2:7">
      <c r="B348" s="803" t="str">
        <f ca="1"/>
        <v>ELMIRA HEIGHTS CSD</v>
      </c>
      <c r="C348" s="805">
        <f>IF(COUNTIF(CONTROL!$B$98:$B$147,'Funding by District'!D186)&gt;=1,"",ROW()-162)</f>
        <v>186</v>
      </c>
      <c r="F348" s="89"/>
      <c r="G348" s="89"/>
    </row>
    <row r="349" spans="2:7">
      <c r="B349" s="803" t="str">
        <f ca="1"/>
        <v>ELMONT UFSD</v>
      </c>
      <c r="C349" s="805">
        <f>IF(COUNTIF(CONTROL!$B$98:$B$147,'Funding by District'!D187)&gt;=1,"",ROW()-162)</f>
        <v>187</v>
      </c>
      <c r="F349" s="89"/>
      <c r="G349" s="89"/>
    </row>
    <row r="350" spans="2:7">
      <c r="B350" s="803" t="str">
        <f ca="1"/>
        <v>ELMSFORD UFSD</v>
      </c>
      <c r="C350" s="805">
        <f>IF(COUNTIF(CONTROL!$B$98:$B$147,'Funding by District'!D188)&gt;=1,"",ROW()-162)</f>
        <v>188</v>
      </c>
      <c r="F350" s="89"/>
      <c r="G350" s="89"/>
    </row>
    <row r="351" spans="2:7">
      <c r="B351" s="803" t="str">
        <f ca="1"/>
        <v>ELWOOD UFSD</v>
      </c>
      <c r="C351" s="805">
        <f>IF(COUNTIF(CONTROL!$B$98:$B$147,'Funding by District'!D189)&gt;=1,"",ROW()-162)</f>
        <v>189</v>
      </c>
      <c r="F351" s="89"/>
      <c r="G351" s="89"/>
    </row>
    <row r="352" spans="2:7">
      <c r="B352" s="803" t="str">
        <f ca="1"/>
        <v>EVANS-BRANT CSD (LAKE SHORE)</v>
      </c>
      <c r="C352" s="805">
        <f>IF(COUNTIF(CONTROL!$B$98:$B$147,'Funding by District'!D190)&gt;=1,"",ROW()-162)</f>
        <v>190</v>
      </c>
      <c r="F352" s="89"/>
      <c r="G352" s="89"/>
    </row>
    <row r="353" spans="2:7">
      <c r="B353" s="803" t="str">
        <f ca="1"/>
        <v>FABIUS-POMPEY CSD</v>
      </c>
      <c r="C353" s="805">
        <f>IF(COUNTIF(CONTROL!$B$98:$B$147,'Funding by District'!D191)&gt;=1,"",ROW()-162)</f>
        <v>191</v>
      </c>
      <c r="F353" s="89"/>
      <c r="G353" s="89"/>
    </row>
    <row r="354" spans="2:7">
      <c r="B354" s="803" t="str">
        <f ca="1"/>
        <v>FAIRPORT CSD</v>
      </c>
      <c r="C354" s="805">
        <f>IF(COUNTIF(CONTROL!$B$98:$B$147,'Funding by District'!D192)&gt;=1,"",ROW()-162)</f>
        <v>192</v>
      </c>
      <c r="F354" s="89"/>
      <c r="G354" s="89"/>
    </row>
    <row r="355" spans="2:7">
      <c r="B355" s="803" t="str">
        <f ca="1"/>
        <v>FALCONER CSD</v>
      </c>
      <c r="C355" s="805">
        <f>IF(COUNTIF(CONTROL!$B$98:$B$147,'Funding by District'!D193)&gt;=1,"",ROW()-162)</f>
        <v>193</v>
      </c>
      <c r="F355" s="89"/>
      <c r="G355" s="89"/>
    </row>
    <row r="356" spans="2:7">
      <c r="B356" s="803" t="str">
        <f ca="1"/>
        <v>FALLSBURG CSD</v>
      </c>
      <c r="C356" s="805">
        <f>IF(COUNTIF(CONTROL!$B$98:$B$147,'Funding by District'!D194)&gt;=1,"",ROW()-162)</f>
        <v>194</v>
      </c>
      <c r="F356" s="89"/>
      <c r="G356" s="89"/>
    </row>
    <row r="357" spans="2:7">
      <c r="B357" s="803" t="str">
        <f ca="1"/>
        <v>FARMINGDALE UFSD</v>
      </c>
      <c r="C357" s="805">
        <f>IF(COUNTIF(CONTROL!$B$98:$B$147,'Funding by District'!D195)&gt;=1,"",ROW()-162)</f>
        <v>195</v>
      </c>
      <c r="F357" s="89"/>
      <c r="G357" s="89"/>
    </row>
    <row r="358" spans="2:7">
      <c r="B358" s="803" t="str">
        <f ca="1"/>
        <v>FAYETTEVILLE-MANLIUS CSD</v>
      </c>
      <c r="C358" s="805">
        <f>IF(COUNTIF(CONTROL!$B$98:$B$147,'Funding by District'!D196)&gt;=1,"",ROW()-162)</f>
        <v>196</v>
      </c>
      <c r="F358" s="89"/>
      <c r="G358" s="89"/>
    </row>
    <row r="359" spans="2:7">
      <c r="B359" s="803" t="str">
        <f ca="1"/>
        <v>FILLMORE CSD</v>
      </c>
      <c r="C359" s="805">
        <f>IF(COUNTIF(CONTROL!$B$98:$B$147,'Funding by District'!D197)&gt;=1,"",ROW()-162)</f>
        <v>197</v>
      </c>
      <c r="F359" s="89"/>
      <c r="G359" s="89"/>
    </row>
    <row r="360" spans="2:7">
      <c r="B360" s="803" t="str">
        <f ca="1"/>
        <v>FIRE ISLAND UFSD</v>
      </c>
      <c r="C360" s="805">
        <f>IF(COUNTIF(CONTROL!$B$98:$B$147,'Funding by District'!D198)&gt;=1,"",ROW()-162)</f>
        <v>198</v>
      </c>
      <c r="F360" s="89"/>
      <c r="G360" s="89"/>
    </row>
    <row r="361" spans="2:7">
      <c r="B361" s="803" t="str">
        <f ca="1"/>
        <v>FISHERS ISLAND UFSD</v>
      </c>
      <c r="C361" s="805">
        <f>IF(COUNTIF(CONTROL!$B$98:$B$147,'Funding by District'!D199)&gt;=1,"",ROW()-162)</f>
        <v>199</v>
      </c>
      <c r="G361" s="89"/>
    </row>
    <row r="362" spans="2:7">
      <c r="B362" s="803" t="str">
        <f ca="1"/>
        <v>FLORAL PARK-BELLEROSE UFSD</v>
      </c>
      <c r="C362" s="805">
        <f>IF(COUNTIF(CONTROL!$B$98:$B$147,'Funding by District'!D200)&gt;=1,"",ROW()-162)</f>
        <v>200</v>
      </c>
      <c r="G362" s="89"/>
    </row>
    <row r="363" spans="2:7">
      <c r="B363" s="803" t="str">
        <f ca="1"/>
        <v>FLORIDA UFSD</v>
      </c>
      <c r="C363" s="805">
        <f>IF(COUNTIF(CONTROL!$B$98:$B$147,'Funding by District'!D201)&gt;=1,"",ROW()-162)</f>
        <v>201</v>
      </c>
      <c r="G363" s="89"/>
    </row>
    <row r="364" spans="2:7">
      <c r="B364" s="803" t="str">
        <f ca="1"/>
        <v>FONDA-FULTONVILLE CSD</v>
      </c>
      <c r="C364" s="805">
        <f>IF(COUNTIF(CONTROL!$B$98:$B$147,'Funding by District'!D202)&gt;=1,"",ROW()-162)</f>
        <v>202</v>
      </c>
      <c r="G364" s="89"/>
    </row>
    <row r="365" spans="2:7">
      <c r="B365" s="803" t="str">
        <f ca="1"/>
        <v>FORESTVILLE CSD</v>
      </c>
      <c r="C365" s="805">
        <f>IF(COUNTIF(CONTROL!$B$98:$B$147,'Funding by District'!D203)&gt;=1,"",ROW()-162)</f>
        <v>203</v>
      </c>
      <c r="G365" s="89"/>
    </row>
    <row r="366" spans="2:7">
      <c r="B366" s="803" t="str">
        <f ca="1"/>
        <v>FORT ANN CSD</v>
      </c>
      <c r="C366" s="805">
        <f>IF(COUNTIF(CONTROL!$B$98:$B$147,'Funding by District'!D204)&gt;=1,"",ROW()-162)</f>
        <v>204</v>
      </c>
      <c r="G366" s="89"/>
    </row>
    <row r="367" spans="2:7">
      <c r="B367" s="803" t="str">
        <f ca="1"/>
        <v>FORT EDWARD UFSD</v>
      </c>
      <c r="C367" s="805">
        <f>IF(COUNTIF(CONTROL!$B$98:$B$147,'Funding by District'!D205)&gt;=1,"",ROW()-162)</f>
        <v>205</v>
      </c>
      <c r="G367" s="89"/>
    </row>
    <row r="368" spans="2:7">
      <c r="B368" s="803" t="str">
        <f ca="1"/>
        <v>FORT PLAIN CSD</v>
      </c>
      <c r="C368" s="805">
        <f>IF(COUNTIF(CONTROL!$B$98:$B$147,'Funding by District'!D206)&gt;=1,"",ROW()-162)</f>
        <v>206</v>
      </c>
      <c r="G368" s="89"/>
    </row>
    <row r="369" spans="2:7">
      <c r="B369" s="803" t="str">
        <f ca="1"/>
        <v>FRANKFORT-SCHUYLER CSD</v>
      </c>
      <c r="C369" s="805">
        <f>IF(COUNTIF(CONTROL!$B$98:$B$147,'Funding by District'!D207)&gt;=1,"",ROW()-162)</f>
        <v>207</v>
      </c>
      <c r="G369" s="89"/>
    </row>
    <row r="370" spans="2:7">
      <c r="B370" s="803" t="str">
        <f ca="1"/>
        <v>FRANKLIN CSD</v>
      </c>
      <c r="C370" s="805">
        <f>IF(COUNTIF(CONTROL!$B$98:$B$147,'Funding by District'!D208)&gt;=1,"",ROW()-162)</f>
        <v>208</v>
      </c>
      <c r="G370" s="89"/>
    </row>
    <row r="371" spans="2:7">
      <c r="B371" s="803" t="str">
        <f ca="1"/>
        <v>FRANKLIN SQUARE UFSD</v>
      </c>
      <c r="C371" s="805">
        <f>IF(COUNTIF(CONTROL!$B$98:$B$147,'Funding by District'!D209)&gt;=1,"",ROW()-162)</f>
        <v>209</v>
      </c>
      <c r="G371" s="89"/>
    </row>
    <row r="372" spans="2:7">
      <c r="B372" s="803" t="str">
        <f ca="1"/>
        <v>FRANKLINVILLE CSD</v>
      </c>
      <c r="C372" s="805">
        <f>IF(COUNTIF(CONTROL!$B$98:$B$147,'Funding by District'!D210)&gt;=1,"",ROW()-162)</f>
        <v>210</v>
      </c>
      <c r="G372" s="89"/>
    </row>
    <row r="373" spans="2:7">
      <c r="B373" s="803" t="str">
        <f ca="1"/>
        <v>FREDONIA CSD</v>
      </c>
      <c r="C373" s="805">
        <f>IF(COUNTIF(CONTROL!$B$98:$B$147,'Funding by District'!D211)&gt;=1,"",ROW()-162)</f>
        <v>211</v>
      </c>
      <c r="G373" s="89"/>
    </row>
    <row r="374" spans="2:7">
      <c r="B374" s="803" t="str">
        <f ca="1"/>
        <v>FREEPORT UFSD</v>
      </c>
      <c r="C374" s="805">
        <f>IF(COUNTIF(CONTROL!$B$98:$B$147,'Funding by District'!D212)&gt;=1,"",ROW()-162)</f>
        <v>212</v>
      </c>
      <c r="G374" s="89"/>
    </row>
    <row r="375" spans="2:7">
      <c r="B375" s="803" t="str">
        <f ca="1"/>
        <v>FREWSBURG CSD</v>
      </c>
      <c r="C375" s="805">
        <f>IF(COUNTIF(CONTROL!$B$98:$B$147,'Funding by District'!D213)&gt;=1,"",ROW()-162)</f>
        <v>213</v>
      </c>
      <c r="G375" s="89"/>
    </row>
    <row r="376" spans="2:7">
      <c r="B376" s="803" t="str">
        <f ca="1"/>
        <v>FRIENDSHIP CSD</v>
      </c>
      <c r="C376" s="805">
        <f>IF(COUNTIF(CONTROL!$B$98:$B$147,'Funding by District'!D214)&gt;=1,"",ROW()-162)</f>
        <v>214</v>
      </c>
      <c r="G376" s="89"/>
    </row>
    <row r="377" spans="2:7">
      <c r="B377" s="803" t="str">
        <f ca="1"/>
        <v>FRONTIER CSD</v>
      </c>
      <c r="C377" s="805">
        <f>IF(COUNTIF(CONTROL!$B$98:$B$147,'Funding by District'!D215)&gt;=1,"",ROW()-162)</f>
        <v>215</v>
      </c>
      <c r="G377" s="89"/>
    </row>
    <row r="378" spans="2:7">
      <c r="B378" s="803" t="str">
        <f ca="1"/>
        <v>FULTON CITY SD</v>
      </c>
      <c r="C378" s="805">
        <f>IF(COUNTIF(CONTROL!$B$98:$B$147,'Funding by District'!D216)&gt;=1,"",ROW()-162)</f>
        <v>216</v>
      </c>
      <c r="G378" s="89"/>
    </row>
    <row r="379" spans="2:7">
      <c r="B379" s="803" t="str">
        <f ca="1"/>
        <v>GALWAY CSD</v>
      </c>
      <c r="C379" s="805">
        <f>IF(COUNTIF(CONTROL!$B$98:$B$147,'Funding by District'!D217)&gt;=1,"",ROW()-162)</f>
        <v>217</v>
      </c>
      <c r="G379" s="89"/>
    </row>
    <row r="380" spans="2:7">
      <c r="B380" s="803" t="str">
        <f ca="1"/>
        <v>GANANDA CSD</v>
      </c>
      <c r="C380" s="805">
        <f>IF(COUNTIF(CONTROL!$B$98:$B$147,'Funding by District'!D218)&gt;=1,"",ROW()-162)</f>
        <v>218</v>
      </c>
      <c r="G380" s="89"/>
    </row>
    <row r="381" spans="2:7">
      <c r="B381" s="803" t="str">
        <f ca="1"/>
        <v>GARDEN CITY UFSD</v>
      </c>
      <c r="C381" s="805">
        <f>IF(COUNTIF(CONTROL!$B$98:$B$147,'Funding by District'!D219)&gt;=1,"",ROW()-162)</f>
        <v>219</v>
      </c>
      <c r="G381" s="89"/>
    </row>
    <row r="382" spans="2:7">
      <c r="B382" s="803" t="str">
        <f ca="1"/>
        <v>GARRISON UFSD</v>
      </c>
      <c r="C382" s="805">
        <f>IF(COUNTIF(CONTROL!$B$98:$B$147,'Funding by District'!D220)&gt;=1,"",ROW()-162)</f>
        <v>220</v>
      </c>
      <c r="G382" s="89"/>
    </row>
    <row r="383" spans="2:7">
      <c r="B383" s="803" t="str">
        <f ca="1"/>
        <v>GATES-CHILI CSD</v>
      </c>
      <c r="C383" s="805">
        <f>IF(COUNTIF(CONTROL!$B$98:$B$147,'Funding by District'!D221)&gt;=1,"",ROW()-162)</f>
        <v>221</v>
      </c>
      <c r="G383" s="89"/>
    </row>
    <row r="384" spans="2:7">
      <c r="B384" s="803" t="str">
        <f ca="1"/>
        <v>GENERAL BROWN CSD</v>
      </c>
      <c r="C384" s="805">
        <f>IF(COUNTIF(CONTROL!$B$98:$B$147,'Funding by District'!D222)&gt;=1,"",ROW()-162)</f>
        <v>222</v>
      </c>
      <c r="G384" s="89"/>
    </row>
    <row r="385" spans="2:7">
      <c r="B385" s="803" t="str">
        <f ca="1"/>
        <v>GENESEE VALLEY CSD</v>
      </c>
      <c r="C385" s="805">
        <f>IF(COUNTIF(CONTROL!$B$98:$B$147,'Funding by District'!D223)&gt;=1,"",ROW()-162)</f>
        <v>223</v>
      </c>
      <c r="G385" s="89"/>
    </row>
    <row r="386" spans="2:7">
      <c r="B386" s="803" t="str">
        <f ca="1"/>
        <v>GENESEO CSD</v>
      </c>
      <c r="C386" s="805">
        <f>IF(COUNTIF(CONTROL!$B$98:$B$147,'Funding by District'!D224)&gt;=1,"",ROW()-162)</f>
        <v>224</v>
      </c>
      <c r="G386" s="89"/>
    </row>
    <row r="387" spans="2:7">
      <c r="B387" s="803" t="str">
        <f ca="1"/>
        <v>GENEVA CITY SD</v>
      </c>
      <c r="C387" s="805">
        <f>IF(COUNTIF(CONTROL!$B$98:$B$147,'Funding by District'!D225)&gt;=1,"",ROW()-162)</f>
        <v>225</v>
      </c>
      <c r="G387" s="89"/>
    </row>
    <row r="388" spans="2:7">
      <c r="B388" s="803" t="str">
        <f ca="1"/>
        <v>GEORGETOWN-SOUTH OTSELIC CSD</v>
      </c>
      <c r="C388" s="805">
        <f>IF(COUNTIF(CONTROL!$B$98:$B$147,'Funding by District'!D226)&gt;=1,"",ROW()-162)</f>
        <v>226</v>
      </c>
      <c r="G388" s="89"/>
    </row>
    <row r="389" spans="2:7">
      <c r="B389" s="803" t="str">
        <f ca="1"/>
        <v>GERMANTOWN CSD</v>
      </c>
      <c r="C389" s="805">
        <f>IF(COUNTIF(CONTROL!$B$98:$B$147,'Funding by District'!D227)&gt;=1,"",ROW()-162)</f>
        <v>227</v>
      </c>
      <c r="G389" s="89"/>
    </row>
    <row r="390" spans="2:7">
      <c r="B390" s="803" t="str">
        <f ca="1"/>
        <v>GILBERTSVILLE-MOUNT UPTON CSD</v>
      </c>
      <c r="C390" s="805">
        <f>IF(COUNTIF(CONTROL!$B$98:$B$147,'Funding by District'!D228)&gt;=1,"",ROW()-162)</f>
        <v>228</v>
      </c>
      <c r="G390" s="89"/>
    </row>
    <row r="391" spans="2:7">
      <c r="B391" s="803" t="str">
        <f ca="1"/>
        <v>GILBOA-CONESVILLE CSD</v>
      </c>
      <c r="C391" s="805">
        <f>IF(COUNTIF(CONTROL!$B$98:$B$147,'Funding by District'!D229)&gt;=1,"",ROW()-162)</f>
        <v>229</v>
      </c>
      <c r="G391" s="89"/>
    </row>
    <row r="392" spans="2:7">
      <c r="B392" s="803" t="str">
        <f ca="1"/>
        <v>GLEN COVE CITY SD</v>
      </c>
      <c r="C392" s="805">
        <f>IF(COUNTIF(CONTROL!$B$98:$B$147,'Funding by District'!D230)&gt;=1,"",ROW()-162)</f>
        <v>230</v>
      </c>
      <c r="G392" s="89"/>
    </row>
    <row r="393" spans="2:7">
      <c r="B393" s="803" t="str">
        <f ca="1"/>
        <v>GLENS FALLS CITY SD</v>
      </c>
      <c r="C393" s="805">
        <f>IF(COUNTIF(CONTROL!$B$98:$B$147,'Funding by District'!D231)&gt;=1,"",ROW()-162)</f>
        <v>231</v>
      </c>
      <c r="G393" s="89"/>
    </row>
    <row r="394" spans="2:7">
      <c r="B394" s="803" t="str">
        <f ca="1"/>
        <v>GLENS FALLS COMN SD</v>
      </c>
      <c r="C394" s="805">
        <f>IF(COUNTIF(CONTROL!$B$98:$B$147,'Funding by District'!D232)&gt;=1,"",ROW()-162)</f>
        <v>232</v>
      </c>
      <c r="G394" s="89"/>
    </row>
    <row r="395" spans="2:7">
      <c r="B395" s="803" t="str">
        <f ca="1"/>
        <v>GLOVERSVILLE CITY SD</v>
      </c>
      <c r="C395" s="805">
        <f>IF(COUNTIF(CONTROL!$B$98:$B$147,'Funding by District'!D233)&gt;=1,"",ROW()-162)</f>
        <v>233</v>
      </c>
      <c r="G395" s="89"/>
    </row>
    <row r="396" spans="2:7">
      <c r="B396" s="803" t="str">
        <f ca="1"/>
        <v>GORHAM-MIDDLESEX CSD (MARCUS WHITMAN</v>
      </c>
      <c r="C396" s="805">
        <f>IF(COUNTIF(CONTROL!$B$98:$B$147,'Funding by District'!D234)&gt;=1,"",ROW()-162)</f>
        <v>234</v>
      </c>
      <c r="G396" s="89"/>
    </row>
    <row r="397" spans="2:7">
      <c r="B397" s="803" t="str">
        <f ca="1"/>
        <v>GOSHEN CSD</v>
      </c>
      <c r="C397" s="805">
        <f>IF(COUNTIF(CONTROL!$B$98:$B$147,'Funding by District'!D235)&gt;=1,"",ROW()-162)</f>
        <v>235</v>
      </c>
      <c r="G397" s="89"/>
    </row>
    <row r="398" spans="2:7">
      <c r="B398" s="803" t="str">
        <f ca="1"/>
        <v>GOUVERNEUR CSD</v>
      </c>
      <c r="C398" s="805">
        <f>IF(COUNTIF(CONTROL!$B$98:$B$147,'Funding by District'!D236)&gt;=1,"",ROW()-162)</f>
        <v>236</v>
      </c>
      <c r="G398" s="89"/>
    </row>
    <row r="399" spans="2:7">
      <c r="B399" s="803" t="str">
        <f ca="1"/>
        <v>GOWANDA CSD</v>
      </c>
      <c r="C399" s="805">
        <f>IF(COUNTIF(CONTROL!$B$98:$B$147,'Funding by District'!D237)&gt;=1,"",ROW()-162)</f>
        <v>237</v>
      </c>
      <c r="G399" s="89"/>
    </row>
    <row r="400" spans="2:7">
      <c r="B400" s="803" t="str">
        <f ca="1"/>
        <v>GRAND ISLAND CSD</v>
      </c>
      <c r="C400" s="805">
        <f>IF(COUNTIF(CONTROL!$B$98:$B$147,'Funding by District'!D238)&gt;=1,"",ROW()-162)</f>
        <v>238</v>
      </c>
      <c r="G400" s="89"/>
    </row>
    <row r="401" spans="2:7">
      <c r="B401" s="803" t="str">
        <f ca="1"/>
        <v>GRANVILLE CSD</v>
      </c>
      <c r="C401" s="805">
        <f>IF(COUNTIF(CONTROL!$B$98:$B$147,'Funding by District'!D239)&gt;=1,"",ROW()-162)</f>
        <v>239</v>
      </c>
      <c r="G401" s="89"/>
    </row>
    <row r="402" spans="2:7">
      <c r="B402" s="803" t="str">
        <f ca="1"/>
        <v>GREAT NECK UFSD</v>
      </c>
      <c r="C402" s="805">
        <f>IF(COUNTIF(CONTROL!$B$98:$B$147,'Funding by District'!D240)&gt;=1,"",ROW()-162)</f>
        <v>240</v>
      </c>
      <c r="G402" s="89"/>
    </row>
    <row r="403" spans="2:7">
      <c r="B403" s="803" t="str">
        <f ca="1"/>
        <v>GREECE CSD</v>
      </c>
      <c r="C403" s="805">
        <f>IF(COUNTIF(CONTROL!$B$98:$B$147,'Funding by District'!D241)&gt;=1,"",ROW()-162)</f>
        <v>241</v>
      </c>
      <c r="G403" s="89"/>
    </row>
    <row r="404" spans="2:7">
      <c r="B404" s="803" t="str">
        <f ca="1"/>
        <v>GREEN ISLAND UFSD</v>
      </c>
      <c r="C404" s="805">
        <f>IF(COUNTIF(CONTROL!$B$98:$B$147,'Funding by District'!D242)&gt;=1,"",ROW()-162)</f>
        <v>242</v>
      </c>
      <c r="G404" s="89"/>
    </row>
    <row r="405" spans="2:7">
      <c r="B405" s="803" t="str">
        <f ca="1"/>
        <v>GREENBURGH CSD</v>
      </c>
      <c r="C405" s="805">
        <f>IF(COUNTIF(CONTROL!$B$98:$B$147,'Funding by District'!D243)&gt;=1,"",ROW()-162)</f>
        <v>243</v>
      </c>
      <c r="G405" s="89"/>
    </row>
    <row r="406" spans="2:7">
      <c r="B406" s="803" t="str">
        <f ca="1"/>
        <v>GREENE CSD</v>
      </c>
      <c r="C406" s="805">
        <f>IF(COUNTIF(CONTROL!$B$98:$B$147,'Funding by District'!D244)&gt;=1,"",ROW()-162)</f>
        <v>244</v>
      </c>
      <c r="G406" s="89"/>
    </row>
    <row r="407" spans="2:7">
      <c r="B407" s="803" t="str">
        <f ca="1"/>
        <v>GREENPORT UFSD</v>
      </c>
      <c r="C407" s="805">
        <f>IF(COUNTIF(CONTROL!$B$98:$B$147,'Funding by District'!D245)&gt;=1,"",ROW()-162)</f>
        <v>245</v>
      </c>
      <c r="G407" s="89"/>
    </row>
    <row r="408" spans="2:7">
      <c r="B408" s="803" t="str">
        <f ca="1"/>
        <v>GREENVILLE CSD</v>
      </c>
      <c r="C408" s="805">
        <f>IF(COUNTIF(CONTROL!$B$98:$B$147,'Funding by District'!D246)&gt;=1,"",ROW()-162)</f>
        <v>246</v>
      </c>
      <c r="G408" s="89"/>
    </row>
    <row r="409" spans="2:7">
      <c r="B409" s="803" t="str">
        <f ca="1"/>
        <v>GREENWICH CSD</v>
      </c>
      <c r="C409" s="805">
        <f>IF(COUNTIF(CONTROL!$B$98:$B$147,'Funding by District'!D247)&gt;=1,"",ROW()-162)</f>
        <v>247</v>
      </c>
      <c r="G409" s="89"/>
    </row>
    <row r="410" spans="2:7">
      <c r="B410" s="803" t="str">
        <f ca="1"/>
        <v>GREENWOOD LAKE UFSD</v>
      </c>
      <c r="C410" s="805">
        <f>IF(COUNTIF(CONTROL!$B$98:$B$147,'Funding by District'!D248)&gt;=1,"",ROW()-162)</f>
        <v>248</v>
      </c>
      <c r="G410" s="89"/>
    </row>
    <row r="411" spans="2:7">
      <c r="B411" s="803" t="str">
        <f ca="1"/>
        <v>GROTON CSD</v>
      </c>
      <c r="C411" s="805">
        <f>IF(COUNTIF(CONTROL!$B$98:$B$147,'Funding by District'!D249)&gt;=1,"",ROW()-162)</f>
        <v>249</v>
      </c>
      <c r="G411" s="89"/>
    </row>
    <row r="412" spans="2:7">
      <c r="B412" s="803" t="str">
        <f ca="1"/>
        <v>GUILDERLAND CSD</v>
      </c>
      <c r="C412" s="805">
        <f>IF(COUNTIF(CONTROL!$B$98:$B$147,'Funding by District'!D250)&gt;=1,"",ROW()-162)</f>
        <v>250</v>
      </c>
      <c r="G412" s="89"/>
    </row>
    <row r="413" spans="2:7">
      <c r="B413" s="803" t="str">
        <f ca="1"/>
        <v>HADLEY-LUZERNE CSD</v>
      </c>
      <c r="C413" s="805">
        <f>IF(COUNTIF(CONTROL!$B$98:$B$147,'Funding by District'!D251)&gt;=1,"",ROW()-162)</f>
        <v>251</v>
      </c>
      <c r="G413" s="89"/>
    </row>
    <row r="414" spans="2:7">
      <c r="B414" s="803" t="str">
        <f ca="1"/>
        <v>HALDANE CSD</v>
      </c>
      <c r="C414" s="805">
        <f>IF(COUNTIF(CONTROL!$B$98:$B$147,'Funding by District'!D252)&gt;=1,"",ROW()-162)</f>
        <v>252</v>
      </c>
      <c r="G414" s="89"/>
    </row>
    <row r="415" spans="2:7">
      <c r="B415" s="803" t="str">
        <f ca="1"/>
        <v>HALF HOLLOW HILLS CSD</v>
      </c>
      <c r="C415" s="805">
        <f>IF(COUNTIF(CONTROL!$B$98:$B$147,'Funding by District'!D253)&gt;=1,"",ROW()-162)</f>
        <v>253</v>
      </c>
      <c r="G415" s="89"/>
    </row>
    <row r="416" spans="2:7">
      <c r="B416" s="803" t="str">
        <f ca="1"/>
        <v>HAMBURG CSD</v>
      </c>
      <c r="C416" s="805">
        <f>IF(COUNTIF(CONTROL!$B$98:$B$147,'Funding by District'!D254)&gt;=1,"",ROW()-162)</f>
        <v>254</v>
      </c>
      <c r="G416" s="89"/>
    </row>
    <row r="417" spans="2:7">
      <c r="B417" s="803" t="str">
        <f ca="1"/>
        <v>HAMILTON CSD</v>
      </c>
      <c r="C417" s="805">
        <f>IF(COUNTIF(CONTROL!$B$98:$B$147,'Funding by District'!D255)&gt;=1,"",ROW()-162)</f>
        <v>255</v>
      </c>
      <c r="G417" s="89"/>
    </row>
    <row r="418" spans="2:7">
      <c r="B418" s="803" t="str">
        <f ca="1"/>
        <v>HAMMOND CSD</v>
      </c>
      <c r="C418" s="805">
        <f>IF(COUNTIF(CONTROL!$B$98:$B$147,'Funding by District'!D256)&gt;=1,"",ROW()-162)</f>
        <v>256</v>
      </c>
      <c r="G418" s="89"/>
    </row>
    <row r="419" spans="2:7">
      <c r="B419" s="803" t="str">
        <f ca="1"/>
        <v>HAMMONDSPORT CSD</v>
      </c>
      <c r="C419" s="805">
        <f>IF(COUNTIF(CONTROL!$B$98:$B$147,'Funding by District'!D257)&gt;=1,"",ROW()-162)</f>
        <v>257</v>
      </c>
      <c r="G419" s="89"/>
    </row>
    <row r="420" spans="2:7">
      <c r="B420" s="803" t="str">
        <f ca="1"/>
        <v>HAMPTON BAYS UFSD</v>
      </c>
      <c r="C420" s="805">
        <f>IF(COUNTIF(CONTROL!$B$98:$B$147,'Funding by District'!D258)&gt;=1,"",ROW()-162)</f>
        <v>258</v>
      </c>
      <c r="G420" s="89"/>
    </row>
    <row r="421" spans="2:7">
      <c r="B421" s="803" t="str">
        <f ca="1"/>
        <v>HANCOCK CSD</v>
      </c>
      <c r="C421" s="805">
        <f>IF(COUNTIF(CONTROL!$B$98:$B$147,'Funding by District'!D259)&gt;=1,"",ROW()-162)</f>
        <v>259</v>
      </c>
      <c r="G421" s="89"/>
    </row>
    <row r="422" spans="2:7">
      <c r="B422" s="803" t="str">
        <f ca="1"/>
        <v>HANNIBAL CSD</v>
      </c>
      <c r="C422" s="805">
        <f>IF(COUNTIF(CONTROL!$B$98:$B$147,'Funding by District'!D260)&gt;=1,"",ROW()-162)</f>
        <v>260</v>
      </c>
      <c r="G422" s="89"/>
    </row>
    <row r="423" spans="2:7">
      <c r="B423" s="803" t="str">
        <f ca="1"/>
        <v>HARBORFIELDS CSD</v>
      </c>
      <c r="C423" s="805">
        <f>IF(COUNTIF(CONTROL!$B$98:$B$147,'Funding by District'!D261)&gt;=1,"",ROW()-162)</f>
        <v>261</v>
      </c>
      <c r="G423" s="89"/>
    </row>
    <row r="424" spans="2:7">
      <c r="B424" s="803" t="str">
        <f ca="1"/>
        <v>HARPURSVILLE CSD</v>
      </c>
      <c r="C424" s="805">
        <f>IF(COUNTIF(CONTROL!$B$98:$B$147,'Funding by District'!D262)&gt;=1,"",ROW()-162)</f>
        <v>262</v>
      </c>
      <c r="G424" s="89"/>
    </row>
    <row r="425" spans="2:7">
      <c r="B425" s="803" t="str">
        <f ca="1"/>
        <v>HARRISON CSD</v>
      </c>
      <c r="C425" s="805">
        <f>IF(COUNTIF(CONTROL!$B$98:$B$147,'Funding by District'!D263)&gt;=1,"",ROW()-162)</f>
        <v>263</v>
      </c>
      <c r="G425" s="89"/>
    </row>
    <row r="426" spans="2:7">
      <c r="B426" s="803" t="str">
        <f ca="1"/>
        <v>HARRISVILLE CSD</v>
      </c>
      <c r="C426" s="805">
        <f>IF(COUNTIF(CONTROL!$B$98:$B$147,'Funding by District'!D264)&gt;=1,"",ROW()-162)</f>
        <v>264</v>
      </c>
      <c r="G426" s="89"/>
    </row>
    <row r="427" spans="2:7">
      <c r="B427" s="803" t="str">
        <f ca="1"/>
        <v>HARTFORD CSD</v>
      </c>
      <c r="C427" s="805">
        <f>IF(COUNTIF(CONTROL!$B$98:$B$147,'Funding by District'!D265)&gt;=1,"",ROW()-162)</f>
        <v>265</v>
      </c>
      <c r="G427" s="89"/>
    </row>
    <row r="428" spans="2:7">
      <c r="B428" s="803" t="str">
        <f ca="1"/>
        <v>HASTINGS-ON-HUDSON UFSD</v>
      </c>
      <c r="C428" s="805">
        <f>IF(COUNTIF(CONTROL!$B$98:$B$147,'Funding by District'!D266)&gt;=1,"",ROW()-162)</f>
        <v>266</v>
      </c>
      <c r="G428" s="89"/>
    </row>
    <row r="429" spans="2:7">
      <c r="B429" s="803" t="str">
        <f ca="1"/>
        <v>HAUPPAUGE UFSD</v>
      </c>
      <c r="C429" s="805">
        <f>IF(COUNTIF(CONTROL!$B$98:$B$147,'Funding by District'!D267)&gt;=1,"",ROW()-162)</f>
        <v>267</v>
      </c>
      <c r="G429" s="89"/>
    </row>
    <row r="430" spans="2:7">
      <c r="B430" s="803" t="str">
        <f ca="1"/>
        <v>HAVERSTRAW-STONY POINT CSD (NORTH RO</v>
      </c>
      <c r="C430" s="805">
        <f>IF(COUNTIF(CONTROL!$B$98:$B$147,'Funding by District'!D268)&gt;=1,"",ROW()-162)</f>
        <v>268</v>
      </c>
      <c r="G430" s="89"/>
    </row>
    <row r="431" spans="2:7">
      <c r="B431" s="803" t="str">
        <f ca="1"/>
        <v>HEMPSTEAD UFSD</v>
      </c>
      <c r="C431" s="805">
        <f>IF(COUNTIF(CONTROL!$B$98:$B$147,'Funding by District'!D269)&gt;=1,"",ROW()-162)</f>
        <v>269</v>
      </c>
      <c r="G431" s="89"/>
    </row>
    <row r="432" spans="2:7">
      <c r="B432" s="803" t="str">
        <f ca="1"/>
        <v>HENDRICK HUDSON CSD</v>
      </c>
      <c r="C432" s="805">
        <f>IF(COUNTIF(CONTROL!$B$98:$B$147,'Funding by District'!D270)&gt;=1,"",ROW()-162)</f>
        <v>270</v>
      </c>
      <c r="G432" s="89"/>
    </row>
    <row r="433" spans="2:7">
      <c r="B433" s="803" t="str">
        <f ca="1"/>
        <v>HERKIMER CSD</v>
      </c>
      <c r="C433" s="805">
        <f>IF(COUNTIF(CONTROL!$B$98:$B$147,'Funding by District'!D271)&gt;=1,"",ROW()-162)</f>
        <v>271</v>
      </c>
      <c r="G433" s="89"/>
    </row>
    <row r="434" spans="2:7">
      <c r="B434" s="803" t="str">
        <f ca="1"/>
        <v>HERMON-DEKALB CSD</v>
      </c>
      <c r="C434" s="805">
        <f>IF(COUNTIF(CONTROL!$B$98:$B$147,'Funding by District'!D272)&gt;=1,"",ROW()-162)</f>
        <v>272</v>
      </c>
      <c r="G434" s="89"/>
    </row>
    <row r="435" spans="2:7">
      <c r="B435" s="803" t="str">
        <f ca="1"/>
        <v>HERRICKS UFSD</v>
      </c>
      <c r="C435" s="805">
        <f>IF(COUNTIF(CONTROL!$B$98:$B$147,'Funding by District'!D273)&gt;=1,"",ROW()-162)</f>
        <v>273</v>
      </c>
      <c r="G435" s="89"/>
    </row>
    <row r="436" spans="2:7">
      <c r="B436" s="803" t="str">
        <f ca="1"/>
        <v>HEUVELTON CSD</v>
      </c>
      <c r="C436" s="805">
        <f>IF(COUNTIF(CONTROL!$B$98:$B$147,'Funding by District'!D274)&gt;=1,"",ROW()-162)</f>
        <v>274</v>
      </c>
      <c r="G436" s="89"/>
    </row>
    <row r="437" spans="2:7">
      <c r="B437" s="803" t="str">
        <f ca="1"/>
        <v>HEWLETT-WOODMERE UFSD</v>
      </c>
      <c r="C437" s="805">
        <f>IF(COUNTIF(CONTROL!$B$98:$B$147,'Funding by District'!D275)&gt;=1,"",ROW()-162)</f>
        <v>275</v>
      </c>
      <c r="G437" s="89"/>
    </row>
    <row r="438" spans="2:7">
      <c r="B438" s="803" t="str">
        <f ca="1"/>
        <v>HICKSVILLE UFSD</v>
      </c>
      <c r="C438" s="805">
        <f>IF(COUNTIF(CONTROL!$B$98:$B$147,'Funding by District'!D276)&gt;=1,"",ROW()-162)</f>
        <v>276</v>
      </c>
    </row>
    <row r="439" spans="2:7">
      <c r="B439" s="803" t="str">
        <f ca="1"/>
        <v>HIGHLAND CSD</v>
      </c>
      <c r="C439" s="805">
        <f>IF(COUNTIF(CONTROL!$B$98:$B$147,'Funding by District'!D277)&gt;=1,"",ROW()-162)</f>
        <v>277</v>
      </c>
    </row>
    <row r="440" spans="2:7">
      <c r="B440" s="803" t="str">
        <f ca="1"/>
        <v>HIGHLAND FALLS CSD</v>
      </c>
      <c r="C440" s="805">
        <f>IF(COUNTIF(CONTROL!$B$98:$B$147,'Funding by District'!D278)&gt;=1,"",ROW()-162)</f>
        <v>278</v>
      </c>
    </row>
    <row r="441" spans="2:7">
      <c r="B441" s="803" t="str">
        <f ca="1"/>
        <v>HILTON CSD</v>
      </c>
      <c r="C441" s="805">
        <f>IF(COUNTIF(CONTROL!$B$98:$B$147,'Funding by District'!D279)&gt;=1,"",ROW()-162)</f>
        <v>279</v>
      </c>
    </row>
    <row r="442" spans="2:7">
      <c r="B442" s="803" t="str">
        <f ca="1"/>
        <v>HINSDALE CSD</v>
      </c>
      <c r="C442" s="805">
        <f>IF(COUNTIF(CONTROL!$B$98:$B$147,'Funding by District'!D280)&gt;=1,"",ROW()-162)</f>
        <v>280</v>
      </c>
    </row>
    <row r="443" spans="2:7">
      <c r="B443" s="803" t="str">
        <f ca="1"/>
        <v>HOLLAND CSD</v>
      </c>
      <c r="C443" s="805">
        <f>IF(COUNTIF(CONTROL!$B$98:$B$147,'Funding by District'!D281)&gt;=1,"",ROW()-162)</f>
        <v>281</v>
      </c>
    </row>
    <row r="444" spans="2:7">
      <c r="B444" s="803" t="str">
        <f ca="1"/>
        <v>HOLLAND PATENT CSD</v>
      </c>
      <c r="C444" s="805">
        <f>IF(COUNTIF(CONTROL!$B$98:$B$147,'Funding by District'!D282)&gt;=1,"",ROW()-162)</f>
        <v>282</v>
      </c>
    </row>
    <row r="445" spans="2:7">
      <c r="B445" s="803" t="str">
        <f ca="1"/>
        <v>HOLLEY CSD</v>
      </c>
      <c r="C445" s="805">
        <f>IF(COUNTIF(CONTROL!$B$98:$B$147,'Funding by District'!D283)&gt;=1,"",ROW()-162)</f>
        <v>283</v>
      </c>
    </row>
    <row r="446" spans="2:7">
      <c r="B446" s="803" t="str">
        <f ca="1"/>
        <v>HOMER CSD</v>
      </c>
      <c r="C446" s="805">
        <f>IF(COUNTIF(CONTROL!$B$98:$B$147,'Funding by District'!D284)&gt;=1,"",ROW()-162)</f>
        <v>284</v>
      </c>
    </row>
    <row r="447" spans="2:7">
      <c r="B447" s="803" t="str">
        <f ca="1"/>
        <v>HONEOYE CSD</v>
      </c>
      <c r="C447" s="805">
        <f>IF(COUNTIF(CONTROL!$B$98:$B$147,'Funding by District'!D285)&gt;=1,"",ROW()-162)</f>
        <v>285</v>
      </c>
    </row>
    <row r="448" spans="2:7">
      <c r="B448" s="803" t="str">
        <f ca="1"/>
        <v>HONEOYE FALLS-LIMA CSD</v>
      </c>
      <c r="C448" s="805">
        <f>IF(COUNTIF(CONTROL!$B$98:$B$147,'Funding by District'!D286)&gt;=1,"",ROW()-162)</f>
        <v>286</v>
      </c>
    </row>
    <row r="449" spans="2:3">
      <c r="B449" s="803" t="str">
        <f ca="1"/>
        <v>HOOSIC VALLEY CSD</v>
      </c>
      <c r="C449" s="805">
        <f>IF(COUNTIF(CONTROL!$B$98:$B$147,'Funding by District'!D287)&gt;=1,"",ROW()-162)</f>
        <v>287</v>
      </c>
    </row>
    <row r="450" spans="2:3">
      <c r="B450" s="803" t="str">
        <f ca="1"/>
        <v>HOOSICK FALLS CSD</v>
      </c>
      <c r="C450" s="805">
        <f>IF(COUNTIF(CONTROL!$B$98:$B$147,'Funding by District'!D288)&gt;=1,"",ROW()-162)</f>
        <v>288</v>
      </c>
    </row>
    <row r="451" spans="2:3">
      <c r="B451" s="803" t="str">
        <f ca="1"/>
        <v>HORNELL CITY SD</v>
      </c>
      <c r="C451" s="805">
        <f>IF(COUNTIF(CONTROL!$B$98:$B$147,'Funding by District'!D289)&gt;=1,"",ROW()-162)</f>
        <v>289</v>
      </c>
    </row>
    <row r="452" spans="2:3">
      <c r="B452" s="803" t="str">
        <f ca="1"/>
        <v>HORSEHEADS CSD</v>
      </c>
      <c r="C452" s="805">
        <f>IF(COUNTIF(CONTROL!$B$98:$B$147,'Funding by District'!D290)&gt;=1,"",ROW()-162)</f>
        <v>290</v>
      </c>
    </row>
    <row r="453" spans="2:3">
      <c r="B453" s="803" t="str">
        <f ca="1"/>
        <v>HUDSON CITY SD</v>
      </c>
      <c r="C453" s="805">
        <f>IF(COUNTIF(CONTROL!$B$98:$B$147,'Funding by District'!D291)&gt;=1,"",ROW()-162)</f>
        <v>291</v>
      </c>
    </row>
    <row r="454" spans="2:3">
      <c r="B454" s="803" t="str">
        <f ca="1"/>
        <v>HUDSON FALLS CSD</v>
      </c>
      <c r="C454" s="805">
        <f>IF(COUNTIF(CONTROL!$B$98:$B$147,'Funding by District'!D292)&gt;=1,"",ROW()-162)</f>
        <v>292</v>
      </c>
    </row>
    <row r="455" spans="2:3">
      <c r="B455" s="803" t="str">
        <f ca="1"/>
        <v>HUNTER-TANNERSVILLE CSD</v>
      </c>
      <c r="C455" s="805">
        <f>IF(COUNTIF(CONTROL!$B$98:$B$147,'Funding by District'!D293)&gt;=1,"",ROW()-162)</f>
        <v>293</v>
      </c>
    </row>
    <row r="456" spans="2:3">
      <c r="B456" s="803" t="str">
        <f ca="1"/>
        <v>HUNTINGTON UFSD</v>
      </c>
      <c r="C456" s="805">
        <f>IF(COUNTIF(CONTROL!$B$98:$B$147,'Funding by District'!D294)&gt;=1,"",ROW()-162)</f>
        <v>294</v>
      </c>
    </row>
    <row r="457" spans="2:3">
      <c r="B457" s="803" t="str">
        <f ca="1"/>
        <v>HYDE PARK CSD</v>
      </c>
      <c r="C457" s="805">
        <f>IF(COUNTIF(CONTROL!$B$98:$B$147,'Funding by District'!D295)&gt;=1,"",ROW()-162)</f>
        <v>295</v>
      </c>
    </row>
    <row r="458" spans="2:3">
      <c r="B458" s="803" t="str">
        <f ca="1"/>
        <v>INDIAN LAKE CSD</v>
      </c>
      <c r="C458" s="805">
        <f>IF(COUNTIF(CONTROL!$B$98:$B$147,'Funding by District'!D296)&gt;=1,"",ROW()-162)</f>
        <v>296</v>
      </c>
    </row>
    <row r="459" spans="2:3">
      <c r="B459" s="803" t="str">
        <f ca="1"/>
        <v>INDIAN RIVER CSD</v>
      </c>
      <c r="C459" s="805">
        <f>IF(COUNTIF(CONTROL!$B$98:$B$147,'Funding by District'!D297)&gt;=1,"",ROW()-162)</f>
        <v>297</v>
      </c>
    </row>
    <row r="460" spans="2:3">
      <c r="B460" s="803" t="str">
        <f ca="1"/>
        <v>INLET COMN SD</v>
      </c>
      <c r="C460" s="805">
        <f>IF(COUNTIF(CONTROL!$B$98:$B$147,'Funding by District'!D298)&gt;=1,"",ROW()-162)</f>
        <v>298</v>
      </c>
    </row>
    <row r="461" spans="2:3">
      <c r="B461" s="803" t="str">
        <f ca="1"/>
        <v>IROQUOIS CSD</v>
      </c>
      <c r="C461" s="805">
        <f>IF(COUNTIF(CONTROL!$B$98:$B$147,'Funding by District'!D299)&gt;=1,"",ROW()-162)</f>
        <v>299</v>
      </c>
    </row>
    <row r="462" spans="2:3">
      <c r="B462" s="803" t="str">
        <f ca="1"/>
        <v>IRVINGTON UFSD</v>
      </c>
      <c r="C462" s="805">
        <f>IF(COUNTIF(CONTROL!$B$98:$B$147,'Funding by District'!D300)&gt;=1,"",ROW()-162)</f>
        <v>300</v>
      </c>
    </row>
    <row r="463" spans="2:3">
      <c r="B463" s="803" t="str">
        <f ca="1"/>
        <v>ISLAND PARK UFSD</v>
      </c>
      <c r="C463" s="805">
        <f>IF(COUNTIF(CONTROL!$B$98:$B$147,'Funding by District'!D301)&gt;=1,"",ROW()-162)</f>
        <v>301</v>
      </c>
    </row>
    <row r="464" spans="2:3">
      <c r="B464" s="803" t="str">
        <f ca="1"/>
        <v>ISLAND TREES UFSD</v>
      </c>
      <c r="C464" s="805">
        <f>IF(COUNTIF(CONTROL!$B$98:$B$147,'Funding by District'!D302)&gt;=1,"",ROW()-162)</f>
        <v>302</v>
      </c>
    </row>
    <row r="465" spans="2:3">
      <c r="B465" s="803" t="str">
        <f ca="1"/>
        <v>ISLIP UFSD</v>
      </c>
      <c r="C465" s="805">
        <f>IF(COUNTIF(CONTROL!$B$98:$B$147,'Funding by District'!D303)&gt;=1,"",ROW()-162)</f>
        <v>303</v>
      </c>
    </row>
    <row r="466" spans="2:3">
      <c r="B466" s="803" t="str">
        <f ca="1"/>
        <v>ITHACA CITY SD</v>
      </c>
      <c r="C466" s="805">
        <f>IF(COUNTIF(CONTROL!$B$98:$B$147,'Funding by District'!D304)&gt;=1,"",ROW()-162)</f>
        <v>304</v>
      </c>
    </row>
    <row r="467" spans="2:3">
      <c r="B467" s="803" t="str">
        <f ca="1"/>
        <v>JAMESTOWN CITY SD</v>
      </c>
      <c r="C467" s="805">
        <f>IF(COUNTIF(CONTROL!$B$98:$B$147,'Funding by District'!D305)&gt;=1,"",ROW()-162)</f>
        <v>305</v>
      </c>
    </row>
    <row r="468" spans="2:3">
      <c r="B468" s="803" t="str">
        <f ca="1"/>
        <v>JAMESVILLE-DEWITT CSD</v>
      </c>
      <c r="C468" s="805">
        <f>IF(COUNTIF(CONTROL!$B$98:$B$147,'Funding by District'!D306)&gt;=1,"",ROW()-162)</f>
        <v>306</v>
      </c>
    </row>
    <row r="469" spans="2:3">
      <c r="B469" s="803" t="str">
        <f ca="1"/>
        <v>JASPER-TROUPSBURG CSD</v>
      </c>
      <c r="C469" s="805">
        <f>IF(COUNTIF(CONTROL!$B$98:$B$147,'Funding by District'!D307)&gt;=1,"",ROW()-162)</f>
        <v>307</v>
      </c>
    </row>
    <row r="470" spans="2:3">
      <c r="B470" s="803" t="str">
        <f ca="1"/>
        <v>JEFFERSON CSD</v>
      </c>
      <c r="C470" s="805">
        <f>IF(COUNTIF(CONTROL!$B$98:$B$147,'Funding by District'!D308)&gt;=1,"",ROW()-162)</f>
        <v>308</v>
      </c>
    </row>
    <row r="471" spans="2:3">
      <c r="B471" s="803" t="str">
        <f ca="1"/>
        <v>JERICHO UFSD</v>
      </c>
      <c r="C471" s="805">
        <f>IF(COUNTIF(CONTROL!$B$98:$B$147,'Funding by District'!D309)&gt;=1,"",ROW()-162)</f>
        <v>309</v>
      </c>
    </row>
    <row r="472" spans="2:3">
      <c r="B472" s="803" t="str">
        <f ca="1"/>
        <v>JOHNSBURG CSD</v>
      </c>
      <c r="C472" s="805">
        <f>IF(COUNTIF(CONTROL!$B$98:$B$147,'Funding by District'!D310)&gt;=1,"",ROW()-162)</f>
        <v>310</v>
      </c>
    </row>
    <row r="473" spans="2:3">
      <c r="B473" s="803" t="str">
        <f ca="1"/>
        <v>JOHNSON CITY CSD</v>
      </c>
      <c r="C473" s="805">
        <f>IF(COUNTIF(CONTROL!$B$98:$B$147,'Funding by District'!D311)&gt;=1,"",ROW()-162)</f>
        <v>311</v>
      </c>
    </row>
    <row r="474" spans="2:3">
      <c r="B474" s="803" t="str">
        <f ca="1"/>
        <v>JOHNSTOWN CITY SD</v>
      </c>
      <c r="C474" s="805">
        <f>IF(COUNTIF(CONTROL!$B$98:$B$147,'Funding by District'!D312)&gt;=1,"",ROW()-162)</f>
        <v>312</v>
      </c>
    </row>
    <row r="475" spans="2:3">
      <c r="B475" s="803" t="str">
        <f ca="1"/>
        <v>JORDAN-ELBRIDGE CSD</v>
      </c>
      <c r="C475" s="805">
        <f>IF(COUNTIF(CONTROL!$B$98:$B$147,'Funding by District'!D313)&gt;=1,"",ROW()-162)</f>
        <v>313</v>
      </c>
    </row>
    <row r="476" spans="2:3">
      <c r="B476" s="803" t="str">
        <f ca="1"/>
        <v>KATONAH-LEWISBORO UFSD</v>
      </c>
      <c r="C476" s="805">
        <f>IF(COUNTIF(CONTROL!$B$98:$B$147,'Funding by District'!D314)&gt;=1,"",ROW()-162)</f>
        <v>314</v>
      </c>
    </row>
    <row r="477" spans="2:3">
      <c r="B477" s="803" t="str">
        <f ca="1"/>
        <v>KEENE CSD</v>
      </c>
      <c r="C477" s="805">
        <f>IF(COUNTIF(CONTROL!$B$98:$B$147,'Funding by District'!D315)&gt;=1,"",ROW()-162)</f>
        <v>315</v>
      </c>
    </row>
    <row r="478" spans="2:3">
      <c r="B478" s="803" t="str">
        <f ca="1"/>
        <v>KENDALL CSD</v>
      </c>
      <c r="C478" s="805">
        <f>IF(COUNTIF(CONTROL!$B$98:$B$147,'Funding by District'!D316)&gt;=1,"",ROW()-162)</f>
        <v>316</v>
      </c>
    </row>
    <row r="479" spans="2:3">
      <c r="B479" s="803" t="str">
        <f ca="1"/>
        <v>KENMORE-TONAWANDA UFSD</v>
      </c>
      <c r="C479" s="805">
        <f>IF(COUNTIF(CONTROL!$B$98:$B$147,'Funding by District'!D317)&gt;=1,"",ROW()-162)</f>
        <v>317</v>
      </c>
    </row>
    <row r="480" spans="2:3">
      <c r="B480" s="803" t="str">
        <f ca="1"/>
        <v>KINDERHOOK CSD</v>
      </c>
      <c r="C480" s="805">
        <f>IF(COUNTIF(CONTROL!$B$98:$B$147,'Funding by District'!D318)&gt;=1,"",ROW()-162)</f>
        <v>318</v>
      </c>
    </row>
    <row r="481" spans="2:3">
      <c r="B481" s="803" t="str">
        <f ca="1"/>
        <v>KINGS PARK CSD</v>
      </c>
      <c r="C481" s="805">
        <f>IF(COUNTIF(CONTROL!$B$98:$B$147,'Funding by District'!D319)&gt;=1,"",ROW()-162)</f>
        <v>319</v>
      </c>
    </row>
    <row r="482" spans="2:3">
      <c r="B482" s="803" t="str">
        <f ca="1"/>
        <v>KINGSTON CITY SD</v>
      </c>
      <c r="C482" s="805">
        <f>IF(COUNTIF(CONTROL!$B$98:$B$147,'Funding by District'!D320)&gt;=1,"",ROW()-162)</f>
        <v>320</v>
      </c>
    </row>
    <row r="483" spans="2:3">
      <c r="B483" s="803" t="str">
        <f ca="1"/>
        <v>KIRYAS JOEL VILLAGE UFSD</v>
      </c>
      <c r="C483" s="805">
        <f>IF(COUNTIF(CONTROL!$B$98:$B$147,'Funding by District'!D321)&gt;=1,"",ROW()-162)</f>
        <v>321</v>
      </c>
    </row>
    <row r="484" spans="2:3">
      <c r="B484" s="803" t="str">
        <f ca="1"/>
        <v>LA FARGEVILLE CSD</v>
      </c>
      <c r="C484" s="805">
        <f>IF(COUNTIF(CONTROL!$B$98:$B$147,'Funding by District'!D322)&gt;=1,"",ROW()-162)</f>
        <v>322</v>
      </c>
    </row>
    <row r="485" spans="2:3">
      <c r="B485" s="803" t="str">
        <f ca="1"/>
        <v>LACKAWANNA CITY SD</v>
      </c>
      <c r="C485" s="805">
        <f>IF(COUNTIF(CONTROL!$B$98:$B$147,'Funding by District'!D323)&gt;=1,"",ROW()-162)</f>
        <v>323</v>
      </c>
    </row>
    <row r="486" spans="2:3">
      <c r="B486" s="803" t="str">
        <f ca="1"/>
        <v>LAFAYETTE CSD</v>
      </c>
      <c r="C486" s="805">
        <f>IF(COUNTIF(CONTROL!$B$98:$B$147,'Funding by District'!D324)&gt;=1,"",ROW()-162)</f>
        <v>324</v>
      </c>
    </row>
    <row r="487" spans="2:3">
      <c r="B487" s="803" t="str">
        <f ca="1"/>
        <v>LAKE GEORGE CSD</v>
      </c>
      <c r="C487" s="805">
        <f>IF(COUNTIF(CONTROL!$B$98:$B$147,'Funding by District'!D325)&gt;=1,"",ROW()-162)</f>
        <v>325</v>
      </c>
    </row>
    <row r="488" spans="2:3">
      <c r="B488" s="803" t="str">
        <f ca="1"/>
        <v>LAKE PLACID CSD</v>
      </c>
      <c r="C488" s="805">
        <f>IF(COUNTIF(CONTROL!$B$98:$B$147,'Funding by District'!D326)&gt;=1,"",ROW()-162)</f>
        <v>326</v>
      </c>
    </row>
    <row r="489" spans="2:3">
      <c r="B489" s="803" t="str">
        <f ca="1"/>
        <v>LAKE PLEASANT CSD</v>
      </c>
      <c r="C489" s="805">
        <f>IF(COUNTIF(CONTROL!$B$98:$B$147,'Funding by District'!D327)&gt;=1,"",ROW()-162)</f>
        <v>327</v>
      </c>
    </row>
    <row r="490" spans="2:3">
      <c r="B490" s="803" t="str">
        <f ca="1"/>
        <v>LAKELAND CSD</v>
      </c>
      <c r="C490" s="805">
        <f>IF(COUNTIF(CONTROL!$B$98:$B$147,'Funding by District'!D328)&gt;=1,"",ROW()-162)</f>
        <v>328</v>
      </c>
    </row>
    <row r="491" spans="2:3">
      <c r="B491" s="803" t="str">
        <f ca="1"/>
        <v>LANCASTER CSD</v>
      </c>
      <c r="C491" s="805">
        <f>IF(COUNTIF(CONTROL!$B$98:$B$147,'Funding by District'!D329)&gt;=1,"",ROW()-162)</f>
        <v>329</v>
      </c>
    </row>
    <row r="492" spans="2:3">
      <c r="B492" s="803" t="str">
        <f ca="1"/>
        <v>LANSING CSD</v>
      </c>
      <c r="C492" s="805">
        <f>IF(COUNTIF(CONTROL!$B$98:$B$147,'Funding by District'!D330)&gt;=1,"",ROW()-162)</f>
        <v>330</v>
      </c>
    </row>
    <row r="493" spans="2:3">
      <c r="B493" s="803" t="str">
        <f ca="1"/>
        <v>LANSINGBURGH CSD</v>
      </c>
      <c r="C493" s="805">
        <f>IF(COUNTIF(CONTROL!$B$98:$B$147,'Funding by District'!D331)&gt;=1,"",ROW()-162)</f>
        <v>331</v>
      </c>
    </row>
    <row r="494" spans="2:3">
      <c r="B494" s="803" t="str">
        <f ca="1"/>
        <v>LAURENS CSD</v>
      </c>
      <c r="C494" s="805">
        <f>IF(COUNTIF(CONTROL!$B$98:$B$147,'Funding by District'!D332)&gt;=1,"",ROW()-162)</f>
        <v>332</v>
      </c>
    </row>
    <row r="495" spans="2:3">
      <c r="B495" s="803" t="str">
        <f ca="1"/>
        <v>LAWRENCE UFSD</v>
      </c>
      <c r="C495" s="805">
        <f>IF(COUNTIF(CONTROL!$B$98:$B$147,'Funding by District'!D333)&gt;=1,"",ROW()-162)</f>
        <v>333</v>
      </c>
    </row>
    <row r="496" spans="2:3">
      <c r="B496" s="803" t="str">
        <f ca="1"/>
        <v>LE ROY CSD</v>
      </c>
      <c r="C496" s="805">
        <f>IF(COUNTIF(CONTROL!$B$98:$B$147,'Funding by District'!D334)&gt;=1,"",ROW()-162)</f>
        <v>334</v>
      </c>
    </row>
    <row r="497" spans="2:3">
      <c r="B497" s="803" t="str">
        <f ca="1"/>
        <v>LETCHWORTH CSD</v>
      </c>
      <c r="C497" s="805">
        <f>IF(COUNTIF(CONTROL!$B$98:$B$147,'Funding by District'!D335)&gt;=1,"",ROW()-162)</f>
        <v>335</v>
      </c>
    </row>
    <row r="498" spans="2:3">
      <c r="B498" s="803" t="str">
        <f ca="1"/>
        <v>LEVITTOWN UFSD</v>
      </c>
      <c r="C498" s="805">
        <f>IF(COUNTIF(CONTROL!$B$98:$B$147,'Funding by District'!D336)&gt;=1,"",ROW()-162)</f>
        <v>336</v>
      </c>
    </row>
    <row r="499" spans="2:3">
      <c r="B499" s="803" t="str">
        <f ca="1"/>
        <v>LEWISTON-PORTER CSD</v>
      </c>
      <c r="C499" s="805">
        <f>IF(COUNTIF(CONTROL!$B$98:$B$147,'Funding by District'!D337)&gt;=1,"",ROW()-162)</f>
        <v>337</v>
      </c>
    </row>
    <row r="500" spans="2:3">
      <c r="B500" s="803" t="str">
        <f ca="1"/>
        <v>LIBERTY CSD</v>
      </c>
      <c r="C500" s="805">
        <f>IF(COUNTIF(CONTROL!$B$98:$B$147,'Funding by District'!D338)&gt;=1,"",ROW()-162)</f>
        <v>338</v>
      </c>
    </row>
    <row r="501" spans="2:3">
      <c r="B501" s="803" t="str">
        <f ca="1"/>
        <v>LINDENHURST UFSD</v>
      </c>
      <c r="C501" s="805">
        <f>IF(COUNTIF(CONTROL!$B$98:$B$147,'Funding by District'!D339)&gt;=1,"",ROW()-162)</f>
        <v>339</v>
      </c>
    </row>
    <row r="502" spans="2:3">
      <c r="B502" s="803" t="str">
        <f ca="1"/>
        <v>LISBON CSD</v>
      </c>
      <c r="C502" s="805">
        <f>IF(COUNTIF(CONTROL!$B$98:$B$147,'Funding by District'!D340)&gt;=1,"",ROW()-162)</f>
        <v>340</v>
      </c>
    </row>
    <row r="503" spans="2:3">
      <c r="B503" s="803" t="str">
        <f ca="1"/>
        <v>LITTLE FALLS CITY SD</v>
      </c>
      <c r="C503" s="805">
        <f>IF(COUNTIF(CONTROL!$B$98:$B$147,'Funding by District'!D341)&gt;=1,"",ROW()-162)</f>
        <v>341</v>
      </c>
    </row>
    <row r="504" spans="2:3">
      <c r="B504" s="803" t="str">
        <f ca="1"/>
        <v>LIVERPOOL CSD</v>
      </c>
      <c r="C504" s="805">
        <f>IF(COUNTIF(CONTROL!$B$98:$B$147,'Funding by District'!D342)&gt;=1,"",ROW()-162)</f>
        <v>342</v>
      </c>
    </row>
    <row r="505" spans="2:3">
      <c r="B505" s="803" t="str">
        <f ca="1"/>
        <v>LIVINGSTON MANOR CSD</v>
      </c>
      <c r="C505" s="805">
        <f>IF(COUNTIF(CONTROL!$B$98:$B$147,'Funding by District'!D343)&gt;=1,"",ROW()-162)</f>
        <v>343</v>
      </c>
    </row>
    <row r="506" spans="2:3">
      <c r="B506" s="803" t="str">
        <f ca="1"/>
        <v>LIVONIA CSD</v>
      </c>
      <c r="C506" s="805">
        <f>IF(COUNTIF(CONTROL!$B$98:$B$147,'Funding by District'!D344)&gt;=1,"",ROW()-162)</f>
        <v>344</v>
      </c>
    </row>
    <row r="507" spans="2:3">
      <c r="B507" s="803" t="str">
        <f ca="1"/>
        <v>LOCKPORT CITY SD</v>
      </c>
      <c r="C507" s="805">
        <f>IF(COUNTIF(CONTROL!$B$98:$B$147,'Funding by District'!D345)&gt;=1,"",ROW()-162)</f>
        <v>345</v>
      </c>
    </row>
    <row r="508" spans="2:3">
      <c r="B508" s="803" t="str">
        <f ca="1"/>
        <v>LOCUST VALLEY CSD</v>
      </c>
      <c r="C508" s="805">
        <f>IF(COUNTIF(CONTROL!$B$98:$B$147,'Funding by District'!D346)&gt;=1,"",ROW()-162)</f>
        <v>346</v>
      </c>
    </row>
    <row r="509" spans="2:3">
      <c r="B509" s="803" t="str">
        <f ca="1"/>
        <v>LONG BEACH CITY SD</v>
      </c>
      <c r="C509" s="805">
        <f>IF(COUNTIF(CONTROL!$B$98:$B$147,'Funding by District'!D347)&gt;=1,"",ROW()-162)</f>
        <v>347</v>
      </c>
    </row>
    <row r="510" spans="2:3">
      <c r="B510" s="803" t="str">
        <f ca="1"/>
        <v>LONG LAKE CSD</v>
      </c>
      <c r="C510" s="805">
        <f>IF(COUNTIF(CONTROL!$B$98:$B$147,'Funding by District'!D348)&gt;=1,"",ROW()-162)</f>
        <v>348</v>
      </c>
    </row>
    <row r="511" spans="2:3">
      <c r="B511" s="803" t="str">
        <f ca="1"/>
        <v>LONGWOOD CSD</v>
      </c>
      <c r="C511" s="805">
        <f>IF(COUNTIF(CONTROL!$B$98:$B$147,'Funding by District'!D349)&gt;=1,"",ROW()-162)</f>
        <v>349</v>
      </c>
    </row>
    <row r="512" spans="2:3">
      <c r="B512" s="803" t="str">
        <f ca="1"/>
        <v>LOWVILLE ACADEMY &amp; CSD</v>
      </c>
      <c r="C512" s="805">
        <f>IF(COUNTIF(CONTROL!$B$98:$B$147,'Funding by District'!D350)&gt;=1,"",ROW()-162)</f>
        <v>350</v>
      </c>
    </row>
    <row r="513" spans="2:3">
      <c r="B513" s="803" t="str">
        <f ca="1"/>
        <v>LYME CSD</v>
      </c>
      <c r="C513" s="805">
        <f>IF(COUNTIF(CONTROL!$B$98:$B$147,'Funding by District'!D351)&gt;=1,"",ROW()-162)</f>
        <v>351</v>
      </c>
    </row>
    <row r="514" spans="2:3">
      <c r="B514" s="803" t="str">
        <f ca="1"/>
        <v>LYNBROOK UFSD</v>
      </c>
      <c r="C514" s="805">
        <f>IF(COUNTIF(CONTROL!$B$98:$B$147,'Funding by District'!D352)&gt;=1,"",ROW()-162)</f>
        <v>352</v>
      </c>
    </row>
    <row r="515" spans="2:3">
      <c r="B515" s="803" t="str">
        <f ca="1"/>
        <v>LYNCOURT UFSD</v>
      </c>
      <c r="C515" s="805">
        <f>IF(COUNTIF(CONTROL!$B$98:$B$147,'Funding by District'!D353)&gt;=1,"",ROW()-162)</f>
        <v>353</v>
      </c>
    </row>
    <row r="516" spans="2:3">
      <c r="B516" s="803" t="str">
        <f ca="1"/>
        <v>LYNDONVILLE CSD</v>
      </c>
      <c r="C516" s="805">
        <f>IF(COUNTIF(CONTROL!$B$98:$B$147,'Funding by District'!D354)&gt;=1,"",ROW()-162)</f>
        <v>354</v>
      </c>
    </row>
    <row r="517" spans="2:3">
      <c r="B517" s="803" t="str">
        <f ca="1"/>
        <v>LYONS CSD</v>
      </c>
      <c r="C517" s="805">
        <f>IF(COUNTIF(CONTROL!$B$98:$B$147,'Funding by District'!D355)&gt;=1,"",ROW()-162)</f>
        <v>355</v>
      </c>
    </row>
    <row r="518" spans="2:3">
      <c r="B518" s="803" t="str">
        <f ca="1"/>
        <v>MADISON CSD</v>
      </c>
      <c r="C518" s="805">
        <f>IF(COUNTIF(CONTROL!$B$98:$B$147,'Funding by District'!D356)&gt;=1,"",ROW()-162)</f>
        <v>356</v>
      </c>
    </row>
    <row r="519" spans="2:3">
      <c r="B519" s="803" t="str">
        <f ca="1"/>
        <v>MADRID-WADDINGTON CSD</v>
      </c>
      <c r="C519" s="805">
        <f>IF(COUNTIF(CONTROL!$B$98:$B$147,'Funding by District'!D357)&gt;=1,"",ROW()-162)</f>
        <v>357</v>
      </c>
    </row>
    <row r="520" spans="2:3">
      <c r="B520" s="803" t="str">
        <f ca="1"/>
        <v>MAHOPAC CSD</v>
      </c>
      <c r="C520" s="805">
        <f>IF(COUNTIF(CONTROL!$B$98:$B$147,'Funding by District'!D358)&gt;=1,"",ROW()-162)</f>
        <v>358</v>
      </c>
    </row>
    <row r="521" spans="2:3">
      <c r="B521" s="803" t="str">
        <f ca="1"/>
        <v>MAINE-ENDWELL CSD</v>
      </c>
      <c r="C521" s="805">
        <f>IF(COUNTIF(CONTROL!$B$98:$B$147,'Funding by District'!D359)&gt;=1,"",ROW()-162)</f>
        <v>359</v>
      </c>
    </row>
    <row r="522" spans="2:3">
      <c r="B522" s="803" t="str">
        <f ca="1"/>
        <v>MALONE CSD</v>
      </c>
      <c r="C522" s="805">
        <f>IF(COUNTIF(CONTROL!$B$98:$B$147,'Funding by District'!D360)&gt;=1,"",ROW()-162)</f>
        <v>360</v>
      </c>
    </row>
    <row r="523" spans="2:3">
      <c r="B523" s="803" t="str">
        <f ca="1"/>
        <v>MALVERNE UFSD</v>
      </c>
      <c r="C523" s="805">
        <f>IF(COUNTIF(CONTROL!$B$98:$B$147,'Funding by District'!D361)&gt;=1,"",ROW()-162)</f>
        <v>361</v>
      </c>
    </row>
    <row r="524" spans="2:3">
      <c r="B524" s="803" t="str">
        <f ca="1"/>
        <v>MAMARONECK UFSD</v>
      </c>
      <c r="C524" s="805">
        <f>IF(COUNTIF(CONTROL!$B$98:$B$147,'Funding by District'!D362)&gt;=1,"",ROW()-162)</f>
        <v>362</v>
      </c>
    </row>
    <row r="525" spans="2:3">
      <c r="B525" s="803" t="str">
        <f ca="1"/>
        <v>MANCHESTER-SHORTSVILLE CSD (RED JACK</v>
      </c>
      <c r="C525" s="805">
        <f>IF(COUNTIF(CONTROL!$B$98:$B$147,'Funding by District'!D363)&gt;=1,"",ROW()-162)</f>
        <v>363</v>
      </c>
    </row>
    <row r="526" spans="2:3">
      <c r="B526" s="803" t="str">
        <f ca="1"/>
        <v>MANHASSET UFSD</v>
      </c>
      <c r="C526" s="805">
        <f>IF(COUNTIF(CONTROL!$B$98:$B$147,'Funding by District'!D364)&gt;=1,"",ROW()-162)</f>
        <v>364</v>
      </c>
    </row>
    <row r="527" spans="2:3">
      <c r="B527" s="803" t="str">
        <f ca="1"/>
        <v>MARATHON CSD</v>
      </c>
      <c r="C527" s="805">
        <f>IF(COUNTIF(CONTROL!$B$98:$B$147,'Funding by District'!D365)&gt;=1,"",ROW()-162)</f>
        <v>365</v>
      </c>
    </row>
    <row r="528" spans="2:3">
      <c r="B528" s="803" t="str">
        <f ca="1"/>
        <v>MARCELLUS CSD</v>
      </c>
      <c r="C528" s="805">
        <f>IF(COUNTIF(CONTROL!$B$98:$B$147,'Funding by District'!D366)&gt;=1,"",ROW()-162)</f>
        <v>366</v>
      </c>
    </row>
    <row r="529" spans="2:3">
      <c r="B529" s="803" t="str">
        <f ca="1"/>
        <v>MARGARETVILLE CSD</v>
      </c>
      <c r="C529" s="805">
        <f>IF(COUNTIF(CONTROL!$B$98:$B$147,'Funding by District'!D367)&gt;=1,"",ROW()-162)</f>
        <v>367</v>
      </c>
    </row>
    <row r="530" spans="2:3">
      <c r="B530" s="803" t="str">
        <f ca="1"/>
        <v>MARION CSD</v>
      </c>
      <c r="C530" s="805">
        <f>IF(COUNTIF(CONTROL!$B$98:$B$147,'Funding by District'!D368)&gt;=1,"",ROW()-162)</f>
        <v>368</v>
      </c>
    </row>
    <row r="531" spans="2:3">
      <c r="B531" s="803" t="str">
        <f ca="1"/>
        <v>MARLBORO CSD</v>
      </c>
      <c r="C531" s="805">
        <f>IF(COUNTIF(CONTROL!$B$98:$B$147,'Funding by District'!D369)&gt;=1,"",ROW()-162)</f>
        <v>369</v>
      </c>
    </row>
    <row r="532" spans="2:3">
      <c r="B532" s="803" t="str">
        <f ca="1"/>
        <v>MASSAPEQUA UFSD</v>
      </c>
      <c r="C532" s="805">
        <f>IF(COUNTIF(CONTROL!$B$98:$B$147,'Funding by District'!D370)&gt;=1,"",ROW()-162)</f>
        <v>370</v>
      </c>
    </row>
    <row r="533" spans="2:3">
      <c r="B533" s="803" t="str">
        <f ca="1"/>
        <v>MASSENA CSD</v>
      </c>
      <c r="C533" s="805">
        <f>IF(COUNTIF(CONTROL!$B$98:$B$147,'Funding by District'!D371)&gt;=1,"",ROW()-162)</f>
        <v>371</v>
      </c>
    </row>
    <row r="534" spans="2:3">
      <c r="B534" s="803" t="str">
        <f ca="1"/>
        <v>MATTITUCK-CUTCHOGUE UFSD</v>
      </c>
      <c r="C534" s="805">
        <f>IF(COUNTIF(CONTROL!$B$98:$B$147,'Funding by District'!D372)&gt;=1,"",ROW()-162)</f>
        <v>372</v>
      </c>
    </row>
    <row r="535" spans="2:3">
      <c r="B535" s="803" t="str">
        <f ca="1"/>
        <v>MAYFIELD CSD</v>
      </c>
      <c r="C535" s="805">
        <f>IF(COUNTIF(CONTROL!$B$98:$B$147,'Funding by District'!D373)&gt;=1,"",ROW()-162)</f>
        <v>373</v>
      </c>
    </row>
    <row r="536" spans="2:3">
      <c r="B536" s="803" t="str">
        <f ca="1"/>
        <v>MCGRAW CSD</v>
      </c>
      <c r="C536" s="805">
        <f>IF(COUNTIF(CONTROL!$B$98:$B$147,'Funding by District'!D374)&gt;=1,"",ROW()-162)</f>
        <v>374</v>
      </c>
    </row>
    <row r="537" spans="2:3">
      <c r="B537" s="803" t="str">
        <f ca="1"/>
        <v>MECHANICVILLE CITY SD</v>
      </c>
      <c r="C537" s="805">
        <f>IF(COUNTIF(CONTROL!$B$98:$B$147,'Funding by District'!D375)&gt;=1,"",ROW()-162)</f>
        <v>375</v>
      </c>
    </row>
    <row r="538" spans="2:3">
      <c r="B538" s="803" t="str">
        <f ca="1"/>
        <v>MEDINA CSD</v>
      </c>
      <c r="C538" s="805">
        <f>IF(COUNTIF(CONTROL!$B$98:$B$147,'Funding by District'!D376)&gt;=1,"",ROW()-162)</f>
        <v>376</v>
      </c>
    </row>
    <row r="539" spans="2:3">
      <c r="B539" s="803" t="str">
        <f ca="1"/>
        <v>MENANDS UFSD</v>
      </c>
      <c r="C539" s="805">
        <f>IF(COUNTIF(CONTROL!$B$98:$B$147,'Funding by District'!D377)&gt;=1,"",ROW()-162)</f>
        <v>377</v>
      </c>
    </row>
    <row r="540" spans="2:3">
      <c r="B540" s="803" t="str">
        <f ca="1"/>
        <v>MERRICK UFSD</v>
      </c>
      <c r="C540" s="805">
        <f>IF(COUNTIF(CONTROL!$B$98:$B$147,'Funding by District'!D378)&gt;=1,"",ROW()-162)</f>
        <v>378</v>
      </c>
    </row>
    <row r="541" spans="2:3">
      <c r="B541" s="803" t="str">
        <f ca="1"/>
        <v>MEXICO CSD</v>
      </c>
      <c r="C541" s="805">
        <f>IF(COUNTIF(CONTROL!$B$98:$B$147,'Funding by District'!D379)&gt;=1,"",ROW()-162)</f>
        <v>379</v>
      </c>
    </row>
    <row r="542" spans="2:3">
      <c r="B542" s="803" t="str">
        <f ca="1"/>
        <v>MIDDLE COUNTRY CSD</v>
      </c>
      <c r="C542" s="805">
        <f>IF(COUNTIF(CONTROL!$B$98:$B$147,'Funding by District'!D380)&gt;=1,"",ROW()-162)</f>
        <v>380</v>
      </c>
    </row>
    <row r="543" spans="2:3">
      <c r="B543" s="803" t="str">
        <f ca="1"/>
        <v>MIDDLEBURGH CSD</v>
      </c>
      <c r="C543" s="805">
        <f>IF(COUNTIF(CONTROL!$B$98:$B$147,'Funding by District'!D381)&gt;=1,"",ROW()-162)</f>
        <v>381</v>
      </c>
    </row>
    <row r="544" spans="2:3">
      <c r="B544" s="803" t="str">
        <f ca="1"/>
        <v>MIDDLETOWN CITY SD</v>
      </c>
      <c r="C544" s="805">
        <f>IF(COUNTIF(CONTROL!$B$98:$B$147,'Funding by District'!D382)&gt;=1,"",ROW()-162)</f>
        <v>382</v>
      </c>
    </row>
    <row r="545" spans="2:3">
      <c r="B545" s="803" t="str">
        <f ca="1"/>
        <v>MILFORD CSD</v>
      </c>
      <c r="C545" s="805">
        <f>IF(COUNTIF(CONTROL!$B$98:$B$147,'Funding by District'!D383)&gt;=1,"",ROW()-162)</f>
        <v>383</v>
      </c>
    </row>
    <row r="546" spans="2:3">
      <c r="B546" s="803" t="str">
        <f ca="1"/>
        <v>MILLBROOK CSD</v>
      </c>
      <c r="C546" s="805">
        <f>IF(COUNTIF(CONTROL!$B$98:$B$147,'Funding by District'!D384)&gt;=1,"",ROW()-162)</f>
        <v>384</v>
      </c>
    </row>
    <row r="547" spans="2:3">
      <c r="B547" s="803" t="str">
        <f ca="1"/>
        <v>MILLER PLACE UFSD</v>
      </c>
      <c r="C547" s="805">
        <f>IF(COUNTIF(CONTROL!$B$98:$B$147,'Funding by District'!D385)&gt;=1,"",ROW()-162)</f>
        <v>385</v>
      </c>
    </row>
    <row r="548" spans="2:3">
      <c r="B548" s="803" t="str">
        <f ca="1"/>
        <v>MINEOLA UFSD</v>
      </c>
      <c r="C548" s="805">
        <f>IF(COUNTIF(CONTROL!$B$98:$B$147,'Funding by District'!D386)&gt;=1,"",ROW()-162)</f>
        <v>386</v>
      </c>
    </row>
    <row r="549" spans="2:3">
      <c r="B549" s="803" t="str">
        <f ca="1"/>
        <v>MINERVA CSD</v>
      </c>
      <c r="C549" s="805">
        <f>IF(COUNTIF(CONTROL!$B$98:$B$147,'Funding by District'!D387)&gt;=1,"",ROW()-162)</f>
        <v>387</v>
      </c>
    </row>
    <row r="550" spans="2:3">
      <c r="B550" s="803" t="str">
        <f ca="1"/>
        <v>MINISINK VALLEY CSD</v>
      </c>
      <c r="C550" s="805">
        <f>IF(COUNTIF(CONTROL!$B$98:$B$147,'Funding by District'!D388)&gt;=1,"",ROW()-162)</f>
        <v>388</v>
      </c>
    </row>
    <row r="551" spans="2:3">
      <c r="B551" s="803" t="str">
        <f ca="1"/>
        <v>MONROE-WOODBURY CSD</v>
      </c>
      <c r="C551" s="805">
        <f>IF(COUNTIF(CONTROL!$B$98:$B$147,'Funding by District'!D389)&gt;=1,"",ROW()-162)</f>
        <v>389</v>
      </c>
    </row>
    <row r="552" spans="2:3">
      <c r="B552" s="803" t="str">
        <f ca="1"/>
        <v>MONTAUK UFSD</v>
      </c>
      <c r="C552" s="805">
        <f>IF(COUNTIF(CONTROL!$B$98:$B$147,'Funding by District'!D390)&gt;=1,"",ROW()-162)</f>
        <v>390</v>
      </c>
    </row>
    <row r="553" spans="2:3">
      <c r="B553" s="803" t="str">
        <f ca="1"/>
        <v>MONTICELLO CSD</v>
      </c>
      <c r="C553" s="805">
        <f>IF(COUNTIF(CONTROL!$B$98:$B$147,'Funding by District'!D391)&gt;=1,"",ROW()-162)</f>
        <v>391</v>
      </c>
    </row>
    <row r="554" spans="2:3">
      <c r="B554" s="803" t="str">
        <f ca="1"/>
        <v>MORAVIA CSD</v>
      </c>
      <c r="C554" s="805">
        <f>IF(COUNTIF(CONTROL!$B$98:$B$147,'Funding by District'!D392)&gt;=1,"",ROW()-162)</f>
        <v>392</v>
      </c>
    </row>
    <row r="555" spans="2:3">
      <c r="B555" s="803" t="str">
        <f ca="1"/>
        <v>MORIAH CSD</v>
      </c>
      <c r="C555" s="805">
        <f>IF(COUNTIF(CONTROL!$B$98:$B$147,'Funding by District'!D393)&gt;=1,"",ROW()-162)</f>
        <v>393</v>
      </c>
    </row>
    <row r="556" spans="2:3">
      <c r="B556" s="803" t="str">
        <f ca="1"/>
        <v>MORRIS CSD</v>
      </c>
      <c r="C556" s="805">
        <f>IF(COUNTIF(CONTROL!$B$98:$B$147,'Funding by District'!D394)&gt;=1,"",ROW()-162)</f>
        <v>394</v>
      </c>
    </row>
    <row r="557" spans="2:3">
      <c r="B557" s="803" t="str">
        <f ca="1"/>
        <v>MORRISTOWN CSD</v>
      </c>
      <c r="C557" s="805">
        <f>IF(COUNTIF(CONTROL!$B$98:$B$147,'Funding by District'!D395)&gt;=1,"",ROW()-162)</f>
        <v>395</v>
      </c>
    </row>
    <row r="558" spans="2:3">
      <c r="B558" s="803" t="str">
        <f ca="1"/>
        <v>MORRISVILLE-EATON CSD</v>
      </c>
      <c r="C558" s="805">
        <f>IF(COUNTIF(CONTROL!$B$98:$B$147,'Funding by District'!D396)&gt;=1,"",ROW()-162)</f>
        <v>396</v>
      </c>
    </row>
    <row r="559" spans="2:3">
      <c r="B559" s="803" t="str">
        <f ca="1"/>
        <v>MOUNT MARKHAM CSD</v>
      </c>
      <c r="C559" s="805">
        <f>IF(COUNTIF(CONTROL!$B$98:$B$147,'Funding by District'!D397)&gt;=1,"",ROW()-162)</f>
        <v>397</v>
      </c>
    </row>
    <row r="560" spans="2:3">
      <c r="B560" s="803" t="str">
        <f ca="1"/>
        <v>MT MORRIS CSD</v>
      </c>
      <c r="C560" s="805">
        <f>IF(COUNTIF(CONTROL!$B$98:$B$147,'Funding by District'!D398)&gt;=1,"",ROW()-162)</f>
        <v>398</v>
      </c>
    </row>
    <row r="561" spans="2:3">
      <c r="B561" s="803" t="str">
        <f ca="1"/>
        <v>MT PLEASANT CSD</v>
      </c>
      <c r="C561" s="805">
        <f>IF(COUNTIF(CONTROL!$B$98:$B$147,'Funding by District'!D399)&gt;=1,"",ROW()-162)</f>
        <v>399</v>
      </c>
    </row>
    <row r="562" spans="2:3">
      <c r="B562" s="803" t="str">
        <f ca="1"/>
        <v>MT SINAI UFSD</v>
      </c>
      <c r="C562" s="805">
        <f>IF(COUNTIF(CONTROL!$B$98:$B$147,'Funding by District'!D400)&gt;=1,"",ROW()-162)</f>
        <v>400</v>
      </c>
    </row>
    <row r="563" spans="2:3">
      <c r="B563" s="803" t="str">
        <f ca="1"/>
        <v>MT VERNON SCHOOL DISTRICT</v>
      </c>
      <c r="C563" s="805">
        <f>IF(COUNTIF(CONTROL!$B$98:$B$147,'Funding by District'!D401)&gt;=1,"",ROW()-162)</f>
        <v>401</v>
      </c>
    </row>
    <row r="564" spans="2:3">
      <c r="B564" s="803" t="str">
        <f ca="1"/>
        <v>NANUET UFSD</v>
      </c>
      <c r="C564" s="805">
        <f>IF(COUNTIF(CONTROL!$B$98:$B$147,'Funding by District'!D402)&gt;=1,"",ROW()-162)</f>
        <v>402</v>
      </c>
    </row>
    <row r="565" spans="2:3">
      <c r="B565" s="803" t="str">
        <f ca="1"/>
        <v>NAPLES CSD</v>
      </c>
      <c r="C565" s="805">
        <f>IF(COUNTIF(CONTROL!$B$98:$B$147,'Funding by District'!D403)&gt;=1,"",ROW()-162)</f>
        <v>403</v>
      </c>
    </row>
    <row r="566" spans="2:3">
      <c r="B566" s="803" t="str">
        <f ca="1"/>
        <v>NEW HARTFORD CSD</v>
      </c>
      <c r="C566" s="805">
        <f>IF(COUNTIF(CONTROL!$B$98:$B$147,'Funding by District'!D404)&gt;=1,"",ROW()-162)</f>
        <v>404</v>
      </c>
    </row>
    <row r="567" spans="2:3">
      <c r="B567" s="803" t="str">
        <f ca="1"/>
        <v>NEW HYDE PARK-GARDEN CITY PARK UFSD</v>
      </c>
      <c r="C567" s="805">
        <f>IF(COUNTIF(CONTROL!$B$98:$B$147,'Funding by District'!D405)&gt;=1,"",ROW()-162)</f>
        <v>405</v>
      </c>
    </row>
    <row r="568" spans="2:3">
      <c r="B568" s="803" t="str">
        <f ca="1"/>
        <v>NEW LEBANON CSD</v>
      </c>
      <c r="C568" s="805">
        <f>IF(COUNTIF(CONTROL!$B$98:$B$147,'Funding by District'!D406)&gt;=1,"",ROW()-162)</f>
        <v>406</v>
      </c>
    </row>
    <row r="569" spans="2:3">
      <c r="B569" s="803" t="str">
        <f ca="1"/>
        <v>NEW PALTZ CSD</v>
      </c>
      <c r="C569" s="805">
        <f>IF(COUNTIF(CONTROL!$B$98:$B$147,'Funding by District'!D407)&gt;=1,"",ROW()-162)</f>
        <v>407</v>
      </c>
    </row>
    <row r="570" spans="2:3">
      <c r="B570" s="803" t="str">
        <f ca="1"/>
        <v>NEW ROCHELLE CITY SD</v>
      </c>
      <c r="C570" s="805">
        <f>IF(COUNTIF(CONTROL!$B$98:$B$147,'Funding by District'!D408)&gt;=1,"",ROW()-162)</f>
        <v>408</v>
      </c>
    </row>
    <row r="571" spans="2:3">
      <c r="B571" s="803" t="str">
        <f ca="1"/>
        <v>NEW SUFFOLK COMN SD</v>
      </c>
      <c r="C571" s="805">
        <f>IF(COUNTIF(CONTROL!$B$98:$B$147,'Funding by District'!D409)&gt;=1,"",ROW()-162)</f>
        <v>409</v>
      </c>
    </row>
    <row r="572" spans="2:3">
      <c r="B572" s="803" t="str">
        <f ca="1"/>
        <v>NEWARK CSD</v>
      </c>
      <c r="C572" s="805">
        <f>IF(COUNTIF(CONTROL!$B$98:$B$147,'Funding by District'!D410)&gt;=1,"",ROW()-162)</f>
        <v>410</v>
      </c>
    </row>
    <row r="573" spans="2:3">
      <c r="B573" s="803" t="str">
        <f ca="1"/>
        <v>NEWARK VALLEY CSD</v>
      </c>
      <c r="C573" s="805">
        <f>IF(COUNTIF(CONTROL!$B$98:$B$147,'Funding by District'!D411)&gt;=1,"",ROW()-162)</f>
        <v>411</v>
      </c>
    </row>
    <row r="574" spans="2:3">
      <c r="B574" s="803" t="str">
        <f ca="1"/>
        <v>NEWBURGH CITY SD</v>
      </c>
      <c r="C574" s="805">
        <f>IF(COUNTIF(CONTROL!$B$98:$B$147,'Funding by District'!D412)&gt;=1,"",ROW()-162)</f>
        <v>412</v>
      </c>
    </row>
    <row r="575" spans="2:3">
      <c r="B575" s="803" t="str">
        <f ca="1"/>
        <v>NEWCOMB CSD</v>
      </c>
      <c r="C575" s="805">
        <f>IF(COUNTIF(CONTROL!$B$98:$B$147,'Funding by District'!D413)&gt;=1,"",ROW()-162)</f>
        <v>413</v>
      </c>
    </row>
    <row r="576" spans="2:3">
      <c r="B576" s="803" t="str">
        <f ca="1"/>
        <v>NEWFANE CSD</v>
      </c>
      <c r="C576" s="805">
        <f>IF(COUNTIF(CONTROL!$B$98:$B$147,'Funding by District'!D414)&gt;=1,"",ROW()-162)</f>
        <v>414</v>
      </c>
    </row>
    <row r="577" spans="2:3">
      <c r="B577" s="803" t="str">
        <f ca="1"/>
        <v>NEWFIELD CSD</v>
      </c>
      <c r="C577" s="805">
        <f>IF(COUNTIF(CONTROL!$B$98:$B$147,'Funding by District'!D415)&gt;=1,"",ROW()-162)</f>
        <v>415</v>
      </c>
    </row>
    <row r="578" spans="2:3">
      <c r="B578" s="803" t="str">
        <f ca="1"/>
        <v>NIAGARA FALLS CITY SD</v>
      </c>
      <c r="C578" s="805">
        <f>IF(COUNTIF(CONTROL!$B$98:$B$147,'Funding by District'!D416)&gt;=1,"",ROW()-162)</f>
        <v>416</v>
      </c>
    </row>
    <row r="579" spans="2:3">
      <c r="B579" s="803" t="str">
        <f ca="1"/>
        <v>NIAGARA-WHEATFIELD CSD</v>
      </c>
      <c r="C579" s="805">
        <f>IF(COUNTIF(CONTROL!$B$98:$B$147,'Funding by District'!D417)&gt;=1,"",ROW()-162)</f>
        <v>417</v>
      </c>
    </row>
    <row r="580" spans="2:3">
      <c r="B580" s="803" t="str">
        <f ca="1"/>
        <v>NISKAYUNA CSD</v>
      </c>
      <c r="C580" s="805">
        <f>IF(COUNTIF(CONTROL!$B$98:$B$147,'Funding by District'!D418)&gt;=1,"",ROW()-162)</f>
        <v>418</v>
      </c>
    </row>
    <row r="581" spans="2:3">
      <c r="B581" s="803" t="str">
        <f ca="1"/>
        <v>NORTH BABYLON UFSD</v>
      </c>
      <c r="C581" s="805">
        <f>IF(COUNTIF(CONTROL!$B$98:$B$147,'Funding by District'!D419)&gt;=1,"",ROW()-162)</f>
        <v>419</v>
      </c>
    </row>
    <row r="582" spans="2:3">
      <c r="B582" s="803" t="str">
        <f ca="1"/>
        <v>NORTH BELLMORE UFSD</v>
      </c>
      <c r="C582" s="805">
        <f>IF(COUNTIF(CONTROL!$B$98:$B$147,'Funding by District'!D420)&gt;=1,"",ROW()-162)</f>
        <v>420</v>
      </c>
    </row>
    <row r="583" spans="2:3">
      <c r="B583" s="803" t="str">
        <f ca="1"/>
        <v>NORTH COLLINS CSD</v>
      </c>
      <c r="C583" s="805">
        <f>IF(COUNTIF(CONTROL!$B$98:$B$147,'Funding by District'!D421)&gt;=1,"",ROW()-162)</f>
        <v>421</v>
      </c>
    </row>
    <row r="584" spans="2:3">
      <c r="B584" s="803" t="str">
        <f ca="1"/>
        <v>NORTH COLONIE CSD</v>
      </c>
      <c r="C584" s="805">
        <f>IF(COUNTIF(CONTROL!$B$98:$B$147,'Funding by District'!D422)&gt;=1,"",ROW()-162)</f>
        <v>422</v>
      </c>
    </row>
    <row r="585" spans="2:3">
      <c r="B585" s="803" t="str">
        <f ca="1"/>
        <v>NORTH GREENBUSH COMN SD (WILLIAMS)</v>
      </c>
      <c r="C585" s="805">
        <f>IF(COUNTIF(CONTROL!$B$98:$B$147,'Funding by District'!D423)&gt;=1,"",ROW()-162)</f>
        <v>423</v>
      </c>
    </row>
    <row r="586" spans="2:3">
      <c r="B586" s="803" t="str">
        <f ca="1"/>
        <v>NORTH MERRICK UFSD</v>
      </c>
      <c r="C586" s="805">
        <f>IF(COUNTIF(CONTROL!$B$98:$B$147,'Funding by District'!D424)&gt;=1,"",ROW()-162)</f>
        <v>424</v>
      </c>
    </row>
    <row r="587" spans="2:3">
      <c r="B587" s="803" t="str">
        <f ca="1"/>
        <v>NORTH ROSE-WOLCOTT CSD</v>
      </c>
      <c r="C587" s="805">
        <f>IF(COUNTIF(CONTROL!$B$98:$B$147,'Funding by District'!D425)&gt;=1,"",ROW()-162)</f>
        <v>425</v>
      </c>
    </row>
    <row r="588" spans="2:3">
      <c r="B588" s="803" t="str">
        <f ca="1"/>
        <v>NORTH SALEM CSD</v>
      </c>
      <c r="C588" s="805">
        <f>IF(COUNTIF(CONTROL!$B$98:$B$147,'Funding by District'!D426)&gt;=1,"",ROW()-162)</f>
        <v>426</v>
      </c>
    </row>
    <row r="589" spans="2:3">
      <c r="B589" s="803" t="str">
        <f ca="1"/>
        <v>NORTH SHORE CSD</v>
      </c>
      <c r="C589" s="805">
        <f>IF(COUNTIF(CONTROL!$B$98:$B$147,'Funding by District'!D427)&gt;=1,"",ROW()-162)</f>
        <v>427</v>
      </c>
    </row>
    <row r="590" spans="2:3">
      <c r="B590" s="803" t="str">
        <f ca="1"/>
        <v>NORTH SYRACUSE CSD</v>
      </c>
      <c r="C590" s="805">
        <f>IF(COUNTIF(CONTROL!$B$98:$B$147,'Funding by District'!D428)&gt;=1,"",ROW()-162)</f>
        <v>428</v>
      </c>
    </row>
    <row r="591" spans="2:3">
      <c r="B591" s="803" t="str">
        <f ca="1"/>
        <v>NORTH TONAWANDA CITY SD</v>
      </c>
      <c r="C591" s="805">
        <f>IF(COUNTIF(CONTROL!$B$98:$B$147,'Funding by District'!D429)&gt;=1,"",ROW()-162)</f>
        <v>429</v>
      </c>
    </row>
    <row r="592" spans="2:3">
      <c r="B592" s="803" t="str">
        <f ca="1"/>
        <v>NORTH WARREN CSD</v>
      </c>
      <c r="C592" s="805">
        <f>IF(COUNTIF(CONTROL!$B$98:$B$147,'Funding by District'!D430)&gt;=1,"",ROW()-162)</f>
        <v>430</v>
      </c>
    </row>
    <row r="593" spans="2:3">
      <c r="B593" s="803" t="str">
        <f ca="1"/>
        <v>NORTHEAST CSD</v>
      </c>
      <c r="C593" s="805">
        <f>IF(COUNTIF(CONTROL!$B$98:$B$147,'Funding by District'!D431)&gt;=1,"",ROW()-162)</f>
        <v>431</v>
      </c>
    </row>
    <row r="594" spans="2:3">
      <c r="B594" s="803" t="str">
        <f ca="1"/>
        <v>NORTHEASTERN CLINTON CSD</v>
      </c>
      <c r="C594" s="805">
        <f>IF(COUNTIF(CONTROL!$B$98:$B$147,'Funding by District'!D432)&gt;=1,"",ROW()-162)</f>
        <v>432</v>
      </c>
    </row>
    <row r="595" spans="2:3">
      <c r="B595" s="803" t="str">
        <f ca="1"/>
        <v>NORTHERN ADIRONDACK CSD</v>
      </c>
      <c r="C595" s="805">
        <f>IF(COUNTIF(CONTROL!$B$98:$B$147,'Funding by District'!D433)&gt;=1,"",ROW()-162)</f>
        <v>433</v>
      </c>
    </row>
    <row r="596" spans="2:3">
      <c r="B596" s="803" t="str">
        <f ca="1"/>
        <v>NORTHPORT-EAST NORTHPORT UFSD</v>
      </c>
      <c r="C596" s="805">
        <f>IF(COUNTIF(CONTROL!$B$98:$B$147,'Funding by District'!D434)&gt;=1,"",ROW()-162)</f>
        <v>434</v>
      </c>
    </row>
    <row r="597" spans="2:3">
      <c r="B597" s="803" t="str">
        <f ca="1"/>
        <v>NORTHVILLE CSD</v>
      </c>
      <c r="C597" s="805">
        <f>IF(COUNTIF(CONTROL!$B$98:$B$147,'Funding by District'!D435)&gt;=1,"",ROW()-162)</f>
        <v>435</v>
      </c>
    </row>
    <row r="598" spans="2:3">
      <c r="B598" s="803" t="str">
        <f ca="1"/>
        <v>NORWICH CITY SD</v>
      </c>
      <c r="C598" s="805">
        <f>IF(COUNTIF(CONTROL!$B$98:$B$147,'Funding by District'!D436)&gt;=1,"",ROW()-162)</f>
        <v>436</v>
      </c>
    </row>
    <row r="599" spans="2:3">
      <c r="B599" s="803" t="str">
        <f ca="1"/>
        <v>NORWOOD-NORFOLK CSD</v>
      </c>
      <c r="C599" s="805">
        <f>IF(COUNTIF(CONTROL!$B$98:$B$147,'Funding by District'!D437)&gt;=1,"",ROW()-162)</f>
        <v>437</v>
      </c>
    </row>
    <row r="600" spans="2:3">
      <c r="B600" s="803" t="str">
        <f ca="1"/>
        <v>NY MILLS UFSD</v>
      </c>
      <c r="C600" s="805">
        <f>IF(COUNTIF(CONTROL!$B$98:$B$147,'Funding by District'!D438)&gt;=1,"",ROW()-162)</f>
        <v>438</v>
      </c>
    </row>
    <row r="601" spans="2:3">
      <c r="B601" s="803" t="str">
        <f ca="1"/>
        <v>NYACK UFSD</v>
      </c>
      <c r="C601" s="805">
        <f>IF(COUNTIF(CONTROL!$B$98:$B$147,'Funding by District'!D439)&gt;=1,"",ROW()-162)</f>
        <v>439</v>
      </c>
    </row>
    <row r="602" spans="2:3">
      <c r="B602" s="803" t="str">
        <f ca="1"/>
        <v>NYC CHANCELLOR'S OFFICE</v>
      </c>
      <c r="C602" s="805">
        <f>IF(COUNTIF(CONTROL!$B$98:$B$147,'Funding by District'!D440)&gt;=1,"",ROW()-162)</f>
        <v>440</v>
      </c>
    </row>
    <row r="603" spans="2:3">
      <c r="B603" s="803" t="str">
        <f ca="1"/>
        <v>OAKFIELD-ALABAMA CSD</v>
      </c>
      <c r="C603" s="805">
        <f>IF(COUNTIF(CONTROL!$B$98:$B$147,'Funding by District'!D441)&gt;=1,"",ROW()-162)</f>
        <v>441</v>
      </c>
    </row>
    <row r="604" spans="2:3">
      <c r="B604" s="803" t="str">
        <f ca="1"/>
        <v>OCEANSIDE UFSD</v>
      </c>
      <c r="C604" s="805">
        <f>IF(COUNTIF(CONTROL!$B$98:$B$147,'Funding by District'!D442)&gt;=1,"",ROW()-162)</f>
        <v>442</v>
      </c>
    </row>
    <row r="605" spans="2:3">
      <c r="B605" s="803" t="str">
        <f ca="1"/>
        <v>ODESSA-MONTOUR CSD</v>
      </c>
      <c r="C605" s="805">
        <f>IF(COUNTIF(CONTROL!$B$98:$B$147,'Funding by District'!D443)&gt;=1,"",ROW()-162)</f>
        <v>443</v>
      </c>
    </row>
    <row r="606" spans="2:3">
      <c r="B606" s="803" t="str">
        <f ca="1"/>
        <v>OGDENSBURG CITY SD</v>
      </c>
      <c r="C606" s="805">
        <f>IF(COUNTIF(CONTROL!$B$98:$B$147,'Funding by District'!D444)&gt;=1,"",ROW()-162)</f>
        <v>444</v>
      </c>
    </row>
    <row r="607" spans="2:3">
      <c r="B607" s="803" t="str">
        <f ca="1"/>
        <v>OLEAN CITY SD</v>
      </c>
      <c r="C607" s="805">
        <f>IF(COUNTIF(CONTROL!$B$98:$B$147,'Funding by District'!D445)&gt;=1,"",ROW()-162)</f>
        <v>445</v>
      </c>
    </row>
    <row r="608" spans="2:3">
      <c r="B608" s="803" t="str">
        <f ca="1"/>
        <v>ONEIDA CITY SD</v>
      </c>
      <c r="C608" s="805">
        <f>IF(COUNTIF(CONTROL!$B$98:$B$147,'Funding by District'!D446)&gt;=1,"",ROW()-162)</f>
        <v>446</v>
      </c>
    </row>
    <row r="609" spans="2:3">
      <c r="B609" s="803" t="str">
        <f ca="1"/>
        <v>ONEONTA CITY SD</v>
      </c>
      <c r="C609" s="805">
        <f>IF(COUNTIF(CONTROL!$B$98:$B$147,'Funding by District'!D447)&gt;=1,"",ROW()-162)</f>
        <v>447</v>
      </c>
    </row>
    <row r="610" spans="2:3">
      <c r="B610" s="803" t="str">
        <f ca="1"/>
        <v>ONONDAGA CSD</v>
      </c>
      <c r="C610" s="805">
        <f>IF(COUNTIF(CONTROL!$B$98:$B$147,'Funding by District'!D448)&gt;=1,"",ROW()-162)</f>
        <v>448</v>
      </c>
    </row>
    <row r="611" spans="2:3">
      <c r="B611" s="803" t="str">
        <f ca="1"/>
        <v>ONTEORA CSD</v>
      </c>
      <c r="C611" s="805">
        <f>IF(COUNTIF(CONTROL!$B$98:$B$147,'Funding by District'!D449)&gt;=1,"",ROW()-162)</f>
        <v>449</v>
      </c>
    </row>
    <row r="612" spans="2:3">
      <c r="B612" s="803" t="str">
        <f ca="1"/>
        <v>OPPENHEIM-EPHRATAH-ST. JOHNSVILLE CSD</v>
      </c>
      <c r="C612" s="805">
        <f>IF(COUNTIF(CONTROL!$B$98:$B$147,'Funding by District'!D450)&gt;=1,"",ROW()-162)</f>
        <v>450</v>
      </c>
    </row>
    <row r="613" spans="2:3">
      <c r="B613" s="803" t="str">
        <f ca="1"/>
        <v>ORCHARD PARK CSD</v>
      </c>
      <c r="C613" s="805">
        <f>IF(COUNTIF(CONTROL!$B$98:$B$147,'Funding by District'!D451)&gt;=1,"",ROW()-162)</f>
        <v>451</v>
      </c>
    </row>
    <row r="614" spans="2:3">
      <c r="B614" s="803" t="str">
        <f ca="1"/>
        <v>ORISKANY CSD</v>
      </c>
      <c r="C614" s="805">
        <f>IF(COUNTIF(CONTROL!$B$98:$B$147,'Funding by District'!D452)&gt;=1,"",ROW()-162)</f>
        <v>452</v>
      </c>
    </row>
    <row r="615" spans="2:3">
      <c r="B615" s="803" t="str">
        <f ca="1"/>
        <v>OSSINING UFSD</v>
      </c>
      <c r="C615" s="805">
        <f>IF(COUNTIF(CONTROL!$B$98:$B$147,'Funding by District'!D453)&gt;=1,"",ROW()-162)</f>
        <v>453</v>
      </c>
    </row>
    <row r="616" spans="2:3">
      <c r="B616" s="803" t="str">
        <f ca="1"/>
        <v>OSWEGO CITY SD</v>
      </c>
      <c r="C616" s="805">
        <f>IF(COUNTIF(CONTROL!$B$98:$B$147,'Funding by District'!D454)&gt;=1,"",ROW()-162)</f>
        <v>454</v>
      </c>
    </row>
    <row r="617" spans="2:3">
      <c r="B617" s="803" t="str">
        <f ca="1"/>
        <v>OTEGO-UNADILLA CSD</v>
      </c>
      <c r="C617" s="805">
        <f>IF(COUNTIF(CONTROL!$B$98:$B$147,'Funding by District'!D455)&gt;=1,"",ROW()-162)</f>
        <v>455</v>
      </c>
    </row>
    <row r="618" spans="2:3">
      <c r="B618" s="803" t="str">
        <f ca="1"/>
        <v>OWEGO-APALACHIN CSD</v>
      </c>
      <c r="C618" s="805">
        <f>IF(COUNTIF(CONTROL!$B$98:$B$147,'Funding by District'!D456)&gt;=1,"",ROW()-162)</f>
        <v>456</v>
      </c>
    </row>
    <row r="619" spans="2:3">
      <c r="B619" s="803" t="str">
        <f ca="1"/>
        <v>OXFORD ACADEMY &amp; CSD</v>
      </c>
      <c r="C619" s="805">
        <f>IF(COUNTIF(CONTROL!$B$98:$B$147,'Funding by District'!D457)&gt;=1,"",ROW()-162)</f>
        <v>457</v>
      </c>
    </row>
    <row r="620" spans="2:3">
      <c r="B620" s="803" t="str">
        <f ca="1"/>
        <v>OYSTER BAY-EAST NORWICH CSD</v>
      </c>
      <c r="C620" s="805">
        <f>IF(COUNTIF(CONTROL!$B$98:$B$147,'Funding by District'!D458)&gt;=1,"",ROW()-162)</f>
        <v>458</v>
      </c>
    </row>
    <row r="621" spans="2:3">
      <c r="B621" s="803" t="str">
        <f ca="1"/>
        <v>OYSTERPONDS UFSD</v>
      </c>
      <c r="C621" s="805">
        <f>IF(COUNTIF(CONTROL!$B$98:$B$147,'Funding by District'!D459)&gt;=1,"",ROW()-162)</f>
        <v>459</v>
      </c>
    </row>
    <row r="622" spans="2:3">
      <c r="B622" s="803" t="str">
        <f ca="1"/>
        <v>PALMYRA-MACEDON CSD</v>
      </c>
      <c r="C622" s="805">
        <f>IF(COUNTIF(CONTROL!$B$98:$B$147,'Funding by District'!D460)&gt;=1,"",ROW()-162)</f>
        <v>460</v>
      </c>
    </row>
    <row r="623" spans="2:3">
      <c r="B623" s="803" t="str">
        <f ca="1"/>
        <v>PANAMA CSD</v>
      </c>
      <c r="C623" s="805">
        <f>IF(COUNTIF(CONTROL!$B$98:$B$147,'Funding by District'!D461)&gt;=1,"",ROW()-162)</f>
        <v>461</v>
      </c>
    </row>
    <row r="624" spans="2:3">
      <c r="B624" s="803" t="str">
        <f ca="1"/>
        <v>PARISHVILLE-HOPKINTON CSD</v>
      </c>
      <c r="C624" s="805">
        <f>IF(COUNTIF(CONTROL!$B$98:$B$147,'Funding by District'!D462)&gt;=1,"",ROW()-162)</f>
        <v>462</v>
      </c>
    </row>
    <row r="625" spans="2:3">
      <c r="B625" s="803" t="str">
        <f ca="1"/>
        <v>PATCHOGUE-MEDFORD UFSD</v>
      </c>
      <c r="C625" s="805">
        <f>IF(COUNTIF(CONTROL!$B$98:$B$147,'Funding by District'!D463)&gt;=1,"",ROW()-162)</f>
        <v>463</v>
      </c>
    </row>
    <row r="626" spans="2:3">
      <c r="B626" s="803" t="str">
        <f ca="1"/>
        <v>PAVILION CSD</v>
      </c>
      <c r="C626" s="805">
        <f>IF(COUNTIF(CONTROL!$B$98:$B$147,'Funding by District'!D464)&gt;=1,"",ROW()-162)</f>
        <v>464</v>
      </c>
    </row>
    <row r="627" spans="2:3">
      <c r="B627" s="803" t="str">
        <f ca="1"/>
        <v>PAWLING CSD</v>
      </c>
      <c r="C627" s="805">
        <f>IF(COUNTIF(CONTROL!$B$98:$B$147,'Funding by District'!D465)&gt;=1,"",ROW()-162)</f>
        <v>465</v>
      </c>
    </row>
    <row r="628" spans="2:3">
      <c r="B628" s="803" t="str">
        <f ca="1"/>
        <v>PEARL RIVER UFSD</v>
      </c>
      <c r="C628" s="805">
        <f>IF(COUNTIF(CONTROL!$B$98:$B$147,'Funding by District'!D466)&gt;=1,"",ROW()-162)</f>
        <v>466</v>
      </c>
    </row>
    <row r="629" spans="2:3">
      <c r="B629" s="803" t="str">
        <f ca="1"/>
        <v>PEEKSKILL CITY SD</v>
      </c>
      <c r="C629" s="805">
        <f>IF(COUNTIF(CONTROL!$B$98:$B$147,'Funding by District'!D467)&gt;=1,"",ROW()-162)</f>
        <v>467</v>
      </c>
    </row>
    <row r="630" spans="2:3">
      <c r="B630" s="803" t="str">
        <f ca="1"/>
        <v>PELHAM UFSD</v>
      </c>
      <c r="C630" s="805">
        <f>IF(COUNTIF(CONTROL!$B$98:$B$147,'Funding by District'!D468)&gt;=1,"",ROW()-162)</f>
        <v>468</v>
      </c>
    </row>
    <row r="631" spans="2:3">
      <c r="B631" s="803" t="str">
        <f ca="1"/>
        <v>PEMBROKE CSD</v>
      </c>
      <c r="C631" s="805">
        <f>IF(COUNTIF(CONTROL!$B$98:$B$147,'Funding by District'!D469)&gt;=1,"",ROW()-162)</f>
        <v>469</v>
      </c>
    </row>
    <row r="632" spans="2:3">
      <c r="B632" s="803" t="str">
        <f ca="1"/>
        <v>PENFIELD CSD</v>
      </c>
      <c r="C632" s="805">
        <f>IF(COUNTIF(CONTROL!$B$98:$B$147,'Funding by District'!D470)&gt;=1,"",ROW()-162)</f>
        <v>470</v>
      </c>
    </row>
    <row r="633" spans="2:3">
      <c r="B633" s="803" t="str">
        <f ca="1"/>
        <v>PENN YAN CSD</v>
      </c>
      <c r="C633" s="805">
        <f>IF(COUNTIF(CONTROL!$B$98:$B$147,'Funding by District'!D471)&gt;=1,"",ROW()-162)</f>
        <v>471</v>
      </c>
    </row>
    <row r="634" spans="2:3">
      <c r="B634" s="803" t="str">
        <f ca="1"/>
        <v>PERRY CSD</v>
      </c>
      <c r="C634" s="805">
        <f>IF(COUNTIF(CONTROL!$B$98:$B$147,'Funding by District'!D472)&gt;=1,"",ROW()-162)</f>
        <v>472</v>
      </c>
    </row>
    <row r="635" spans="2:3">
      <c r="B635" s="803" t="str">
        <f ca="1"/>
        <v>PERU CSD</v>
      </c>
      <c r="C635" s="805">
        <f>IF(COUNTIF(CONTROL!$B$98:$B$147,'Funding by District'!D473)&gt;=1,"",ROW()-162)</f>
        <v>473</v>
      </c>
    </row>
    <row r="636" spans="2:3">
      <c r="B636" s="803" t="str">
        <f ca="1"/>
        <v>PHELPS-CLIFTON SPRINGS CSD</v>
      </c>
      <c r="C636" s="805">
        <f>IF(COUNTIF(CONTROL!$B$98:$B$147,'Funding by District'!D474)&gt;=1,"",ROW()-162)</f>
        <v>474</v>
      </c>
    </row>
    <row r="637" spans="2:3">
      <c r="B637" s="803" t="str">
        <f ca="1"/>
        <v>PHOENIX CSD</v>
      </c>
      <c r="C637" s="805">
        <f>IF(COUNTIF(CONTROL!$B$98:$B$147,'Funding by District'!D475)&gt;=1,"",ROW()-162)</f>
        <v>475</v>
      </c>
    </row>
    <row r="638" spans="2:3">
      <c r="B638" s="803" t="str">
        <f ca="1"/>
        <v>PINE BUSH CSD</v>
      </c>
      <c r="C638" s="805">
        <f>IF(COUNTIF(CONTROL!$B$98:$B$147,'Funding by District'!D476)&gt;=1,"",ROW()-162)</f>
        <v>476</v>
      </c>
    </row>
    <row r="639" spans="2:3">
      <c r="B639" s="803" t="str">
        <f ca="1"/>
        <v>PINE PLAINS CSD</v>
      </c>
      <c r="C639" s="805">
        <f>IF(COUNTIF(CONTROL!$B$98:$B$147,'Funding by District'!D477)&gt;=1,"",ROW()-162)</f>
        <v>477</v>
      </c>
    </row>
    <row r="640" spans="2:3">
      <c r="B640" s="803" t="str">
        <f ca="1"/>
        <v>PINE VALLEY CSD (SOUTH DAYTON)</v>
      </c>
      <c r="C640" s="805">
        <f>IF(COUNTIF(CONTROL!$B$98:$B$147,'Funding by District'!D478)&gt;=1,"",ROW()-162)</f>
        <v>478</v>
      </c>
    </row>
    <row r="641" spans="2:3">
      <c r="B641" s="803" t="str">
        <f ca="1"/>
        <v>PITTSFORD CSD</v>
      </c>
      <c r="C641" s="805">
        <f>IF(COUNTIF(CONTROL!$B$98:$B$147,'Funding by District'!D479)&gt;=1,"",ROW()-162)</f>
        <v>479</v>
      </c>
    </row>
    <row r="642" spans="2:3">
      <c r="B642" s="803" t="str">
        <f ca="1"/>
        <v>PLAINEDGE UFSD</v>
      </c>
      <c r="C642" s="805">
        <f>IF(COUNTIF(CONTROL!$B$98:$B$147,'Funding by District'!D480)&gt;=1,"",ROW()-162)</f>
        <v>480</v>
      </c>
    </row>
    <row r="643" spans="2:3">
      <c r="B643" s="803" t="str">
        <f ca="1"/>
        <v>PLAINVIEW-OLD BETHPAGE CSD</v>
      </c>
      <c r="C643" s="805">
        <f>IF(COUNTIF(CONTROL!$B$98:$B$147,'Funding by District'!D481)&gt;=1,"",ROW()-162)</f>
        <v>481</v>
      </c>
    </row>
    <row r="644" spans="2:3">
      <c r="B644" s="803" t="str">
        <f ca="1"/>
        <v>PLATTSBURGH CITY SD</v>
      </c>
      <c r="C644" s="805">
        <f>IF(COUNTIF(CONTROL!$B$98:$B$147,'Funding by District'!D482)&gt;=1,"",ROW()-162)</f>
        <v>482</v>
      </c>
    </row>
    <row r="645" spans="2:3">
      <c r="B645" s="803" t="str">
        <f ca="1"/>
        <v>PLEASANTVILLE UFSD</v>
      </c>
      <c r="C645" s="805">
        <f>IF(COUNTIF(CONTROL!$B$98:$B$147,'Funding by District'!D483)&gt;=1,"",ROW()-162)</f>
        <v>483</v>
      </c>
    </row>
    <row r="646" spans="2:3">
      <c r="B646" s="803" t="str">
        <f ca="1"/>
        <v>POCANTICO HILLS CSD</v>
      </c>
      <c r="C646" s="805">
        <f>IF(COUNTIF(CONTROL!$B$98:$B$147,'Funding by District'!D484)&gt;=1,"",ROW()-162)</f>
        <v>484</v>
      </c>
    </row>
    <row r="647" spans="2:3">
      <c r="B647" s="803" t="str">
        <f ca="1"/>
        <v>POLAND CSD</v>
      </c>
      <c r="C647" s="805">
        <f>IF(COUNTIF(CONTROL!$B$98:$B$147,'Funding by District'!D485)&gt;=1,"",ROW()-162)</f>
        <v>485</v>
      </c>
    </row>
    <row r="648" spans="2:3">
      <c r="B648" s="803" t="str">
        <f ca="1"/>
        <v>PORT BYRON CSD</v>
      </c>
      <c r="C648" s="805">
        <f>IF(COUNTIF(CONTROL!$B$98:$B$147,'Funding by District'!D486)&gt;=1,"",ROW()-162)</f>
        <v>486</v>
      </c>
    </row>
    <row r="649" spans="2:3">
      <c r="B649" s="803" t="str">
        <f ca="1"/>
        <v>PORT CHESTER-RYE UFSD</v>
      </c>
      <c r="C649" s="805">
        <f>IF(COUNTIF(CONTROL!$B$98:$B$147,'Funding by District'!D487)&gt;=1,"",ROW()-162)</f>
        <v>487</v>
      </c>
    </row>
    <row r="650" spans="2:3">
      <c r="B650" s="803" t="str">
        <f ca="1"/>
        <v>PORT JEFFERSON UFSD</v>
      </c>
      <c r="C650" s="805">
        <f>IF(COUNTIF(CONTROL!$B$98:$B$147,'Funding by District'!D488)&gt;=1,"",ROW()-162)</f>
        <v>488</v>
      </c>
    </row>
    <row r="651" spans="2:3">
      <c r="B651" s="803" t="str">
        <f ca="1"/>
        <v>PORT JERVIS CITY SD</v>
      </c>
      <c r="C651" s="805">
        <f>IF(COUNTIF(CONTROL!$B$98:$B$147,'Funding by District'!D489)&gt;=1,"",ROW()-162)</f>
        <v>489</v>
      </c>
    </row>
    <row r="652" spans="2:3">
      <c r="B652" s="803" t="str">
        <f ca="1"/>
        <v>PORT WASHINGTON UFSD</v>
      </c>
      <c r="C652" s="805">
        <f>IF(COUNTIF(CONTROL!$B$98:$B$147,'Funding by District'!D490)&gt;=1,"",ROW()-162)</f>
        <v>490</v>
      </c>
    </row>
    <row r="653" spans="2:3">
      <c r="B653" s="803" t="str">
        <f ca="1"/>
        <v>PORTVILLE CSD</v>
      </c>
      <c r="C653" s="805">
        <f>IF(COUNTIF(CONTROL!$B$98:$B$147,'Funding by District'!D491)&gt;=1,"",ROW()-162)</f>
        <v>491</v>
      </c>
    </row>
    <row r="654" spans="2:3">
      <c r="B654" s="803" t="str">
        <f ca="1"/>
        <v>POTSDAM CSD</v>
      </c>
      <c r="C654" s="805">
        <f>IF(COUNTIF(CONTROL!$B$98:$B$147,'Funding by District'!D492)&gt;=1,"",ROW()-162)</f>
        <v>492</v>
      </c>
    </row>
    <row r="655" spans="2:3">
      <c r="B655" s="803" t="str">
        <f ca="1"/>
        <v>POUGHKEEPSIE CITY SD</v>
      </c>
      <c r="C655" s="805">
        <f>IF(COUNTIF(CONTROL!$B$98:$B$147,'Funding by District'!D493)&gt;=1,"",ROW()-162)</f>
        <v>493</v>
      </c>
    </row>
    <row r="656" spans="2:3">
      <c r="B656" s="803" t="str">
        <f ca="1"/>
        <v>PRATTSBURGH CSD</v>
      </c>
      <c r="C656" s="805">
        <f>IF(COUNTIF(CONTROL!$B$98:$B$147,'Funding by District'!D494)&gt;=1,"",ROW()-162)</f>
        <v>494</v>
      </c>
    </row>
    <row r="657" spans="2:3">
      <c r="B657" s="803" t="str">
        <f ca="1"/>
        <v>PULASKI CSD</v>
      </c>
      <c r="C657" s="805">
        <f>IF(COUNTIF(CONTROL!$B$98:$B$147,'Funding by District'!D495)&gt;=1,"",ROW()-162)</f>
        <v>495</v>
      </c>
    </row>
    <row r="658" spans="2:3">
      <c r="B658" s="803" t="str">
        <f ca="1"/>
        <v>PUTNAM CSD</v>
      </c>
      <c r="C658" s="805">
        <f>IF(COUNTIF(CONTROL!$B$98:$B$147,'Funding by District'!D496)&gt;=1,"",ROW()-162)</f>
        <v>496</v>
      </c>
    </row>
    <row r="659" spans="2:3">
      <c r="B659" s="803" t="str">
        <f ca="1"/>
        <v>PUTNAM VALLEY CSD</v>
      </c>
      <c r="C659" s="805">
        <f>IF(COUNTIF(CONTROL!$B$98:$B$147,'Funding by District'!D497)&gt;=1,"",ROW()-162)</f>
        <v>497</v>
      </c>
    </row>
    <row r="660" spans="2:3">
      <c r="B660" s="803" t="str">
        <f ca="1"/>
        <v>QUEENSBURY UFSD</v>
      </c>
      <c r="C660" s="805">
        <f>IF(COUNTIF(CONTROL!$B$98:$B$147,'Funding by District'!D498)&gt;=1,"",ROW()-162)</f>
        <v>498</v>
      </c>
    </row>
    <row r="661" spans="2:3">
      <c r="B661" s="803" t="str">
        <f ca="1"/>
        <v>QUOGUE UFSD</v>
      </c>
      <c r="C661" s="805">
        <f>IF(COUNTIF(CONTROL!$B$98:$B$147,'Funding by District'!D499)&gt;=1,"",ROW()-162)</f>
        <v>499</v>
      </c>
    </row>
    <row r="662" spans="2:3">
      <c r="B662" s="803" t="str">
        <f ca="1"/>
        <v>RAMAPO CSD (SUFFERN)</v>
      </c>
      <c r="C662" s="805">
        <f>IF(COUNTIF(CONTROL!$B$98:$B$147,'Funding by District'!D500)&gt;=1,"",ROW()-162)</f>
        <v>500</v>
      </c>
    </row>
    <row r="663" spans="2:3">
      <c r="B663" s="803" t="str">
        <f ca="1"/>
        <v>RANDOLPH CSD</v>
      </c>
      <c r="C663" s="805">
        <f>IF(COUNTIF(CONTROL!$B$98:$B$147,'Funding by District'!D501)&gt;=1,"",ROW()-162)</f>
        <v>501</v>
      </c>
    </row>
    <row r="664" spans="2:3">
      <c r="B664" s="803" t="str">
        <f ca="1"/>
        <v>RAVENA-COEYMANS-SELKIRK CSD</v>
      </c>
      <c r="C664" s="805">
        <f>IF(COUNTIF(CONTROL!$B$98:$B$147,'Funding by District'!D502)&gt;=1,"",ROW()-162)</f>
        <v>502</v>
      </c>
    </row>
    <row r="665" spans="2:3">
      <c r="B665" s="803" t="str">
        <f ca="1"/>
        <v>RED CREEK CSD</v>
      </c>
      <c r="C665" s="805">
        <f>IF(COUNTIF(CONTROL!$B$98:$B$147,'Funding by District'!D503)&gt;=1,"",ROW()-162)</f>
        <v>503</v>
      </c>
    </row>
    <row r="666" spans="2:3">
      <c r="B666" s="803" t="str">
        <f ca="1"/>
        <v>RED HOOK CSD</v>
      </c>
      <c r="C666" s="805">
        <f>IF(COUNTIF(CONTROL!$B$98:$B$147,'Funding by District'!D504)&gt;=1,"",ROW()-162)</f>
        <v>504</v>
      </c>
    </row>
    <row r="667" spans="2:3">
      <c r="B667" s="803" t="str">
        <f ca="1"/>
        <v>REMSEN CSD</v>
      </c>
      <c r="C667" s="805">
        <f>IF(COUNTIF(CONTROL!$B$98:$B$147,'Funding by District'!D505)&gt;=1,"",ROW()-162)</f>
        <v>505</v>
      </c>
    </row>
    <row r="668" spans="2:3">
      <c r="B668" s="803" t="str">
        <f ca="1"/>
        <v>REMSENBURG-SPEONK UFSD</v>
      </c>
      <c r="C668" s="805">
        <f>IF(COUNTIF(CONTROL!$B$98:$B$147,'Funding by District'!D506)&gt;=1,"",ROW()-162)</f>
        <v>506</v>
      </c>
    </row>
    <row r="669" spans="2:3">
      <c r="B669" s="803" t="str">
        <f ca="1"/>
        <v>RENSSELAER CITY SD</v>
      </c>
      <c r="C669" s="805">
        <f>IF(COUNTIF(CONTROL!$B$98:$B$147,'Funding by District'!D507)&gt;=1,"",ROW()-162)</f>
        <v>507</v>
      </c>
    </row>
    <row r="670" spans="2:3">
      <c r="B670" s="803" t="str">
        <f ca="1"/>
        <v>RHINEBECK CSD</v>
      </c>
      <c r="C670" s="805">
        <f>IF(COUNTIF(CONTROL!$B$98:$B$147,'Funding by District'!D508)&gt;=1,"",ROW()-162)</f>
        <v>508</v>
      </c>
    </row>
    <row r="671" spans="2:3">
      <c r="B671" s="803" t="str">
        <f ca="1"/>
        <v>RICHFIELD SPRINGS CSD</v>
      </c>
      <c r="C671" s="805">
        <f>IF(COUNTIF(CONTROL!$B$98:$B$147,'Funding by District'!D509)&gt;=1,"",ROW()-162)</f>
        <v>509</v>
      </c>
    </row>
    <row r="672" spans="2:3">
      <c r="B672" s="803" t="str">
        <f ca="1"/>
        <v>RIPLEY CSD</v>
      </c>
      <c r="C672" s="805">
        <f>IF(COUNTIF(CONTROL!$B$98:$B$147,'Funding by District'!D510)&gt;=1,"",ROW()-162)</f>
        <v>510</v>
      </c>
    </row>
    <row r="673" spans="2:3">
      <c r="B673" s="803" t="str">
        <f ca="1"/>
        <v>RIVERHEAD CSD</v>
      </c>
      <c r="C673" s="805">
        <f>IF(COUNTIF(CONTROL!$B$98:$B$147,'Funding by District'!D511)&gt;=1,"",ROW()-162)</f>
        <v>511</v>
      </c>
    </row>
    <row r="674" spans="2:3">
      <c r="B674" s="803" t="str">
        <f ca="1"/>
        <v>ROCHESTER CITY SD</v>
      </c>
      <c r="C674" s="805">
        <f>IF(COUNTIF(CONTROL!$B$98:$B$147,'Funding by District'!D512)&gt;=1,"",ROW()-162)</f>
        <v>512</v>
      </c>
    </row>
    <row r="675" spans="2:3">
      <c r="B675" s="803" t="str">
        <f ca="1"/>
        <v>ROCKVILLE CENTRE UFSD</v>
      </c>
      <c r="C675" s="805">
        <f>IF(COUNTIF(CONTROL!$B$98:$B$147,'Funding by District'!D513)&gt;=1,"",ROW()-162)</f>
        <v>513</v>
      </c>
    </row>
    <row r="676" spans="2:3">
      <c r="B676" s="803" t="str">
        <f ca="1"/>
        <v>ROCKY POINT UFSD</v>
      </c>
      <c r="C676" s="805">
        <f>IF(COUNTIF(CONTROL!$B$98:$B$147,'Funding by District'!D514)&gt;=1,"",ROW()-162)</f>
        <v>514</v>
      </c>
    </row>
    <row r="677" spans="2:3">
      <c r="B677" s="803" t="str">
        <f ca="1"/>
        <v>ROME CITY SD</v>
      </c>
      <c r="C677" s="805">
        <f>IF(COUNTIF(CONTROL!$B$98:$B$147,'Funding by District'!D515)&gt;=1,"",ROW()-162)</f>
        <v>515</v>
      </c>
    </row>
    <row r="678" spans="2:3">
      <c r="B678" s="803" t="str">
        <f ca="1"/>
        <v>ROMULUS CSD</v>
      </c>
      <c r="C678" s="805">
        <f>IF(COUNTIF(CONTROL!$B$98:$B$147,'Funding by District'!D516)&gt;=1,"",ROW()-162)</f>
        <v>516</v>
      </c>
    </row>
    <row r="679" spans="2:3">
      <c r="B679" s="803" t="str">
        <f ca="1"/>
        <v>RONDOUT VALLEY CSD</v>
      </c>
      <c r="C679" s="805">
        <f>IF(COUNTIF(CONTROL!$B$98:$B$147,'Funding by District'!D517)&gt;=1,"",ROW()-162)</f>
        <v>517</v>
      </c>
    </row>
    <row r="680" spans="2:3">
      <c r="B680" s="803" t="str">
        <f ca="1"/>
        <v>ROOSEVELT UFSD</v>
      </c>
      <c r="C680" s="805">
        <f>IF(COUNTIF(CONTROL!$B$98:$B$147,'Funding by District'!D518)&gt;=1,"",ROW()-162)</f>
        <v>518</v>
      </c>
    </row>
    <row r="681" spans="2:3">
      <c r="B681" s="803" t="str">
        <f ca="1"/>
        <v>ROSCOE CSD</v>
      </c>
      <c r="C681" s="805">
        <f>IF(COUNTIF(CONTROL!$B$98:$B$147,'Funding by District'!D519)&gt;=1,"",ROW()-162)</f>
        <v>519</v>
      </c>
    </row>
    <row r="682" spans="2:3">
      <c r="B682" s="803" t="str">
        <f ca="1"/>
        <v>ROSLYN UFSD</v>
      </c>
      <c r="C682" s="805">
        <f>IF(COUNTIF(CONTROL!$B$98:$B$147,'Funding by District'!D520)&gt;=1,"",ROW()-162)</f>
        <v>520</v>
      </c>
    </row>
    <row r="683" spans="2:3">
      <c r="B683" s="803" t="str">
        <f ca="1"/>
        <v>ROTTERDAM-MOHONASEN CSD</v>
      </c>
      <c r="C683" s="805">
        <f>IF(COUNTIF(CONTROL!$B$98:$B$147,'Funding by District'!D521)&gt;=1,"",ROW()-162)</f>
        <v>521</v>
      </c>
    </row>
    <row r="684" spans="2:3">
      <c r="B684" s="803" t="str">
        <f ca="1"/>
        <v>ROXBURY CSD</v>
      </c>
      <c r="C684" s="805">
        <f>IF(COUNTIF(CONTROL!$B$98:$B$147,'Funding by District'!D522)&gt;=1,"",ROW()-162)</f>
        <v>522</v>
      </c>
    </row>
    <row r="685" spans="2:3">
      <c r="B685" s="803" t="str">
        <f ca="1"/>
        <v>ROYALTON-HARTLAND CSD</v>
      </c>
      <c r="C685" s="805">
        <f>IF(COUNTIF(CONTROL!$B$98:$B$147,'Funding by District'!D523)&gt;=1,"",ROW()-162)</f>
        <v>523</v>
      </c>
    </row>
    <row r="686" spans="2:3">
      <c r="B686" s="803" t="str">
        <f ca="1"/>
        <v>RUSH-HENRIETTA CSD</v>
      </c>
      <c r="C686" s="805">
        <f>IF(COUNTIF(CONTROL!$B$98:$B$147,'Funding by District'!D524)&gt;=1,"",ROW()-162)</f>
        <v>524</v>
      </c>
    </row>
    <row r="687" spans="2:3">
      <c r="B687" s="803" t="str">
        <f ca="1"/>
        <v>RYE CITY SD</v>
      </c>
      <c r="C687" s="805">
        <f>IF(COUNTIF(CONTROL!$B$98:$B$147,'Funding by District'!D525)&gt;=1,"",ROW()-162)</f>
        <v>525</v>
      </c>
    </row>
    <row r="688" spans="2:3">
      <c r="B688" s="803" t="str">
        <f ca="1"/>
        <v>RYE NECK UFSD</v>
      </c>
      <c r="C688" s="805">
        <f>IF(COUNTIF(CONTROL!$B$98:$B$147,'Funding by District'!D526)&gt;=1,"",ROW()-162)</f>
        <v>526</v>
      </c>
    </row>
    <row r="689" spans="2:3">
      <c r="B689" s="803" t="str">
        <f ca="1"/>
        <v>SACHEM CSD</v>
      </c>
      <c r="C689" s="805">
        <f>IF(COUNTIF(CONTROL!$B$98:$B$147,'Funding by District'!D527)&gt;=1,"",ROW()-162)</f>
        <v>527</v>
      </c>
    </row>
    <row r="690" spans="2:3">
      <c r="B690" s="803" t="str">
        <f ca="1"/>
        <v>SACKETS HARBOR CSD</v>
      </c>
      <c r="C690" s="805">
        <f>IF(COUNTIF(CONTROL!$B$98:$B$147,'Funding by District'!D528)&gt;=1,"",ROW()-162)</f>
        <v>528</v>
      </c>
    </row>
    <row r="691" spans="2:3">
      <c r="B691" s="803" t="str">
        <f ca="1"/>
        <v>SAG HARBOR UFSD</v>
      </c>
      <c r="C691" s="805">
        <f>IF(COUNTIF(CONTROL!$B$98:$B$147,'Funding by District'!D529)&gt;=1,"",ROW()-162)</f>
        <v>529</v>
      </c>
    </row>
    <row r="692" spans="2:3">
      <c r="B692" s="803" t="str">
        <f ca="1"/>
        <v>SAGAPONACK COMN SD</v>
      </c>
      <c r="C692" s="805">
        <f>IF(COUNTIF(CONTROL!$B$98:$B$147,'Funding by District'!D530)&gt;=1,"",ROW()-162)</f>
        <v>530</v>
      </c>
    </row>
    <row r="693" spans="2:3">
      <c r="B693" s="803" t="str">
        <f ca="1"/>
        <v>SALAMANCA CITY SD</v>
      </c>
      <c r="C693" s="805">
        <f>IF(COUNTIF(CONTROL!$B$98:$B$147,'Funding by District'!D531)&gt;=1,"",ROW()-162)</f>
        <v>531</v>
      </c>
    </row>
    <row r="694" spans="2:3">
      <c r="B694" s="803" t="str">
        <f ca="1"/>
        <v>SALEM CSD</v>
      </c>
      <c r="C694" s="805">
        <f>IF(COUNTIF(CONTROL!$B$98:$B$147,'Funding by District'!D532)&gt;=1,"",ROW()-162)</f>
        <v>532</v>
      </c>
    </row>
    <row r="695" spans="2:3">
      <c r="B695" s="803" t="str">
        <f ca="1"/>
        <v>SALMON RIVER CSD</v>
      </c>
      <c r="C695" s="805">
        <f>IF(COUNTIF(CONTROL!$B$98:$B$147,'Funding by District'!D533)&gt;=1,"",ROW()-162)</f>
        <v>533</v>
      </c>
    </row>
    <row r="696" spans="2:3">
      <c r="B696" s="803" t="str">
        <f ca="1"/>
        <v>SANDY CREEK CSD</v>
      </c>
      <c r="C696" s="805">
        <f>IF(COUNTIF(CONTROL!$B$98:$B$147,'Funding by District'!D534)&gt;=1,"",ROW()-162)</f>
        <v>534</v>
      </c>
    </row>
    <row r="697" spans="2:3">
      <c r="B697" s="803" t="str">
        <f ca="1"/>
        <v>SARANAC CSD</v>
      </c>
      <c r="C697" s="805">
        <f>IF(COUNTIF(CONTROL!$B$98:$B$147,'Funding by District'!D535)&gt;=1,"",ROW()-162)</f>
        <v>535</v>
      </c>
    </row>
    <row r="698" spans="2:3">
      <c r="B698" s="803" t="str">
        <f ca="1"/>
        <v>SARANAC LAKE CSD</v>
      </c>
      <c r="C698" s="805">
        <f>IF(COUNTIF(CONTROL!$B$98:$B$147,'Funding by District'!D536)&gt;=1,"",ROW()-162)</f>
        <v>536</v>
      </c>
    </row>
    <row r="699" spans="2:3">
      <c r="B699" s="803" t="str">
        <f ca="1"/>
        <v>SARATOGA SPRINGS CITY SD</v>
      </c>
      <c r="C699" s="805">
        <f>IF(COUNTIF(CONTROL!$B$98:$B$147,'Funding by District'!D537)&gt;=1,"",ROW()-162)</f>
        <v>537</v>
      </c>
    </row>
    <row r="700" spans="2:3">
      <c r="B700" s="803" t="str">
        <f ca="1"/>
        <v>SAUGERTIES CSD</v>
      </c>
      <c r="C700" s="805">
        <f>IF(COUNTIF(CONTROL!$B$98:$B$147,'Funding by District'!D538)&gt;=1,"",ROW()-162)</f>
        <v>538</v>
      </c>
    </row>
    <row r="701" spans="2:3">
      <c r="B701" s="803" t="str">
        <f ca="1"/>
        <v>SAUQUOIT VALLEY CSD</v>
      </c>
      <c r="C701" s="805">
        <f>IF(COUNTIF(CONTROL!$B$98:$B$147,'Funding by District'!D539)&gt;=1,"",ROW()-162)</f>
        <v>539</v>
      </c>
    </row>
    <row r="702" spans="2:3">
      <c r="B702" s="803" t="str">
        <f ca="1"/>
        <v>SAYVILLE UFSD</v>
      </c>
      <c r="C702" s="805">
        <f>IF(COUNTIF(CONTROL!$B$98:$B$147,'Funding by District'!D540)&gt;=1,"",ROW()-162)</f>
        <v>540</v>
      </c>
    </row>
    <row r="703" spans="2:3">
      <c r="B703" s="803" t="str">
        <f ca="1"/>
        <v>SCARSDALE UFSD</v>
      </c>
      <c r="C703" s="805">
        <f>IF(COUNTIF(CONTROL!$B$98:$B$147,'Funding by District'!D541)&gt;=1,"",ROW()-162)</f>
        <v>541</v>
      </c>
    </row>
    <row r="704" spans="2:3">
      <c r="B704" s="803" t="str">
        <f ca="1"/>
        <v>SCHALMONT CSD</v>
      </c>
      <c r="C704" s="805">
        <f>IF(COUNTIF(CONTROL!$B$98:$B$147,'Funding by District'!D542)&gt;=1,"",ROW()-162)</f>
        <v>542</v>
      </c>
    </row>
    <row r="705" spans="2:3">
      <c r="B705" s="803" t="str">
        <f ca="1"/>
        <v>SCHENECTADY CITY SD</v>
      </c>
      <c r="C705" s="805">
        <f>IF(COUNTIF(CONTROL!$B$98:$B$147,'Funding by District'!D543)&gt;=1,"",ROW()-162)</f>
        <v>543</v>
      </c>
    </row>
    <row r="706" spans="2:3">
      <c r="B706" s="803" t="str">
        <f ca="1"/>
        <v>SCHENEVUS CSD</v>
      </c>
      <c r="C706" s="805">
        <f>IF(COUNTIF(CONTROL!$B$98:$B$147,'Funding by District'!D544)&gt;=1,"",ROW()-162)</f>
        <v>544</v>
      </c>
    </row>
    <row r="707" spans="2:3">
      <c r="B707" s="803" t="str">
        <f ca="1"/>
        <v>SCHODACK CSD</v>
      </c>
      <c r="C707" s="805">
        <f>IF(COUNTIF(CONTROL!$B$98:$B$147,'Funding by District'!D545)&gt;=1,"",ROW()-162)</f>
        <v>545</v>
      </c>
    </row>
    <row r="708" spans="2:3">
      <c r="B708" s="803" t="str">
        <f ca="1"/>
        <v>SCHOHARIE CSD</v>
      </c>
      <c r="C708" s="805">
        <f>IF(COUNTIF(CONTROL!$B$98:$B$147,'Funding by District'!D546)&gt;=1,"",ROW()-162)</f>
        <v>546</v>
      </c>
    </row>
    <row r="709" spans="2:3">
      <c r="B709" s="803" t="str">
        <f ca="1"/>
        <v>SCHROON LAKE CSD</v>
      </c>
      <c r="C709" s="805">
        <f>IF(COUNTIF(CONTROL!$B$98:$B$147,'Funding by District'!D547)&gt;=1,"",ROW()-162)</f>
        <v>547</v>
      </c>
    </row>
    <row r="710" spans="2:3">
      <c r="B710" s="803" t="str">
        <f ca="1"/>
        <v>SCHUYLERVILLE CSD</v>
      </c>
      <c r="C710" s="805">
        <f>IF(COUNTIF(CONTROL!$B$98:$B$147,'Funding by District'!D548)&gt;=1,"",ROW()-162)</f>
        <v>548</v>
      </c>
    </row>
    <row r="711" spans="2:3">
      <c r="B711" s="803" t="str">
        <f ca="1"/>
        <v>SCIO CSD</v>
      </c>
      <c r="C711" s="805">
        <f>IF(COUNTIF(CONTROL!$B$98:$B$147,'Funding by District'!D549)&gt;=1,"",ROW()-162)</f>
        <v>549</v>
      </c>
    </row>
    <row r="712" spans="2:3">
      <c r="B712" s="803" t="str">
        <f ca="1"/>
        <v>SCOTIA-GLENVILLE CSD</v>
      </c>
      <c r="C712" s="805">
        <f>IF(COUNTIF(CONTROL!$B$98:$B$147,'Funding by District'!D550)&gt;=1,"",ROW()-162)</f>
        <v>550</v>
      </c>
    </row>
    <row r="713" spans="2:3">
      <c r="B713" s="803" t="str">
        <f ca="1"/>
        <v>SEAFORD UFSD</v>
      </c>
      <c r="C713" s="805">
        <f>IF(COUNTIF(CONTROL!$B$98:$B$147,'Funding by District'!D551)&gt;=1,"",ROW()-162)</f>
        <v>551</v>
      </c>
    </row>
    <row r="714" spans="2:3">
      <c r="B714" s="803" t="str">
        <f ca="1"/>
        <v>SENECA FALLS CSD</v>
      </c>
      <c r="C714" s="805">
        <f>IF(COUNTIF(CONTROL!$B$98:$B$147,'Funding by District'!D552)&gt;=1,"",ROW()-162)</f>
        <v>552</v>
      </c>
    </row>
    <row r="715" spans="2:3">
      <c r="B715" s="803" t="str">
        <f ca="1"/>
        <v>SEWANHAKA CENTRAL HS DISTRICT</v>
      </c>
      <c r="C715" s="805">
        <f>IF(COUNTIF(CONTROL!$B$98:$B$147,'Funding by District'!D553)&gt;=1,"",ROW()-162)</f>
        <v>553</v>
      </c>
    </row>
    <row r="716" spans="2:3">
      <c r="B716" s="803" t="str">
        <f ca="1"/>
        <v>SHARON SPRINGS CSD</v>
      </c>
      <c r="C716" s="805">
        <f>IF(COUNTIF(CONTROL!$B$98:$B$147,'Funding by District'!D554)&gt;=1,"",ROW()-162)</f>
        <v>554</v>
      </c>
    </row>
    <row r="717" spans="2:3">
      <c r="B717" s="803" t="str">
        <f ca="1"/>
        <v>SHELTER ISLAND UFSD</v>
      </c>
      <c r="C717" s="805">
        <f>IF(COUNTIF(CONTROL!$B$98:$B$147,'Funding by District'!D555)&gt;=1,"",ROW()-162)</f>
        <v>555</v>
      </c>
    </row>
    <row r="718" spans="2:3">
      <c r="B718" s="803" t="str">
        <f ca="1"/>
        <v>SHENENDEHOWA CSD</v>
      </c>
      <c r="C718" s="805">
        <f>IF(COUNTIF(CONTROL!$B$98:$B$147,'Funding by District'!D556)&gt;=1,"",ROW()-162)</f>
        <v>556</v>
      </c>
    </row>
    <row r="719" spans="2:3">
      <c r="B719" s="803" t="str">
        <f ca="1"/>
        <v>SHERBURNE-EARLVILLE CSD</v>
      </c>
      <c r="C719" s="805">
        <f>IF(COUNTIF(CONTROL!$B$98:$B$147,'Funding by District'!D557)&gt;=1,"",ROW()-162)</f>
        <v>557</v>
      </c>
    </row>
    <row r="720" spans="2:3">
      <c r="B720" s="803" t="str">
        <f ca="1"/>
        <v>SHERMAN CSD</v>
      </c>
      <c r="C720" s="805">
        <f>IF(COUNTIF(CONTROL!$B$98:$B$147,'Funding by District'!D558)&gt;=1,"",ROW()-162)</f>
        <v>558</v>
      </c>
    </row>
    <row r="721" spans="2:3">
      <c r="B721" s="803" t="str">
        <f ca="1"/>
        <v>SHERRILL CITY SD</v>
      </c>
      <c r="C721" s="805">
        <f>IF(COUNTIF(CONTROL!$B$98:$B$147,'Funding by District'!D559)&gt;=1,"",ROW()-162)</f>
        <v>559</v>
      </c>
    </row>
    <row r="722" spans="2:3">
      <c r="B722" s="803" t="str">
        <f ca="1"/>
        <v>SHOREHAM-WADING RIVER CSD</v>
      </c>
      <c r="C722" s="805">
        <f>IF(COUNTIF(CONTROL!$B$98:$B$147,'Funding by District'!D560)&gt;=1,"",ROW()-162)</f>
        <v>560</v>
      </c>
    </row>
    <row r="723" spans="2:3">
      <c r="B723" s="803" t="str">
        <f ca="1"/>
        <v>SIDNEY CSD</v>
      </c>
      <c r="C723" s="805">
        <f>IF(COUNTIF(CONTROL!$B$98:$B$147,'Funding by District'!D561)&gt;=1,"",ROW()-162)</f>
        <v>561</v>
      </c>
    </row>
    <row r="724" spans="2:3">
      <c r="B724" s="803" t="str">
        <f ca="1"/>
        <v>SILVER CREEK CSD</v>
      </c>
      <c r="C724" s="805">
        <f>IF(COUNTIF(CONTROL!$B$98:$B$147,'Funding by District'!D562)&gt;=1,"",ROW()-162)</f>
        <v>562</v>
      </c>
    </row>
    <row r="725" spans="2:3">
      <c r="B725" s="803" t="str">
        <f ca="1"/>
        <v>SKANEATELES CSD</v>
      </c>
      <c r="C725" s="805">
        <f>IF(COUNTIF(CONTROL!$B$98:$B$147,'Funding by District'!D563)&gt;=1,"",ROW()-162)</f>
        <v>563</v>
      </c>
    </row>
    <row r="726" spans="2:3">
      <c r="B726" s="803" t="str">
        <f ca="1"/>
        <v>SMITHTOWN CSD</v>
      </c>
      <c r="C726" s="805">
        <f>IF(COUNTIF(CONTROL!$B$98:$B$147,'Funding by District'!D564)&gt;=1,"",ROW()-162)</f>
        <v>564</v>
      </c>
    </row>
    <row r="727" spans="2:3">
      <c r="B727" s="803" t="str">
        <f ca="1"/>
        <v>SODUS CSD</v>
      </c>
      <c r="C727" s="805">
        <f>IF(COUNTIF(CONTROL!$B$98:$B$147,'Funding by District'!D565)&gt;=1,"",ROW()-162)</f>
        <v>565</v>
      </c>
    </row>
    <row r="728" spans="2:3">
      <c r="B728" s="803" t="str">
        <f ca="1"/>
        <v>SOLVAY UFSD</v>
      </c>
      <c r="C728" s="805">
        <f>IF(COUNTIF(CONTROL!$B$98:$B$147,'Funding by District'!D566)&gt;=1,"",ROW()-162)</f>
        <v>566</v>
      </c>
    </row>
    <row r="729" spans="2:3">
      <c r="B729" s="803" t="str">
        <f ca="1"/>
        <v>SOMERS CSD</v>
      </c>
      <c r="C729" s="805">
        <f>IF(COUNTIF(CONTROL!$B$98:$B$147,'Funding by District'!D567)&gt;=1,"",ROW()-162)</f>
        <v>567</v>
      </c>
    </row>
    <row r="730" spans="2:3">
      <c r="B730" s="803" t="str">
        <f ca="1"/>
        <v>SOUTH COLONIE CSD</v>
      </c>
      <c r="C730" s="805">
        <f>IF(COUNTIF(CONTROL!$B$98:$B$147,'Funding by District'!D568)&gt;=1,"",ROW()-162)</f>
        <v>568</v>
      </c>
    </row>
    <row r="731" spans="2:3">
      <c r="B731" s="803" t="str">
        <f ca="1"/>
        <v>SOUTH COUNTRY CSD</v>
      </c>
      <c r="C731" s="805">
        <f>IF(COUNTIF(CONTROL!$B$98:$B$147,'Funding by District'!D569)&gt;=1,"",ROW()-162)</f>
        <v>569</v>
      </c>
    </row>
    <row r="732" spans="2:3">
      <c r="B732" s="803" t="str">
        <f ca="1"/>
        <v>SOUTH GLENS FALLS CSD</v>
      </c>
      <c r="C732" s="805">
        <f>IF(COUNTIF(CONTROL!$B$98:$B$147,'Funding by District'!D570)&gt;=1,"",ROW()-162)</f>
        <v>570</v>
      </c>
    </row>
    <row r="733" spans="2:3">
      <c r="B733" s="803" t="str">
        <f ca="1"/>
        <v>SOUTH HUNTINGTON UFSD</v>
      </c>
      <c r="C733" s="805">
        <f>IF(COUNTIF(CONTROL!$B$98:$B$147,'Funding by District'!D571)&gt;=1,"",ROW()-162)</f>
        <v>571</v>
      </c>
    </row>
    <row r="734" spans="2:3">
      <c r="B734" s="803" t="str">
        <f ca="1"/>
        <v>SOUTH JEFFERSON CSD</v>
      </c>
      <c r="C734" s="805">
        <f>IF(COUNTIF(CONTROL!$B$98:$B$147,'Funding by District'!D572)&gt;=1,"",ROW()-162)</f>
        <v>572</v>
      </c>
    </row>
    <row r="735" spans="2:3">
      <c r="B735" s="803" t="str">
        <f ca="1"/>
        <v>SOUTH KORTRIGHT CSD</v>
      </c>
      <c r="C735" s="805">
        <f>IF(COUNTIF(CONTROL!$B$98:$B$147,'Funding by District'!D573)&gt;=1,"",ROW()-162)</f>
        <v>573</v>
      </c>
    </row>
    <row r="736" spans="2:3">
      <c r="B736" s="803" t="str">
        <f ca="1"/>
        <v>SOUTH LEWIS CSD</v>
      </c>
      <c r="C736" s="805">
        <f>IF(COUNTIF(CONTROL!$B$98:$B$147,'Funding by District'!D574)&gt;=1,"",ROW()-162)</f>
        <v>574</v>
      </c>
    </row>
    <row r="737" spans="2:3">
      <c r="B737" s="803" t="str">
        <f ca="1"/>
        <v>SOUTH ORANGETOWN CSD</v>
      </c>
      <c r="C737" s="805">
        <f>IF(COUNTIF(CONTROL!$B$98:$B$147,'Funding by District'!D575)&gt;=1,"",ROW()-162)</f>
        <v>575</v>
      </c>
    </row>
    <row r="738" spans="2:3">
      <c r="B738" s="803" t="str">
        <f ca="1"/>
        <v>SOUTH SENECA CSD</v>
      </c>
      <c r="C738" s="805">
        <f>IF(COUNTIF(CONTROL!$B$98:$B$147,'Funding by District'!D576)&gt;=1,"",ROW()-162)</f>
        <v>576</v>
      </c>
    </row>
    <row r="739" spans="2:3">
      <c r="B739" s="803" t="str">
        <f ca="1"/>
        <v>SOUTHAMPTON UFSD</v>
      </c>
      <c r="C739" s="805">
        <f>IF(COUNTIF(CONTROL!$B$98:$B$147,'Funding by District'!D577)&gt;=1,"",ROW()-162)</f>
        <v>577</v>
      </c>
    </row>
    <row r="740" spans="2:3">
      <c r="B740" s="803" t="str">
        <f ca="1"/>
        <v>SOUTHERN CAYUGA CSD</v>
      </c>
      <c r="C740" s="805">
        <f>IF(COUNTIF(CONTROL!$B$98:$B$147,'Funding by District'!D578)&gt;=1,"",ROW()-162)</f>
        <v>578</v>
      </c>
    </row>
    <row r="741" spans="2:3">
      <c r="B741" s="803" t="str">
        <f ca="1"/>
        <v>SOUTHOLD UFSD</v>
      </c>
      <c r="C741" s="805">
        <f>IF(COUNTIF(CONTROL!$B$98:$B$147,'Funding by District'!D579)&gt;=1,"",ROW()-162)</f>
        <v>579</v>
      </c>
    </row>
    <row r="742" spans="2:3">
      <c r="B742" s="803" t="str">
        <f ca="1"/>
        <v>SOUTHWESTERN CSD AT JAMESTOWN</v>
      </c>
      <c r="C742" s="805">
        <f>IF(COUNTIF(CONTROL!$B$98:$B$147,'Funding by District'!D580)&gt;=1,"",ROW()-162)</f>
        <v>580</v>
      </c>
    </row>
    <row r="743" spans="2:3">
      <c r="B743" s="803" t="str">
        <f ca="1"/>
        <v>SPACKENKILL UFSD</v>
      </c>
      <c r="C743" s="805">
        <f>IF(COUNTIF(CONTROL!$B$98:$B$147,'Funding by District'!D581)&gt;=1,"",ROW()-162)</f>
        <v>581</v>
      </c>
    </row>
    <row r="744" spans="2:3">
      <c r="B744" s="803" t="str">
        <f ca="1"/>
        <v>SPENCERPORT CSD</v>
      </c>
      <c r="C744" s="805">
        <f>IF(COUNTIF(CONTROL!$B$98:$B$147,'Funding by District'!D582)&gt;=1,"",ROW()-162)</f>
        <v>582</v>
      </c>
    </row>
    <row r="745" spans="2:3">
      <c r="B745" s="803" t="str">
        <f ca="1"/>
        <v>SPENCER-VAN ETTEN CSD</v>
      </c>
      <c r="C745" s="805">
        <f>IF(COUNTIF(CONTROL!$B$98:$B$147,'Funding by District'!D583)&gt;=1,"",ROW()-162)</f>
        <v>583</v>
      </c>
    </row>
    <row r="746" spans="2:3">
      <c r="B746" s="803" t="str">
        <f ca="1"/>
        <v>SPRINGS UFSD</v>
      </c>
      <c r="C746" s="805">
        <f>IF(COUNTIF(CONTROL!$B$98:$B$147,'Funding by District'!D584)&gt;=1,"",ROW()-162)</f>
        <v>584</v>
      </c>
    </row>
    <row r="747" spans="2:3">
      <c r="B747" s="803" t="str">
        <f ca="1"/>
        <v>SPRINGVILLE-GRIFFITH INST CSD</v>
      </c>
      <c r="C747" s="805">
        <f>IF(COUNTIF(CONTROL!$B$98:$B$147,'Funding by District'!D585)&gt;=1,"",ROW()-162)</f>
        <v>585</v>
      </c>
    </row>
    <row r="748" spans="2:3">
      <c r="B748" s="803" t="str">
        <f ca="1"/>
        <v>ST REGIS FALLS CSD</v>
      </c>
      <c r="C748" s="805">
        <f>IF(COUNTIF(CONTROL!$B$98:$B$147,'Funding by District'!D586)&gt;=1,"",ROW()-162)</f>
        <v>586</v>
      </c>
    </row>
    <row r="749" spans="2:3">
      <c r="B749" s="803" t="str">
        <f ca="1"/>
        <v>STAMFORD CSD</v>
      </c>
      <c r="C749" s="805">
        <f>IF(COUNTIF(CONTROL!$B$98:$B$147,'Funding by District'!D587)&gt;=1,"",ROW()-162)</f>
        <v>587</v>
      </c>
    </row>
    <row r="750" spans="2:3">
      <c r="B750" s="803" t="str">
        <f ca="1"/>
        <v>STARPOINT CSD</v>
      </c>
      <c r="C750" s="805">
        <f>IF(COUNTIF(CONTROL!$B$98:$B$147,'Funding by District'!D588)&gt;=1,"",ROW()-162)</f>
        <v>588</v>
      </c>
    </row>
    <row r="751" spans="2:3">
      <c r="B751" s="803" t="str">
        <f ca="1"/>
        <v>STILLWATER CSD</v>
      </c>
      <c r="C751" s="805">
        <f>IF(COUNTIF(CONTROL!$B$98:$B$147,'Funding by District'!D589)&gt;=1,"",ROW()-162)</f>
        <v>589</v>
      </c>
    </row>
    <row r="752" spans="2:3">
      <c r="B752" s="803" t="str">
        <f ca="1"/>
        <v>STOCKBRIDGE VALLEY CSD</v>
      </c>
      <c r="C752" s="805">
        <f>IF(COUNTIF(CONTROL!$B$98:$B$147,'Funding by District'!D590)&gt;=1,"",ROW()-162)</f>
        <v>590</v>
      </c>
    </row>
    <row r="753" spans="2:3">
      <c r="B753" s="803" t="str">
        <f ca="1"/>
        <v>SULLIVAN WEST CSD</v>
      </c>
      <c r="C753" s="805">
        <f>IF(COUNTIF(CONTROL!$B$98:$B$147,'Funding by District'!D591)&gt;=1,"",ROW()-162)</f>
        <v>591</v>
      </c>
    </row>
    <row r="754" spans="2:3">
      <c r="B754" s="803" t="str">
        <f ca="1"/>
        <v>SUSQUEHANNA VALLEY CSD</v>
      </c>
      <c r="C754" s="805">
        <f>IF(COUNTIF(CONTROL!$B$98:$B$147,'Funding by District'!D592)&gt;=1,"",ROW()-162)</f>
        <v>592</v>
      </c>
    </row>
    <row r="755" spans="2:3">
      <c r="B755" s="803" t="str">
        <f ca="1"/>
        <v>SWEET HOME CSD</v>
      </c>
      <c r="C755" s="805">
        <f>IF(COUNTIF(CONTROL!$B$98:$B$147,'Funding by District'!D593)&gt;=1,"",ROW()-162)</f>
        <v>593</v>
      </c>
    </row>
    <row r="756" spans="2:3">
      <c r="B756" s="803" t="str">
        <f ca="1"/>
        <v>SYOSSET CSD</v>
      </c>
      <c r="C756" s="805">
        <f>IF(COUNTIF(CONTROL!$B$98:$B$147,'Funding by District'!D594)&gt;=1,"",ROW()-162)</f>
        <v>594</v>
      </c>
    </row>
    <row r="757" spans="2:3">
      <c r="B757" s="803" t="str">
        <f ca="1"/>
        <v>SYRACUSE CITY SD</v>
      </c>
      <c r="C757" s="805">
        <f>IF(COUNTIF(CONTROL!$B$98:$B$147,'Funding by District'!D595)&gt;=1,"",ROW()-162)</f>
        <v>595</v>
      </c>
    </row>
    <row r="758" spans="2:3">
      <c r="B758" s="803" t="str">
        <f ca="1"/>
        <v>TACONIC HILLS CSD</v>
      </c>
      <c r="C758" s="805">
        <f>IF(COUNTIF(CONTROL!$B$98:$B$147,'Funding by District'!D596)&gt;=1,"",ROW()-162)</f>
        <v>596</v>
      </c>
    </row>
    <row r="759" spans="2:3">
      <c r="B759" s="803" t="str">
        <f ca="1"/>
        <v>THOUSAND ISLANDS CSD</v>
      </c>
      <c r="C759" s="805">
        <f>IF(COUNTIF(CONTROL!$B$98:$B$147,'Funding by District'!D597)&gt;=1,"",ROW()-162)</f>
        <v>597</v>
      </c>
    </row>
    <row r="760" spans="2:3">
      <c r="B760" s="803" t="str">
        <f ca="1"/>
        <v>THREE VILLAGE CSD</v>
      </c>
      <c r="C760" s="805">
        <f>IF(COUNTIF(CONTROL!$B$98:$B$147,'Funding by District'!D598)&gt;=1,"",ROW()-162)</f>
        <v>598</v>
      </c>
    </row>
    <row r="761" spans="2:3">
      <c r="B761" s="803" t="str">
        <f ca="1"/>
        <v>TICONDEROGA CSD</v>
      </c>
      <c r="C761" s="805">
        <f>IF(COUNTIF(CONTROL!$B$98:$B$147,'Funding by District'!D599)&gt;=1,"",ROW()-162)</f>
        <v>599</v>
      </c>
    </row>
    <row r="762" spans="2:3">
      <c r="B762" s="803" t="str">
        <f ca="1"/>
        <v>TIOGA CSD</v>
      </c>
      <c r="C762" s="805">
        <f>IF(COUNTIF(CONTROL!$B$98:$B$147,'Funding by District'!D600)&gt;=1,"",ROW()-162)</f>
        <v>600</v>
      </c>
    </row>
    <row r="763" spans="2:3">
      <c r="B763" s="803" t="str">
        <f ca="1"/>
        <v>TONAWANDA CITY SD</v>
      </c>
      <c r="C763" s="805">
        <f>IF(COUNTIF(CONTROL!$B$98:$B$147,'Funding by District'!D601)&gt;=1,"",ROW()-162)</f>
        <v>601</v>
      </c>
    </row>
    <row r="764" spans="2:3">
      <c r="B764" s="803" t="str">
        <f ca="1"/>
        <v>TOWN OF WEBB UFSD</v>
      </c>
      <c r="C764" s="805">
        <f>IF(COUNTIF(CONTROL!$B$98:$B$147,'Funding by District'!D602)&gt;=1,"",ROW()-162)</f>
        <v>602</v>
      </c>
    </row>
    <row r="765" spans="2:3">
      <c r="B765" s="803" t="str">
        <f ca="1"/>
        <v>TRI-VALLEY CSD</v>
      </c>
      <c r="C765" s="805">
        <f>IF(COUNTIF(CONTROL!$B$98:$B$147,'Funding by District'!D603)&gt;=1,"",ROW()-162)</f>
        <v>603</v>
      </c>
    </row>
    <row r="766" spans="2:3">
      <c r="B766" s="803" t="str">
        <f ca="1"/>
        <v>TROY CITY SD</v>
      </c>
      <c r="C766" s="805">
        <f>IF(COUNTIF(CONTROL!$B$98:$B$147,'Funding by District'!D604)&gt;=1,"",ROW()-162)</f>
        <v>604</v>
      </c>
    </row>
    <row r="767" spans="2:3">
      <c r="B767" s="803" t="str">
        <f ca="1"/>
        <v>TRUMANSBURG CSD</v>
      </c>
      <c r="C767" s="805">
        <f>IF(COUNTIF(CONTROL!$B$98:$B$147,'Funding by District'!D605)&gt;=1,"",ROW()-162)</f>
        <v>605</v>
      </c>
    </row>
    <row r="768" spans="2:3">
      <c r="B768" s="803" t="str">
        <f ca="1"/>
        <v>TUCKAHOE COMN SD</v>
      </c>
      <c r="C768" s="805">
        <f>IF(COUNTIF(CONTROL!$B$98:$B$147,'Funding by District'!D606)&gt;=1,"",ROW()-162)</f>
        <v>606</v>
      </c>
    </row>
    <row r="769" spans="2:3">
      <c r="B769" s="803" t="str">
        <f ca="1"/>
        <v>TUCKAHOE UFSD</v>
      </c>
      <c r="C769" s="805">
        <f>IF(COUNTIF(CONTROL!$B$98:$B$147,'Funding by District'!D607)&gt;=1,"",ROW()-162)</f>
        <v>607</v>
      </c>
    </row>
    <row r="770" spans="2:3">
      <c r="B770" s="803" t="str">
        <f ca="1"/>
        <v>TULLY CSD</v>
      </c>
      <c r="C770" s="805">
        <f>IF(COUNTIF(CONTROL!$B$98:$B$147,'Funding by District'!D608)&gt;=1,"",ROW()-162)</f>
        <v>608</v>
      </c>
    </row>
    <row r="771" spans="2:3">
      <c r="B771" s="803" t="str">
        <f ca="1"/>
        <v>TUPPER LAKE CSD</v>
      </c>
      <c r="C771" s="805">
        <f>IF(COUNTIF(CONTROL!$B$98:$B$147,'Funding by District'!D609)&gt;=1,"",ROW()-162)</f>
        <v>609</v>
      </c>
    </row>
    <row r="772" spans="2:3">
      <c r="B772" s="803" t="str">
        <f ca="1"/>
        <v>TUXEDO UFSD</v>
      </c>
      <c r="C772" s="805">
        <f>IF(COUNTIF(CONTROL!$B$98:$B$147,'Funding by District'!D610)&gt;=1,"",ROW()-162)</f>
        <v>610</v>
      </c>
    </row>
    <row r="773" spans="2:3">
      <c r="B773" s="803" t="str">
        <f ca="1"/>
        <v>UFSD-TARRYTOWNS</v>
      </c>
      <c r="C773" s="805">
        <f>IF(COUNTIF(CONTROL!$B$98:$B$147,'Funding by District'!D611)&gt;=1,"",ROW()-162)</f>
        <v>611</v>
      </c>
    </row>
    <row r="774" spans="2:3">
      <c r="B774" s="803" t="str">
        <f ca="1"/>
        <v>UNADILLA VALLEY CSD</v>
      </c>
      <c r="C774" s="805">
        <f>IF(COUNTIF(CONTROL!$B$98:$B$147,'Funding by District'!D612)&gt;=1,"",ROW()-162)</f>
        <v>612</v>
      </c>
    </row>
    <row r="775" spans="2:3">
      <c r="B775" s="803" t="str">
        <f ca="1"/>
        <v>UNION SPRINGS CSD</v>
      </c>
      <c r="C775" s="805">
        <f>IF(COUNTIF(CONTROL!$B$98:$B$147,'Funding by District'!D613)&gt;=1,"",ROW()-162)</f>
        <v>613</v>
      </c>
    </row>
    <row r="776" spans="2:3">
      <c r="B776" s="803" t="str">
        <f ca="1"/>
        <v>UNIONDALE UFSD</v>
      </c>
      <c r="C776" s="805">
        <f>IF(COUNTIF(CONTROL!$B$98:$B$147,'Funding by District'!D614)&gt;=1,"",ROW()-162)</f>
        <v>614</v>
      </c>
    </row>
    <row r="777" spans="2:3">
      <c r="B777" s="803" t="str">
        <f ca="1"/>
        <v>UNION-ENDICOTT CSD</v>
      </c>
      <c r="C777" s="805">
        <f>IF(COUNTIF(CONTROL!$B$98:$B$147,'Funding by District'!D615)&gt;=1,"",ROW()-162)</f>
        <v>615</v>
      </c>
    </row>
    <row r="778" spans="2:3">
      <c r="B778" s="803" t="str">
        <f ca="1"/>
        <v>UTICA CITY SD</v>
      </c>
      <c r="C778" s="805">
        <f>IF(COUNTIF(CONTROL!$B$98:$B$147,'Funding by District'!D616)&gt;=1,"",ROW()-162)</f>
        <v>616</v>
      </c>
    </row>
    <row r="779" spans="2:3">
      <c r="B779" s="803" t="str">
        <f ca="1"/>
        <v>VALHALLA UFSD</v>
      </c>
      <c r="C779" s="805">
        <f>IF(COUNTIF(CONTROL!$B$98:$B$147,'Funding by District'!D617)&gt;=1,"",ROW()-162)</f>
        <v>617</v>
      </c>
    </row>
    <row r="780" spans="2:3">
      <c r="B780" s="803" t="str">
        <f ca="1"/>
        <v>VALLEY CSD (MONTGOMERY)</v>
      </c>
      <c r="C780" s="805">
        <f>IF(COUNTIF(CONTROL!$B$98:$B$147,'Funding by District'!D618)&gt;=1,"",ROW()-162)</f>
        <v>618</v>
      </c>
    </row>
    <row r="781" spans="2:3">
      <c r="B781" s="803" t="str">
        <f ca="1"/>
        <v>VALLEY STREAM 13 UFSD</v>
      </c>
      <c r="C781" s="805">
        <f>IF(COUNTIF(CONTROL!$B$98:$B$147,'Funding by District'!D619)&gt;=1,"",ROW()-162)</f>
        <v>619</v>
      </c>
    </row>
    <row r="782" spans="2:3">
      <c r="B782" s="803" t="str">
        <f ca="1"/>
        <v>VALLEY STREAM 24 UFSD</v>
      </c>
      <c r="C782" s="805">
        <f>IF(COUNTIF(CONTROL!$B$98:$B$147,'Funding by District'!D620)&gt;=1,"",ROW()-162)</f>
        <v>620</v>
      </c>
    </row>
    <row r="783" spans="2:3">
      <c r="B783" s="803" t="str">
        <f ca="1"/>
        <v>VALLEY STREAM 30 UFSD</v>
      </c>
      <c r="C783" s="805">
        <f>IF(COUNTIF(CONTROL!$B$98:$B$147,'Funding by District'!D621)&gt;=1,"",ROW()-162)</f>
        <v>621</v>
      </c>
    </row>
    <row r="784" spans="2:3">
      <c r="B784" s="803" t="str">
        <f ca="1"/>
        <v>VALLEY STREAM CENTRAL HS DISTRICT</v>
      </c>
      <c r="C784" s="805">
        <f>IF(COUNTIF(CONTROL!$B$98:$B$147,'Funding by District'!D622)&gt;=1,"",ROW()-162)</f>
        <v>622</v>
      </c>
    </row>
    <row r="785" spans="2:3">
      <c r="B785" s="803" t="str">
        <f ca="1"/>
        <v>VAN HORNESVILLE-OWEN D YOUNG CSD</v>
      </c>
      <c r="C785" s="805">
        <f>IF(COUNTIF(CONTROL!$B$98:$B$147,'Funding by District'!D623)&gt;=1,"",ROW()-162)</f>
        <v>623</v>
      </c>
    </row>
    <row r="786" spans="2:3">
      <c r="B786" s="803" t="str">
        <f ca="1"/>
        <v>VESTAL CSD</v>
      </c>
      <c r="C786" s="805">
        <f>IF(COUNTIF(CONTROL!$B$98:$B$147,'Funding by District'!D624)&gt;=1,"",ROW()-162)</f>
        <v>624</v>
      </c>
    </row>
    <row r="787" spans="2:3">
      <c r="B787" s="803" t="str">
        <f ca="1"/>
        <v>VICTOR CSD</v>
      </c>
      <c r="C787" s="805">
        <f>IF(COUNTIF(CONTROL!$B$98:$B$147,'Funding by District'!D625)&gt;=1,"",ROW()-162)</f>
        <v>625</v>
      </c>
    </row>
    <row r="788" spans="2:3">
      <c r="B788" s="803" t="str">
        <f ca="1"/>
        <v>VOORHEESVILLE CSD</v>
      </c>
      <c r="C788" s="805">
        <f>IF(COUNTIF(CONTROL!$B$98:$B$147,'Funding by District'!D626)&gt;=1,"",ROW()-162)</f>
        <v>626</v>
      </c>
    </row>
    <row r="789" spans="2:3">
      <c r="B789" s="803" t="str">
        <f ca="1"/>
        <v>WAINSCOTT COMN SD</v>
      </c>
      <c r="C789" s="805">
        <f>IF(COUNTIF(CONTROL!$B$98:$B$147,'Funding by District'!D627)&gt;=1,"",ROW()-162)</f>
        <v>627</v>
      </c>
    </row>
    <row r="790" spans="2:3">
      <c r="B790" s="803" t="str">
        <f ca="1"/>
        <v>WALLKILL CSD</v>
      </c>
      <c r="C790" s="805">
        <f>IF(COUNTIF(CONTROL!$B$98:$B$147,'Funding by District'!D628)&gt;=1,"",ROW()-162)</f>
        <v>628</v>
      </c>
    </row>
    <row r="791" spans="2:3">
      <c r="B791" s="803" t="str">
        <f ca="1"/>
        <v>WALTON CSD</v>
      </c>
      <c r="C791" s="805">
        <f>IF(COUNTIF(CONTROL!$B$98:$B$147,'Funding by District'!D629)&gt;=1,"",ROW()-162)</f>
        <v>629</v>
      </c>
    </row>
    <row r="792" spans="2:3">
      <c r="B792" s="803" t="str">
        <f ca="1"/>
        <v>WANTAGH UFSD</v>
      </c>
      <c r="C792" s="805">
        <f>IF(COUNTIF(CONTROL!$B$98:$B$147,'Funding by District'!D630)&gt;=1,"",ROW()-162)</f>
        <v>630</v>
      </c>
    </row>
    <row r="793" spans="2:3">
      <c r="B793" s="803" t="str">
        <f ca="1"/>
        <v>WAPPINGERS CSD</v>
      </c>
      <c r="C793" s="805">
        <f>IF(COUNTIF(CONTROL!$B$98:$B$147,'Funding by District'!D631)&gt;=1,"",ROW()-162)</f>
        <v>631</v>
      </c>
    </row>
    <row r="794" spans="2:3">
      <c r="B794" s="803" t="str">
        <f ca="1"/>
        <v>WARRENSBURG CSD</v>
      </c>
      <c r="C794" s="805">
        <f>IF(COUNTIF(CONTROL!$B$98:$B$147,'Funding by District'!D632)&gt;=1,"",ROW()-162)</f>
        <v>632</v>
      </c>
    </row>
    <row r="795" spans="2:3">
      <c r="B795" s="803" t="str">
        <f ca="1"/>
        <v>WARSAW CSD</v>
      </c>
      <c r="C795" s="805">
        <f>IF(COUNTIF(CONTROL!$B$98:$B$147,'Funding by District'!D633)&gt;=1,"",ROW()-162)</f>
        <v>633</v>
      </c>
    </row>
    <row r="796" spans="2:3">
      <c r="B796" s="803" t="str">
        <f ca="1"/>
        <v>WARWICK VALLEY CSD</v>
      </c>
      <c r="C796" s="805">
        <f>IF(COUNTIF(CONTROL!$B$98:$B$147,'Funding by District'!D634)&gt;=1,"",ROW()-162)</f>
        <v>634</v>
      </c>
    </row>
    <row r="797" spans="2:3">
      <c r="B797" s="803" t="str">
        <f ca="1"/>
        <v>WASHINGTONVILLE CSD</v>
      </c>
      <c r="C797" s="805">
        <f>IF(COUNTIF(CONTROL!$B$98:$B$147,'Funding by District'!D635)&gt;=1,"",ROW()-162)</f>
        <v>635</v>
      </c>
    </row>
    <row r="798" spans="2:3">
      <c r="B798" s="803" t="str">
        <f ca="1"/>
        <v>WATERFORD-HALFMOON UFSD</v>
      </c>
      <c r="C798" s="805">
        <f>IF(COUNTIF(CONTROL!$B$98:$B$147,'Funding by District'!D636)&gt;=1,"",ROW()-162)</f>
        <v>636</v>
      </c>
    </row>
    <row r="799" spans="2:3">
      <c r="B799" s="803" t="str">
        <f ca="1"/>
        <v>WATERLOO CSD</v>
      </c>
      <c r="C799" s="805">
        <f>IF(COUNTIF(CONTROL!$B$98:$B$147,'Funding by District'!D637)&gt;=1,"",ROW()-162)</f>
        <v>637</v>
      </c>
    </row>
    <row r="800" spans="2:3">
      <c r="B800" s="803" t="str">
        <f ca="1"/>
        <v>WATERTOWN CITY SD</v>
      </c>
      <c r="C800" s="805">
        <f>IF(COUNTIF(CONTROL!$B$98:$B$147,'Funding by District'!D638)&gt;=1,"",ROW()-162)</f>
        <v>638</v>
      </c>
    </row>
    <row r="801" spans="2:3">
      <c r="B801" s="803" t="str">
        <f ca="1"/>
        <v>WATERVILLE CSD</v>
      </c>
      <c r="C801" s="805">
        <f>IF(COUNTIF(CONTROL!$B$98:$B$147,'Funding by District'!D639)&gt;=1,"",ROW()-162)</f>
        <v>639</v>
      </c>
    </row>
    <row r="802" spans="2:3">
      <c r="B802" s="803" t="str">
        <f ca="1"/>
        <v>WATERVLIET CITY SD</v>
      </c>
      <c r="C802" s="805">
        <f>IF(COUNTIF(CONTROL!$B$98:$B$147,'Funding by District'!D640)&gt;=1,"",ROW()-162)</f>
        <v>640</v>
      </c>
    </row>
    <row r="803" spans="2:3">
      <c r="B803" s="803" t="str">
        <f ca="1"/>
        <v>WATKINS GLEN CSD</v>
      </c>
      <c r="C803" s="805">
        <f>IF(COUNTIF(CONTROL!$B$98:$B$147,'Funding by District'!D641)&gt;=1,"",ROW()-162)</f>
        <v>641</v>
      </c>
    </row>
    <row r="804" spans="2:3">
      <c r="B804" s="803" t="str">
        <f ca="1"/>
        <v>WAVERLY CSD</v>
      </c>
      <c r="C804" s="805">
        <f>IF(COUNTIF(CONTROL!$B$98:$B$147,'Funding by District'!D642)&gt;=1,"",ROW()-162)</f>
        <v>642</v>
      </c>
    </row>
    <row r="805" spans="2:3">
      <c r="B805" s="803" t="str">
        <f ca="1"/>
        <v>WAYLAND-COHOCTON CSD</v>
      </c>
      <c r="C805" s="805">
        <f>IF(COUNTIF(CONTROL!$B$98:$B$147,'Funding by District'!D643)&gt;=1,"",ROW()-162)</f>
        <v>643</v>
      </c>
    </row>
    <row r="806" spans="2:3">
      <c r="B806" s="803" t="str">
        <f ca="1"/>
        <v>WAYNE CSD</v>
      </c>
      <c r="C806" s="805">
        <f>IF(COUNTIF(CONTROL!$B$98:$B$147,'Funding by District'!D644)&gt;=1,"",ROW()-162)</f>
        <v>644</v>
      </c>
    </row>
    <row r="807" spans="2:3">
      <c r="B807" s="803" t="str">
        <f ca="1"/>
        <v>WEBSTER CSD</v>
      </c>
      <c r="C807" s="805">
        <f>IF(COUNTIF(CONTROL!$B$98:$B$147,'Funding by District'!D645)&gt;=1,"",ROW()-162)</f>
        <v>645</v>
      </c>
    </row>
    <row r="808" spans="2:3">
      <c r="B808" s="803" t="str">
        <f ca="1"/>
        <v>WEEDSPORT CSD</v>
      </c>
      <c r="C808" s="805">
        <f>IF(COUNTIF(CONTROL!$B$98:$B$147,'Funding by District'!D646)&gt;=1,"",ROW()-162)</f>
        <v>646</v>
      </c>
    </row>
    <row r="809" spans="2:3">
      <c r="B809" s="803" t="str">
        <f ca="1"/>
        <v>WELLS CSD</v>
      </c>
      <c r="C809" s="805">
        <f>IF(COUNTIF(CONTROL!$B$98:$B$147,'Funding by District'!D647)&gt;=1,"",ROW()-162)</f>
        <v>647</v>
      </c>
    </row>
    <row r="810" spans="2:3">
      <c r="B810" s="803" t="str">
        <f ca="1"/>
        <v>WELLSVILLE CSD</v>
      </c>
      <c r="C810" s="805">
        <f>IF(COUNTIF(CONTROL!$B$98:$B$147,'Funding by District'!D648)&gt;=1,"",ROW()-162)</f>
        <v>648</v>
      </c>
    </row>
    <row r="811" spans="2:3">
      <c r="B811" s="803" t="str">
        <f ca="1"/>
        <v>WEST BABYLON UFSD</v>
      </c>
      <c r="C811" s="805">
        <f>IF(COUNTIF(CONTROL!$B$98:$B$147,'Funding by District'!D649)&gt;=1,"",ROW()-162)</f>
        <v>649</v>
      </c>
    </row>
    <row r="812" spans="2:3">
      <c r="B812" s="803" t="str">
        <f ca="1"/>
        <v>WEST CANADA VALLEY CSD</v>
      </c>
      <c r="C812" s="805">
        <f>IF(COUNTIF(CONTROL!$B$98:$B$147,'Funding by District'!D650)&gt;=1,"",ROW()-162)</f>
        <v>650</v>
      </c>
    </row>
    <row r="813" spans="2:3">
      <c r="B813" s="803" t="str">
        <f ca="1"/>
        <v>WEST GENESEE CSD</v>
      </c>
      <c r="C813" s="805">
        <f>IF(COUNTIF(CONTROL!$B$98:$B$147,'Funding by District'!D651)&gt;=1,"",ROW()-162)</f>
        <v>651</v>
      </c>
    </row>
    <row r="814" spans="2:3">
      <c r="B814" s="803" t="str">
        <f ca="1"/>
        <v>WEST HEMPSTEAD UFSD</v>
      </c>
      <c r="C814" s="805">
        <f>IF(COUNTIF(CONTROL!$B$98:$B$147,'Funding by District'!D652)&gt;=1,"",ROW()-162)</f>
        <v>652</v>
      </c>
    </row>
    <row r="815" spans="2:3">
      <c r="B815" s="803" t="str">
        <f ca="1"/>
        <v>WEST IRONDEQUOIT CSD</v>
      </c>
      <c r="C815" s="805">
        <f>IF(COUNTIF(CONTROL!$B$98:$B$147,'Funding by District'!D653)&gt;=1,"",ROW()-162)</f>
        <v>653</v>
      </c>
    </row>
    <row r="816" spans="2:3">
      <c r="B816" s="803" t="str">
        <f ca="1"/>
        <v>WEST ISLIP UFSD</v>
      </c>
      <c r="C816" s="805">
        <f>IF(COUNTIF(CONTROL!$B$98:$B$147,'Funding by District'!D654)&gt;=1,"",ROW()-162)</f>
        <v>654</v>
      </c>
    </row>
    <row r="817" spans="2:3">
      <c r="B817" s="803" t="str">
        <f ca="1"/>
        <v>WEST SENECA CSD</v>
      </c>
      <c r="C817" s="805">
        <f>IF(COUNTIF(CONTROL!$B$98:$B$147,'Funding by District'!D655)&gt;=1,"",ROW()-162)</f>
        <v>655</v>
      </c>
    </row>
    <row r="818" spans="2:3">
      <c r="B818" s="803" t="str">
        <f ca="1"/>
        <v>WEST VALLEY CSD</v>
      </c>
      <c r="C818" s="805">
        <f>IF(COUNTIF(CONTROL!$B$98:$B$147,'Funding by District'!D656)&gt;=1,"",ROW()-162)</f>
        <v>656</v>
      </c>
    </row>
    <row r="819" spans="2:3">
      <c r="B819" s="803" t="str">
        <f ca="1"/>
        <v>WESTBURY UFSD</v>
      </c>
      <c r="C819" s="805">
        <f>IF(COUNTIF(CONTROL!$B$98:$B$147,'Funding by District'!D657)&gt;=1,"",ROW()-162)</f>
        <v>657</v>
      </c>
    </row>
    <row r="820" spans="2:3">
      <c r="B820" s="803" t="str">
        <f ca="1"/>
        <v>WESTFIELD CSD</v>
      </c>
      <c r="C820" s="805">
        <f>IF(COUNTIF(CONTROL!$B$98:$B$147,'Funding by District'!D658)&gt;=1,"",ROW()-162)</f>
        <v>658</v>
      </c>
    </row>
    <row r="821" spans="2:3">
      <c r="B821" s="803" t="str">
        <f ca="1"/>
        <v>WESTHAMPTON BEACH UFSD</v>
      </c>
      <c r="C821" s="805">
        <f>IF(COUNTIF(CONTROL!$B$98:$B$147,'Funding by District'!D659)&gt;=1,"",ROW()-162)</f>
        <v>659</v>
      </c>
    </row>
    <row r="822" spans="2:3">
      <c r="B822" s="803" t="str">
        <f ca="1"/>
        <v>WESTHILL CSD</v>
      </c>
      <c r="C822" s="805">
        <f>IF(COUNTIF(CONTROL!$B$98:$B$147,'Funding by District'!D660)&gt;=1,"",ROW()-162)</f>
        <v>660</v>
      </c>
    </row>
    <row r="823" spans="2:3">
      <c r="B823" s="803" t="str">
        <f ca="1"/>
        <v>WESTMORELAND CSD</v>
      </c>
      <c r="C823" s="805">
        <f>IF(COUNTIF(CONTROL!$B$98:$B$147,'Funding by District'!D661)&gt;=1,"",ROW()-162)</f>
        <v>661</v>
      </c>
    </row>
    <row r="824" spans="2:3">
      <c r="B824" s="803" t="str">
        <f ca="1"/>
        <v>WHEATLAND-CHILI CSD</v>
      </c>
      <c r="C824" s="805">
        <f>IF(COUNTIF(CONTROL!$B$98:$B$147,'Funding by District'!D662)&gt;=1,"",ROW()-162)</f>
        <v>662</v>
      </c>
    </row>
    <row r="825" spans="2:3">
      <c r="B825" s="803" t="str">
        <f ca="1"/>
        <v>WHEELERVILLE UFSD</v>
      </c>
      <c r="C825" s="805">
        <f>IF(COUNTIF(CONTROL!$B$98:$B$147,'Funding by District'!D663)&gt;=1,"",ROW()-162)</f>
        <v>663</v>
      </c>
    </row>
    <row r="826" spans="2:3">
      <c r="B826" s="803" t="str">
        <f ca="1"/>
        <v>WHITE PLAINS CITY SD</v>
      </c>
      <c r="C826" s="805">
        <f>IF(COUNTIF(CONTROL!$B$98:$B$147,'Funding by District'!D664)&gt;=1,"",ROW()-162)</f>
        <v>664</v>
      </c>
    </row>
    <row r="827" spans="2:3">
      <c r="B827" s="803" t="str">
        <f ca="1"/>
        <v>WHITEHALL CSD</v>
      </c>
      <c r="C827" s="805">
        <f>IF(COUNTIF(CONTROL!$B$98:$B$147,'Funding by District'!D665)&gt;=1,"",ROW()-162)</f>
        <v>665</v>
      </c>
    </row>
    <row r="828" spans="2:3">
      <c r="B828" s="803" t="str">
        <f ca="1"/>
        <v>WHITESBORO CSD</v>
      </c>
      <c r="C828" s="805">
        <f>IF(COUNTIF(CONTROL!$B$98:$B$147,'Funding by District'!D666)&gt;=1,"",ROW()-162)</f>
        <v>666</v>
      </c>
    </row>
    <row r="829" spans="2:3">
      <c r="B829" s="803" t="str">
        <f ca="1"/>
        <v>WHITESVILLE CSD</v>
      </c>
      <c r="C829" s="805">
        <f>IF(COUNTIF(CONTROL!$B$98:$B$147,'Funding by District'!D667)&gt;=1,"",ROW()-162)</f>
        <v>667</v>
      </c>
    </row>
    <row r="830" spans="2:3">
      <c r="B830" s="803" t="str">
        <f ca="1"/>
        <v>WHITNEY POINT CSD</v>
      </c>
      <c r="C830" s="805">
        <f>IF(COUNTIF(CONTROL!$B$98:$B$147,'Funding by District'!D668)&gt;=1,"",ROW()-162)</f>
        <v>668</v>
      </c>
    </row>
    <row r="831" spans="2:3">
      <c r="B831" s="803" t="str">
        <f ca="1"/>
        <v>WILLIAM FLOYD UFSD</v>
      </c>
      <c r="C831" s="805">
        <f>IF(COUNTIF(CONTROL!$B$98:$B$147,'Funding by District'!D669)&gt;=1,"",ROW()-162)</f>
        <v>669</v>
      </c>
    </row>
    <row r="832" spans="2:3">
      <c r="B832" s="803" t="str">
        <f ca="1"/>
        <v>WILLIAMSON CSD</v>
      </c>
      <c r="C832" s="805">
        <f>IF(COUNTIF(CONTROL!$B$98:$B$147,'Funding by District'!D670)&gt;=1,"",ROW()-162)</f>
        <v>670</v>
      </c>
    </row>
    <row r="833" spans="2:3">
      <c r="B833" s="803" t="str">
        <f ca="1"/>
        <v>WILLIAMSVILLE CSD</v>
      </c>
      <c r="C833" s="805">
        <f>IF(COUNTIF(CONTROL!$B$98:$B$147,'Funding by District'!D671)&gt;=1,"",ROW()-162)</f>
        <v>671</v>
      </c>
    </row>
    <row r="834" spans="2:3">
      <c r="B834" s="803" t="str">
        <f ca="1"/>
        <v>WILLSBORO CSD</v>
      </c>
      <c r="C834" s="805">
        <f>IF(COUNTIF(CONTROL!$B$98:$B$147,'Funding by District'!D672)&gt;=1,"",ROW()-162)</f>
        <v>672</v>
      </c>
    </row>
    <row r="835" spans="2:3">
      <c r="B835" s="803" t="str">
        <f ca="1"/>
        <v>WILSON CSD</v>
      </c>
      <c r="C835" s="805">
        <f>IF(COUNTIF(CONTROL!$B$98:$B$147,'Funding by District'!D673)&gt;=1,"",ROW()-162)</f>
        <v>673</v>
      </c>
    </row>
    <row r="836" spans="2:3">
      <c r="B836" s="803" t="str">
        <f ca="1"/>
        <v>WINDHAM-ASHLAND-JEWETT CSD</v>
      </c>
      <c r="C836" s="805">
        <f>IF(COUNTIF(CONTROL!$B$98:$B$147,'Funding by District'!D674)&gt;=1,"",ROW()-162)</f>
        <v>674</v>
      </c>
    </row>
    <row r="837" spans="2:3">
      <c r="B837" s="803" t="str">
        <f ca="1"/>
        <v>WINDSOR CSD</v>
      </c>
      <c r="C837" s="805">
        <f>IF(COUNTIF(CONTROL!$B$98:$B$147,'Funding by District'!D675)&gt;=1,"",ROW()-162)</f>
        <v>675</v>
      </c>
    </row>
    <row r="838" spans="2:3">
      <c r="B838" s="803" t="str">
        <f ca="1"/>
        <v>WORCESTER CSD</v>
      </c>
      <c r="C838" s="805">
        <f>IF(COUNTIF(CONTROL!$B$98:$B$147,'Funding by District'!D676)&gt;=1,"",ROW()-162)</f>
        <v>676</v>
      </c>
    </row>
    <row r="839" spans="2:3">
      <c r="B839" s="803" t="str">
        <f ca="1"/>
        <v>WYANDANCH UFSD</v>
      </c>
      <c r="C839" s="805">
        <f>IF(COUNTIF(CONTROL!$B$98:$B$147,'Funding by District'!D677)&gt;=1,"",ROW()-162)</f>
        <v>677</v>
      </c>
    </row>
    <row r="840" spans="2:3">
      <c r="B840" s="803" t="str">
        <f ca="1"/>
        <v>WYNANTSKILL UFSD</v>
      </c>
      <c r="C840" s="805">
        <f>IF(COUNTIF(CONTROL!$B$98:$B$147,'Funding by District'!D678)&gt;=1,"",ROW()-162)</f>
        <v>678</v>
      </c>
    </row>
    <row r="841" spans="2:3">
      <c r="B841" s="803" t="str">
        <f ca="1"/>
        <v>WYOMING CSD</v>
      </c>
      <c r="C841" s="805">
        <f>IF(COUNTIF(CONTROL!$B$98:$B$147,'Funding by District'!D679)&gt;=1,"",ROW()-162)</f>
        <v>679</v>
      </c>
    </row>
    <row r="842" spans="2:3">
      <c r="B842" s="803" t="str">
        <f ca="1"/>
        <v>YONKERS CITY SD</v>
      </c>
      <c r="C842" s="805">
        <f>IF(COUNTIF(CONTROL!$B$98:$B$147,'Funding by District'!D680)&gt;=1,"",ROW()-162)</f>
        <v>680</v>
      </c>
    </row>
    <row r="843" spans="2:3">
      <c r="B843" s="803" t="str">
        <f ca="1"/>
        <v>YORK CSD</v>
      </c>
      <c r="C843" s="805">
        <f>IF(COUNTIF(CONTROL!$B$98:$B$147,'Funding by District'!D681)&gt;=1,"",ROW()-162)</f>
        <v>681</v>
      </c>
    </row>
    <row r="844" spans="2:3">
      <c r="B844" s="803" t="str">
        <f ca="1"/>
        <v>YORKSHIRE-PIONEER CSD</v>
      </c>
      <c r="C844" s="805">
        <f>IF(COUNTIF(CONTROL!$B$98:$B$147,'Funding by District'!D682)&gt;=1,"",ROW()-162)</f>
        <v>682</v>
      </c>
    </row>
    <row r="845" spans="2:3">
      <c r="B845" s="803" t="str">
        <f ca="1"/>
        <v>YORKTOWN CSD</v>
      </c>
      <c r="C845" s="805">
        <f>IF(COUNTIF(CONTROL!$B$98:$B$147,'Funding by District'!D683)&gt;=1,"",ROW()-162)</f>
        <v>683</v>
      </c>
    </row>
    <row r="846" spans="2:3">
      <c r="B846" s="803" t="str">
        <f ca="1"/>
        <v>YORKSHIRE-PIONEER CSD</v>
      </c>
      <c r="C846" s="805">
        <f>IF(COUNTIF(CONTROL!$B$98:$B$147,'Funding by District'!D684)&gt;=1,"",ROW()-162)</f>
        <v>684</v>
      </c>
    </row>
    <row r="847" spans="2:3">
      <c r="B847" s="803" t="str">
        <f t="array" aca="1" ref="B847" ca="1">IF(ROW('Funding by District'!$D$6:$D$684)-ROW($D$6)+1&gt;COUNT(C847:C1525),"",
    INDEX('Funding by District'!$D:$D,SMALL(C847:C1529,ROW(INDIRECT("1:"&amp;ROWS('Funding by District'!$D$6:$D$685))))))</f>
        <v>YORKTOWN CSD</v>
      </c>
      <c r="C847" s="805">
        <f>IF(COUNTIF(CONTROL!$B$98:$B$147,'Funding by District'!D685)&gt;=1,"",ROW()-162)</f>
        <v>685</v>
      </c>
    </row>
    <row r="848" spans="2:3">
      <c r="B848" s="803"/>
      <c r="C848" s="805">
        <f>IF(COUNTIF(CONTROL!$B$98:$B$147,'Funding by District'!D686)&gt;=1,"",ROW()-162)</f>
        <v>686</v>
      </c>
    </row>
    <row r="849" spans="2:3">
      <c r="B849" s="803"/>
      <c r="C849" s="805">
        <f>IF(COUNTIF(CONTROL!$B$98:$B$147,'Funding by District'!D687)&gt;=1,"",ROW()-162)</f>
        <v>687</v>
      </c>
    </row>
    <row r="850" spans="2:3">
      <c r="B850" s="803"/>
      <c r="C850" s="805">
        <f>IF(COUNTIF(CONTROL!$B$98:$B$147,'Funding by District'!D688)&gt;=1,"",ROW()-162)</f>
        <v>688</v>
      </c>
    </row>
    <row r="851" spans="2:3">
      <c r="B851" s="803"/>
      <c r="C851" s="805">
        <f>IF(COUNTIF(CONTROL!$B$98:$B$147,'Funding by District'!D689)&gt;=1,"",ROW()-162)</f>
        <v>689</v>
      </c>
    </row>
  </sheetData>
  <mergeCells count="7">
    <mergeCell ref="F28:I28"/>
    <mergeCell ref="N52:T52"/>
    <mergeCell ref="Q93:Q96"/>
    <mergeCell ref="C96:C97"/>
    <mergeCell ref="N53:T53"/>
    <mergeCell ref="N54:T54"/>
    <mergeCell ref="N55:T55"/>
  </mergeCells>
  <dataValidations disablePrompts="1" count="2">
    <dataValidation showInputMessage="1" showErrorMessage="1" sqref="I12"/>
    <dataValidation type="list" sqref="K33">
      <formula1>$B$38</formula1>
    </dataValidation>
  </dataValidations>
  <hyperlinks>
    <hyperlink ref="H15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33"/>
    <pageSetUpPr fitToPage="1"/>
  </sheetPr>
  <dimension ref="B1:K686"/>
  <sheetViews>
    <sheetView showGridLines="0" zoomScale="90" zoomScaleNormal="90" zoomScaleSheetLayoutView="85" zoomScalePageLayoutView="80" workbookViewId="0">
      <pane ySplit="5" topLeftCell="A6" activePane="bottomLeft" state="frozen"/>
      <selection activeCell="F7" sqref="F7"/>
      <selection pane="bottomLeft" activeCell="Q42" sqref="Q42"/>
    </sheetView>
  </sheetViews>
  <sheetFormatPr defaultColWidth="10.33203125" defaultRowHeight="15"/>
  <cols>
    <col min="1" max="1" width="3.6640625" style="580" customWidth="1"/>
    <col min="2" max="2" width="4.6640625" style="580" customWidth="1"/>
    <col min="3" max="3" width="12.88671875" style="580" bestFit="1" customWidth="1"/>
    <col min="4" max="4" width="44.5546875" style="580" customWidth="1"/>
    <col min="5" max="6" width="18.88671875" style="580" bestFit="1" customWidth="1"/>
    <col min="7" max="8" width="10.33203125" style="580"/>
    <col min="9" max="9" width="53.44140625" style="580" customWidth="1"/>
    <col min="10" max="210" width="10.33203125" style="580"/>
    <col min="211" max="211" width="3.6640625" style="580" customWidth="1"/>
    <col min="212" max="212" width="5.33203125" style="580" customWidth="1"/>
    <col min="213" max="213" width="9.44140625" style="580" bestFit="1" customWidth="1"/>
    <col min="214" max="214" width="25.6640625" style="580" bestFit="1" customWidth="1"/>
    <col min="215" max="216" width="21.6640625" style="580" customWidth="1"/>
    <col min="217" max="217" width="10.33203125" style="580" customWidth="1"/>
    <col min="218" max="218" width="5.33203125" style="580" customWidth="1"/>
    <col min="219" max="219" width="9.44140625" style="580" bestFit="1" customWidth="1"/>
    <col min="220" max="220" width="25.6640625" style="580" bestFit="1" customWidth="1"/>
    <col min="221" max="221" width="21" style="580" customWidth="1"/>
    <col min="222" max="222" width="20.33203125" style="580" customWidth="1"/>
    <col min="223" max="466" width="10.33203125" style="580"/>
    <col min="467" max="467" width="3.6640625" style="580" customWidth="1"/>
    <col min="468" max="468" width="5.33203125" style="580" customWidth="1"/>
    <col min="469" max="469" width="9.44140625" style="580" bestFit="1" customWidth="1"/>
    <col min="470" max="470" width="25.6640625" style="580" bestFit="1" customWidth="1"/>
    <col min="471" max="472" width="21.6640625" style="580" customWidth="1"/>
    <col min="473" max="473" width="10.33203125" style="580" customWidth="1"/>
    <col min="474" max="474" width="5.33203125" style="580" customWidth="1"/>
    <col min="475" max="475" width="9.44140625" style="580" bestFit="1" customWidth="1"/>
    <col min="476" max="476" width="25.6640625" style="580" bestFit="1" customWidth="1"/>
    <col min="477" max="477" width="21" style="580" customWidth="1"/>
    <col min="478" max="478" width="20.33203125" style="580" customWidth="1"/>
    <col min="479" max="722" width="10.33203125" style="580"/>
    <col min="723" max="723" width="3.6640625" style="580" customWidth="1"/>
    <col min="724" max="724" width="5.33203125" style="580" customWidth="1"/>
    <col min="725" max="725" width="9.44140625" style="580" bestFit="1" customWidth="1"/>
    <col min="726" max="726" width="25.6640625" style="580" bestFit="1" customWidth="1"/>
    <col min="727" max="728" width="21.6640625" style="580" customWidth="1"/>
    <col min="729" max="729" width="10.33203125" style="580" customWidth="1"/>
    <col min="730" max="730" width="5.33203125" style="580" customWidth="1"/>
    <col min="731" max="731" width="9.44140625" style="580" bestFit="1" customWidth="1"/>
    <col min="732" max="732" width="25.6640625" style="580" bestFit="1" customWidth="1"/>
    <col min="733" max="733" width="21" style="580" customWidth="1"/>
    <col min="734" max="734" width="20.33203125" style="580" customWidth="1"/>
    <col min="735" max="978" width="10.33203125" style="580"/>
    <col min="979" max="979" width="3.6640625" style="580" customWidth="1"/>
    <col min="980" max="980" width="5.33203125" style="580" customWidth="1"/>
    <col min="981" max="981" width="9.44140625" style="580" bestFit="1" customWidth="1"/>
    <col min="982" max="982" width="25.6640625" style="580" bestFit="1" customWidth="1"/>
    <col min="983" max="984" width="21.6640625" style="580" customWidth="1"/>
    <col min="985" max="985" width="10.33203125" style="580" customWidth="1"/>
    <col min="986" max="986" width="5.33203125" style="580" customWidth="1"/>
    <col min="987" max="987" width="9.44140625" style="580" bestFit="1" customWidth="1"/>
    <col min="988" max="988" width="25.6640625" style="580" bestFit="1" customWidth="1"/>
    <col min="989" max="989" width="21" style="580" customWidth="1"/>
    <col min="990" max="990" width="20.33203125" style="580" customWidth="1"/>
    <col min="991" max="1234" width="10.33203125" style="580"/>
    <col min="1235" max="1235" width="3.6640625" style="580" customWidth="1"/>
    <col min="1236" max="1236" width="5.33203125" style="580" customWidth="1"/>
    <col min="1237" max="1237" width="9.44140625" style="580" bestFit="1" customWidth="1"/>
    <col min="1238" max="1238" width="25.6640625" style="580" bestFit="1" customWidth="1"/>
    <col min="1239" max="1240" width="21.6640625" style="580" customWidth="1"/>
    <col min="1241" max="1241" width="10.33203125" style="580" customWidth="1"/>
    <col min="1242" max="1242" width="5.33203125" style="580" customWidth="1"/>
    <col min="1243" max="1243" width="9.44140625" style="580" bestFit="1" customWidth="1"/>
    <col min="1244" max="1244" width="25.6640625" style="580" bestFit="1" customWidth="1"/>
    <col min="1245" max="1245" width="21" style="580" customWidth="1"/>
    <col min="1246" max="1246" width="20.33203125" style="580" customWidth="1"/>
    <col min="1247" max="1490" width="10.33203125" style="580"/>
    <col min="1491" max="1491" width="3.6640625" style="580" customWidth="1"/>
    <col min="1492" max="1492" width="5.33203125" style="580" customWidth="1"/>
    <col min="1493" max="1493" width="9.44140625" style="580" bestFit="1" customWidth="1"/>
    <col min="1494" max="1494" width="25.6640625" style="580" bestFit="1" customWidth="1"/>
    <col min="1495" max="1496" width="21.6640625" style="580" customWidth="1"/>
    <col min="1497" max="1497" width="10.33203125" style="580" customWidth="1"/>
    <col min="1498" max="1498" width="5.33203125" style="580" customWidth="1"/>
    <col min="1499" max="1499" width="9.44140625" style="580" bestFit="1" customWidth="1"/>
    <col min="1500" max="1500" width="25.6640625" style="580" bestFit="1" customWidth="1"/>
    <col min="1501" max="1501" width="21" style="580" customWidth="1"/>
    <col min="1502" max="1502" width="20.33203125" style="580" customWidth="1"/>
    <col min="1503" max="1746" width="10.33203125" style="580"/>
    <col min="1747" max="1747" width="3.6640625" style="580" customWidth="1"/>
    <col min="1748" max="1748" width="5.33203125" style="580" customWidth="1"/>
    <col min="1749" max="1749" width="9.44140625" style="580" bestFit="1" customWidth="1"/>
    <col min="1750" max="1750" width="25.6640625" style="580" bestFit="1" customWidth="1"/>
    <col min="1751" max="1752" width="21.6640625" style="580" customWidth="1"/>
    <col min="1753" max="1753" width="10.33203125" style="580" customWidth="1"/>
    <col min="1754" max="1754" width="5.33203125" style="580" customWidth="1"/>
    <col min="1755" max="1755" width="9.44140625" style="580" bestFit="1" customWidth="1"/>
    <col min="1756" max="1756" width="25.6640625" style="580" bestFit="1" customWidth="1"/>
    <col min="1757" max="1757" width="21" style="580" customWidth="1"/>
    <col min="1758" max="1758" width="20.33203125" style="580" customWidth="1"/>
    <col min="1759" max="2002" width="10.33203125" style="580"/>
    <col min="2003" max="2003" width="3.6640625" style="580" customWidth="1"/>
    <col min="2004" max="2004" width="5.33203125" style="580" customWidth="1"/>
    <col min="2005" max="2005" width="9.44140625" style="580" bestFit="1" customWidth="1"/>
    <col min="2006" max="2006" width="25.6640625" style="580" bestFit="1" customWidth="1"/>
    <col min="2007" max="2008" width="21.6640625" style="580" customWidth="1"/>
    <col min="2009" max="2009" width="10.33203125" style="580" customWidth="1"/>
    <col min="2010" max="2010" width="5.33203125" style="580" customWidth="1"/>
    <col min="2011" max="2011" width="9.44140625" style="580" bestFit="1" customWidth="1"/>
    <col min="2012" max="2012" width="25.6640625" style="580" bestFit="1" customWidth="1"/>
    <col min="2013" max="2013" width="21" style="580" customWidth="1"/>
    <col min="2014" max="2014" width="20.33203125" style="580" customWidth="1"/>
    <col min="2015" max="2258" width="10.33203125" style="580"/>
    <col min="2259" max="2259" width="3.6640625" style="580" customWidth="1"/>
    <col min="2260" max="2260" width="5.33203125" style="580" customWidth="1"/>
    <col min="2261" max="2261" width="9.44140625" style="580" bestFit="1" customWidth="1"/>
    <col min="2262" max="2262" width="25.6640625" style="580" bestFit="1" customWidth="1"/>
    <col min="2263" max="2264" width="21.6640625" style="580" customWidth="1"/>
    <col min="2265" max="2265" width="10.33203125" style="580" customWidth="1"/>
    <col min="2266" max="2266" width="5.33203125" style="580" customWidth="1"/>
    <col min="2267" max="2267" width="9.44140625" style="580" bestFit="1" customWidth="1"/>
    <col min="2268" max="2268" width="25.6640625" style="580" bestFit="1" customWidth="1"/>
    <col min="2269" max="2269" width="21" style="580" customWidth="1"/>
    <col min="2270" max="2270" width="20.33203125" style="580" customWidth="1"/>
    <col min="2271" max="2514" width="10.33203125" style="580"/>
    <col min="2515" max="2515" width="3.6640625" style="580" customWidth="1"/>
    <col min="2516" max="2516" width="5.33203125" style="580" customWidth="1"/>
    <col min="2517" max="2517" width="9.44140625" style="580" bestFit="1" customWidth="1"/>
    <col min="2518" max="2518" width="25.6640625" style="580" bestFit="1" customWidth="1"/>
    <col min="2519" max="2520" width="21.6640625" style="580" customWidth="1"/>
    <col min="2521" max="2521" width="10.33203125" style="580" customWidth="1"/>
    <col min="2522" max="2522" width="5.33203125" style="580" customWidth="1"/>
    <col min="2523" max="2523" width="9.44140625" style="580" bestFit="1" customWidth="1"/>
    <col min="2524" max="2524" width="25.6640625" style="580" bestFit="1" customWidth="1"/>
    <col min="2525" max="2525" width="21" style="580" customWidth="1"/>
    <col min="2526" max="2526" width="20.33203125" style="580" customWidth="1"/>
    <col min="2527" max="2770" width="10.33203125" style="580"/>
    <col min="2771" max="2771" width="3.6640625" style="580" customWidth="1"/>
    <col min="2772" max="2772" width="5.33203125" style="580" customWidth="1"/>
    <col min="2773" max="2773" width="9.44140625" style="580" bestFit="1" customWidth="1"/>
    <col min="2774" max="2774" width="25.6640625" style="580" bestFit="1" customWidth="1"/>
    <col min="2775" max="2776" width="21.6640625" style="580" customWidth="1"/>
    <col min="2777" max="2777" width="10.33203125" style="580" customWidth="1"/>
    <col min="2778" max="2778" width="5.33203125" style="580" customWidth="1"/>
    <col min="2779" max="2779" width="9.44140625" style="580" bestFit="1" customWidth="1"/>
    <col min="2780" max="2780" width="25.6640625" style="580" bestFit="1" customWidth="1"/>
    <col min="2781" max="2781" width="21" style="580" customWidth="1"/>
    <col min="2782" max="2782" width="20.33203125" style="580" customWidth="1"/>
    <col min="2783" max="3026" width="10.33203125" style="580"/>
    <col min="3027" max="3027" width="3.6640625" style="580" customWidth="1"/>
    <col min="3028" max="3028" width="5.33203125" style="580" customWidth="1"/>
    <col min="3029" max="3029" width="9.44140625" style="580" bestFit="1" customWidth="1"/>
    <col min="3030" max="3030" width="25.6640625" style="580" bestFit="1" customWidth="1"/>
    <col min="3031" max="3032" width="21.6640625" style="580" customWidth="1"/>
    <col min="3033" max="3033" width="10.33203125" style="580" customWidth="1"/>
    <col min="3034" max="3034" width="5.33203125" style="580" customWidth="1"/>
    <col min="3035" max="3035" width="9.44140625" style="580" bestFit="1" customWidth="1"/>
    <col min="3036" max="3036" width="25.6640625" style="580" bestFit="1" customWidth="1"/>
    <col min="3037" max="3037" width="21" style="580" customWidth="1"/>
    <col min="3038" max="3038" width="20.33203125" style="580" customWidth="1"/>
    <col min="3039" max="3282" width="10.33203125" style="580"/>
    <col min="3283" max="3283" width="3.6640625" style="580" customWidth="1"/>
    <col min="3284" max="3284" width="5.33203125" style="580" customWidth="1"/>
    <col min="3285" max="3285" width="9.44140625" style="580" bestFit="1" customWidth="1"/>
    <col min="3286" max="3286" width="25.6640625" style="580" bestFit="1" customWidth="1"/>
    <col min="3287" max="3288" width="21.6640625" style="580" customWidth="1"/>
    <col min="3289" max="3289" width="10.33203125" style="580" customWidth="1"/>
    <col min="3290" max="3290" width="5.33203125" style="580" customWidth="1"/>
    <col min="3291" max="3291" width="9.44140625" style="580" bestFit="1" customWidth="1"/>
    <col min="3292" max="3292" width="25.6640625" style="580" bestFit="1" customWidth="1"/>
    <col min="3293" max="3293" width="21" style="580" customWidth="1"/>
    <col min="3294" max="3294" width="20.33203125" style="580" customWidth="1"/>
    <col min="3295" max="3538" width="10.33203125" style="580"/>
    <col min="3539" max="3539" width="3.6640625" style="580" customWidth="1"/>
    <col min="3540" max="3540" width="5.33203125" style="580" customWidth="1"/>
    <col min="3541" max="3541" width="9.44140625" style="580" bestFit="1" customWidth="1"/>
    <col min="3542" max="3542" width="25.6640625" style="580" bestFit="1" customWidth="1"/>
    <col min="3543" max="3544" width="21.6640625" style="580" customWidth="1"/>
    <col min="3545" max="3545" width="10.33203125" style="580" customWidth="1"/>
    <col min="3546" max="3546" width="5.33203125" style="580" customWidth="1"/>
    <col min="3547" max="3547" width="9.44140625" style="580" bestFit="1" customWidth="1"/>
    <col min="3548" max="3548" width="25.6640625" style="580" bestFit="1" customWidth="1"/>
    <col min="3549" max="3549" width="21" style="580" customWidth="1"/>
    <col min="3550" max="3550" width="20.33203125" style="580" customWidth="1"/>
    <col min="3551" max="3794" width="10.33203125" style="580"/>
    <col min="3795" max="3795" width="3.6640625" style="580" customWidth="1"/>
    <col min="3796" max="3796" width="5.33203125" style="580" customWidth="1"/>
    <col min="3797" max="3797" width="9.44140625" style="580" bestFit="1" customWidth="1"/>
    <col min="3798" max="3798" width="25.6640625" style="580" bestFit="1" customWidth="1"/>
    <col min="3799" max="3800" width="21.6640625" style="580" customWidth="1"/>
    <col min="3801" max="3801" width="10.33203125" style="580" customWidth="1"/>
    <col min="3802" max="3802" width="5.33203125" style="580" customWidth="1"/>
    <col min="3803" max="3803" width="9.44140625" style="580" bestFit="1" customWidth="1"/>
    <col min="3804" max="3804" width="25.6640625" style="580" bestFit="1" customWidth="1"/>
    <col min="3805" max="3805" width="21" style="580" customWidth="1"/>
    <col min="3806" max="3806" width="20.33203125" style="580" customWidth="1"/>
    <col min="3807" max="4050" width="10.33203125" style="580"/>
    <col min="4051" max="4051" width="3.6640625" style="580" customWidth="1"/>
    <col min="4052" max="4052" width="5.33203125" style="580" customWidth="1"/>
    <col min="4053" max="4053" width="9.44140625" style="580" bestFit="1" customWidth="1"/>
    <col min="4054" max="4054" width="25.6640625" style="580" bestFit="1" customWidth="1"/>
    <col min="4055" max="4056" width="21.6640625" style="580" customWidth="1"/>
    <col min="4057" max="4057" width="10.33203125" style="580" customWidth="1"/>
    <col min="4058" max="4058" width="5.33203125" style="580" customWidth="1"/>
    <col min="4059" max="4059" width="9.44140625" style="580" bestFit="1" customWidth="1"/>
    <col min="4060" max="4060" width="25.6640625" style="580" bestFit="1" customWidth="1"/>
    <col min="4061" max="4061" width="21" style="580" customWidth="1"/>
    <col min="4062" max="4062" width="20.33203125" style="580" customWidth="1"/>
    <col min="4063" max="4306" width="10.33203125" style="580"/>
    <col min="4307" max="4307" width="3.6640625" style="580" customWidth="1"/>
    <col min="4308" max="4308" width="5.33203125" style="580" customWidth="1"/>
    <col min="4309" max="4309" width="9.44140625" style="580" bestFit="1" customWidth="1"/>
    <col min="4310" max="4310" width="25.6640625" style="580" bestFit="1" customWidth="1"/>
    <col min="4311" max="4312" width="21.6640625" style="580" customWidth="1"/>
    <col min="4313" max="4313" width="10.33203125" style="580" customWidth="1"/>
    <col min="4314" max="4314" width="5.33203125" style="580" customWidth="1"/>
    <col min="4315" max="4315" width="9.44140625" style="580" bestFit="1" customWidth="1"/>
    <col min="4316" max="4316" width="25.6640625" style="580" bestFit="1" customWidth="1"/>
    <col min="4317" max="4317" width="21" style="580" customWidth="1"/>
    <col min="4318" max="4318" width="20.33203125" style="580" customWidth="1"/>
    <col min="4319" max="4562" width="10.33203125" style="580"/>
    <col min="4563" max="4563" width="3.6640625" style="580" customWidth="1"/>
    <col min="4564" max="4564" width="5.33203125" style="580" customWidth="1"/>
    <col min="4565" max="4565" width="9.44140625" style="580" bestFit="1" customWidth="1"/>
    <col min="4566" max="4566" width="25.6640625" style="580" bestFit="1" customWidth="1"/>
    <col min="4567" max="4568" width="21.6640625" style="580" customWidth="1"/>
    <col min="4569" max="4569" width="10.33203125" style="580" customWidth="1"/>
    <col min="4570" max="4570" width="5.33203125" style="580" customWidth="1"/>
    <col min="4571" max="4571" width="9.44140625" style="580" bestFit="1" customWidth="1"/>
    <col min="4572" max="4572" width="25.6640625" style="580" bestFit="1" customWidth="1"/>
    <col min="4573" max="4573" width="21" style="580" customWidth="1"/>
    <col min="4574" max="4574" width="20.33203125" style="580" customWidth="1"/>
    <col min="4575" max="4818" width="10.33203125" style="580"/>
    <col min="4819" max="4819" width="3.6640625" style="580" customWidth="1"/>
    <col min="4820" max="4820" width="5.33203125" style="580" customWidth="1"/>
    <col min="4821" max="4821" width="9.44140625" style="580" bestFit="1" customWidth="1"/>
    <col min="4822" max="4822" width="25.6640625" style="580" bestFit="1" customWidth="1"/>
    <col min="4823" max="4824" width="21.6640625" style="580" customWidth="1"/>
    <col min="4825" max="4825" width="10.33203125" style="580" customWidth="1"/>
    <col min="4826" max="4826" width="5.33203125" style="580" customWidth="1"/>
    <col min="4827" max="4827" width="9.44140625" style="580" bestFit="1" customWidth="1"/>
    <col min="4828" max="4828" width="25.6640625" style="580" bestFit="1" customWidth="1"/>
    <col min="4829" max="4829" width="21" style="580" customWidth="1"/>
    <col min="4830" max="4830" width="20.33203125" style="580" customWidth="1"/>
    <col min="4831" max="5074" width="10.33203125" style="580"/>
    <col min="5075" max="5075" width="3.6640625" style="580" customWidth="1"/>
    <col min="5076" max="5076" width="5.33203125" style="580" customWidth="1"/>
    <col min="5077" max="5077" width="9.44140625" style="580" bestFit="1" customWidth="1"/>
    <col min="5078" max="5078" width="25.6640625" style="580" bestFit="1" customWidth="1"/>
    <col min="5079" max="5080" width="21.6640625" style="580" customWidth="1"/>
    <col min="5081" max="5081" width="10.33203125" style="580" customWidth="1"/>
    <col min="5082" max="5082" width="5.33203125" style="580" customWidth="1"/>
    <col min="5083" max="5083" width="9.44140625" style="580" bestFit="1" customWidth="1"/>
    <col min="5084" max="5084" width="25.6640625" style="580" bestFit="1" customWidth="1"/>
    <col min="5085" max="5085" width="21" style="580" customWidth="1"/>
    <col min="5086" max="5086" width="20.33203125" style="580" customWidth="1"/>
    <col min="5087" max="5330" width="10.33203125" style="580"/>
    <col min="5331" max="5331" width="3.6640625" style="580" customWidth="1"/>
    <col min="5332" max="5332" width="5.33203125" style="580" customWidth="1"/>
    <col min="5333" max="5333" width="9.44140625" style="580" bestFit="1" customWidth="1"/>
    <col min="5334" max="5334" width="25.6640625" style="580" bestFit="1" customWidth="1"/>
    <col min="5335" max="5336" width="21.6640625" style="580" customWidth="1"/>
    <col min="5337" max="5337" width="10.33203125" style="580" customWidth="1"/>
    <col min="5338" max="5338" width="5.33203125" style="580" customWidth="1"/>
    <col min="5339" max="5339" width="9.44140625" style="580" bestFit="1" customWidth="1"/>
    <col min="5340" max="5340" width="25.6640625" style="580" bestFit="1" customWidth="1"/>
    <col min="5341" max="5341" width="21" style="580" customWidth="1"/>
    <col min="5342" max="5342" width="20.33203125" style="580" customWidth="1"/>
    <col min="5343" max="5586" width="10.33203125" style="580"/>
    <col min="5587" max="5587" width="3.6640625" style="580" customWidth="1"/>
    <col min="5588" max="5588" width="5.33203125" style="580" customWidth="1"/>
    <col min="5589" max="5589" width="9.44140625" style="580" bestFit="1" customWidth="1"/>
    <col min="5590" max="5590" width="25.6640625" style="580" bestFit="1" customWidth="1"/>
    <col min="5591" max="5592" width="21.6640625" style="580" customWidth="1"/>
    <col min="5593" max="5593" width="10.33203125" style="580" customWidth="1"/>
    <col min="5594" max="5594" width="5.33203125" style="580" customWidth="1"/>
    <col min="5595" max="5595" width="9.44140625" style="580" bestFit="1" customWidth="1"/>
    <col min="5596" max="5596" width="25.6640625" style="580" bestFit="1" customWidth="1"/>
    <col min="5597" max="5597" width="21" style="580" customWidth="1"/>
    <col min="5598" max="5598" width="20.33203125" style="580" customWidth="1"/>
    <col min="5599" max="5842" width="10.33203125" style="580"/>
    <col min="5843" max="5843" width="3.6640625" style="580" customWidth="1"/>
    <col min="5844" max="5844" width="5.33203125" style="580" customWidth="1"/>
    <col min="5845" max="5845" width="9.44140625" style="580" bestFit="1" customWidth="1"/>
    <col min="5846" max="5846" width="25.6640625" style="580" bestFit="1" customWidth="1"/>
    <col min="5847" max="5848" width="21.6640625" style="580" customWidth="1"/>
    <col min="5849" max="5849" width="10.33203125" style="580" customWidth="1"/>
    <col min="5850" max="5850" width="5.33203125" style="580" customWidth="1"/>
    <col min="5851" max="5851" width="9.44140625" style="580" bestFit="1" customWidth="1"/>
    <col min="5852" max="5852" width="25.6640625" style="580" bestFit="1" customWidth="1"/>
    <col min="5853" max="5853" width="21" style="580" customWidth="1"/>
    <col min="5854" max="5854" width="20.33203125" style="580" customWidth="1"/>
    <col min="5855" max="6098" width="10.33203125" style="580"/>
    <col min="6099" max="6099" width="3.6640625" style="580" customWidth="1"/>
    <col min="6100" max="6100" width="5.33203125" style="580" customWidth="1"/>
    <col min="6101" max="6101" width="9.44140625" style="580" bestFit="1" customWidth="1"/>
    <col min="6102" max="6102" width="25.6640625" style="580" bestFit="1" customWidth="1"/>
    <col min="6103" max="6104" width="21.6640625" style="580" customWidth="1"/>
    <col min="6105" max="6105" width="10.33203125" style="580" customWidth="1"/>
    <col min="6106" max="6106" width="5.33203125" style="580" customWidth="1"/>
    <col min="6107" max="6107" width="9.44140625" style="580" bestFit="1" customWidth="1"/>
    <col min="6108" max="6108" width="25.6640625" style="580" bestFit="1" customWidth="1"/>
    <col min="6109" max="6109" width="21" style="580" customWidth="1"/>
    <col min="6110" max="6110" width="20.33203125" style="580" customWidth="1"/>
    <col min="6111" max="6354" width="10.33203125" style="580"/>
    <col min="6355" max="6355" width="3.6640625" style="580" customWidth="1"/>
    <col min="6356" max="6356" width="5.33203125" style="580" customWidth="1"/>
    <col min="6357" max="6357" width="9.44140625" style="580" bestFit="1" customWidth="1"/>
    <col min="6358" max="6358" width="25.6640625" style="580" bestFit="1" customWidth="1"/>
    <col min="6359" max="6360" width="21.6640625" style="580" customWidth="1"/>
    <col min="6361" max="6361" width="10.33203125" style="580" customWidth="1"/>
    <col min="6362" max="6362" width="5.33203125" style="580" customWidth="1"/>
    <col min="6363" max="6363" width="9.44140625" style="580" bestFit="1" customWidth="1"/>
    <col min="6364" max="6364" width="25.6640625" style="580" bestFit="1" customWidth="1"/>
    <col min="6365" max="6365" width="21" style="580" customWidth="1"/>
    <col min="6366" max="6366" width="20.33203125" style="580" customWidth="1"/>
    <col min="6367" max="6610" width="10.33203125" style="580"/>
    <col min="6611" max="6611" width="3.6640625" style="580" customWidth="1"/>
    <col min="6612" max="6612" width="5.33203125" style="580" customWidth="1"/>
    <col min="6613" max="6613" width="9.44140625" style="580" bestFit="1" customWidth="1"/>
    <col min="6614" max="6614" width="25.6640625" style="580" bestFit="1" customWidth="1"/>
    <col min="6615" max="6616" width="21.6640625" style="580" customWidth="1"/>
    <col min="6617" max="6617" width="10.33203125" style="580" customWidth="1"/>
    <col min="6618" max="6618" width="5.33203125" style="580" customWidth="1"/>
    <col min="6619" max="6619" width="9.44140625" style="580" bestFit="1" customWidth="1"/>
    <col min="6620" max="6620" width="25.6640625" style="580" bestFit="1" customWidth="1"/>
    <col min="6621" max="6621" width="21" style="580" customWidth="1"/>
    <col min="6622" max="6622" width="20.33203125" style="580" customWidth="1"/>
    <col min="6623" max="6866" width="10.33203125" style="580"/>
    <col min="6867" max="6867" width="3.6640625" style="580" customWidth="1"/>
    <col min="6868" max="6868" width="5.33203125" style="580" customWidth="1"/>
    <col min="6869" max="6869" width="9.44140625" style="580" bestFit="1" customWidth="1"/>
    <col min="6870" max="6870" width="25.6640625" style="580" bestFit="1" customWidth="1"/>
    <col min="6871" max="6872" width="21.6640625" style="580" customWidth="1"/>
    <col min="6873" max="6873" width="10.33203125" style="580" customWidth="1"/>
    <col min="6874" max="6874" width="5.33203125" style="580" customWidth="1"/>
    <col min="6875" max="6875" width="9.44140625" style="580" bestFit="1" customWidth="1"/>
    <col min="6876" max="6876" width="25.6640625" style="580" bestFit="1" customWidth="1"/>
    <col min="6877" max="6877" width="21" style="580" customWidth="1"/>
    <col min="6878" max="6878" width="20.33203125" style="580" customWidth="1"/>
    <col min="6879" max="7122" width="10.33203125" style="580"/>
    <col min="7123" max="7123" width="3.6640625" style="580" customWidth="1"/>
    <col min="7124" max="7124" width="5.33203125" style="580" customWidth="1"/>
    <col min="7125" max="7125" width="9.44140625" style="580" bestFit="1" customWidth="1"/>
    <col min="7126" max="7126" width="25.6640625" style="580" bestFit="1" customWidth="1"/>
    <col min="7127" max="7128" width="21.6640625" style="580" customWidth="1"/>
    <col min="7129" max="7129" width="10.33203125" style="580" customWidth="1"/>
    <col min="7130" max="7130" width="5.33203125" style="580" customWidth="1"/>
    <col min="7131" max="7131" width="9.44140625" style="580" bestFit="1" customWidth="1"/>
    <col min="7132" max="7132" width="25.6640625" style="580" bestFit="1" customWidth="1"/>
    <col min="7133" max="7133" width="21" style="580" customWidth="1"/>
    <col min="7134" max="7134" width="20.33203125" style="580" customWidth="1"/>
    <col min="7135" max="7378" width="10.33203125" style="580"/>
    <col min="7379" max="7379" width="3.6640625" style="580" customWidth="1"/>
    <col min="7380" max="7380" width="5.33203125" style="580" customWidth="1"/>
    <col min="7381" max="7381" width="9.44140625" style="580" bestFit="1" customWidth="1"/>
    <col min="7382" max="7382" width="25.6640625" style="580" bestFit="1" customWidth="1"/>
    <col min="7383" max="7384" width="21.6640625" style="580" customWidth="1"/>
    <col min="7385" max="7385" width="10.33203125" style="580" customWidth="1"/>
    <col min="7386" max="7386" width="5.33203125" style="580" customWidth="1"/>
    <col min="7387" max="7387" width="9.44140625" style="580" bestFit="1" customWidth="1"/>
    <col min="7388" max="7388" width="25.6640625" style="580" bestFit="1" customWidth="1"/>
    <col min="7389" max="7389" width="21" style="580" customWidth="1"/>
    <col min="7390" max="7390" width="20.33203125" style="580" customWidth="1"/>
    <col min="7391" max="7634" width="10.33203125" style="580"/>
    <col min="7635" max="7635" width="3.6640625" style="580" customWidth="1"/>
    <col min="7636" max="7636" width="5.33203125" style="580" customWidth="1"/>
    <col min="7637" max="7637" width="9.44140625" style="580" bestFit="1" customWidth="1"/>
    <col min="7638" max="7638" width="25.6640625" style="580" bestFit="1" customWidth="1"/>
    <col min="7639" max="7640" width="21.6640625" style="580" customWidth="1"/>
    <col min="7641" max="7641" width="10.33203125" style="580" customWidth="1"/>
    <col min="7642" max="7642" width="5.33203125" style="580" customWidth="1"/>
    <col min="7643" max="7643" width="9.44140625" style="580" bestFit="1" customWidth="1"/>
    <col min="7644" max="7644" width="25.6640625" style="580" bestFit="1" customWidth="1"/>
    <col min="7645" max="7645" width="21" style="580" customWidth="1"/>
    <col min="7646" max="7646" width="20.33203125" style="580" customWidth="1"/>
    <col min="7647" max="7890" width="10.33203125" style="580"/>
    <col min="7891" max="7891" width="3.6640625" style="580" customWidth="1"/>
    <col min="7892" max="7892" width="5.33203125" style="580" customWidth="1"/>
    <col min="7893" max="7893" width="9.44140625" style="580" bestFit="1" customWidth="1"/>
    <col min="7894" max="7894" width="25.6640625" style="580" bestFit="1" customWidth="1"/>
    <col min="7895" max="7896" width="21.6640625" style="580" customWidth="1"/>
    <col min="7897" max="7897" width="10.33203125" style="580" customWidth="1"/>
    <col min="7898" max="7898" width="5.33203125" style="580" customWidth="1"/>
    <col min="7899" max="7899" width="9.44140625" style="580" bestFit="1" customWidth="1"/>
    <col min="7900" max="7900" width="25.6640625" style="580" bestFit="1" customWidth="1"/>
    <col min="7901" max="7901" width="21" style="580" customWidth="1"/>
    <col min="7902" max="7902" width="20.33203125" style="580" customWidth="1"/>
    <col min="7903" max="8146" width="10.33203125" style="580"/>
    <col min="8147" max="8147" width="3.6640625" style="580" customWidth="1"/>
    <col min="8148" max="8148" width="5.33203125" style="580" customWidth="1"/>
    <col min="8149" max="8149" width="9.44140625" style="580" bestFit="1" customWidth="1"/>
    <col min="8150" max="8150" width="25.6640625" style="580" bestFit="1" customWidth="1"/>
    <col min="8151" max="8152" width="21.6640625" style="580" customWidth="1"/>
    <col min="8153" max="8153" width="10.33203125" style="580" customWidth="1"/>
    <col min="8154" max="8154" width="5.33203125" style="580" customWidth="1"/>
    <col min="8155" max="8155" width="9.44140625" style="580" bestFit="1" customWidth="1"/>
    <col min="8156" max="8156" width="25.6640625" style="580" bestFit="1" customWidth="1"/>
    <col min="8157" max="8157" width="21" style="580" customWidth="1"/>
    <col min="8158" max="8158" width="20.33203125" style="580" customWidth="1"/>
    <col min="8159" max="8402" width="10.33203125" style="580"/>
    <col min="8403" max="8403" width="3.6640625" style="580" customWidth="1"/>
    <col min="8404" max="8404" width="5.33203125" style="580" customWidth="1"/>
    <col min="8405" max="8405" width="9.44140625" style="580" bestFit="1" customWidth="1"/>
    <col min="8406" max="8406" width="25.6640625" style="580" bestFit="1" customWidth="1"/>
    <col min="8407" max="8408" width="21.6640625" style="580" customWidth="1"/>
    <col min="8409" max="8409" width="10.33203125" style="580" customWidth="1"/>
    <col min="8410" max="8410" width="5.33203125" style="580" customWidth="1"/>
    <col min="8411" max="8411" width="9.44140625" style="580" bestFit="1" customWidth="1"/>
    <col min="8412" max="8412" width="25.6640625" style="580" bestFit="1" customWidth="1"/>
    <col min="8413" max="8413" width="21" style="580" customWidth="1"/>
    <col min="8414" max="8414" width="20.33203125" style="580" customWidth="1"/>
    <col min="8415" max="8658" width="10.33203125" style="580"/>
    <col min="8659" max="8659" width="3.6640625" style="580" customWidth="1"/>
    <col min="8660" max="8660" width="5.33203125" style="580" customWidth="1"/>
    <col min="8661" max="8661" width="9.44140625" style="580" bestFit="1" customWidth="1"/>
    <col min="8662" max="8662" width="25.6640625" style="580" bestFit="1" customWidth="1"/>
    <col min="8663" max="8664" width="21.6640625" style="580" customWidth="1"/>
    <col min="8665" max="8665" width="10.33203125" style="580" customWidth="1"/>
    <col min="8666" max="8666" width="5.33203125" style="580" customWidth="1"/>
    <col min="8667" max="8667" width="9.44140625" style="580" bestFit="1" customWidth="1"/>
    <col min="8668" max="8668" width="25.6640625" style="580" bestFit="1" customWidth="1"/>
    <col min="8669" max="8669" width="21" style="580" customWidth="1"/>
    <col min="8670" max="8670" width="20.33203125" style="580" customWidth="1"/>
    <col min="8671" max="8914" width="10.33203125" style="580"/>
    <col min="8915" max="8915" width="3.6640625" style="580" customWidth="1"/>
    <col min="8916" max="8916" width="5.33203125" style="580" customWidth="1"/>
    <col min="8917" max="8917" width="9.44140625" style="580" bestFit="1" customWidth="1"/>
    <col min="8918" max="8918" width="25.6640625" style="580" bestFit="1" customWidth="1"/>
    <col min="8919" max="8920" width="21.6640625" style="580" customWidth="1"/>
    <col min="8921" max="8921" width="10.33203125" style="580" customWidth="1"/>
    <col min="8922" max="8922" width="5.33203125" style="580" customWidth="1"/>
    <col min="8923" max="8923" width="9.44140625" style="580" bestFit="1" customWidth="1"/>
    <col min="8924" max="8924" width="25.6640625" style="580" bestFit="1" customWidth="1"/>
    <col min="8925" max="8925" width="21" style="580" customWidth="1"/>
    <col min="8926" max="8926" width="20.33203125" style="580" customWidth="1"/>
    <col min="8927" max="9170" width="10.33203125" style="580"/>
    <col min="9171" max="9171" width="3.6640625" style="580" customWidth="1"/>
    <col min="9172" max="9172" width="5.33203125" style="580" customWidth="1"/>
    <col min="9173" max="9173" width="9.44140625" style="580" bestFit="1" customWidth="1"/>
    <col min="9174" max="9174" width="25.6640625" style="580" bestFit="1" customWidth="1"/>
    <col min="9175" max="9176" width="21.6640625" style="580" customWidth="1"/>
    <col min="9177" max="9177" width="10.33203125" style="580" customWidth="1"/>
    <col min="9178" max="9178" width="5.33203125" style="580" customWidth="1"/>
    <col min="9179" max="9179" width="9.44140625" style="580" bestFit="1" customWidth="1"/>
    <col min="9180" max="9180" width="25.6640625" style="580" bestFit="1" customWidth="1"/>
    <col min="9181" max="9181" width="21" style="580" customWidth="1"/>
    <col min="9182" max="9182" width="20.33203125" style="580" customWidth="1"/>
    <col min="9183" max="9426" width="10.33203125" style="580"/>
    <col min="9427" max="9427" width="3.6640625" style="580" customWidth="1"/>
    <col min="9428" max="9428" width="5.33203125" style="580" customWidth="1"/>
    <col min="9429" max="9429" width="9.44140625" style="580" bestFit="1" customWidth="1"/>
    <col min="9430" max="9430" width="25.6640625" style="580" bestFit="1" customWidth="1"/>
    <col min="9431" max="9432" width="21.6640625" style="580" customWidth="1"/>
    <col min="9433" max="9433" width="10.33203125" style="580" customWidth="1"/>
    <col min="9434" max="9434" width="5.33203125" style="580" customWidth="1"/>
    <col min="9435" max="9435" width="9.44140625" style="580" bestFit="1" customWidth="1"/>
    <col min="9436" max="9436" width="25.6640625" style="580" bestFit="1" customWidth="1"/>
    <col min="9437" max="9437" width="21" style="580" customWidth="1"/>
    <col min="9438" max="9438" width="20.33203125" style="580" customWidth="1"/>
    <col min="9439" max="9682" width="10.33203125" style="580"/>
    <col min="9683" max="9683" width="3.6640625" style="580" customWidth="1"/>
    <col min="9684" max="9684" width="5.33203125" style="580" customWidth="1"/>
    <col min="9685" max="9685" width="9.44140625" style="580" bestFit="1" customWidth="1"/>
    <col min="9686" max="9686" width="25.6640625" style="580" bestFit="1" customWidth="1"/>
    <col min="9687" max="9688" width="21.6640625" style="580" customWidth="1"/>
    <col min="9689" max="9689" width="10.33203125" style="580" customWidth="1"/>
    <col min="9690" max="9690" width="5.33203125" style="580" customWidth="1"/>
    <col min="9691" max="9691" width="9.44140625" style="580" bestFit="1" customWidth="1"/>
    <col min="9692" max="9692" width="25.6640625" style="580" bestFit="1" customWidth="1"/>
    <col min="9693" max="9693" width="21" style="580" customWidth="1"/>
    <col min="9694" max="9694" width="20.33203125" style="580" customWidth="1"/>
    <col min="9695" max="9938" width="10.33203125" style="580"/>
    <col min="9939" max="9939" width="3.6640625" style="580" customWidth="1"/>
    <col min="9940" max="9940" width="5.33203125" style="580" customWidth="1"/>
    <col min="9941" max="9941" width="9.44140625" style="580" bestFit="1" customWidth="1"/>
    <col min="9942" max="9942" width="25.6640625" style="580" bestFit="1" customWidth="1"/>
    <col min="9943" max="9944" width="21.6640625" style="580" customWidth="1"/>
    <col min="9945" max="9945" width="10.33203125" style="580" customWidth="1"/>
    <col min="9946" max="9946" width="5.33203125" style="580" customWidth="1"/>
    <col min="9947" max="9947" width="9.44140625" style="580" bestFit="1" customWidth="1"/>
    <col min="9948" max="9948" width="25.6640625" style="580" bestFit="1" customWidth="1"/>
    <col min="9949" max="9949" width="21" style="580" customWidth="1"/>
    <col min="9950" max="9950" width="20.33203125" style="580" customWidth="1"/>
    <col min="9951" max="10194" width="10.33203125" style="580"/>
    <col min="10195" max="10195" width="3.6640625" style="580" customWidth="1"/>
    <col min="10196" max="10196" width="5.33203125" style="580" customWidth="1"/>
    <col min="10197" max="10197" width="9.44140625" style="580" bestFit="1" customWidth="1"/>
    <col min="10198" max="10198" width="25.6640625" style="580" bestFit="1" customWidth="1"/>
    <col min="10199" max="10200" width="21.6640625" style="580" customWidth="1"/>
    <col min="10201" max="10201" width="10.33203125" style="580" customWidth="1"/>
    <col min="10202" max="10202" width="5.33203125" style="580" customWidth="1"/>
    <col min="10203" max="10203" width="9.44140625" style="580" bestFit="1" customWidth="1"/>
    <col min="10204" max="10204" width="25.6640625" style="580" bestFit="1" customWidth="1"/>
    <col min="10205" max="10205" width="21" style="580" customWidth="1"/>
    <col min="10206" max="10206" width="20.33203125" style="580" customWidth="1"/>
    <col min="10207" max="10450" width="10.33203125" style="580"/>
    <col min="10451" max="10451" width="3.6640625" style="580" customWidth="1"/>
    <col min="10452" max="10452" width="5.33203125" style="580" customWidth="1"/>
    <col min="10453" max="10453" width="9.44140625" style="580" bestFit="1" customWidth="1"/>
    <col min="10454" max="10454" width="25.6640625" style="580" bestFit="1" customWidth="1"/>
    <col min="10455" max="10456" width="21.6640625" style="580" customWidth="1"/>
    <col min="10457" max="10457" width="10.33203125" style="580" customWidth="1"/>
    <col min="10458" max="10458" width="5.33203125" style="580" customWidth="1"/>
    <col min="10459" max="10459" width="9.44140625" style="580" bestFit="1" customWidth="1"/>
    <col min="10460" max="10460" width="25.6640625" style="580" bestFit="1" customWidth="1"/>
    <col min="10461" max="10461" width="21" style="580" customWidth="1"/>
    <col min="10462" max="10462" width="20.33203125" style="580" customWidth="1"/>
    <col min="10463" max="10706" width="10.33203125" style="580"/>
    <col min="10707" max="10707" width="3.6640625" style="580" customWidth="1"/>
    <col min="10708" max="10708" width="5.33203125" style="580" customWidth="1"/>
    <col min="10709" max="10709" width="9.44140625" style="580" bestFit="1" customWidth="1"/>
    <col min="10710" max="10710" width="25.6640625" style="580" bestFit="1" customWidth="1"/>
    <col min="10711" max="10712" width="21.6640625" style="580" customWidth="1"/>
    <col min="10713" max="10713" width="10.33203125" style="580" customWidth="1"/>
    <col min="10714" max="10714" width="5.33203125" style="580" customWidth="1"/>
    <col min="10715" max="10715" width="9.44140625" style="580" bestFit="1" customWidth="1"/>
    <col min="10716" max="10716" width="25.6640625" style="580" bestFit="1" customWidth="1"/>
    <col min="10717" max="10717" width="21" style="580" customWidth="1"/>
    <col min="10718" max="10718" width="20.33203125" style="580" customWidth="1"/>
    <col min="10719" max="10962" width="10.33203125" style="580"/>
    <col min="10963" max="10963" width="3.6640625" style="580" customWidth="1"/>
    <col min="10964" max="10964" width="5.33203125" style="580" customWidth="1"/>
    <col min="10965" max="10965" width="9.44140625" style="580" bestFit="1" customWidth="1"/>
    <col min="10966" max="10966" width="25.6640625" style="580" bestFit="1" customWidth="1"/>
    <col min="10967" max="10968" width="21.6640625" style="580" customWidth="1"/>
    <col min="10969" max="10969" width="10.33203125" style="580" customWidth="1"/>
    <col min="10970" max="10970" width="5.33203125" style="580" customWidth="1"/>
    <col min="10971" max="10971" width="9.44140625" style="580" bestFit="1" customWidth="1"/>
    <col min="10972" max="10972" width="25.6640625" style="580" bestFit="1" customWidth="1"/>
    <col min="10973" max="10973" width="21" style="580" customWidth="1"/>
    <col min="10974" max="10974" width="20.33203125" style="580" customWidth="1"/>
    <col min="10975" max="11218" width="10.33203125" style="580"/>
    <col min="11219" max="11219" width="3.6640625" style="580" customWidth="1"/>
    <col min="11220" max="11220" width="5.33203125" style="580" customWidth="1"/>
    <col min="11221" max="11221" width="9.44140625" style="580" bestFit="1" customWidth="1"/>
    <col min="11222" max="11222" width="25.6640625" style="580" bestFit="1" customWidth="1"/>
    <col min="11223" max="11224" width="21.6640625" style="580" customWidth="1"/>
    <col min="11225" max="11225" width="10.33203125" style="580" customWidth="1"/>
    <col min="11226" max="11226" width="5.33203125" style="580" customWidth="1"/>
    <col min="11227" max="11227" width="9.44140625" style="580" bestFit="1" customWidth="1"/>
    <col min="11228" max="11228" width="25.6640625" style="580" bestFit="1" customWidth="1"/>
    <col min="11229" max="11229" width="21" style="580" customWidth="1"/>
    <col min="11230" max="11230" width="20.33203125" style="580" customWidth="1"/>
    <col min="11231" max="11474" width="10.33203125" style="580"/>
    <col min="11475" max="11475" width="3.6640625" style="580" customWidth="1"/>
    <col min="11476" max="11476" width="5.33203125" style="580" customWidth="1"/>
    <col min="11477" max="11477" width="9.44140625" style="580" bestFit="1" customWidth="1"/>
    <col min="11478" max="11478" width="25.6640625" style="580" bestFit="1" customWidth="1"/>
    <col min="11479" max="11480" width="21.6640625" style="580" customWidth="1"/>
    <col min="11481" max="11481" width="10.33203125" style="580" customWidth="1"/>
    <col min="11482" max="11482" width="5.33203125" style="580" customWidth="1"/>
    <col min="11483" max="11483" width="9.44140625" style="580" bestFit="1" customWidth="1"/>
    <col min="11484" max="11484" width="25.6640625" style="580" bestFit="1" customWidth="1"/>
    <col min="11485" max="11485" width="21" style="580" customWidth="1"/>
    <col min="11486" max="11486" width="20.33203125" style="580" customWidth="1"/>
    <col min="11487" max="11730" width="10.33203125" style="580"/>
    <col min="11731" max="11731" width="3.6640625" style="580" customWidth="1"/>
    <col min="11732" max="11732" width="5.33203125" style="580" customWidth="1"/>
    <col min="11733" max="11733" width="9.44140625" style="580" bestFit="1" customWidth="1"/>
    <col min="11734" max="11734" width="25.6640625" style="580" bestFit="1" customWidth="1"/>
    <col min="11735" max="11736" width="21.6640625" style="580" customWidth="1"/>
    <col min="11737" max="11737" width="10.33203125" style="580" customWidth="1"/>
    <col min="11738" max="11738" width="5.33203125" style="580" customWidth="1"/>
    <col min="11739" max="11739" width="9.44140625" style="580" bestFit="1" customWidth="1"/>
    <col min="11740" max="11740" width="25.6640625" style="580" bestFit="1" customWidth="1"/>
    <col min="11741" max="11741" width="21" style="580" customWidth="1"/>
    <col min="11742" max="11742" width="20.33203125" style="580" customWidth="1"/>
    <col min="11743" max="11986" width="10.33203125" style="580"/>
    <col min="11987" max="11987" width="3.6640625" style="580" customWidth="1"/>
    <col min="11988" max="11988" width="5.33203125" style="580" customWidth="1"/>
    <col min="11989" max="11989" width="9.44140625" style="580" bestFit="1" customWidth="1"/>
    <col min="11990" max="11990" width="25.6640625" style="580" bestFit="1" customWidth="1"/>
    <col min="11991" max="11992" width="21.6640625" style="580" customWidth="1"/>
    <col min="11993" max="11993" width="10.33203125" style="580" customWidth="1"/>
    <col min="11994" max="11994" width="5.33203125" style="580" customWidth="1"/>
    <col min="11995" max="11995" width="9.44140625" style="580" bestFit="1" customWidth="1"/>
    <col min="11996" max="11996" width="25.6640625" style="580" bestFit="1" customWidth="1"/>
    <col min="11997" max="11997" width="21" style="580" customWidth="1"/>
    <col min="11998" max="11998" width="20.33203125" style="580" customWidth="1"/>
    <col min="11999" max="12242" width="10.33203125" style="580"/>
    <col min="12243" max="12243" width="3.6640625" style="580" customWidth="1"/>
    <col min="12244" max="12244" width="5.33203125" style="580" customWidth="1"/>
    <col min="12245" max="12245" width="9.44140625" style="580" bestFit="1" customWidth="1"/>
    <col min="12246" max="12246" width="25.6640625" style="580" bestFit="1" customWidth="1"/>
    <col min="12247" max="12248" width="21.6640625" style="580" customWidth="1"/>
    <col min="12249" max="12249" width="10.33203125" style="580" customWidth="1"/>
    <col min="12250" max="12250" width="5.33203125" style="580" customWidth="1"/>
    <col min="12251" max="12251" width="9.44140625" style="580" bestFit="1" customWidth="1"/>
    <col min="12252" max="12252" width="25.6640625" style="580" bestFit="1" customWidth="1"/>
    <col min="12253" max="12253" width="21" style="580" customWidth="1"/>
    <col min="12254" max="12254" width="20.33203125" style="580" customWidth="1"/>
    <col min="12255" max="12498" width="10.33203125" style="580"/>
    <col min="12499" max="12499" width="3.6640625" style="580" customWidth="1"/>
    <col min="12500" max="12500" width="5.33203125" style="580" customWidth="1"/>
    <col min="12501" max="12501" width="9.44140625" style="580" bestFit="1" customWidth="1"/>
    <col min="12502" max="12502" width="25.6640625" style="580" bestFit="1" customWidth="1"/>
    <col min="12503" max="12504" width="21.6640625" style="580" customWidth="1"/>
    <col min="12505" max="12505" width="10.33203125" style="580" customWidth="1"/>
    <col min="12506" max="12506" width="5.33203125" style="580" customWidth="1"/>
    <col min="12507" max="12507" width="9.44140625" style="580" bestFit="1" customWidth="1"/>
    <col min="12508" max="12508" width="25.6640625" style="580" bestFit="1" customWidth="1"/>
    <col min="12509" max="12509" width="21" style="580" customWidth="1"/>
    <col min="12510" max="12510" width="20.33203125" style="580" customWidth="1"/>
    <col min="12511" max="12754" width="10.33203125" style="580"/>
    <col min="12755" max="12755" width="3.6640625" style="580" customWidth="1"/>
    <col min="12756" max="12756" width="5.33203125" style="580" customWidth="1"/>
    <col min="12757" max="12757" width="9.44140625" style="580" bestFit="1" customWidth="1"/>
    <col min="12758" max="12758" width="25.6640625" style="580" bestFit="1" customWidth="1"/>
    <col min="12759" max="12760" width="21.6640625" style="580" customWidth="1"/>
    <col min="12761" max="12761" width="10.33203125" style="580" customWidth="1"/>
    <col min="12762" max="12762" width="5.33203125" style="580" customWidth="1"/>
    <col min="12763" max="12763" width="9.44140625" style="580" bestFit="1" customWidth="1"/>
    <col min="12764" max="12764" width="25.6640625" style="580" bestFit="1" customWidth="1"/>
    <col min="12765" max="12765" width="21" style="580" customWidth="1"/>
    <col min="12766" max="12766" width="20.33203125" style="580" customWidth="1"/>
    <col min="12767" max="13010" width="10.33203125" style="580"/>
    <col min="13011" max="13011" width="3.6640625" style="580" customWidth="1"/>
    <col min="13012" max="13012" width="5.33203125" style="580" customWidth="1"/>
    <col min="13013" max="13013" width="9.44140625" style="580" bestFit="1" customWidth="1"/>
    <col min="13014" max="13014" width="25.6640625" style="580" bestFit="1" customWidth="1"/>
    <col min="13015" max="13016" width="21.6640625" style="580" customWidth="1"/>
    <col min="13017" max="13017" width="10.33203125" style="580" customWidth="1"/>
    <col min="13018" max="13018" width="5.33203125" style="580" customWidth="1"/>
    <col min="13019" max="13019" width="9.44140625" style="580" bestFit="1" customWidth="1"/>
    <col min="13020" max="13020" width="25.6640625" style="580" bestFit="1" customWidth="1"/>
    <col min="13021" max="13021" width="21" style="580" customWidth="1"/>
    <col min="13022" max="13022" width="20.33203125" style="580" customWidth="1"/>
    <col min="13023" max="13266" width="10.33203125" style="580"/>
    <col min="13267" max="13267" width="3.6640625" style="580" customWidth="1"/>
    <col min="13268" max="13268" width="5.33203125" style="580" customWidth="1"/>
    <col min="13269" max="13269" width="9.44140625" style="580" bestFit="1" customWidth="1"/>
    <col min="13270" max="13270" width="25.6640625" style="580" bestFit="1" customWidth="1"/>
    <col min="13271" max="13272" width="21.6640625" style="580" customWidth="1"/>
    <col min="13273" max="13273" width="10.33203125" style="580" customWidth="1"/>
    <col min="13274" max="13274" width="5.33203125" style="580" customWidth="1"/>
    <col min="13275" max="13275" width="9.44140625" style="580" bestFit="1" customWidth="1"/>
    <col min="13276" max="13276" width="25.6640625" style="580" bestFit="1" customWidth="1"/>
    <col min="13277" max="13277" width="21" style="580" customWidth="1"/>
    <col min="13278" max="13278" width="20.33203125" style="580" customWidth="1"/>
    <col min="13279" max="13522" width="10.33203125" style="580"/>
    <col min="13523" max="13523" width="3.6640625" style="580" customWidth="1"/>
    <col min="13524" max="13524" width="5.33203125" style="580" customWidth="1"/>
    <col min="13525" max="13525" width="9.44140625" style="580" bestFit="1" customWidth="1"/>
    <col min="13526" max="13526" width="25.6640625" style="580" bestFit="1" customWidth="1"/>
    <col min="13527" max="13528" width="21.6640625" style="580" customWidth="1"/>
    <col min="13529" max="13529" width="10.33203125" style="580" customWidth="1"/>
    <col min="13530" max="13530" width="5.33203125" style="580" customWidth="1"/>
    <col min="13531" max="13531" width="9.44140625" style="580" bestFit="1" customWidth="1"/>
    <col min="13532" max="13532" width="25.6640625" style="580" bestFit="1" customWidth="1"/>
    <col min="13533" max="13533" width="21" style="580" customWidth="1"/>
    <col min="13534" max="13534" width="20.33203125" style="580" customWidth="1"/>
    <col min="13535" max="13778" width="10.33203125" style="580"/>
    <col min="13779" max="13779" width="3.6640625" style="580" customWidth="1"/>
    <col min="13780" max="13780" width="5.33203125" style="580" customWidth="1"/>
    <col min="13781" max="13781" width="9.44140625" style="580" bestFit="1" customWidth="1"/>
    <col min="13782" max="13782" width="25.6640625" style="580" bestFit="1" customWidth="1"/>
    <col min="13783" max="13784" width="21.6640625" style="580" customWidth="1"/>
    <col min="13785" max="13785" width="10.33203125" style="580" customWidth="1"/>
    <col min="13786" max="13786" width="5.33203125" style="580" customWidth="1"/>
    <col min="13787" max="13787" width="9.44140625" style="580" bestFit="1" customWidth="1"/>
    <col min="13788" max="13788" width="25.6640625" style="580" bestFit="1" customWidth="1"/>
    <col min="13789" max="13789" width="21" style="580" customWidth="1"/>
    <col min="13790" max="13790" width="20.33203125" style="580" customWidth="1"/>
    <col min="13791" max="14034" width="10.33203125" style="580"/>
    <col min="14035" max="14035" width="3.6640625" style="580" customWidth="1"/>
    <col min="14036" max="14036" width="5.33203125" style="580" customWidth="1"/>
    <col min="14037" max="14037" width="9.44140625" style="580" bestFit="1" customWidth="1"/>
    <col min="14038" max="14038" width="25.6640625" style="580" bestFit="1" customWidth="1"/>
    <col min="14039" max="14040" width="21.6640625" style="580" customWidth="1"/>
    <col min="14041" max="14041" width="10.33203125" style="580" customWidth="1"/>
    <col min="14042" max="14042" width="5.33203125" style="580" customWidth="1"/>
    <col min="14043" max="14043" width="9.44140625" style="580" bestFit="1" customWidth="1"/>
    <col min="14044" max="14044" width="25.6640625" style="580" bestFit="1" customWidth="1"/>
    <col min="14045" max="14045" width="21" style="580" customWidth="1"/>
    <col min="14046" max="14046" width="20.33203125" style="580" customWidth="1"/>
    <col min="14047" max="14290" width="10.33203125" style="580"/>
    <col min="14291" max="14291" width="3.6640625" style="580" customWidth="1"/>
    <col min="14292" max="14292" width="5.33203125" style="580" customWidth="1"/>
    <col min="14293" max="14293" width="9.44140625" style="580" bestFit="1" customWidth="1"/>
    <col min="14294" max="14294" width="25.6640625" style="580" bestFit="1" customWidth="1"/>
    <col min="14295" max="14296" width="21.6640625" style="580" customWidth="1"/>
    <col min="14297" max="14297" width="10.33203125" style="580" customWidth="1"/>
    <col min="14298" max="14298" width="5.33203125" style="580" customWidth="1"/>
    <col min="14299" max="14299" width="9.44140625" style="580" bestFit="1" customWidth="1"/>
    <col min="14300" max="14300" width="25.6640625" style="580" bestFit="1" customWidth="1"/>
    <col min="14301" max="14301" width="21" style="580" customWidth="1"/>
    <col min="14302" max="14302" width="20.33203125" style="580" customWidth="1"/>
    <col min="14303" max="14546" width="10.33203125" style="580"/>
    <col min="14547" max="14547" width="3.6640625" style="580" customWidth="1"/>
    <col min="14548" max="14548" width="5.33203125" style="580" customWidth="1"/>
    <col min="14549" max="14549" width="9.44140625" style="580" bestFit="1" customWidth="1"/>
    <col min="14550" max="14550" width="25.6640625" style="580" bestFit="1" customWidth="1"/>
    <col min="14551" max="14552" width="21.6640625" style="580" customWidth="1"/>
    <col min="14553" max="14553" width="10.33203125" style="580" customWidth="1"/>
    <col min="14554" max="14554" width="5.33203125" style="580" customWidth="1"/>
    <col min="14555" max="14555" width="9.44140625" style="580" bestFit="1" customWidth="1"/>
    <col min="14556" max="14556" width="25.6640625" style="580" bestFit="1" customWidth="1"/>
    <col min="14557" max="14557" width="21" style="580" customWidth="1"/>
    <col min="14558" max="14558" width="20.33203125" style="580" customWidth="1"/>
    <col min="14559" max="14802" width="10.33203125" style="580"/>
    <col min="14803" max="14803" width="3.6640625" style="580" customWidth="1"/>
    <col min="14804" max="14804" width="5.33203125" style="580" customWidth="1"/>
    <col min="14805" max="14805" width="9.44140625" style="580" bestFit="1" customWidth="1"/>
    <col min="14806" max="14806" width="25.6640625" style="580" bestFit="1" customWidth="1"/>
    <col min="14807" max="14808" width="21.6640625" style="580" customWidth="1"/>
    <col min="14809" max="14809" width="10.33203125" style="580" customWidth="1"/>
    <col min="14810" max="14810" width="5.33203125" style="580" customWidth="1"/>
    <col min="14811" max="14811" width="9.44140625" style="580" bestFit="1" customWidth="1"/>
    <col min="14812" max="14812" width="25.6640625" style="580" bestFit="1" customWidth="1"/>
    <col min="14813" max="14813" width="21" style="580" customWidth="1"/>
    <col min="14814" max="14814" width="20.33203125" style="580" customWidth="1"/>
    <col min="14815" max="15058" width="10.33203125" style="580"/>
    <col min="15059" max="15059" width="3.6640625" style="580" customWidth="1"/>
    <col min="15060" max="15060" width="5.33203125" style="580" customWidth="1"/>
    <col min="15061" max="15061" width="9.44140625" style="580" bestFit="1" customWidth="1"/>
    <col min="15062" max="15062" width="25.6640625" style="580" bestFit="1" customWidth="1"/>
    <col min="15063" max="15064" width="21.6640625" style="580" customWidth="1"/>
    <col min="15065" max="15065" width="10.33203125" style="580" customWidth="1"/>
    <col min="15066" max="15066" width="5.33203125" style="580" customWidth="1"/>
    <col min="15067" max="15067" width="9.44140625" style="580" bestFit="1" customWidth="1"/>
    <col min="15068" max="15068" width="25.6640625" style="580" bestFit="1" customWidth="1"/>
    <col min="15069" max="15069" width="21" style="580" customWidth="1"/>
    <col min="15070" max="15070" width="20.33203125" style="580" customWidth="1"/>
    <col min="15071" max="15314" width="10.33203125" style="580"/>
    <col min="15315" max="15315" width="3.6640625" style="580" customWidth="1"/>
    <col min="15316" max="15316" width="5.33203125" style="580" customWidth="1"/>
    <col min="15317" max="15317" width="9.44140625" style="580" bestFit="1" customWidth="1"/>
    <col min="15318" max="15318" width="25.6640625" style="580" bestFit="1" customWidth="1"/>
    <col min="15319" max="15320" width="21.6640625" style="580" customWidth="1"/>
    <col min="15321" max="15321" width="10.33203125" style="580" customWidth="1"/>
    <col min="15322" max="15322" width="5.33203125" style="580" customWidth="1"/>
    <col min="15323" max="15323" width="9.44140625" style="580" bestFit="1" customWidth="1"/>
    <col min="15324" max="15324" width="25.6640625" style="580" bestFit="1" customWidth="1"/>
    <col min="15325" max="15325" width="21" style="580" customWidth="1"/>
    <col min="15326" max="15326" width="20.33203125" style="580" customWidth="1"/>
    <col min="15327" max="15570" width="10.33203125" style="580"/>
    <col min="15571" max="15571" width="3.6640625" style="580" customWidth="1"/>
    <col min="15572" max="15572" width="5.33203125" style="580" customWidth="1"/>
    <col min="15573" max="15573" width="9.44140625" style="580" bestFit="1" customWidth="1"/>
    <col min="15574" max="15574" width="25.6640625" style="580" bestFit="1" customWidth="1"/>
    <col min="15575" max="15576" width="21.6640625" style="580" customWidth="1"/>
    <col min="15577" max="15577" width="10.33203125" style="580" customWidth="1"/>
    <col min="15578" max="15578" width="5.33203125" style="580" customWidth="1"/>
    <col min="15579" max="15579" width="9.44140625" style="580" bestFit="1" customWidth="1"/>
    <col min="15580" max="15580" width="25.6640625" style="580" bestFit="1" customWidth="1"/>
    <col min="15581" max="15581" width="21" style="580" customWidth="1"/>
    <col min="15582" max="15582" width="20.33203125" style="580" customWidth="1"/>
    <col min="15583" max="15826" width="10.33203125" style="580"/>
    <col min="15827" max="15827" width="3.6640625" style="580" customWidth="1"/>
    <col min="15828" max="15828" width="5.33203125" style="580" customWidth="1"/>
    <col min="15829" max="15829" width="9.44140625" style="580" bestFit="1" customWidth="1"/>
    <col min="15830" max="15830" width="25.6640625" style="580" bestFit="1" customWidth="1"/>
    <col min="15831" max="15832" width="21.6640625" style="580" customWidth="1"/>
    <col min="15833" max="15833" width="10.33203125" style="580" customWidth="1"/>
    <col min="15834" max="15834" width="5.33203125" style="580" customWidth="1"/>
    <col min="15835" max="15835" width="9.44140625" style="580" bestFit="1" customWidth="1"/>
    <col min="15836" max="15836" width="25.6640625" style="580" bestFit="1" customWidth="1"/>
    <col min="15837" max="15837" width="21" style="580" customWidth="1"/>
    <col min="15838" max="15838" width="20.33203125" style="580" customWidth="1"/>
    <col min="15839" max="16082" width="10.33203125" style="580"/>
    <col min="16083" max="16083" width="3.6640625" style="580" customWidth="1"/>
    <col min="16084" max="16084" width="5.33203125" style="580" customWidth="1"/>
    <col min="16085" max="16085" width="9.44140625" style="580" bestFit="1" customWidth="1"/>
    <col min="16086" max="16086" width="25.6640625" style="580" bestFit="1" customWidth="1"/>
    <col min="16087" max="16088" width="21.6640625" style="580" customWidth="1"/>
    <col min="16089" max="16089" width="10.33203125" style="580" customWidth="1"/>
    <col min="16090" max="16090" width="5.33203125" style="580" customWidth="1"/>
    <col min="16091" max="16091" width="9.44140625" style="580" bestFit="1" customWidth="1"/>
    <col min="16092" max="16092" width="25.6640625" style="580" bestFit="1" customWidth="1"/>
    <col min="16093" max="16093" width="21" style="580" customWidth="1"/>
    <col min="16094" max="16094" width="20.33203125" style="580" customWidth="1"/>
    <col min="16095" max="16384" width="10.33203125" style="580"/>
  </cols>
  <sheetData>
    <row r="1" spans="2:11">
      <c r="B1" s="579"/>
      <c r="C1" s="579"/>
      <c r="D1" s="579"/>
      <c r="E1" s="579"/>
      <c r="F1" s="579"/>
    </row>
    <row r="2" spans="2:11" ht="18">
      <c r="B2" s="579"/>
      <c r="C2" s="581" t="s">
        <v>165</v>
      </c>
      <c r="D2" s="581"/>
      <c r="E2" s="581"/>
      <c r="F2" s="581"/>
    </row>
    <row r="3" spans="2:11" ht="18">
      <c r="B3" s="579"/>
      <c r="C3" s="582" t="s">
        <v>1083</v>
      </c>
      <c r="D3" s="582"/>
      <c r="E3" s="582"/>
      <c r="F3" s="582"/>
    </row>
    <row r="4" spans="2:11">
      <c r="B4" s="579"/>
      <c r="C4" s="957"/>
      <c r="D4" s="957"/>
      <c r="E4" s="579"/>
      <c r="F4" s="579"/>
    </row>
    <row r="5" spans="2:11" ht="30">
      <c r="B5" s="579"/>
      <c r="C5" s="1053" t="s">
        <v>133</v>
      </c>
      <c r="D5" s="1053" t="s">
        <v>134</v>
      </c>
      <c r="E5" s="1054" t="s">
        <v>1138</v>
      </c>
      <c r="F5" s="1054" t="s">
        <v>1825</v>
      </c>
    </row>
    <row r="6" spans="2:11">
      <c r="B6" s="579"/>
      <c r="C6" s="1067" t="s">
        <v>1139</v>
      </c>
      <c r="D6" s="1068" t="s">
        <v>407</v>
      </c>
      <c r="E6" s="1055">
        <v>12430</v>
      </c>
      <c r="F6" s="1055">
        <v>12752</v>
      </c>
      <c r="H6" s="1069"/>
      <c r="I6" s="1069"/>
      <c r="J6" s="1070"/>
      <c r="K6" s="1070"/>
    </row>
    <row r="7" spans="2:11">
      <c r="B7" s="579"/>
      <c r="C7" s="1067" t="s">
        <v>1140</v>
      </c>
      <c r="D7" s="1068" t="s">
        <v>408</v>
      </c>
      <c r="E7" s="1055">
        <v>12624</v>
      </c>
      <c r="F7" s="1055">
        <v>12755</v>
      </c>
      <c r="H7" s="1069"/>
      <c r="I7" s="1069"/>
      <c r="J7" s="1070"/>
      <c r="K7" s="1070"/>
    </row>
    <row r="8" spans="2:11">
      <c r="B8" s="579"/>
      <c r="C8" s="1067" t="s">
        <v>1141</v>
      </c>
      <c r="D8" s="1068" t="s">
        <v>409</v>
      </c>
      <c r="E8" s="1055">
        <v>13622</v>
      </c>
      <c r="F8" s="1055">
        <v>13439</v>
      </c>
      <c r="H8" s="1069"/>
      <c r="I8" s="1069"/>
      <c r="J8" s="1070"/>
      <c r="K8" s="1070"/>
    </row>
    <row r="9" spans="2:11">
      <c r="B9" s="579"/>
      <c r="C9" s="1067" t="s">
        <v>1142</v>
      </c>
      <c r="D9" s="1068" t="s">
        <v>410</v>
      </c>
      <c r="E9" s="1055">
        <v>11368</v>
      </c>
      <c r="F9" s="1055">
        <v>11581</v>
      </c>
      <c r="H9" s="1069"/>
      <c r="I9" s="1069"/>
      <c r="J9" s="1070"/>
      <c r="K9" s="1070"/>
    </row>
    <row r="10" spans="2:11">
      <c r="B10" s="579"/>
      <c r="C10" s="1067" t="s">
        <v>1143</v>
      </c>
      <c r="D10" s="1068" t="s">
        <v>411</v>
      </c>
      <c r="E10" s="1055">
        <v>15718</v>
      </c>
      <c r="F10" s="1055">
        <v>16179</v>
      </c>
      <c r="H10" s="1069"/>
      <c r="I10" s="1069"/>
      <c r="J10" s="1070"/>
      <c r="K10" s="1070"/>
    </row>
    <row r="11" spans="2:11">
      <c r="B11" s="579"/>
      <c r="C11" s="1067" t="s">
        <v>1144</v>
      </c>
      <c r="D11" s="1068" t="s">
        <v>412</v>
      </c>
      <c r="E11" s="1055">
        <v>11275</v>
      </c>
      <c r="F11" s="1055">
        <v>11352</v>
      </c>
      <c r="H11" s="1069"/>
      <c r="I11" s="1069"/>
      <c r="J11" s="1070"/>
      <c r="K11" s="1070"/>
    </row>
    <row r="12" spans="2:11">
      <c r="B12" s="579"/>
      <c r="C12" s="1067" t="s">
        <v>1145</v>
      </c>
      <c r="D12" s="1068" t="s">
        <v>413</v>
      </c>
      <c r="E12" s="1055">
        <v>10931</v>
      </c>
      <c r="F12" s="1055">
        <v>11034</v>
      </c>
      <c r="H12" s="1069"/>
      <c r="I12" s="1069"/>
      <c r="J12" s="1070"/>
      <c r="K12" s="1070"/>
    </row>
    <row r="13" spans="2:11">
      <c r="B13" s="579"/>
      <c r="C13" s="1067" t="s">
        <v>1146</v>
      </c>
      <c r="D13" s="1068" t="s">
        <v>414</v>
      </c>
      <c r="E13" s="1055">
        <v>12884</v>
      </c>
      <c r="F13" s="1055">
        <v>13094</v>
      </c>
      <c r="H13" s="1069"/>
      <c r="I13" s="1069"/>
      <c r="J13" s="1070"/>
      <c r="K13" s="1070"/>
    </row>
    <row r="14" spans="2:11">
      <c r="B14" s="579"/>
      <c r="C14" s="1067" t="s">
        <v>1147</v>
      </c>
      <c r="D14" s="1068" t="s">
        <v>415</v>
      </c>
      <c r="E14" s="1055">
        <v>13073</v>
      </c>
      <c r="F14" s="1055">
        <v>13399</v>
      </c>
      <c r="H14" s="1069"/>
      <c r="I14" s="1069"/>
      <c r="J14" s="1070"/>
      <c r="K14" s="1070"/>
    </row>
    <row r="15" spans="2:11">
      <c r="B15" s="579"/>
      <c r="C15" s="1067" t="s">
        <v>1148</v>
      </c>
      <c r="D15" s="1068" t="s">
        <v>416</v>
      </c>
      <c r="E15" s="1055">
        <v>12405</v>
      </c>
      <c r="F15" s="1055">
        <v>12715</v>
      </c>
      <c r="H15" s="1069"/>
      <c r="I15" s="1069"/>
      <c r="J15" s="1070"/>
      <c r="K15" s="1070"/>
    </row>
    <row r="16" spans="2:11">
      <c r="B16" s="579"/>
      <c r="C16" s="1067" t="s">
        <v>1149</v>
      </c>
      <c r="D16" s="1068" t="s">
        <v>417</v>
      </c>
      <c r="E16" s="1055">
        <v>10786</v>
      </c>
      <c r="F16" s="1055">
        <v>11037</v>
      </c>
      <c r="H16" s="1069"/>
      <c r="I16" s="1069"/>
      <c r="J16" s="1070"/>
      <c r="K16" s="1070"/>
    </row>
    <row r="17" spans="2:11">
      <c r="B17" s="579"/>
      <c r="C17" s="1067" t="s">
        <v>1150</v>
      </c>
      <c r="D17" s="1068" t="s">
        <v>418</v>
      </c>
      <c r="E17" s="1055">
        <v>12580</v>
      </c>
      <c r="F17" s="1055">
        <v>12930</v>
      </c>
      <c r="H17" s="1069"/>
      <c r="I17" s="1069"/>
      <c r="J17" s="1070"/>
      <c r="K17" s="1070"/>
    </row>
    <row r="18" spans="2:11">
      <c r="B18" s="579"/>
      <c r="C18" s="1067" t="s">
        <v>1151</v>
      </c>
      <c r="D18" s="1068" t="s">
        <v>419</v>
      </c>
      <c r="E18" s="1055">
        <v>62997</v>
      </c>
      <c r="F18" s="1055">
        <v>63306</v>
      </c>
      <c r="H18" s="1069"/>
      <c r="I18" s="1069"/>
      <c r="J18" s="1070"/>
      <c r="K18" s="1070"/>
    </row>
    <row r="19" spans="2:11">
      <c r="B19" s="579"/>
      <c r="C19" s="1067" t="s">
        <v>1152</v>
      </c>
      <c r="D19" s="1068" t="s">
        <v>420</v>
      </c>
      <c r="E19" s="1055">
        <v>11478</v>
      </c>
      <c r="F19" s="1055">
        <v>11547</v>
      </c>
      <c r="H19" s="1069"/>
      <c r="I19" s="1069"/>
      <c r="J19" s="1070"/>
      <c r="K19" s="1070"/>
    </row>
    <row r="20" spans="2:11">
      <c r="B20" s="579"/>
      <c r="C20" s="1067" t="s">
        <v>1153</v>
      </c>
      <c r="D20" s="1068" t="s">
        <v>421</v>
      </c>
      <c r="E20" s="1055">
        <v>18356</v>
      </c>
      <c r="F20" s="1055">
        <v>18697</v>
      </c>
      <c r="H20" s="1069"/>
      <c r="I20" s="1069"/>
      <c r="J20" s="1070"/>
      <c r="K20" s="1070"/>
    </row>
    <row r="21" spans="2:11">
      <c r="B21" s="579"/>
      <c r="C21" s="1067" t="s">
        <v>1154</v>
      </c>
      <c r="D21" s="1068" t="s">
        <v>422</v>
      </c>
      <c r="E21" s="1055">
        <v>10486</v>
      </c>
      <c r="F21" s="1055">
        <v>10711</v>
      </c>
      <c r="H21" s="1069"/>
      <c r="I21" s="1069"/>
      <c r="J21" s="1070"/>
      <c r="K21" s="1070"/>
    </row>
    <row r="22" spans="2:11">
      <c r="B22" s="579"/>
      <c r="C22" s="1067" t="s">
        <v>1155</v>
      </c>
      <c r="D22" s="1068" t="s">
        <v>423</v>
      </c>
      <c r="E22" s="1055">
        <v>20463</v>
      </c>
      <c r="F22" s="1055">
        <v>20494</v>
      </c>
      <c r="H22" s="1069"/>
      <c r="I22" s="1069"/>
      <c r="J22" s="1070"/>
      <c r="K22" s="1070"/>
    </row>
    <row r="23" spans="2:11">
      <c r="B23" s="579"/>
      <c r="C23" s="1067" t="s">
        <v>1156</v>
      </c>
      <c r="D23" s="1068" t="s">
        <v>424</v>
      </c>
      <c r="E23" s="1055">
        <v>13784</v>
      </c>
      <c r="F23" s="1055">
        <v>14073</v>
      </c>
      <c r="H23" s="1069"/>
      <c r="I23" s="1069"/>
      <c r="J23" s="1070"/>
      <c r="K23" s="1070"/>
    </row>
    <row r="24" spans="2:11">
      <c r="B24" s="579"/>
      <c r="C24" s="1067" t="s">
        <v>1157</v>
      </c>
      <c r="D24" s="1068" t="s">
        <v>425</v>
      </c>
      <c r="E24" s="1055">
        <v>21740</v>
      </c>
      <c r="F24" s="1055">
        <v>22133</v>
      </c>
      <c r="H24" s="1069"/>
      <c r="I24" s="1069"/>
      <c r="J24" s="1070"/>
      <c r="K24" s="1070"/>
    </row>
    <row r="25" spans="2:11">
      <c r="B25" s="579"/>
      <c r="C25" s="1067" t="s">
        <v>1158</v>
      </c>
      <c r="D25" s="1068" t="s">
        <v>426</v>
      </c>
      <c r="E25" s="1055">
        <v>12193</v>
      </c>
      <c r="F25" s="1055">
        <v>12684</v>
      </c>
      <c r="H25" s="1069"/>
      <c r="I25" s="1069"/>
      <c r="J25" s="1070"/>
      <c r="K25" s="1070"/>
    </row>
    <row r="26" spans="2:11">
      <c r="B26" s="579"/>
      <c r="C26" s="1067" t="s">
        <v>1159</v>
      </c>
      <c r="D26" s="1068" t="s">
        <v>427</v>
      </c>
      <c r="E26" s="1055">
        <v>10441</v>
      </c>
      <c r="F26" s="1055">
        <v>10848</v>
      </c>
      <c r="H26" s="1069"/>
      <c r="I26" s="1069"/>
      <c r="J26" s="1070"/>
      <c r="K26" s="1070"/>
    </row>
    <row r="27" spans="2:11">
      <c r="B27" s="579"/>
      <c r="C27" s="1067" t="s">
        <v>1160</v>
      </c>
      <c r="D27" s="1068" t="s">
        <v>428</v>
      </c>
      <c r="E27" s="1055">
        <v>12643</v>
      </c>
      <c r="F27" s="1055">
        <v>12949</v>
      </c>
      <c r="H27" s="1069"/>
      <c r="I27" s="1069"/>
      <c r="J27" s="1070"/>
      <c r="K27" s="1070"/>
    </row>
    <row r="28" spans="2:11">
      <c r="B28" s="579"/>
      <c r="C28" s="1067" t="s">
        <v>1161</v>
      </c>
      <c r="D28" s="1068" t="s">
        <v>429</v>
      </c>
      <c r="E28" s="1055">
        <v>10403</v>
      </c>
      <c r="F28" s="1055">
        <v>10385</v>
      </c>
      <c r="H28" s="1069"/>
      <c r="I28" s="1069"/>
      <c r="J28" s="1070"/>
      <c r="K28" s="1070"/>
    </row>
    <row r="29" spans="2:11">
      <c r="B29" s="579"/>
      <c r="C29" s="1067" t="s">
        <v>1162</v>
      </c>
      <c r="D29" s="1068" t="s">
        <v>430</v>
      </c>
      <c r="E29" s="1055">
        <v>11478</v>
      </c>
      <c r="F29" s="1055">
        <v>11644</v>
      </c>
      <c r="H29" s="1069"/>
      <c r="I29" s="1069"/>
      <c r="J29" s="1070"/>
      <c r="K29" s="1070"/>
    </row>
    <row r="30" spans="2:11">
      <c r="B30" s="579"/>
      <c r="C30" s="1067" t="s">
        <v>1163</v>
      </c>
      <c r="D30" s="1068" t="s">
        <v>431</v>
      </c>
      <c r="E30" s="1055">
        <v>14235</v>
      </c>
      <c r="F30" s="1055">
        <v>14648</v>
      </c>
      <c r="H30" s="1069"/>
      <c r="I30" s="1069"/>
      <c r="J30" s="1070"/>
      <c r="K30" s="1070"/>
    </row>
    <row r="31" spans="2:11">
      <c r="B31" s="579"/>
      <c r="C31" s="1067" t="s">
        <v>1164</v>
      </c>
      <c r="D31" s="1068" t="s">
        <v>432</v>
      </c>
      <c r="E31" s="1055">
        <v>11144</v>
      </c>
      <c r="F31" s="1055">
        <v>11311</v>
      </c>
      <c r="H31" s="1069"/>
      <c r="I31" s="1069"/>
      <c r="J31" s="1070"/>
      <c r="K31" s="1070"/>
    </row>
    <row r="32" spans="2:11">
      <c r="B32" s="579"/>
      <c r="C32" s="1067" t="s">
        <v>1165</v>
      </c>
      <c r="D32" s="1068" t="s">
        <v>433</v>
      </c>
      <c r="E32" s="1055">
        <v>14737</v>
      </c>
      <c r="F32" s="1055">
        <v>15097</v>
      </c>
      <c r="H32" s="1069"/>
      <c r="I32" s="1069"/>
      <c r="J32" s="1070"/>
      <c r="K32" s="1070"/>
    </row>
    <row r="33" spans="2:11">
      <c r="B33" s="579"/>
      <c r="C33" s="1067" t="s">
        <v>1166</v>
      </c>
      <c r="D33" s="1068" t="s">
        <v>434</v>
      </c>
      <c r="E33" s="1055">
        <v>11782</v>
      </c>
      <c r="F33" s="1055">
        <v>12005</v>
      </c>
      <c r="H33" s="1069"/>
      <c r="I33" s="1069"/>
      <c r="J33" s="1070"/>
      <c r="K33" s="1070"/>
    </row>
    <row r="34" spans="2:11">
      <c r="B34" s="579"/>
      <c r="C34" s="1067" t="s">
        <v>1167</v>
      </c>
      <c r="D34" s="1068" t="s">
        <v>435</v>
      </c>
      <c r="E34" s="1055">
        <v>18016</v>
      </c>
      <c r="F34" s="1055">
        <v>18203</v>
      </c>
      <c r="H34" s="1069"/>
      <c r="I34" s="1069"/>
      <c r="J34" s="1070"/>
      <c r="K34" s="1070"/>
    </row>
    <row r="35" spans="2:11">
      <c r="B35" s="579"/>
      <c r="C35" s="1067" t="s">
        <v>1168</v>
      </c>
      <c r="D35" s="1068" t="s">
        <v>436</v>
      </c>
      <c r="E35" s="1055">
        <v>12178</v>
      </c>
      <c r="F35" s="1055">
        <v>12357</v>
      </c>
      <c r="H35" s="1069"/>
      <c r="I35" s="1069"/>
      <c r="J35" s="1070"/>
      <c r="K35" s="1070"/>
    </row>
    <row r="36" spans="2:11">
      <c r="B36" s="579"/>
      <c r="C36" s="1067" t="s">
        <v>1169</v>
      </c>
      <c r="D36" s="1068" t="s">
        <v>437</v>
      </c>
      <c r="E36" s="1055">
        <v>16286</v>
      </c>
      <c r="F36" s="1055">
        <v>16626</v>
      </c>
      <c r="H36" s="1069"/>
      <c r="I36" s="1069"/>
      <c r="J36" s="1070"/>
      <c r="K36" s="1070"/>
    </row>
    <row r="37" spans="2:11">
      <c r="B37" s="579"/>
      <c r="C37" s="1067" t="s">
        <v>1170</v>
      </c>
      <c r="D37" s="1068" t="s">
        <v>438</v>
      </c>
      <c r="E37" s="1055">
        <v>12213</v>
      </c>
      <c r="F37" s="1055">
        <v>12693</v>
      </c>
      <c r="H37" s="1069"/>
      <c r="I37" s="1069"/>
      <c r="J37" s="1070"/>
      <c r="K37" s="1070"/>
    </row>
    <row r="38" spans="2:11">
      <c r="B38" s="579"/>
      <c r="C38" s="1067" t="s">
        <v>1171</v>
      </c>
      <c r="D38" s="1068" t="s">
        <v>439</v>
      </c>
      <c r="E38" s="1055">
        <v>12993</v>
      </c>
      <c r="F38" s="1055">
        <v>13226</v>
      </c>
      <c r="H38" s="1069"/>
      <c r="I38" s="1069"/>
      <c r="J38" s="1070"/>
      <c r="K38" s="1070"/>
    </row>
    <row r="39" spans="2:11">
      <c r="B39" s="579"/>
      <c r="C39" s="1067" t="s">
        <v>1172</v>
      </c>
      <c r="D39" s="1068" t="s">
        <v>440</v>
      </c>
      <c r="E39" s="1055">
        <v>12929</v>
      </c>
      <c r="F39" s="1055">
        <v>13206</v>
      </c>
      <c r="H39" s="1069"/>
      <c r="I39" s="1069"/>
      <c r="J39" s="1070"/>
      <c r="K39" s="1070"/>
    </row>
    <row r="40" spans="2:11">
      <c r="B40" s="579"/>
      <c r="C40" s="1067" t="s">
        <v>1173</v>
      </c>
      <c r="D40" s="1068" t="s">
        <v>441</v>
      </c>
      <c r="E40" s="1055">
        <v>13468</v>
      </c>
      <c r="F40" s="1055">
        <v>13762</v>
      </c>
      <c r="H40" s="1069"/>
      <c r="I40" s="1069"/>
      <c r="J40" s="1070"/>
      <c r="K40" s="1070"/>
    </row>
    <row r="41" spans="2:11">
      <c r="B41" s="579"/>
      <c r="C41" s="1067" t="s">
        <v>1174</v>
      </c>
      <c r="D41" s="1068" t="s">
        <v>442</v>
      </c>
      <c r="E41" s="1055">
        <v>10316</v>
      </c>
      <c r="F41" s="1055">
        <v>10329</v>
      </c>
      <c r="H41" s="1069"/>
      <c r="I41" s="1069"/>
      <c r="J41" s="1070"/>
      <c r="K41" s="1070"/>
    </row>
    <row r="42" spans="2:11">
      <c r="B42" s="579"/>
      <c r="C42" s="1067" t="s">
        <v>1175</v>
      </c>
      <c r="D42" s="1068" t="s">
        <v>443</v>
      </c>
      <c r="E42" s="1055">
        <v>16838</v>
      </c>
      <c r="F42" s="1055">
        <v>17370</v>
      </c>
      <c r="H42" s="1069"/>
      <c r="I42" s="1069"/>
      <c r="J42" s="1070"/>
      <c r="K42" s="1070"/>
    </row>
    <row r="43" spans="2:11">
      <c r="B43" s="579"/>
      <c r="C43" s="1067" t="s">
        <v>1176</v>
      </c>
      <c r="D43" s="1068" t="s">
        <v>444</v>
      </c>
      <c r="E43" s="1055">
        <v>18496</v>
      </c>
      <c r="F43" s="1055">
        <v>18785</v>
      </c>
      <c r="H43" s="1069"/>
      <c r="I43" s="1069"/>
      <c r="J43" s="1070"/>
      <c r="K43" s="1070"/>
    </row>
    <row r="44" spans="2:11">
      <c r="B44" s="579"/>
      <c r="C44" s="1067" t="s">
        <v>1177</v>
      </c>
      <c r="D44" s="1068" t="s">
        <v>445</v>
      </c>
      <c r="E44" s="1055">
        <v>12658</v>
      </c>
      <c r="F44" s="1055">
        <v>13130</v>
      </c>
      <c r="H44" s="1069"/>
      <c r="I44" s="1069"/>
      <c r="J44" s="1070"/>
      <c r="K44" s="1070"/>
    </row>
    <row r="45" spans="2:11">
      <c r="B45" s="579"/>
      <c r="C45" s="1067" t="s">
        <v>1178</v>
      </c>
      <c r="D45" s="1068" t="s">
        <v>446</v>
      </c>
      <c r="E45" s="1055">
        <v>11171</v>
      </c>
      <c r="F45" s="1055">
        <v>11151</v>
      </c>
      <c r="H45" s="1069"/>
      <c r="I45" s="1069"/>
      <c r="J45" s="1070"/>
      <c r="K45" s="1070"/>
    </row>
    <row r="46" spans="2:11">
      <c r="B46" s="579"/>
      <c r="C46" s="1067" t="s">
        <v>1179</v>
      </c>
      <c r="D46" s="1068" t="s">
        <v>447</v>
      </c>
      <c r="E46" s="1055">
        <v>21041</v>
      </c>
      <c r="F46" s="1055">
        <v>21695</v>
      </c>
      <c r="H46" s="1069"/>
      <c r="I46" s="1069"/>
      <c r="J46" s="1070"/>
      <c r="K46" s="1070"/>
    </row>
    <row r="47" spans="2:11">
      <c r="B47" s="579"/>
      <c r="C47" s="1067" t="s">
        <v>1180</v>
      </c>
      <c r="D47" s="1068" t="s">
        <v>448</v>
      </c>
      <c r="E47" s="1055">
        <v>13080</v>
      </c>
      <c r="F47" s="1055">
        <v>13420</v>
      </c>
      <c r="H47" s="1069"/>
      <c r="I47" s="1069"/>
      <c r="J47" s="1070"/>
      <c r="K47" s="1070"/>
    </row>
    <row r="48" spans="2:11">
      <c r="B48" s="579"/>
      <c r="C48" s="1067" t="s">
        <v>1181</v>
      </c>
      <c r="D48" s="1068" t="s">
        <v>449</v>
      </c>
      <c r="E48" s="1055">
        <v>12919</v>
      </c>
      <c r="F48" s="1055">
        <v>13307</v>
      </c>
      <c r="H48" s="1069"/>
      <c r="I48" s="1069"/>
      <c r="J48" s="1070"/>
      <c r="K48" s="1070"/>
    </row>
    <row r="49" spans="2:11">
      <c r="B49" s="579"/>
      <c r="C49" s="1067" t="s">
        <v>1182</v>
      </c>
      <c r="D49" s="1068" t="s">
        <v>450</v>
      </c>
      <c r="E49" s="1055">
        <v>10653</v>
      </c>
      <c r="F49" s="1055">
        <v>10634</v>
      </c>
      <c r="H49" s="1069"/>
      <c r="I49" s="1069"/>
      <c r="J49" s="1070"/>
      <c r="K49" s="1070"/>
    </row>
    <row r="50" spans="2:11">
      <c r="B50" s="579"/>
      <c r="C50" s="1067" t="s">
        <v>1183</v>
      </c>
      <c r="D50" s="1068" t="s">
        <v>451</v>
      </c>
      <c r="E50" s="1055">
        <v>21086</v>
      </c>
      <c r="F50" s="1055">
        <v>21147</v>
      </c>
      <c r="H50" s="1069"/>
      <c r="I50" s="1069"/>
      <c r="J50" s="1070"/>
      <c r="K50" s="1070"/>
    </row>
    <row r="51" spans="2:11">
      <c r="B51" s="579"/>
      <c r="C51" s="1067" t="s">
        <v>1184</v>
      </c>
      <c r="D51" s="1068" t="s">
        <v>452</v>
      </c>
      <c r="E51" s="1055">
        <v>14624</v>
      </c>
      <c r="F51" s="1055">
        <v>14968</v>
      </c>
      <c r="H51" s="1069"/>
      <c r="I51" s="1069"/>
      <c r="J51" s="1070"/>
      <c r="K51" s="1070"/>
    </row>
    <row r="52" spans="2:11">
      <c r="B52" s="579"/>
      <c r="C52" s="1067" t="s">
        <v>1185</v>
      </c>
      <c r="D52" s="1068" t="s">
        <v>453</v>
      </c>
      <c r="E52" s="1055">
        <v>12717</v>
      </c>
      <c r="F52" s="1055">
        <v>13179</v>
      </c>
      <c r="H52" s="1069"/>
      <c r="I52" s="1069"/>
      <c r="J52" s="1070"/>
      <c r="K52" s="1070"/>
    </row>
    <row r="53" spans="2:11">
      <c r="B53" s="579"/>
      <c r="C53" s="1067" t="s">
        <v>1186</v>
      </c>
      <c r="D53" s="1068" t="s">
        <v>454</v>
      </c>
      <c r="E53" s="1055">
        <v>13739</v>
      </c>
      <c r="F53" s="1055">
        <v>14071</v>
      </c>
      <c r="H53" s="1069"/>
      <c r="I53" s="1069"/>
      <c r="J53" s="1070"/>
      <c r="K53" s="1070"/>
    </row>
    <row r="54" spans="2:11">
      <c r="B54" s="579"/>
      <c r="C54" s="1067" t="s">
        <v>1187</v>
      </c>
      <c r="D54" s="1068" t="s">
        <v>455</v>
      </c>
      <c r="E54" s="1055">
        <v>14773</v>
      </c>
      <c r="F54" s="1055">
        <v>15097</v>
      </c>
      <c r="H54" s="1069"/>
      <c r="I54" s="1069"/>
      <c r="J54" s="1070"/>
      <c r="K54" s="1070"/>
    </row>
    <row r="55" spans="2:11">
      <c r="B55" s="579"/>
      <c r="C55" s="1067" t="s">
        <v>1188</v>
      </c>
      <c r="D55" s="1068" t="s">
        <v>456</v>
      </c>
      <c r="E55" s="1055">
        <v>13424</v>
      </c>
      <c r="F55" s="1055">
        <v>13523</v>
      </c>
      <c r="H55" s="1069"/>
      <c r="I55" s="1069"/>
      <c r="J55" s="1070"/>
      <c r="K55" s="1070"/>
    </row>
    <row r="56" spans="2:11">
      <c r="B56" s="579"/>
      <c r="C56" s="1067" t="s">
        <v>1189</v>
      </c>
      <c r="D56" s="1068" t="s">
        <v>457</v>
      </c>
      <c r="E56" s="1055">
        <v>18313</v>
      </c>
      <c r="F56" s="1055">
        <v>18674</v>
      </c>
      <c r="H56" s="1069"/>
      <c r="I56" s="1069"/>
      <c r="J56" s="1070"/>
      <c r="K56" s="1070"/>
    </row>
    <row r="57" spans="2:11">
      <c r="B57" s="579"/>
      <c r="C57" s="1067" t="s">
        <v>1190</v>
      </c>
      <c r="D57" s="1068" t="s">
        <v>458</v>
      </c>
      <c r="E57" s="1055">
        <v>11471</v>
      </c>
      <c r="F57" s="1055">
        <v>11785</v>
      </c>
      <c r="H57" s="1069"/>
      <c r="I57" s="1069"/>
      <c r="J57" s="1070"/>
      <c r="K57" s="1070"/>
    </row>
    <row r="58" spans="2:11">
      <c r="B58" s="579"/>
      <c r="C58" s="1067" t="s">
        <v>1191</v>
      </c>
      <c r="D58" s="1068" t="s">
        <v>459</v>
      </c>
      <c r="E58" s="1055">
        <v>21254</v>
      </c>
      <c r="F58" s="1055">
        <v>21569</v>
      </c>
      <c r="H58" s="1069"/>
      <c r="I58" s="1069"/>
      <c r="J58" s="1070"/>
      <c r="K58" s="1070"/>
    </row>
    <row r="59" spans="2:11">
      <c r="B59" s="579"/>
      <c r="C59" s="1067" t="s">
        <v>1192</v>
      </c>
      <c r="D59" s="1068" t="s">
        <v>460</v>
      </c>
      <c r="E59" s="1055">
        <v>12860</v>
      </c>
      <c r="F59" s="1055">
        <v>13148</v>
      </c>
      <c r="H59" s="1069"/>
      <c r="I59" s="1069"/>
      <c r="J59" s="1070"/>
      <c r="K59" s="1070"/>
    </row>
    <row r="60" spans="2:11">
      <c r="B60" s="579"/>
      <c r="C60" s="1067" t="s">
        <v>1193</v>
      </c>
      <c r="D60" s="1068" t="s">
        <v>461</v>
      </c>
      <c r="E60" s="1055">
        <v>22022</v>
      </c>
      <c r="F60" s="1055">
        <v>22617</v>
      </c>
      <c r="H60" s="1069"/>
      <c r="I60" s="1069"/>
      <c r="J60" s="1070"/>
      <c r="K60" s="1070"/>
    </row>
    <row r="61" spans="2:11">
      <c r="B61" s="579"/>
      <c r="C61" s="1071" t="s">
        <v>1194</v>
      </c>
      <c r="D61" s="1068" t="s">
        <v>1195</v>
      </c>
      <c r="E61" s="1055">
        <v>14416</v>
      </c>
      <c r="F61" s="1055">
        <v>15026</v>
      </c>
      <c r="H61" s="1069"/>
      <c r="I61" s="1069"/>
      <c r="J61" s="1070"/>
      <c r="K61" s="1070"/>
    </row>
    <row r="62" spans="2:11">
      <c r="B62" s="579"/>
      <c r="C62" s="1067" t="s">
        <v>1196</v>
      </c>
      <c r="D62" s="1068" t="s">
        <v>462</v>
      </c>
      <c r="E62" s="1055">
        <v>14033</v>
      </c>
      <c r="F62" s="1055">
        <v>14225</v>
      </c>
      <c r="H62" s="1069"/>
      <c r="I62" s="1069"/>
      <c r="J62" s="1070"/>
      <c r="K62" s="1070"/>
    </row>
    <row r="63" spans="2:11">
      <c r="B63" s="579"/>
      <c r="C63" s="1067" t="s">
        <v>1197</v>
      </c>
      <c r="D63" s="1068" t="s">
        <v>463</v>
      </c>
      <c r="E63" s="1055">
        <v>11504</v>
      </c>
      <c r="F63" s="1055">
        <v>11999</v>
      </c>
      <c r="H63" s="1069"/>
      <c r="I63" s="1069"/>
      <c r="J63" s="1070"/>
      <c r="K63" s="1070"/>
    </row>
    <row r="64" spans="2:11">
      <c r="B64" s="579"/>
      <c r="C64" s="1067" t="s">
        <v>1198</v>
      </c>
      <c r="D64" s="1068" t="s">
        <v>464</v>
      </c>
      <c r="E64" s="1055">
        <v>15205</v>
      </c>
      <c r="F64" s="1055">
        <v>15827</v>
      </c>
      <c r="H64" s="1069"/>
      <c r="I64" s="1069"/>
      <c r="J64" s="1070"/>
      <c r="K64" s="1070"/>
    </row>
    <row r="65" spans="2:11">
      <c r="B65" s="579"/>
      <c r="C65" s="1067" t="s">
        <v>1199</v>
      </c>
      <c r="D65" s="1068" t="s">
        <v>465</v>
      </c>
      <c r="E65" s="1055">
        <v>17866</v>
      </c>
      <c r="F65" s="1055">
        <v>18209</v>
      </c>
      <c r="H65" s="1069"/>
      <c r="I65" s="1069"/>
      <c r="J65" s="1070"/>
      <c r="K65" s="1070"/>
    </row>
    <row r="66" spans="2:11">
      <c r="B66" s="579"/>
      <c r="C66" s="1067" t="s">
        <v>1200</v>
      </c>
      <c r="D66" s="1068" t="s">
        <v>466</v>
      </c>
      <c r="E66" s="1055">
        <v>23141</v>
      </c>
      <c r="F66" s="1055">
        <v>23514</v>
      </c>
      <c r="H66" s="1069"/>
      <c r="I66" s="1069"/>
      <c r="J66" s="1070"/>
      <c r="K66" s="1070"/>
    </row>
    <row r="67" spans="2:11">
      <c r="B67" s="579"/>
      <c r="C67" s="1067" t="s">
        <v>1201</v>
      </c>
      <c r="D67" s="1068" t="s">
        <v>467</v>
      </c>
      <c r="E67" s="1055">
        <v>61922</v>
      </c>
      <c r="F67" s="1055">
        <v>66919</v>
      </c>
      <c r="H67" s="1069"/>
      <c r="I67" s="1069"/>
      <c r="J67" s="1070"/>
      <c r="K67" s="1070"/>
    </row>
    <row r="68" spans="2:11">
      <c r="B68" s="579"/>
      <c r="C68" s="1067" t="s">
        <v>1202</v>
      </c>
      <c r="D68" s="1068" t="s">
        <v>468</v>
      </c>
      <c r="E68" s="1055">
        <v>13784</v>
      </c>
      <c r="F68" s="1055">
        <v>14000</v>
      </c>
      <c r="H68" s="1069"/>
      <c r="I68" s="1069"/>
      <c r="J68" s="1070"/>
      <c r="K68" s="1070"/>
    </row>
    <row r="69" spans="2:11">
      <c r="B69" s="579"/>
      <c r="C69" s="1067" t="s">
        <v>1203</v>
      </c>
      <c r="D69" s="1068" t="s">
        <v>469</v>
      </c>
      <c r="E69" s="1055">
        <v>9775</v>
      </c>
      <c r="F69" s="1055">
        <v>9944</v>
      </c>
      <c r="H69" s="1069"/>
      <c r="I69" s="1069"/>
      <c r="J69" s="1070"/>
      <c r="K69" s="1070"/>
    </row>
    <row r="70" spans="2:11">
      <c r="B70" s="579"/>
      <c r="C70" s="1067" t="s">
        <v>1204</v>
      </c>
      <c r="D70" s="1068" t="s">
        <v>470</v>
      </c>
      <c r="E70" s="1055">
        <v>12173</v>
      </c>
      <c r="F70" s="1055">
        <v>12319</v>
      </c>
      <c r="H70" s="1069"/>
      <c r="I70" s="1069"/>
      <c r="J70" s="1070"/>
      <c r="K70" s="1070"/>
    </row>
    <row r="71" spans="2:11">
      <c r="B71" s="579"/>
      <c r="C71" s="1067" t="s">
        <v>1205</v>
      </c>
      <c r="D71" s="1068" t="s">
        <v>471</v>
      </c>
      <c r="E71" s="1055">
        <v>14043</v>
      </c>
      <c r="F71" s="1055">
        <v>14380</v>
      </c>
      <c r="H71" s="1069"/>
      <c r="I71" s="1069"/>
      <c r="J71" s="1070"/>
      <c r="K71" s="1070"/>
    </row>
    <row r="72" spans="2:11">
      <c r="B72" s="579"/>
      <c r="C72" s="1067" t="s">
        <v>1206</v>
      </c>
      <c r="D72" s="1068" t="s">
        <v>472</v>
      </c>
      <c r="E72" s="1055">
        <v>21777</v>
      </c>
      <c r="F72" s="1055">
        <v>22071</v>
      </c>
      <c r="H72" s="1069"/>
      <c r="I72" s="1069"/>
      <c r="J72" s="1070"/>
      <c r="K72" s="1070"/>
    </row>
    <row r="73" spans="2:11">
      <c r="B73" s="579"/>
      <c r="C73" s="1067" t="s">
        <v>1207</v>
      </c>
      <c r="D73" s="1068" t="s">
        <v>473</v>
      </c>
      <c r="E73" s="1055">
        <v>12770</v>
      </c>
      <c r="F73" s="1055">
        <v>13415</v>
      </c>
      <c r="H73" s="1069"/>
      <c r="I73" s="1069"/>
      <c r="J73" s="1070"/>
      <c r="K73" s="1070"/>
    </row>
    <row r="74" spans="2:11">
      <c r="B74" s="579"/>
      <c r="C74" s="1067" t="s">
        <v>1208</v>
      </c>
      <c r="D74" s="1068" t="s">
        <v>474</v>
      </c>
      <c r="E74" s="1055">
        <v>14903</v>
      </c>
      <c r="F74" s="1055">
        <v>15128</v>
      </c>
      <c r="H74" s="1069"/>
      <c r="I74" s="1069"/>
      <c r="J74" s="1070"/>
      <c r="K74" s="1070"/>
    </row>
    <row r="75" spans="2:11">
      <c r="B75" s="579"/>
      <c r="C75" s="1067" t="s">
        <v>1209</v>
      </c>
      <c r="D75" s="1068" t="s">
        <v>475</v>
      </c>
      <c r="E75" s="1055">
        <v>11948</v>
      </c>
      <c r="F75" s="1055">
        <v>12284</v>
      </c>
      <c r="H75" s="1069"/>
      <c r="I75" s="1069"/>
      <c r="J75" s="1070"/>
      <c r="K75" s="1070"/>
    </row>
    <row r="76" spans="2:11">
      <c r="B76" s="579"/>
      <c r="C76" s="1067" t="s">
        <v>1210</v>
      </c>
      <c r="D76" s="1068" t="s">
        <v>476</v>
      </c>
      <c r="E76" s="1055">
        <v>12943</v>
      </c>
      <c r="F76" s="1055">
        <v>13280</v>
      </c>
      <c r="H76" s="1069"/>
      <c r="I76" s="1069"/>
      <c r="J76" s="1070"/>
      <c r="K76" s="1070"/>
    </row>
    <row r="77" spans="2:11">
      <c r="B77" s="579"/>
      <c r="C77" s="1067" t="s">
        <v>1211</v>
      </c>
      <c r="D77" s="1068" t="s">
        <v>477</v>
      </c>
      <c r="E77" s="1055">
        <v>13200</v>
      </c>
      <c r="F77" s="1055">
        <v>13308</v>
      </c>
      <c r="H77" s="1069"/>
      <c r="I77" s="1069"/>
      <c r="J77" s="1070"/>
      <c r="K77" s="1070"/>
    </row>
    <row r="78" spans="2:11">
      <c r="B78" s="579"/>
      <c r="C78" s="1067" t="s">
        <v>1212</v>
      </c>
      <c r="D78" s="1068" t="s">
        <v>478</v>
      </c>
      <c r="E78" s="1055">
        <v>11553</v>
      </c>
      <c r="F78" s="1055">
        <v>11673</v>
      </c>
      <c r="H78" s="1069"/>
      <c r="I78" s="1069"/>
      <c r="J78" s="1070"/>
      <c r="K78" s="1070"/>
    </row>
    <row r="79" spans="2:11">
      <c r="B79" s="579"/>
      <c r="C79" s="1067" t="s">
        <v>1213</v>
      </c>
      <c r="D79" s="1068" t="s">
        <v>479</v>
      </c>
      <c r="E79" s="1055">
        <v>20972</v>
      </c>
      <c r="F79" s="1055">
        <v>21349</v>
      </c>
      <c r="H79" s="1069"/>
      <c r="I79" s="1069"/>
      <c r="J79" s="1070"/>
      <c r="K79" s="1070"/>
    </row>
    <row r="80" spans="2:11">
      <c r="B80" s="579"/>
      <c r="C80" s="1067" t="s">
        <v>1214</v>
      </c>
      <c r="D80" s="1068" t="s">
        <v>480</v>
      </c>
      <c r="E80" s="1055">
        <v>12163</v>
      </c>
      <c r="F80" s="1055">
        <v>12307</v>
      </c>
      <c r="H80" s="1069"/>
      <c r="I80" s="1069"/>
      <c r="J80" s="1070"/>
      <c r="K80" s="1070"/>
    </row>
    <row r="81" spans="2:11">
      <c r="B81" s="579"/>
      <c r="C81" s="1067" t="s">
        <v>1215</v>
      </c>
      <c r="D81" s="1068" t="s">
        <v>481</v>
      </c>
      <c r="E81" s="1055">
        <v>10874</v>
      </c>
      <c r="F81" s="1055">
        <v>10988</v>
      </c>
      <c r="H81" s="1069"/>
      <c r="I81" s="1069"/>
      <c r="J81" s="1070"/>
      <c r="K81" s="1070"/>
    </row>
    <row r="82" spans="2:11">
      <c r="B82" s="579"/>
      <c r="C82" s="1067" t="s">
        <v>1216</v>
      </c>
      <c r="D82" s="1068" t="s">
        <v>482</v>
      </c>
      <c r="E82" s="1055">
        <v>11628</v>
      </c>
      <c r="F82" s="1055">
        <v>11681</v>
      </c>
      <c r="H82" s="1069"/>
      <c r="I82" s="1069"/>
      <c r="J82" s="1070"/>
      <c r="K82" s="1070"/>
    </row>
    <row r="83" spans="2:11">
      <c r="B83" s="579"/>
      <c r="C83" s="1067" t="s">
        <v>1217</v>
      </c>
      <c r="D83" s="1068" t="s">
        <v>483</v>
      </c>
      <c r="E83" s="1055">
        <v>13552</v>
      </c>
      <c r="F83" s="1055">
        <v>13816</v>
      </c>
      <c r="H83" s="1069"/>
      <c r="I83" s="1069"/>
      <c r="J83" s="1070"/>
      <c r="K83" s="1070"/>
    </row>
    <row r="84" spans="2:11">
      <c r="B84" s="579"/>
      <c r="C84" s="1067" t="s">
        <v>1218</v>
      </c>
      <c r="D84" s="1068" t="s">
        <v>484</v>
      </c>
      <c r="E84" s="1055">
        <v>11634</v>
      </c>
      <c r="F84" s="1055">
        <v>11152</v>
      </c>
      <c r="H84" s="1069"/>
      <c r="I84" s="1069"/>
      <c r="J84" s="1070"/>
      <c r="K84" s="1070"/>
    </row>
    <row r="85" spans="2:11">
      <c r="B85" s="579"/>
      <c r="C85" s="1067" t="s">
        <v>1219</v>
      </c>
      <c r="D85" s="1068" t="s">
        <v>485</v>
      </c>
      <c r="E85" s="1055">
        <v>11176</v>
      </c>
      <c r="F85" s="1055">
        <v>10967</v>
      </c>
      <c r="H85" s="1069"/>
      <c r="I85" s="1069"/>
      <c r="J85" s="1070"/>
      <c r="K85" s="1070"/>
    </row>
    <row r="86" spans="2:11">
      <c r="B86" s="579"/>
      <c r="C86" s="1067" t="s">
        <v>1220</v>
      </c>
      <c r="D86" s="1068" t="s">
        <v>486</v>
      </c>
      <c r="E86" s="1055">
        <v>12336</v>
      </c>
      <c r="F86" s="1055">
        <v>12512</v>
      </c>
      <c r="H86" s="1069"/>
      <c r="I86" s="1069"/>
      <c r="J86" s="1070"/>
      <c r="K86" s="1070"/>
    </row>
    <row r="87" spans="2:11">
      <c r="B87" s="579"/>
      <c r="C87" s="1067" t="s">
        <v>1221</v>
      </c>
      <c r="D87" s="1068" t="s">
        <v>487</v>
      </c>
      <c r="E87" s="1055">
        <v>11958</v>
      </c>
      <c r="F87" s="1055">
        <v>12056</v>
      </c>
      <c r="H87" s="1069"/>
      <c r="I87" s="1069"/>
      <c r="J87" s="1070"/>
      <c r="K87" s="1070"/>
    </row>
    <row r="88" spans="2:11">
      <c r="B88" s="579"/>
      <c r="C88" s="1067" t="s">
        <v>1222</v>
      </c>
      <c r="D88" s="1068" t="s">
        <v>488</v>
      </c>
      <c r="E88" s="1055">
        <v>13114</v>
      </c>
      <c r="F88" s="1055">
        <v>13286</v>
      </c>
      <c r="H88" s="1069"/>
      <c r="I88" s="1069"/>
      <c r="J88" s="1070"/>
      <c r="K88" s="1070"/>
    </row>
    <row r="89" spans="2:11">
      <c r="B89" s="579"/>
      <c r="C89" s="1067" t="s">
        <v>1223</v>
      </c>
      <c r="D89" s="1068" t="s">
        <v>489</v>
      </c>
      <c r="E89" s="1055">
        <v>11603</v>
      </c>
      <c r="F89" s="1055">
        <v>11609</v>
      </c>
      <c r="H89" s="1069"/>
      <c r="I89" s="1069"/>
      <c r="J89" s="1070"/>
      <c r="K89" s="1070"/>
    </row>
    <row r="90" spans="2:11">
      <c r="B90" s="579"/>
      <c r="C90" s="1067" t="s">
        <v>1224</v>
      </c>
      <c r="D90" s="1068" t="s">
        <v>490</v>
      </c>
      <c r="E90" s="1055">
        <v>12547</v>
      </c>
      <c r="F90" s="1055">
        <v>13082</v>
      </c>
      <c r="H90" s="1069"/>
      <c r="I90" s="1069"/>
      <c r="J90" s="1070"/>
      <c r="K90" s="1070"/>
    </row>
    <row r="91" spans="2:11">
      <c r="B91" s="579"/>
      <c r="C91" s="1067" t="s">
        <v>1225</v>
      </c>
      <c r="D91" s="1068" t="s">
        <v>491</v>
      </c>
      <c r="E91" s="1055">
        <v>16142</v>
      </c>
      <c r="F91" s="1055">
        <v>16320</v>
      </c>
      <c r="H91" s="1069"/>
      <c r="I91" s="1069"/>
      <c r="J91" s="1070"/>
      <c r="K91" s="1070"/>
    </row>
    <row r="92" spans="2:11">
      <c r="B92" s="579"/>
      <c r="C92" s="1067" t="s">
        <v>1226</v>
      </c>
      <c r="D92" s="1068" t="s">
        <v>492</v>
      </c>
      <c r="E92" s="1055">
        <v>12937</v>
      </c>
      <c r="F92" s="1055">
        <v>13277</v>
      </c>
      <c r="H92" s="1069"/>
      <c r="I92" s="1069"/>
      <c r="J92" s="1070"/>
      <c r="K92" s="1070"/>
    </row>
    <row r="93" spans="2:11">
      <c r="B93" s="579"/>
      <c r="C93" s="1067" t="s">
        <v>1227</v>
      </c>
      <c r="D93" s="1068" t="s">
        <v>493</v>
      </c>
      <c r="E93" s="1055">
        <v>20896</v>
      </c>
      <c r="F93" s="1055">
        <v>21205</v>
      </c>
      <c r="H93" s="1069"/>
      <c r="I93" s="1069"/>
      <c r="J93" s="1070"/>
      <c r="K93" s="1070"/>
    </row>
    <row r="94" spans="2:11">
      <c r="B94" s="579"/>
      <c r="C94" s="1067" t="s">
        <v>1228</v>
      </c>
      <c r="D94" s="1068" t="s">
        <v>494</v>
      </c>
      <c r="E94" s="1055">
        <v>16550</v>
      </c>
      <c r="F94" s="1055">
        <v>16850</v>
      </c>
      <c r="H94" s="1069"/>
      <c r="I94" s="1069"/>
      <c r="J94" s="1070"/>
      <c r="K94" s="1070"/>
    </row>
    <row r="95" spans="2:11">
      <c r="B95" s="579"/>
      <c r="C95" s="1067" t="s">
        <v>1229</v>
      </c>
      <c r="D95" s="1068" t="s">
        <v>495</v>
      </c>
      <c r="E95" s="1055">
        <v>7560</v>
      </c>
      <c r="F95" s="1055">
        <v>8160</v>
      </c>
      <c r="H95" s="1069"/>
      <c r="I95" s="1069"/>
      <c r="J95" s="1070"/>
      <c r="K95" s="1070"/>
    </row>
    <row r="96" spans="2:11">
      <c r="B96" s="579"/>
      <c r="C96" s="1067" t="s">
        <v>1230</v>
      </c>
      <c r="D96" s="1068" t="s">
        <v>496</v>
      </c>
      <c r="E96" s="1055">
        <v>12893</v>
      </c>
      <c r="F96" s="1055">
        <v>14142</v>
      </c>
      <c r="H96" s="1069"/>
      <c r="I96" s="1069"/>
      <c r="J96" s="1070"/>
      <c r="K96" s="1070"/>
    </row>
    <row r="97" spans="2:11">
      <c r="B97" s="579"/>
      <c r="C97" s="1067" t="s">
        <v>1231</v>
      </c>
      <c r="D97" s="1068" t="s">
        <v>497</v>
      </c>
      <c r="E97" s="1055">
        <v>11557</v>
      </c>
      <c r="F97" s="1055">
        <v>11796</v>
      </c>
      <c r="H97" s="1069"/>
      <c r="I97" s="1069"/>
      <c r="J97" s="1070"/>
      <c r="K97" s="1070"/>
    </row>
    <row r="98" spans="2:11">
      <c r="B98" s="579"/>
      <c r="C98" s="1067" t="s">
        <v>1232</v>
      </c>
      <c r="D98" s="1068" t="s">
        <v>498</v>
      </c>
      <c r="E98" s="1055">
        <v>14758</v>
      </c>
      <c r="F98" s="1055">
        <v>15055</v>
      </c>
      <c r="H98" s="1069"/>
      <c r="I98" s="1069"/>
      <c r="J98" s="1070"/>
      <c r="K98" s="1070"/>
    </row>
    <row r="99" spans="2:11">
      <c r="B99" s="579"/>
      <c r="C99" s="1067" t="s">
        <v>1233</v>
      </c>
      <c r="D99" s="1068" t="s">
        <v>499</v>
      </c>
      <c r="E99" s="1055">
        <v>11961</v>
      </c>
      <c r="F99" s="1055">
        <v>12417</v>
      </c>
      <c r="H99" s="1069"/>
      <c r="I99" s="1069"/>
      <c r="J99" s="1070"/>
      <c r="K99" s="1070"/>
    </row>
    <row r="100" spans="2:11">
      <c r="B100" s="579"/>
      <c r="C100" s="1067" t="s">
        <v>1234</v>
      </c>
      <c r="D100" s="1068" t="s">
        <v>500</v>
      </c>
      <c r="E100" s="1055">
        <v>11433</v>
      </c>
      <c r="F100" s="1055">
        <v>11757</v>
      </c>
      <c r="H100" s="1069"/>
      <c r="I100" s="1069"/>
      <c r="J100" s="1070"/>
      <c r="K100" s="1070"/>
    </row>
    <row r="101" spans="2:11">
      <c r="B101" s="579"/>
      <c r="C101" s="1067" t="s">
        <v>1235</v>
      </c>
      <c r="D101" s="1068" t="s">
        <v>501</v>
      </c>
      <c r="E101" s="1055">
        <v>15834</v>
      </c>
      <c r="F101" s="1055">
        <v>16304</v>
      </c>
      <c r="H101" s="1069"/>
      <c r="I101" s="1069"/>
      <c r="J101" s="1070"/>
      <c r="K101" s="1070"/>
    </row>
    <row r="102" spans="2:11">
      <c r="B102" s="579"/>
      <c r="C102" s="1067" t="s">
        <v>1236</v>
      </c>
      <c r="D102" s="1068" t="s">
        <v>502</v>
      </c>
      <c r="E102" s="1055">
        <v>22124</v>
      </c>
      <c r="F102" s="1055">
        <v>22398</v>
      </c>
      <c r="H102" s="1069"/>
      <c r="I102" s="1069"/>
      <c r="J102" s="1070"/>
      <c r="K102" s="1070"/>
    </row>
    <row r="103" spans="2:11">
      <c r="B103" s="579"/>
      <c r="C103" s="1067" t="s">
        <v>1237</v>
      </c>
      <c r="D103" s="1068" t="s">
        <v>503</v>
      </c>
      <c r="E103" s="1055">
        <v>10555</v>
      </c>
      <c r="F103" s="1055">
        <v>10761</v>
      </c>
      <c r="H103" s="1069"/>
      <c r="I103" s="1069"/>
      <c r="J103" s="1070"/>
      <c r="K103" s="1070"/>
    </row>
    <row r="104" spans="2:11">
      <c r="B104" s="579"/>
      <c r="C104" s="1067" t="s">
        <v>1238</v>
      </c>
      <c r="D104" s="1068" t="s">
        <v>166</v>
      </c>
      <c r="E104" s="1055">
        <v>9750</v>
      </c>
      <c r="F104" s="1055">
        <v>9918</v>
      </c>
      <c r="H104" s="1069"/>
      <c r="I104" s="1069"/>
      <c r="J104" s="1070"/>
      <c r="K104" s="1070"/>
    </row>
    <row r="105" spans="2:11">
      <c r="B105" s="579"/>
      <c r="C105" s="1067" t="s">
        <v>1239</v>
      </c>
      <c r="D105" s="1068" t="s">
        <v>504</v>
      </c>
      <c r="E105" s="1055">
        <v>19821</v>
      </c>
      <c r="F105" s="1055">
        <v>20124</v>
      </c>
      <c r="H105" s="1069"/>
      <c r="I105" s="1069"/>
      <c r="J105" s="1070"/>
      <c r="K105" s="1070"/>
    </row>
    <row r="106" spans="2:11">
      <c r="B106" s="579"/>
      <c r="C106" s="1067" t="s">
        <v>1240</v>
      </c>
      <c r="D106" s="1068" t="s">
        <v>505</v>
      </c>
      <c r="E106" s="1055">
        <v>12496</v>
      </c>
      <c r="F106" s="1055">
        <v>12930</v>
      </c>
      <c r="H106" s="1069"/>
      <c r="I106" s="1069"/>
      <c r="J106" s="1070"/>
      <c r="K106" s="1070"/>
    </row>
    <row r="107" spans="2:11">
      <c r="B107" s="579"/>
      <c r="C107" s="1067" t="s">
        <v>1241</v>
      </c>
      <c r="D107" s="1068" t="s">
        <v>506</v>
      </c>
      <c r="E107" s="1055">
        <v>12140</v>
      </c>
      <c r="F107" s="1055">
        <v>12318</v>
      </c>
      <c r="H107" s="1069"/>
      <c r="I107" s="1069"/>
      <c r="J107" s="1070"/>
      <c r="K107" s="1070"/>
    </row>
    <row r="108" spans="2:11">
      <c r="B108" s="579"/>
      <c r="C108" s="1067" t="s">
        <v>1242</v>
      </c>
      <c r="D108" s="1068" t="s">
        <v>507</v>
      </c>
      <c r="E108" s="1055">
        <v>13659</v>
      </c>
      <c r="F108" s="1055">
        <v>13834</v>
      </c>
      <c r="H108" s="1069"/>
      <c r="I108" s="1069"/>
      <c r="J108" s="1070"/>
      <c r="K108" s="1070"/>
    </row>
    <row r="109" spans="2:11">
      <c r="B109" s="579"/>
      <c r="C109" s="1067" t="s">
        <v>1243</v>
      </c>
      <c r="D109" s="1068" t="s">
        <v>508</v>
      </c>
      <c r="E109" s="1055">
        <v>14727</v>
      </c>
      <c r="F109" s="1055">
        <v>14696</v>
      </c>
      <c r="H109" s="1069"/>
      <c r="I109" s="1069"/>
      <c r="J109" s="1070"/>
      <c r="K109" s="1070"/>
    </row>
    <row r="110" spans="2:11">
      <c r="B110" s="579"/>
      <c r="C110" s="1067" t="s">
        <v>1244</v>
      </c>
      <c r="D110" s="1068" t="s">
        <v>509</v>
      </c>
      <c r="E110" s="1055">
        <v>12587</v>
      </c>
      <c r="F110" s="1055">
        <v>12849</v>
      </c>
      <c r="H110" s="1069"/>
      <c r="I110" s="1069"/>
      <c r="J110" s="1070"/>
      <c r="K110" s="1070"/>
    </row>
    <row r="111" spans="2:11">
      <c r="B111" s="579"/>
      <c r="C111" s="1067" t="s">
        <v>1245</v>
      </c>
      <c r="D111" s="1068" t="s">
        <v>510</v>
      </c>
      <c r="E111" s="1055">
        <v>11410</v>
      </c>
      <c r="F111" s="1055">
        <v>11502</v>
      </c>
      <c r="H111" s="1069"/>
      <c r="I111" s="1069"/>
      <c r="J111" s="1070"/>
      <c r="K111" s="1070"/>
    </row>
    <row r="112" spans="2:11">
      <c r="B112" s="579"/>
      <c r="C112" s="1067" t="s">
        <v>1246</v>
      </c>
      <c r="D112" s="1068" t="s">
        <v>511</v>
      </c>
      <c r="E112" s="1055">
        <v>11720</v>
      </c>
      <c r="F112" s="1055">
        <v>12111</v>
      </c>
      <c r="H112" s="1069"/>
      <c r="I112" s="1069"/>
      <c r="J112" s="1070"/>
      <c r="K112" s="1070"/>
    </row>
    <row r="113" spans="2:11">
      <c r="B113" s="579"/>
      <c r="C113" s="1067" t="s">
        <v>1247</v>
      </c>
      <c r="D113" s="1068" t="s">
        <v>512</v>
      </c>
      <c r="E113" s="1055">
        <v>12530</v>
      </c>
      <c r="F113" s="1055">
        <v>12700</v>
      </c>
      <c r="H113" s="1069"/>
      <c r="I113" s="1069"/>
      <c r="J113" s="1070"/>
      <c r="K113" s="1070"/>
    </row>
    <row r="114" spans="2:11">
      <c r="B114" s="579"/>
      <c r="C114" s="1067" t="s">
        <v>1248</v>
      </c>
      <c r="D114" s="1068" t="s">
        <v>513</v>
      </c>
      <c r="E114" s="1055">
        <v>11832</v>
      </c>
      <c r="F114" s="1055">
        <v>11925</v>
      </c>
      <c r="H114" s="1069"/>
      <c r="I114" s="1069"/>
      <c r="J114" s="1070"/>
      <c r="K114" s="1070"/>
    </row>
    <row r="115" spans="2:11">
      <c r="B115" s="579"/>
      <c r="C115" s="1067" t="s">
        <v>1249</v>
      </c>
      <c r="D115" s="1068" t="s">
        <v>514</v>
      </c>
      <c r="E115" s="1055">
        <v>11707</v>
      </c>
      <c r="F115" s="1055">
        <v>12004</v>
      </c>
      <c r="H115" s="1069"/>
      <c r="I115" s="1069"/>
      <c r="J115" s="1070"/>
      <c r="K115" s="1070"/>
    </row>
    <row r="116" spans="2:11">
      <c r="B116" s="579"/>
      <c r="C116" s="1067" t="s">
        <v>1250</v>
      </c>
      <c r="D116" s="1068" t="s">
        <v>515</v>
      </c>
      <c r="E116" s="1055">
        <v>13773</v>
      </c>
      <c r="F116" s="1055">
        <v>14234</v>
      </c>
      <c r="H116" s="1069"/>
      <c r="I116" s="1069"/>
      <c r="J116" s="1070"/>
      <c r="K116" s="1070"/>
    </row>
    <row r="117" spans="2:11">
      <c r="B117" s="579"/>
      <c r="C117" s="1067" t="s">
        <v>1251</v>
      </c>
      <c r="D117" s="1068" t="s">
        <v>516</v>
      </c>
      <c r="E117" s="1055">
        <v>14241</v>
      </c>
      <c r="F117" s="1055">
        <v>14966</v>
      </c>
      <c r="H117" s="1069"/>
      <c r="I117" s="1069"/>
      <c r="J117" s="1070"/>
      <c r="K117" s="1070"/>
    </row>
    <row r="118" spans="2:11">
      <c r="B118" s="579"/>
      <c r="C118" s="1067" t="s">
        <v>1252</v>
      </c>
      <c r="D118" s="1068" t="s">
        <v>517</v>
      </c>
      <c r="E118" s="1055">
        <v>12082</v>
      </c>
      <c r="F118" s="1055">
        <v>12457</v>
      </c>
      <c r="H118" s="1069"/>
      <c r="I118" s="1069"/>
      <c r="J118" s="1070"/>
      <c r="K118" s="1070"/>
    </row>
    <row r="119" spans="2:11">
      <c r="B119" s="579"/>
      <c r="C119" s="1067" t="s">
        <v>1253</v>
      </c>
      <c r="D119" s="1068" t="s">
        <v>518</v>
      </c>
      <c r="E119" s="1055">
        <v>11095</v>
      </c>
      <c r="F119" s="1055">
        <v>11296</v>
      </c>
      <c r="H119" s="1069"/>
      <c r="I119" s="1069"/>
      <c r="J119" s="1070"/>
      <c r="K119" s="1070"/>
    </row>
    <row r="120" spans="2:11">
      <c r="B120" s="579"/>
      <c r="C120" s="1067" t="s">
        <v>1254</v>
      </c>
      <c r="D120" s="1068" t="s">
        <v>519</v>
      </c>
      <c r="E120" s="1055">
        <v>13987</v>
      </c>
      <c r="F120" s="1055">
        <v>14091</v>
      </c>
      <c r="H120" s="1069"/>
      <c r="I120" s="1069"/>
      <c r="J120" s="1070"/>
      <c r="K120" s="1070"/>
    </row>
    <row r="121" spans="2:11">
      <c r="B121" s="579"/>
      <c r="C121" s="1067" t="s">
        <v>1255</v>
      </c>
      <c r="D121" s="1068" t="s">
        <v>520</v>
      </c>
      <c r="E121" s="1055">
        <v>10283</v>
      </c>
      <c r="F121" s="1055">
        <v>10768</v>
      </c>
      <c r="H121" s="1069"/>
      <c r="I121" s="1069"/>
      <c r="J121" s="1070"/>
      <c r="K121" s="1070"/>
    </row>
    <row r="122" spans="2:11">
      <c r="B122" s="579"/>
      <c r="C122" s="1067" t="s">
        <v>1256</v>
      </c>
      <c r="D122" s="1068" t="s">
        <v>521</v>
      </c>
      <c r="E122" s="1055">
        <v>14287</v>
      </c>
      <c r="F122" s="1055">
        <v>14860</v>
      </c>
      <c r="H122" s="1069"/>
      <c r="I122" s="1069"/>
      <c r="J122" s="1070"/>
      <c r="K122" s="1070"/>
    </row>
    <row r="123" spans="2:11">
      <c r="B123" s="579"/>
      <c r="C123" s="1067" t="s">
        <v>1257</v>
      </c>
      <c r="D123" s="1068" t="s">
        <v>522</v>
      </c>
      <c r="E123" s="1055">
        <v>11582</v>
      </c>
      <c r="F123" s="1055">
        <v>12109</v>
      </c>
      <c r="H123" s="1069"/>
      <c r="I123" s="1069"/>
      <c r="J123" s="1070"/>
      <c r="K123" s="1070"/>
    </row>
    <row r="124" spans="2:11">
      <c r="B124" s="579"/>
      <c r="C124" s="1067" t="s">
        <v>1258</v>
      </c>
      <c r="D124" s="1068" t="s">
        <v>523</v>
      </c>
      <c r="E124" s="1055">
        <v>17464</v>
      </c>
      <c r="F124" s="1055">
        <v>17796</v>
      </c>
      <c r="H124" s="1069"/>
      <c r="I124" s="1069"/>
      <c r="J124" s="1070"/>
      <c r="K124" s="1070"/>
    </row>
    <row r="125" spans="2:11">
      <c r="B125" s="579"/>
      <c r="C125" s="1067" t="s">
        <v>1259</v>
      </c>
      <c r="D125" s="1068" t="s">
        <v>524</v>
      </c>
      <c r="E125" s="1055">
        <v>12566</v>
      </c>
      <c r="F125" s="1055">
        <v>12905</v>
      </c>
      <c r="H125" s="1069"/>
      <c r="I125" s="1069"/>
      <c r="J125" s="1070"/>
      <c r="K125" s="1070"/>
    </row>
    <row r="126" spans="2:11">
      <c r="B126" s="579"/>
      <c r="C126" s="1067" t="s">
        <v>1260</v>
      </c>
      <c r="D126" s="1068" t="s">
        <v>525</v>
      </c>
      <c r="E126" s="1055">
        <v>15221</v>
      </c>
      <c r="F126" s="1055">
        <v>15962</v>
      </c>
      <c r="H126" s="1069"/>
      <c r="I126" s="1069"/>
      <c r="J126" s="1070"/>
      <c r="K126" s="1070"/>
    </row>
    <row r="127" spans="2:11">
      <c r="B127" s="579"/>
      <c r="C127" s="1067" t="s">
        <v>1261</v>
      </c>
      <c r="D127" s="1068" t="s">
        <v>526</v>
      </c>
      <c r="E127" s="1055">
        <v>15677</v>
      </c>
      <c r="F127" s="1055">
        <v>15898</v>
      </c>
      <c r="H127" s="1069"/>
      <c r="I127" s="1069"/>
      <c r="J127" s="1070"/>
      <c r="K127" s="1070"/>
    </row>
    <row r="128" spans="2:11">
      <c r="B128" s="579"/>
      <c r="C128" s="1067" t="s">
        <v>1262</v>
      </c>
      <c r="D128" s="1068" t="s">
        <v>527</v>
      </c>
      <c r="E128" s="1055">
        <v>12085</v>
      </c>
      <c r="F128" s="1055">
        <v>12549</v>
      </c>
      <c r="H128" s="1069"/>
      <c r="I128" s="1069"/>
      <c r="J128" s="1070"/>
      <c r="K128" s="1070"/>
    </row>
    <row r="129" spans="2:11">
      <c r="B129" s="579"/>
      <c r="C129" s="1067" t="s">
        <v>1263</v>
      </c>
      <c r="D129" s="1068" t="s">
        <v>528</v>
      </c>
      <c r="E129" s="1055">
        <v>13274</v>
      </c>
      <c r="F129" s="1055">
        <v>13733</v>
      </c>
      <c r="H129" s="1069"/>
      <c r="I129" s="1069"/>
      <c r="J129" s="1070"/>
      <c r="K129" s="1070"/>
    </row>
    <row r="130" spans="2:11">
      <c r="B130" s="579"/>
      <c r="C130" s="1067" t="s">
        <v>1264</v>
      </c>
      <c r="D130" s="1068" t="s">
        <v>529</v>
      </c>
      <c r="E130" s="1055">
        <v>21365</v>
      </c>
      <c r="F130" s="1055">
        <v>21168</v>
      </c>
      <c r="H130" s="1069"/>
      <c r="I130" s="1069"/>
      <c r="J130" s="1070"/>
      <c r="K130" s="1070"/>
    </row>
    <row r="131" spans="2:11">
      <c r="B131" s="579"/>
      <c r="C131" s="1067" t="s">
        <v>1265</v>
      </c>
      <c r="D131" s="1068" t="s">
        <v>530</v>
      </c>
      <c r="E131" s="1055">
        <v>19577</v>
      </c>
      <c r="F131" s="1055">
        <v>20182</v>
      </c>
      <c r="H131" s="1069"/>
      <c r="I131" s="1069"/>
      <c r="J131" s="1070"/>
      <c r="K131" s="1070"/>
    </row>
    <row r="132" spans="2:11">
      <c r="B132" s="579"/>
      <c r="C132" s="1067" t="s">
        <v>1266</v>
      </c>
      <c r="D132" s="1068" t="s">
        <v>531</v>
      </c>
      <c r="E132" s="1055">
        <v>16320</v>
      </c>
      <c r="F132" s="1055">
        <v>16385</v>
      </c>
      <c r="H132" s="1069"/>
      <c r="I132" s="1069"/>
      <c r="J132" s="1070"/>
      <c r="K132" s="1070"/>
    </row>
    <row r="133" spans="2:11">
      <c r="B133" s="579"/>
      <c r="C133" s="1067" t="s">
        <v>1267</v>
      </c>
      <c r="D133" s="1068" t="s">
        <v>532</v>
      </c>
      <c r="E133" s="1055">
        <v>17414</v>
      </c>
      <c r="F133" s="1055">
        <v>17773</v>
      </c>
      <c r="H133" s="1069"/>
      <c r="I133" s="1069"/>
      <c r="J133" s="1070"/>
      <c r="K133" s="1070"/>
    </row>
    <row r="134" spans="2:11">
      <c r="B134" s="579"/>
      <c r="C134" s="1067" t="s">
        <v>1268</v>
      </c>
      <c r="D134" s="1068" t="s">
        <v>533</v>
      </c>
      <c r="E134" s="1055">
        <v>12947</v>
      </c>
      <c r="F134" s="1055">
        <v>13293</v>
      </c>
      <c r="H134" s="1069"/>
      <c r="I134" s="1069"/>
      <c r="J134" s="1070"/>
      <c r="K134" s="1070"/>
    </row>
    <row r="135" spans="2:11">
      <c r="B135" s="579"/>
      <c r="C135" s="1067" t="s">
        <v>1269</v>
      </c>
      <c r="D135" s="1068" t="s">
        <v>534</v>
      </c>
      <c r="E135" s="1055">
        <v>11005</v>
      </c>
      <c r="F135" s="1055">
        <v>11077</v>
      </c>
      <c r="H135" s="1069"/>
      <c r="I135" s="1069"/>
      <c r="J135" s="1070"/>
      <c r="K135" s="1070"/>
    </row>
    <row r="136" spans="2:11">
      <c r="B136" s="579"/>
      <c r="C136" s="1067" t="s">
        <v>1270</v>
      </c>
      <c r="D136" s="1068" t="s">
        <v>535</v>
      </c>
      <c r="E136" s="1055">
        <v>16428</v>
      </c>
      <c r="F136" s="1055">
        <v>17014</v>
      </c>
      <c r="H136" s="1069"/>
      <c r="I136" s="1069"/>
      <c r="J136" s="1070"/>
      <c r="K136" s="1070"/>
    </row>
    <row r="137" spans="2:11">
      <c r="B137" s="579"/>
      <c r="C137" s="1067" t="s">
        <v>1271</v>
      </c>
      <c r="D137" s="1068" t="s">
        <v>536</v>
      </c>
      <c r="E137" s="1055">
        <v>11417</v>
      </c>
      <c r="F137" s="1055">
        <v>11479</v>
      </c>
      <c r="H137" s="1069"/>
      <c r="I137" s="1069"/>
      <c r="J137" s="1070"/>
      <c r="K137" s="1070"/>
    </row>
    <row r="138" spans="2:11">
      <c r="B138" s="579"/>
      <c r="C138" s="1067" t="s">
        <v>1272</v>
      </c>
      <c r="D138" s="1068" t="s">
        <v>537</v>
      </c>
      <c r="E138" s="1055">
        <v>12246</v>
      </c>
      <c r="F138" s="1055">
        <v>12463</v>
      </c>
      <c r="H138" s="1069"/>
      <c r="I138" s="1069"/>
      <c r="J138" s="1070"/>
      <c r="K138" s="1070"/>
    </row>
    <row r="139" spans="2:11">
      <c r="B139" s="579"/>
      <c r="C139" s="1067" t="s">
        <v>1273</v>
      </c>
      <c r="D139" s="1068" t="s">
        <v>538</v>
      </c>
      <c r="E139" s="1055">
        <v>12362</v>
      </c>
      <c r="F139" s="1055">
        <v>12625</v>
      </c>
      <c r="H139" s="1069"/>
      <c r="I139" s="1069"/>
      <c r="J139" s="1070"/>
      <c r="K139" s="1070"/>
    </row>
    <row r="140" spans="2:11">
      <c r="B140" s="579"/>
      <c r="C140" s="1067" t="s">
        <v>1274</v>
      </c>
      <c r="D140" s="1068" t="s">
        <v>539</v>
      </c>
      <c r="E140" s="1055">
        <v>11031</v>
      </c>
      <c r="F140" s="1055">
        <v>11306</v>
      </c>
      <c r="H140" s="1069"/>
      <c r="I140" s="1069"/>
      <c r="J140" s="1070"/>
      <c r="K140" s="1070"/>
    </row>
    <row r="141" spans="2:11">
      <c r="B141" s="579"/>
      <c r="C141" s="1067" t="s">
        <v>1275</v>
      </c>
      <c r="D141" s="1068" t="s">
        <v>540</v>
      </c>
      <c r="E141" s="1055">
        <v>12895</v>
      </c>
      <c r="F141" s="1055">
        <v>13100</v>
      </c>
      <c r="H141" s="1069"/>
      <c r="I141" s="1069"/>
      <c r="J141" s="1070"/>
      <c r="K141" s="1070"/>
    </row>
    <row r="142" spans="2:11">
      <c r="B142" s="579"/>
      <c r="C142" s="1067" t="s">
        <v>1276</v>
      </c>
      <c r="D142" s="1068" t="s">
        <v>541</v>
      </c>
      <c r="E142" s="1055">
        <v>16514</v>
      </c>
      <c r="F142" s="1055">
        <v>16730</v>
      </c>
      <c r="H142" s="1069"/>
      <c r="I142" s="1069"/>
      <c r="J142" s="1070"/>
      <c r="K142" s="1070"/>
    </row>
    <row r="143" spans="2:11">
      <c r="B143" s="579"/>
      <c r="C143" s="1067" t="s">
        <v>1277</v>
      </c>
      <c r="D143" s="1068" t="s">
        <v>542</v>
      </c>
      <c r="E143" s="1055">
        <v>17793</v>
      </c>
      <c r="F143" s="1055">
        <v>17998</v>
      </c>
      <c r="H143" s="1069"/>
      <c r="I143" s="1069"/>
      <c r="J143" s="1070"/>
      <c r="K143" s="1070"/>
    </row>
    <row r="144" spans="2:11">
      <c r="B144" s="579"/>
      <c r="C144" s="1067" t="s">
        <v>1278</v>
      </c>
      <c r="D144" s="1068" t="s">
        <v>543</v>
      </c>
      <c r="E144" s="1055">
        <v>13174</v>
      </c>
      <c r="F144" s="1055">
        <v>13344</v>
      </c>
      <c r="H144" s="1069"/>
      <c r="I144" s="1069"/>
      <c r="J144" s="1070"/>
      <c r="K144" s="1070"/>
    </row>
    <row r="145" spans="2:11">
      <c r="B145" s="579"/>
      <c r="C145" s="1067" t="s">
        <v>1279</v>
      </c>
      <c r="D145" s="1068" t="s">
        <v>544</v>
      </c>
      <c r="E145" s="1055">
        <v>12930</v>
      </c>
      <c r="F145" s="1055">
        <v>13064</v>
      </c>
      <c r="H145" s="1069"/>
      <c r="I145" s="1069"/>
      <c r="J145" s="1070"/>
      <c r="K145" s="1070"/>
    </row>
    <row r="146" spans="2:11">
      <c r="B146" s="579"/>
      <c r="C146" s="1067" t="s">
        <v>1280</v>
      </c>
      <c r="D146" s="1068" t="s">
        <v>545</v>
      </c>
      <c r="E146" s="1055">
        <v>11374</v>
      </c>
      <c r="F146" s="1055">
        <v>12060</v>
      </c>
      <c r="H146" s="1069"/>
      <c r="I146" s="1069"/>
      <c r="J146" s="1070"/>
      <c r="K146" s="1070"/>
    </row>
    <row r="147" spans="2:11">
      <c r="B147" s="579"/>
      <c r="C147" s="1067" t="s">
        <v>1281</v>
      </c>
      <c r="D147" s="1068" t="s">
        <v>546</v>
      </c>
      <c r="E147" s="1055">
        <v>16837</v>
      </c>
      <c r="F147" s="1055">
        <v>16670</v>
      </c>
      <c r="H147" s="1069"/>
      <c r="I147" s="1069"/>
      <c r="J147" s="1070"/>
      <c r="K147" s="1070"/>
    </row>
    <row r="148" spans="2:11">
      <c r="B148" s="579"/>
      <c r="C148" s="1067" t="s">
        <v>1282</v>
      </c>
      <c r="D148" s="1068" t="s">
        <v>547</v>
      </c>
      <c r="E148" s="1055">
        <v>15333</v>
      </c>
      <c r="F148" s="1055">
        <v>15496</v>
      </c>
      <c r="H148" s="1069"/>
      <c r="I148" s="1069"/>
      <c r="J148" s="1070"/>
      <c r="K148" s="1070"/>
    </row>
    <row r="149" spans="2:11">
      <c r="B149" s="579"/>
      <c r="C149" s="1067" t="s">
        <v>1283</v>
      </c>
      <c r="D149" s="1068" t="s">
        <v>548</v>
      </c>
      <c r="E149" s="1055">
        <v>11072</v>
      </c>
      <c r="F149" s="1055">
        <v>11190</v>
      </c>
      <c r="H149" s="1069"/>
      <c r="I149" s="1069"/>
      <c r="J149" s="1070"/>
      <c r="K149" s="1070"/>
    </row>
    <row r="150" spans="2:11">
      <c r="B150" s="579"/>
      <c r="C150" s="1067" t="s">
        <v>1284</v>
      </c>
      <c r="D150" s="1068" t="s">
        <v>549</v>
      </c>
      <c r="E150" s="1055">
        <v>15161</v>
      </c>
      <c r="F150" s="1055">
        <v>15170</v>
      </c>
      <c r="H150" s="1069"/>
      <c r="I150" s="1069"/>
      <c r="J150" s="1070"/>
      <c r="K150" s="1070"/>
    </row>
    <row r="151" spans="2:11">
      <c r="B151" s="579"/>
      <c r="C151" s="1067" t="s">
        <v>1285</v>
      </c>
      <c r="D151" s="1068" t="s">
        <v>550</v>
      </c>
      <c r="E151" s="1055">
        <v>13211</v>
      </c>
      <c r="F151" s="1055">
        <v>13137</v>
      </c>
      <c r="H151" s="1069"/>
      <c r="I151" s="1069"/>
      <c r="J151" s="1070"/>
      <c r="K151" s="1070"/>
    </row>
    <row r="152" spans="2:11">
      <c r="B152" s="579"/>
      <c r="C152" s="1067" t="s">
        <v>1286</v>
      </c>
      <c r="D152" s="1068" t="s">
        <v>551</v>
      </c>
      <c r="E152" s="1055">
        <v>20230</v>
      </c>
      <c r="F152" s="1055">
        <v>20768</v>
      </c>
      <c r="H152" s="1069"/>
      <c r="I152" s="1069"/>
      <c r="J152" s="1070"/>
      <c r="K152" s="1070"/>
    </row>
    <row r="153" spans="2:11">
      <c r="B153" s="579"/>
      <c r="C153" s="1067" t="s">
        <v>1287</v>
      </c>
      <c r="D153" s="1068" t="s">
        <v>552</v>
      </c>
      <c r="E153" s="1055">
        <v>11709</v>
      </c>
      <c r="F153" s="1055">
        <v>11450</v>
      </c>
      <c r="H153" s="1069"/>
      <c r="I153" s="1069"/>
      <c r="J153" s="1070"/>
      <c r="K153" s="1070"/>
    </row>
    <row r="154" spans="2:11">
      <c r="B154" s="579"/>
      <c r="C154" s="1067" t="s">
        <v>1288</v>
      </c>
      <c r="D154" s="1068" t="s">
        <v>553</v>
      </c>
      <c r="E154" s="1055">
        <v>12434</v>
      </c>
      <c r="F154" s="1055">
        <v>12792</v>
      </c>
      <c r="H154" s="1069"/>
      <c r="I154" s="1069"/>
      <c r="J154" s="1070"/>
      <c r="K154" s="1070"/>
    </row>
    <row r="155" spans="2:11">
      <c r="B155" s="579"/>
      <c r="C155" s="1067" t="s">
        <v>1289</v>
      </c>
      <c r="D155" s="1068" t="s">
        <v>554</v>
      </c>
      <c r="E155" s="1055">
        <v>17667</v>
      </c>
      <c r="F155" s="1055">
        <v>18084</v>
      </c>
      <c r="H155" s="1069"/>
      <c r="I155" s="1069"/>
      <c r="J155" s="1070"/>
      <c r="K155" s="1070"/>
    </row>
    <row r="156" spans="2:11">
      <c r="B156" s="579"/>
      <c r="C156" s="1067" t="s">
        <v>1290</v>
      </c>
      <c r="D156" s="1068" t="s">
        <v>555</v>
      </c>
      <c r="E156" s="1055">
        <v>12222</v>
      </c>
      <c r="F156" s="1055">
        <v>12532</v>
      </c>
      <c r="H156" s="1069"/>
      <c r="I156" s="1069"/>
      <c r="J156" s="1070"/>
      <c r="K156" s="1070"/>
    </row>
    <row r="157" spans="2:11">
      <c r="B157" s="579"/>
      <c r="C157" s="1067" t="s">
        <v>1291</v>
      </c>
      <c r="D157" s="1068" t="s">
        <v>556</v>
      </c>
      <c r="E157" s="1055">
        <v>9579</v>
      </c>
      <c r="F157" s="1055">
        <v>9812</v>
      </c>
      <c r="H157" s="1069"/>
      <c r="I157" s="1069"/>
      <c r="J157" s="1070"/>
      <c r="K157" s="1070"/>
    </row>
    <row r="158" spans="2:11">
      <c r="B158" s="579"/>
      <c r="C158" s="1067" t="s">
        <v>1292</v>
      </c>
      <c r="D158" s="1068" t="s">
        <v>557</v>
      </c>
      <c r="E158" s="1055">
        <v>10902</v>
      </c>
      <c r="F158" s="1055">
        <v>10633</v>
      </c>
      <c r="H158" s="1069"/>
      <c r="I158" s="1069"/>
      <c r="J158" s="1070"/>
      <c r="K158" s="1070"/>
    </row>
    <row r="159" spans="2:11">
      <c r="B159" s="579"/>
      <c r="C159" s="1067" t="s">
        <v>1293</v>
      </c>
      <c r="D159" s="1068" t="s">
        <v>558</v>
      </c>
      <c r="E159" s="1055">
        <v>13741</v>
      </c>
      <c r="F159" s="1055">
        <v>14254</v>
      </c>
      <c r="H159" s="1069"/>
      <c r="I159" s="1069"/>
      <c r="J159" s="1070"/>
      <c r="K159" s="1070"/>
    </row>
    <row r="160" spans="2:11">
      <c r="B160" s="579"/>
      <c r="C160" s="1067" t="s">
        <v>1294</v>
      </c>
      <c r="D160" s="1068" t="s">
        <v>559</v>
      </c>
      <c r="E160" s="1055">
        <v>11280</v>
      </c>
      <c r="F160" s="1055">
        <v>11397</v>
      </c>
      <c r="H160" s="1069"/>
      <c r="I160" s="1069"/>
      <c r="J160" s="1070"/>
      <c r="K160" s="1070"/>
    </row>
    <row r="161" spans="2:11">
      <c r="B161" s="579"/>
      <c r="C161" s="1067" t="s">
        <v>1295</v>
      </c>
      <c r="D161" s="1068" t="s">
        <v>560</v>
      </c>
      <c r="E161" s="1055">
        <v>11946</v>
      </c>
      <c r="F161" s="1055">
        <v>12093</v>
      </c>
      <c r="H161" s="1069"/>
      <c r="I161" s="1069"/>
      <c r="J161" s="1070"/>
      <c r="K161" s="1070"/>
    </row>
    <row r="162" spans="2:11">
      <c r="B162" s="579"/>
      <c r="C162" s="1067" t="s">
        <v>1296</v>
      </c>
      <c r="D162" s="1068" t="s">
        <v>561</v>
      </c>
      <c r="E162" s="1055">
        <v>12711</v>
      </c>
      <c r="F162" s="1055">
        <v>13105</v>
      </c>
      <c r="H162" s="1069"/>
      <c r="I162" s="1069"/>
      <c r="J162" s="1070"/>
      <c r="K162" s="1070"/>
    </row>
    <row r="163" spans="2:11">
      <c r="B163" s="579"/>
      <c r="C163" s="1067" t="s">
        <v>1297</v>
      </c>
      <c r="D163" s="1068" t="s">
        <v>562</v>
      </c>
      <c r="E163" s="1055">
        <v>24126</v>
      </c>
      <c r="F163" s="1055">
        <v>24543</v>
      </c>
      <c r="H163" s="1069"/>
      <c r="I163" s="1069"/>
      <c r="J163" s="1070"/>
      <c r="K163" s="1070"/>
    </row>
    <row r="164" spans="2:11">
      <c r="B164" s="579"/>
      <c r="C164" s="1067" t="s">
        <v>1298</v>
      </c>
      <c r="D164" s="1068" t="s">
        <v>563</v>
      </c>
      <c r="E164" s="1055">
        <v>12847</v>
      </c>
      <c r="F164" s="1055">
        <v>13175</v>
      </c>
      <c r="H164" s="1069"/>
      <c r="I164" s="1069"/>
      <c r="J164" s="1070"/>
      <c r="K164" s="1070"/>
    </row>
    <row r="165" spans="2:11">
      <c r="B165" s="579"/>
      <c r="C165" s="1067" t="s">
        <v>1299</v>
      </c>
      <c r="D165" s="1068" t="s">
        <v>564</v>
      </c>
      <c r="E165" s="1055">
        <v>15059</v>
      </c>
      <c r="F165" s="1055">
        <v>15083</v>
      </c>
      <c r="H165" s="1069"/>
      <c r="I165" s="1069"/>
      <c r="J165" s="1070"/>
      <c r="K165" s="1070"/>
    </row>
    <row r="166" spans="2:11">
      <c r="B166" s="579"/>
      <c r="C166" s="1067" t="s">
        <v>1300</v>
      </c>
      <c r="D166" s="1068" t="s">
        <v>565</v>
      </c>
      <c r="E166" s="1055">
        <v>16688</v>
      </c>
      <c r="F166" s="1055">
        <v>16940</v>
      </c>
      <c r="H166" s="1069"/>
      <c r="I166" s="1069"/>
      <c r="J166" s="1070"/>
      <c r="K166" s="1070"/>
    </row>
    <row r="167" spans="2:11">
      <c r="B167" s="579"/>
      <c r="C167" s="1067" t="s">
        <v>1301</v>
      </c>
      <c r="D167" s="1068" t="s">
        <v>566</v>
      </c>
      <c r="E167" s="1055">
        <v>17416</v>
      </c>
      <c r="F167" s="1055">
        <v>17451</v>
      </c>
      <c r="H167" s="1069"/>
      <c r="I167" s="1069"/>
      <c r="J167" s="1070"/>
      <c r="K167" s="1070"/>
    </row>
    <row r="168" spans="2:11">
      <c r="B168" s="579"/>
      <c r="C168" s="1067" t="s">
        <v>1302</v>
      </c>
      <c r="D168" s="1068" t="s">
        <v>567</v>
      </c>
      <c r="E168" s="1055">
        <v>23361</v>
      </c>
      <c r="F168" s="1055">
        <v>23384</v>
      </c>
      <c r="H168" s="1069"/>
      <c r="I168" s="1069"/>
      <c r="J168" s="1070"/>
      <c r="K168" s="1070"/>
    </row>
    <row r="169" spans="2:11">
      <c r="B169" s="579"/>
      <c r="C169" s="1067" t="s">
        <v>1303</v>
      </c>
      <c r="D169" s="1068" t="s">
        <v>568</v>
      </c>
      <c r="E169" s="1055">
        <v>17260</v>
      </c>
      <c r="F169" s="1055">
        <v>17647</v>
      </c>
      <c r="H169" s="1069"/>
      <c r="I169" s="1069"/>
      <c r="J169" s="1070"/>
      <c r="K169" s="1070"/>
    </row>
    <row r="170" spans="2:11">
      <c r="B170" s="579"/>
      <c r="C170" s="1067" t="s">
        <v>1304</v>
      </c>
      <c r="D170" s="1068" t="s">
        <v>569</v>
      </c>
      <c r="E170" s="1055">
        <v>13983</v>
      </c>
      <c r="F170" s="1055">
        <v>14130</v>
      </c>
      <c r="H170" s="1069"/>
      <c r="I170" s="1069"/>
      <c r="J170" s="1070"/>
      <c r="K170" s="1070"/>
    </row>
    <row r="171" spans="2:11">
      <c r="B171" s="579"/>
      <c r="C171" s="1067" t="s">
        <v>1305</v>
      </c>
      <c r="D171" s="1068" t="s">
        <v>570</v>
      </c>
      <c r="E171" s="1055">
        <v>19057</v>
      </c>
      <c r="F171" s="1055">
        <v>19345</v>
      </c>
      <c r="H171" s="1069"/>
      <c r="I171" s="1069"/>
      <c r="J171" s="1070"/>
      <c r="K171" s="1070"/>
    </row>
    <row r="172" spans="2:11">
      <c r="B172" s="579"/>
      <c r="C172" s="1067" t="s">
        <v>1306</v>
      </c>
      <c r="D172" s="1068" t="s">
        <v>571</v>
      </c>
      <c r="E172" s="1055">
        <v>14881</v>
      </c>
      <c r="F172" s="1055">
        <v>15330</v>
      </c>
      <c r="H172" s="1069"/>
      <c r="I172" s="1069"/>
      <c r="J172" s="1070"/>
      <c r="K172" s="1070"/>
    </row>
    <row r="173" spans="2:11">
      <c r="B173" s="579"/>
      <c r="C173" s="1067" t="s">
        <v>1307</v>
      </c>
      <c r="D173" s="1068" t="s">
        <v>572</v>
      </c>
      <c r="E173" s="1055">
        <v>21911</v>
      </c>
      <c r="F173" s="1055">
        <v>22224</v>
      </c>
      <c r="H173" s="1069"/>
      <c r="I173" s="1069"/>
      <c r="J173" s="1070"/>
      <c r="K173" s="1070"/>
    </row>
    <row r="174" spans="2:11">
      <c r="B174" s="579"/>
      <c r="C174" s="1067" t="s">
        <v>1308</v>
      </c>
      <c r="D174" s="1068" t="s">
        <v>573</v>
      </c>
      <c r="E174" s="1055">
        <v>18893</v>
      </c>
      <c r="F174" s="1055">
        <v>19235</v>
      </c>
      <c r="H174" s="1069"/>
      <c r="I174" s="1069"/>
      <c r="J174" s="1070"/>
      <c r="K174" s="1070"/>
    </row>
    <row r="175" spans="2:11">
      <c r="B175" s="579"/>
      <c r="C175" s="1067" t="s">
        <v>1309</v>
      </c>
      <c r="D175" s="1068" t="s">
        <v>574</v>
      </c>
      <c r="E175" s="1055">
        <v>13513</v>
      </c>
      <c r="F175" s="1055">
        <v>13560</v>
      </c>
      <c r="H175" s="1069"/>
      <c r="I175" s="1069"/>
      <c r="J175" s="1070"/>
      <c r="K175" s="1070"/>
    </row>
    <row r="176" spans="2:11">
      <c r="B176" s="579"/>
      <c r="C176" s="1067" t="s">
        <v>1310</v>
      </c>
      <c r="D176" s="1068" t="s">
        <v>575</v>
      </c>
      <c r="E176" s="1055">
        <v>10601</v>
      </c>
      <c r="F176" s="1055">
        <v>11038</v>
      </c>
      <c r="H176" s="1069"/>
      <c r="I176" s="1069"/>
      <c r="J176" s="1070"/>
      <c r="K176" s="1070"/>
    </row>
    <row r="177" spans="2:11">
      <c r="B177" s="579"/>
      <c r="C177" s="1067" t="s">
        <v>1311</v>
      </c>
      <c r="D177" s="1068" t="s">
        <v>576</v>
      </c>
      <c r="E177" s="1055">
        <v>19177</v>
      </c>
      <c r="F177" s="1055">
        <v>19622</v>
      </c>
      <c r="H177" s="1069"/>
      <c r="I177" s="1069"/>
      <c r="J177" s="1070"/>
      <c r="K177" s="1070"/>
    </row>
    <row r="178" spans="2:11">
      <c r="B178" s="579"/>
      <c r="C178" s="1067" t="s">
        <v>1312</v>
      </c>
      <c r="D178" s="1068" t="s">
        <v>577</v>
      </c>
      <c r="E178" s="1055">
        <v>22946</v>
      </c>
      <c r="F178" s="1055">
        <v>23212</v>
      </c>
      <c r="H178" s="1069"/>
      <c r="I178" s="1069"/>
      <c r="J178" s="1070"/>
      <c r="K178" s="1070"/>
    </row>
    <row r="179" spans="2:11">
      <c r="B179" s="579"/>
      <c r="C179" s="1067" t="s">
        <v>1313</v>
      </c>
      <c r="D179" s="1068" t="s">
        <v>578</v>
      </c>
      <c r="E179" s="1055">
        <v>12267</v>
      </c>
      <c r="F179" s="1055">
        <v>12599</v>
      </c>
      <c r="H179" s="1069"/>
      <c r="I179" s="1069"/>
      <c r="J179" s="1070"/>
      <c r="K179" s="1070"/>
    </row>
    <row r="180" spans="2:11">
      <c r="B180" s="579"/>
      <c r="C180" s="1067" t="s">
        <v>1314</v>
      </c>
      <c r="D180" s="1068" t="s">
        <v>579</v>
      </c>
      <c r="E180" s="1055">
        <v>11591</v>
      </c>
      <c r="F180" s="1055">
        <v>11597</v>
      </c>
      <c r="H180" s="1069"/>
      <c r="I180" s="1069"/>
      <c r="J180" s="1070"/>
      <c r="K180" s="1070"/>
    </row>
    <row r="181" spans="2:11">
      <c r="B181" s="579"/>
      <c r="C181" s="1067" t="s">
        <v>1315</v>
      </c>
      <c r="D181" s="1068" t="s">
        <v>580</v>
      </c>
      <c r="E181" s="1055">
        <v>12453</v>
      </c>
      <c r="F181" s="1055">
        <v>12889</v>
      </c>
      <c r="H181" s="1069"/>
      <c r="I181" s="1069"/>
      <c r="J181" s="1070"/>
      <c r="K181" s="1070"/>
    </row>
    <row r="182" spans="2:11">
      <c r="B182" s="579"/>
      <c r="C182" s="1067" t="s">
        <v>1316</v>
      </c>
      <c r="D182" s="1068" t="s">
        <v>581</v>
      </c>
      <c r="E182" s="1055">
        <v>14340</v>
      </c>
      <c r="F182" s="1055">
        <v>14242</v>
      </c>
      <c r="H182" s="1069"/>
      <c r="I182" s="1069"/>
      <c r="J182" s="1070"/>
      <c r="K182" s="1070"/>
    </row>
    <row r="183" spans="2:11">
      <c r="B183" s="579"/>
      <c r="C183" s="1067" t="s">
        <v>1317</v>
      </c>
      <c r="D183" s="1068" t="s">
        <v>582</v>
      </c>
      <c r="E183" s="1055">
        <v>16667</v>
      </c>
      <c r="F183" s="1055">
        <v>17352</v>
      </c>
      <c r="H183" s="1069"/>
      <c r="I183" s="1069"/>
      <c r="J183" s="1070"/>
      <c r="K183" s="1070"/>
    </row>
    <row r="184" spans="2:11">
      <c r="B184" s="579"/>
      <c r="C184" s="1067" t="s">
        <v>1318</v>
      </c>
      <c r="D184" s="1068" t="s">
        <v>583</v>
      </c>
      <c r="E184" s="1055">
        <v>12507</v>
      </c>
      <c r="F184" s="1055">
        <v>12713</v>
      </c>
      <c r="H184" s="1069"/>
      <c r="I184" s="1069"/>
      <c r="J184" s="1070"/>
      <c r="K184" s="1070"/>
    </row>
    <row r="185" spans="2:11">
      <c r="B185" s="579"/>
      <c r="C185" s="1067" t="s">
        <v>1319</v>
      </c>
      <c r="D185" s="1068" t="s">
        <v>584</v>
      </c>
      <c r="E185" s="1055">
        <v>12400</v>
      </c>
      <c r="F185" s="1055">
        <v>12700</v>
      </c>
      <c r="H185" s="1069"/>
      <c r="I185" s="1069"/>
      <c r="J185" s="1070"/>
      <c r="K185" s="1070"/>
    </row>
    <row r="186" spans="2:11">
      <c r="B186" s="579"/>
      <c r="C186" s="1067" t="s">
        <v>1320</v>
      </c>
      <c r="D186" s="1068" t="s">
        <v>585</v>
      </c>
      <c r="E186" s="1055">
        <v>10941</v>
      </c>
      <c r="F186" s="1055">
        <v>11232</v>
      </c>
      <c r="H186" s="1069"/>
      <c r="I186" s="1069"/>
      <c r="J186" s="1070"/>
      <c r="K186" s="1070"/>
    </row>
    <row r="187" spans="2:11">
      <c r="B187" s="579"/>
      <c r="C187" s="1067" t="s">
        <v>1321</v>
      </c>
      <c r="D187" s="1068" t="s">
        <v>586</v>
      </c>
      <c r="E187" s="1055">
        <v>15331</v>
      </c>
      <c r="F187" s="1055">
        <v>15504</v>
      </c>
      <c r="H187" s="1069"/>
      <c r="I187" s="1069"/>
      <c r="J187" s="1070"/>
      <c r="K187" s="1070"/>
    </row>
    <row r="188" spans="2:11">
      <c r="B188" s="579"/>
      <c r="C188" s="1067" t="s">
        <v>1322</v>
      </c>
      <c r="D188" s="1068" t="s">
        <v>587</v>
      </c>
      <c r="E188" s="1055">
        <v>23254</v>
      </c>
      <c r="F188" s="1055">
        <v>23952</v>
      </c>
      <c r="H188" s="1069"/>
      <c r="I188" s="1069"/>
      <c r="J188" s="1070"/>
      <c r="K188" s="1070"/>
    </row>
    <row r="189" spans="2:11">
      <c r="B189" s="579"/>
      <c r="C189" s="1067" t="s">
        <v>1323</v>
      </c>
      <c r="D189" s="1068" t="s">
        <v>588</v>
      </c>
      <c r="E189" s="1055">
        <v>15610</v>
      </c>
      <c r="F189" s="1055">
        <v>15749</v>
      </c>
      <c r="H189" s="1069"/>
      <c r="I189" s="1069"/>
      <c r="J189" s="1070"/>
      <c r="K189" s="1070"/>
    </row>
    <row r="190" spans="2:11">
      <c r="B190" s="579"/>
      <c r="C190" s="1067" t="s">
        <v>1324</v>
      </c>
      <c r="D190" s="1068" t="s">
        <v>589</v>
      </c>
      <c r="E190" s="1055">
        <v>12461</v>
      </c>
      <c r="F190" s="1055">
        <v>12614</v>
      </c>
      <c r="H190" s="1069"/>
      <c r="I190" s="1069"/>
      <c r="J190" s="1070"/>
      <c r="K190" s="1070"/>
    </row>
    <row r="191" spans="2:11">
      <c r="B191" s="579"/>
      <c r="C191" s="1067" t="s">
        <v>1325</v>
      </c>
      <c r="D191" s="1068" t="s">
        <v>590</v>
      </c>
      <c r="E191" s="1055">
        <v>13284</v>
      </c>
      <c r="F191" s="1055">
        <v>13510</v>
      </c>
      <c r="H191" s="1069"/>
      <c r="I191" s="1069"/>
      <c r="J191" s="1070"/>
      <c r="K191" s="1070"/>
    </row>
    <row r="192" spans="2:11">
      <c r="B192" s="579"/>
      <c r="C192" s="1067" t="s">
        <v>1326</v>
      </c>
      <c r="D192" s="1068" t="s">
        <v>591</v>
      </c>
      <c r="E192" s="1055">
        <v>11663</v>
      </c>
      <c r="F192" s="1055">
        <v>11760</v>
      </c>
      <c r="H192" s="1069"/>
      <c r="I192" s="1069"/>
      <c r="J192" s="1070"/>
      <c r="K192" s="1070"/>
    </row>
    <row r="193" spans="2:11">
      <c r="B193" s="579"/>
      <c r="C193" s="1067" t="s">
        <v>1327</v>
      </c>
      <c r="D193" s="1068" t="s">
        <v>592</v>
      </c>
      <c r="E193" s="1055">
        <v>10658</v>
      </c>
      <c r="F193" s="1055">
        <v>10935</v>
      </c>
      <c r="H193" s="1069"/>
      <c r="I193" s="1069"/>
      <c r="J193" s="1070"/>
      <c r="K193" s="1070"/>
    </row>
    <row r="194" spans="2:11">
      <c r="B194" s="579"/>
      <c r="C194" s="1067" t="s">
        <v>1328</v>
      </c>
      <c r="D194" s="1068" t="s">
        <v>593</v>
      </c>
      <c r="E194" s="1055">
        <v>20149</v>
      </c>
      <c r="F194" s="1055">
        <v>20292</v>
      </c>
      <c r="H194" s="1069"/>
      <c r="I194" s="1069"/>
      <c r="J194" s="1070"/>
      <c r="K194" s="1070"/>
    </row>
    <row r="195" spans="2:11">
      <c r="B195" s="579"/>
      <c r="C195" s="1067" t="s">
        <v>1329</v>
      </c>
      <c r="D195" s="1068" t="s">
        <v>594</v>
      </c>
      <c r="E195" s="1055">
        <v>18029</v>
      </c>
      <c r="F195" s="1055">
        <v>18454</v>
      </c>
      <c r="H195" s="1069"/>
      <c r="I195" s="1069"/>
      <c r="J195" s="1070"/>
      <c r="K195" s="1070"/>
    </row>
    <row r="196" spans="2:11">
      <c r="B196" s="579"/>
      <c r="C196" s="1067" t="s">
        <v>1330</v>
      </c>
      <c r="D196" s="1068" t="s">
        <v>595</v>
      </c>
      <c r="E196" s="1055">
        <v>12025</v>
      </c>
      <c r="F196" s="1055">
        <v>12382</v>
      </c>
      <c r="H196" s="1069"/>
      <c r="I196" s="1069"/>
      <c r="J196" s="1070"/>
      <c r="K196" s="1070"/>
    </row>
    <row r="197" spans="2:11">
      <c r="B197" s="579"/>
      <c r="C197" s="1067" t="s">
        <v>1331</v>
      </c>
      <c r="D197" s="1068" t="s">
        <v>596</v>
      </c>
      <c r="E197" s="1055">
        <v>9898</v>
      </c>
      <c r="F197" s="1055">
        <v>10148</v>
      </c>
      <c r="H197" s="1069"/>
      <c r="I197" s="1069"/>
      <c r="J197" s="1070"/>
      <c r="K197" s="1070"/>
    </row>
    <row r="198" spans="2:11">
      <c r="B198" s="579"/>
      <c r="C198" s="1067" t="s">
        <v>1332</v>
      </c>
      <c r="D198" s="1068" t="s">
        <v>597</v>
      </c>
      <c r="E198" s="1055">
        <v>110380</v>
      </c>
      <c r="F198" s="1055">
        <v>112720</v>
      </c>
      <c r="H198" s="1069"/>
      <c r="I198" s="1069"/>
      <c r="J198" s="1070"/>
      <c r="K198" s="1070"/>
    </row>
    <row r="199" spans="2:11">
      <c r="B199" s="579"/>
      <c r="C199" s="1067" t="s">
        <v>1333</v>
      </c>
      <c r="D199" s="1068" t="s">
        <v>598</v>
      </c>
      <c r="E199" s="1055">
        <v>0</v>
      </c>
      <c r="F199" s="1055">
        <v>0</v>
      </c>
      <c r="H199" s="1069"/>
      <c r="I199" s="1069"/>
      <c r="J199" s="1070"/>
      <c r="K199" s="1070"/>
    </row>
    <row r="200" spans="2:11">
      <c r="B200" s="579"/>
      <c r="C200" s="1067" t="s">
        <v>1334</v>
      </c>
      <c r="D200" s="1068" t="s">
        <v>599</v>
      </c>
      <c r="E200" s="1055">
        <v>15793</v>
      </c>
      <c r="F200" s="1055">
        <v>15970</v>
      </c>
      <c r="H200" s="1069"/>
      <c r="I200" s="1069"/>
      <c r="J200" s="1070"/>
      <c r="K200" s="1070"/>
    </row>
    <row r="201" spans="2:11">
      <c r="B201" s="579"/>
      <c r="C201" s="1067" t="s">
        <v>1335</v>
      </c>
      <c r="D201" s="1068" t="s">
        <v>600</v>
      </c>
      <c r="E201" s="1055">
        <v>14884</v>
      </c>
      <c r="F201" s="1055">
        <v>15231</v>
      </c>
      <c r="H201" s="1069"/>
      <c r="I201" s="1069"/>
      <c r="J201" s="1070"/>
      <c r="K201" s="1070"/>
    </row>
    <row r="202" spans="2:11">
      <c r="B202" s="579"/>
      <c r="C202" s="1067" t="s">
        <v>1336</v>
      </c>
      <c r="D202" s="1068" t="s">
        <v>601</v>
      </c>
      <c r="E202" s="1055">
        <v>11357</v>
      </c>
      <c r="F202" s="1055">
        <v>11334</v>
      </c>
      <c r="H202" s="1069"/>
      <c r="I202" s="1069"/>
      <c r="J202" s="1070"/>
      <c r="K202" s="1070"/>
    </row>
    <row r="203" spans="2:11">
      <c r="B203" s="579"/>
      <c r="C203" s="1067" t="s">
        <v>1337</v>
      </c>
      <c r="D203" s="1068" t="s">
        <v>602</v>
      </c>
      <c r="E203" s="1055">
        <v>11501</v>
      </c>
      <c r="F203" s="1055">
        <v>12063</v>
      </c>
      <c r="H203" s="1069"/>
      <c r="I203" s="1069"/>
      <c r="J203" s="1070"/>
      <c r="K203" s="1070"/>
    </row>
    <row r="204" spans="2:11">
      <c r="B204" s="579"/>
      <c r="C204" s="1067" t="s">
        <v>1338</v>
      </c>
      <c r="D204" s="1068" t="s">
        <v>603</v>
      </c>
      <c r="E204" s="1055">
        <v>14286</v>
      </c>
      <c r="F204" s="1055">
        <v>14576</v>
      </c>
      <c r="H204" s="1069"/>
      <c r="I204" s="1069"/>
      <c r="J204" s="1070"/>
      <c r="K204" s="1070"/>
    </row>
    <row r="205" spans="2:11">
      <c r="B205" s="579"/>
      <c r="C205" s="1067" t="s">
        <v>1339</v>
      </c>
      <c r="D205" s="1068" t="s">
        <v>604</v>
      </c>
      <c r="E205" s="1055">
        <v>12702</v>
      </c>
      <c r="F205" s="1055">
        <v>13929</v>
      </c>
      <c r="H205" s="1069"/>
      <c r="I205" s="1069"/>
      <c r="J205" s="1070"/>
      <c r="K205" s="1070"/>
    </row>
    <row r="206" spans="2:11">
      <c r="B206" s="579"/>
      <c r="C206" s="1067" t="s">
        <v>1340</v>
      </c>
      <c r="D206" s="1068" t="s">
        <v>605</v>
      </c>
      <c r="E206" s="1055">
        <v>13336</v>
      </c>
      <c r="F206" s="1055">
        <v>13389</v>
      </c>
      <c r="H206" s="1069"/>
      <c r="I206" s="1069"/>
      <c r="J206" s="1070"/>
      <c r="K206" s="1070"/>
    </row>
    <row r="207" spans="2:11">
      <c r="B207" s="579"/>
      <c r="C207" s="1067" t="s">
        <v>1341</v>
      </c>
      <c r="D207" s="1068" t="s">
        <v>606</v>
      </c>
      <c r="E207" s="1055">
        <v>9917</v>
      </c>
      <c r="F207" s="1055">
        <v>10299</v>
      </c>
      <c r="H207" s="1069"/>
      <c r="I207" s="1069"/>
      <c r="J207" s="1070"/>
      <c r="K207" s="1070"/>
    </row>
    <row r="208" spans="2:11">
      <c r="B208" s="579"/>
      <c r="C208" s="1067" t="s">
        <v>1342</v>
      </c>
      <c r="D208" s="1068" t="s">
        <v>607</v>
      </c>
      <c r="E208" s="1055">
        <v>13363</v>
      </c>
      <c r="F208" s="1055">
        <v>14058</v>
      </c>
      <c r="H208" s="1069"/>
      <c r="I208" s="1069"/>
      <c r="J208" s="1070"/>
      <c r="K208" s="1070"/>
    </row>
    <row r="209" spans="2:11">
      <c r="B209" s="579"/>
      <c r="C209" s="1067" t="s">
        <v>1343</v>
      </c>
      <c r="D209" s="1068" t="s">
        <v>608</v>
      </c>
      <c r="E209" s="1055">
        <v>14082</v>
      </c>
      <c r="F209" s="1055">
        <v>14514</v>
      </c>
      <c r="H209" s="1069"/>
      <c r="I209" s="1069"/>
      <c r="J209" s="1070"/>
      <c r="K209" s="1070"/>
    </row>
    <row r="210" spans="2:11">
      <c r="B210" s="579"/>
      <c r="C210" s="1067" t="s">
        <v>1344</v>
      </c>
      <c r="D210" s="1068" t="s">
        <v>609</v>
      </c>
      <c r="E210" s="1055">
        <v>12121</v>
      </c>
      <c r="F210" s="1055">
        <v>12433</v>
      </c>
      <c r="H210" s="1069"/>
      <c r="I210" s="1069"/>
      <c r="J210" s="1070"/>
      <c r="K210" s="1070"/>
    </row>
    <row r="211" spans="2:11">
      <c r="B211" s="579"/>
      <c r="C211" s="1067" t="s">
        <v>1345</v>
      </c>
      <c r="D211" s="1068" t="s">
        <v>610</v>
      </c>
      <c r="E211" s="1055">
        <v>13051</v>
      </c>
      <c r="F211" s="1055">
        <v>13394</v>
      </c>
      <c r="H211" s="1069"/>
      <c r="I211" s="1069"/>
      <c r="J211" s="1070"/>
      <c r="K211" s="1070"/>
    </row>
    <row r="212" spans="2:11">
      <c r="B212" s="579"/>
      <c r="C212" s="1067" t="s">
        <v>1346</v>
      </c>
      <c r="D212" s="1068" t="s">
        <v>611</v>
      </c>
      <c r="E212" s="1055">
        <v>17026</v>
      </c>
      <c r="F212" s="1055">
        <v>17321</v>
      </c>
      <c r="H212" s="1069"/>
      <c r="I212" s="1069"/>
      <c r="J212" s="1070"/>
      <c r="K212" s="1070"/>
    </row>
    <row r="213" spans="2:11">
      <c r="B213" s="579"/>
      <c r="C213" s="1067" t="s">
        <v>1347</v>
      </c>
      <c r="D213" s="1068" t="s">
        <v>612</v>
      </c>
      <c r="E213" s="1055">
        <v>11043</v>
      </c>
      <c r="F213" s="1055">
        <v>11168</v>
      </c>
      <c r="H213" s="1069"/>
      <c r="I213" s="1069"/>
      <c r="J213" s="1070"/>
      <c r="K213" s="1070"/>
    </row>
    <row r="214" spans="2:11">
      <c r="B214" s="579"/>
      <c r="C214" s="1067" t="s">
        <v>1348</v>
      </c>
      <c r="D214" s="1068" t="s">
        <v>613</v>
      </c>
      <c r="E214" s="1055">
        <v>13859</v>
      </c>
      <c r="F214" s="1055">
        <v>14222</v>
      </c>
      <c r="H214" s="1069"/>
      <c r="I214" s="1069"/>
      <c r="J214" s="1070"/>
      <c r="K214" s="1070"/>
    </row>
    <row r="215" spans="2:11">
      <c r="B215" s="579"/>
      <c r="C215" s="1067" t="s">
        <v>1349</v>
      </c>
      <c r="D215" s="1068" t="s">
        <v>614</v>
      </c>
      <c r="E215" s="1055">
        <v>9685</v>
      </c>
      <c r="F215" s="1055">
        <v>9702</v>
      </c>
      <c r="H215" s="1069"/>
      <c r="I215" s="1069"/>
      <c r="J215" s="1070"/>
      <c r="K215" s="1070"/>
    </row>
    <row r="216" spans="2:11">
      <c r="B216" s="579"/>
      <c r="C216" s="1067" t="s">
        <v>1350</v>
      </c>
      <c r="D216" s="1068" t="s">
        <v>615</v>
      </c>
      <c r="E216" s="1055">
        <v>12555</v>
      </c>
      <c r="F216" s="1055">
        <v>12714</v>
      </c>
      <c r="H216" s="1069"/>
      <c r="I216" s="1069"/>
      <c r="J216" s="1070"/>
      <c r="K216" s="1070"/>
    </row>
    <row r="217" spans="2:11">
      <c r="B217" s="579"/>
      <c r="C217" s="1067" t="s">
        <v>1351</v>
      </c>
      <c r="D217" s="1068" t="s">
        <v>616</v>
      </c>
      <c r="E217" s="1055">
        <v>10758</v>
      </c>
      <c r="F217" s="1055">
        <v>10804</v>
      </c>
      <c r="H217" s="1069"/>
      <c r="I217" s="1069"/>
      <c r="J217" s="1070"/>
      <c r="K217" s="1070"/>
    </row>
    <row r="218" spans="2:11">
      <c r="B218" s="579"/>
      <c r="C218" s="1067" t="s">
        <v>1352</v>
      </c>
      <c r="D218" s="1068" t="s">
        <v>617</v>
      </c>
      <c r="E218" s="1055">
        <v>11038</v>
      </c>
      <c r="F218" s="1055">
        <v>11231</v>
      </c>
      <c r="H218" s="1069"/>
      <c r="I218" s="1069"/>
      <c r="J218" s="1070"/>
      <c r="K218" s="1070"/>
    </row>
    <row r="219" spans="2:11">
      <c r="B219" s="579"/>
      <c r="C219" s="1067" t="s">
        <v>1353</v>
      </c>
      <c r="D219" s="1068" t="s">
        <v>618</v>
      </c>
      <c r="E219" s="1055">
        <v>18291</v>
      </c>
      <c r="F219" s="1055">
        <v>18426</v>
      </c>
      <c r="H219" s="1069"/>
      <c r="I219" s="1069"/>
      <c r="J219" s="1070"/>
      <c r="K219" s="1070"/>
    </row>
    <row r="220" spans="2:11">
      <c r="B220" s="579"/>
      <c r="C220" s="1067" t="s">
        <v>1354</v>
      </c>
      <c r="D220" s="1068" t="s">
        <v>619</v>
      </c>
      <c r="E220" s="1055">
        <v>22062</v>
      </c>
      <c r="F220" s="1055">
        <v>22137</v>
      </c>
      <c r="H220" s="1069"/>
      <c r="I220" s="1069"/>
      <c r="J220" s="1070"/>
      <c r="K220" s="1070"/>
    </row>
    <row r="221" spans="2:11">
      <c r="B221" s="579"/>
      <c r="C221" s="1067" t="s">
        <v>1355</v>
      </c>
      <c r="D221" s="1068" t="s">
        <v>620</v>
      </c>
      <c r="E221" s="1055">
        <v>13303</v>
      </c>
      <c r="F221" s="1055">
        <v>13230</v>
      </c>
      <c r="H221" s="1069"/>
      <c r="I221" s="1069"/>
      <c r="J221" s="1070"/>
      <c r="K221" s="1070"/>
    </row>
    <row r="222" spans="2:11">
      <c r="B222" s="579"/>
      <c r="C222" s="1067" t="s">
        <v>1356</v>
      </c>
      <c r="D222" s="1068" t="s">
        <v>621</v>
      </c>
      <c r="E222" s="1055">
        <v>9817</v>
      </c>
      <c r="F222" s="1055">
        <v>10054</v>
      </c>
      <c r="H222" s="1069"/>
      <c r="I222" s="1069"/>
      <c r="J222" s="1070"/>
      <c r="K222" s="1070"/>
    </row>
    <row r="223" spans="2:11">
      <c r="B223" s="579"/>
      <c r="C223" s="1067" t="s">
        <v>1357</v>
      </c>
      <c r="D223" s="1068" t="s">
        <v>622</v>
      </c>
      <c r="E223" s="1055">
        <v>12379</v>
      </c>
      <c r="F223" s="1055">
        <v>12691</v>
      </c>
      <c r="H223" s="1069"/>
      <c r="I223" s="1069"/>
      <c r="J223" s="1070"/>
      <c r="K223" s="1070"/>
    </row>
    <row r="224" spans="2:11">
      <c r="B224" s="579"/>
      <c r="C224" s="1067" t="s">
        <v>1358</v>
      </c>
      <c r="D224" s="1068" t="s">
        <v>623</v>
      </c>
      <c r="E224" s="1055">
        <v>13546</v>
      </c>
      <c r="F224" s="1055">
        <v>13648</v>
      </c>
      <c r="H224" s="1069"/>
      <c r="I224" s="1069"/>
      <c r="J224" s="1070"/>
      <c r="K224" s="1070"/>
    </row>
    <row r="225" spans="2:11">
      <c r="B225" s="579"/>
      <c r="C225" s="1067" t="s">
        <v>1359</v>
      </c>
      <c r="D225" s="1068" t="s">
        <v>624</v>
      </c>
      <c r="E225" s="1055">
        <v>14663</v>
      </c>
      <c r="F225" s="1055">
        <v>15163</v>
      </c>
      <c r="H225" s="1069"/>
      <c r="I225" s="1069"/>
      <c r="J225" s="1070"/>
      <c r="K225" s="1070"/>
    </row>
    <row r="226" spans="2:11">
      <c r="B226" s="579"/>
      <c r="C226" s="1067" t="s">
        <v>1360</v>
      </c>
      <c r="D226" s="1068" t="s">
        <v>625</v>
      </c>
      <c r="E226" s="1055">
        <v>13731</v>
      </c>
      <c r="F226" s="1055">
        <v>14624</v>
      </c>
      <c r="H226" s="1069"/>
      <c r="I226" s="1069"/>
      <c r="J226" s="1070"/>
      <c r="K226" s="1070"/>
    </row>
    <row r="227" spans="2:11">
      <c r="B227" s="579"/>
      <c r="C227" s="1067" t="s">
        <v>1361</v>
      </c>
      <c r="D227" s="1068" t="s">
        <v>626</v>
      </c>
      <c r="E227" s="1055">
        <v>15160</v>
      </c>
      <c r="F227" s="1055">
        <v>15589</v>
      </c>
      <c r="H227" s="1069"/>
      <c r="I227" s="1069"/>
      <c r="J227" s="1070"/>
      <c r="K227" s="1070"/>
    </row>
    <row r="228" spans="2:11">
      <c r="B228" s="579"/>
      <c r="C228" s="1067" t="s">
        <v>1362</v>
      </c>
      <c r="D228" s="1068" t="s">
        <v>627</v>
      </c>
      <c r="E228" s="1055">
        <v>12708</v>
      </c>
      <c r="F228" s="1055">
        <v>13237</v>
      </c>
      <c r="H228" s="1069"/>
      <c r="I228" s="1069"/>
      <c r="J228" s="1070"/>
      <c r="K228" s="1070"/>
    </row>
    <row r="229" spans="2:11">
      <c r="B229" s="579"/>
      <c r="C229" s="1067" t="s">
        <v>1363</v>
      </c>
      <c r="D229" s="1068" t="s">
        <v>628</v>
      </c>
      <c r="E229" s="1055">
        <v>15860</v>
      </c>
      <c r="F229" s="1055">
        <v>15811</v>
      </c>
      <c r="H229" s="1069"/>
      <c r="I229" s="1069"/>
      <c r="J229" s="1070"/>
      <c r="K229" s="1070"/>
    </row>
    <row r="230" spans="2:11">
      <c r="B230" s="579"/>
      <c r="C230" s="1067" t="s">
        <v>1364</v>
      </c>
      <c r="D230" s="1068" t="s">
        <v>629</v>
      </c>
      <c r="E230" s="1055">
        <v>19148</v>
      </c>
      <c r="F230" s="1055">
        <v>19789</v>
      </c>
      <c r="H230" s="1069"/>
      <c r="I230" s="1069"/>
      <c r="J230" s="1070"/>
      <c r="K230" s="1070"/>
    </row>
    <row r="231" spans="2:11">
      <c r="B231" s="579"/>
      <c r="C231" s="1067" t="s">
        <v>1365</v>
      </c>
      <c r="D231" s="1068" t="s">
        <v>630</v>
      </c>
      <c r="E231" s="1055">
        <v>12770</v>
      </c>
      <c r="F231" s="1055">
        <v>12992</v>
      </c>
      <c r="H231" s="1069"/>
      <c r="I231" s="1069"/>
      <c r="J231" s="1070"/>
      <c r="K231" s="1070"/>
    </row>
    <row r="232" spans="2:11">
      <c r="B232" s="579"/>
      <c r="C232" s="1067" t="s">
        <v>1366</v>
      </c>
      <c r="D232" s="1068" t="s">
        <v>631</v>
      </c>
      <c r="E232" s="1055">
        <v>13326</v>
      </c>
      <c r="F232" s="1055">
        <v>13648</v>
      </c>
      <c r="H232" s="1069"/>
      <c r="I232" s="1069"/>
      <c r="J232" s="1070"/>
      <c r="K232" s="1070"/>
    </row>
    <row r="233" spans="2:11">
      <c r="B233" s="579"/>
      <c r="C233" s="1067" t="s">
        <v>1367</v>
      </c>
      <c r="D233" s="1068" t="s">
        <v>632</v>
      </c>
      <c r="E233" s="1055">
        <v>10582</v>
      </c>
      <c r="F233" s="1055">
        <v>10770</v>
      </c>
      <c r="H233" s="1069"/>
      <c r="I233" s="1069"/>
      <c r="J233" s="1070"/>
      <c r="K233" s="1070"/>
    </row>
    <row r="234" spans="2:11">
      <c r="B234" s="579"/>
      <c r="C234" s="1067" t="s">
        <v>1368</v>
      </c>
      <c r="D234" s="1068" t="s">
        <v>633</v>
      </c>
      <c r="E234" s="1055">
        <v>13376</v>
      </c>
      <c r="F234" s="1055">
        <v>13785</v>
      </c>
      <c r="H234" s="1069"/>
      <c r="I234" s="1069"/>
      <c r="J234" s="1070"/>
      <c r="K234" s="1070"/>
    </row>
    <row r="235" spans="2:11">
      <c r="B235" s="579"/>
      <c r="C235" s="1067" t="s">
        <v>1369</v>
      </c>
      <c r="D235" s="1068" t="s">
        <v>634</v>
      </c>
      <c r="E235" s="1055">
        <v>14636</v>
      </c>
      <c r="F235" s="1055">
        <v>15580</v>
      </c>
      <c r="H235" s="1069"/>
      <c r="I235" s="1069"/>
      <c r="J235" s="1070"/>
      <c r="K235" s="1070"/>
    </row>
    <row r="236" spans="2:11">
      <c r="B236" s="579"/>
      <c r="C236" s="1067" t="s">
        <v>1370</v>
      </c>
      <c r="D236" s="1068" t="s">
        <v>635</v>
      </c>
      <c r="E236" s="1055">
        <v>11371</v>
      </c>
      <c r="F236" s="1055">
        <v>11572</v>
      </c>
      <c r="H236" s="1069"/>
      <c r="I236" s="1069"/>
      <c r="J236" s="1070"/>
      <c r="K236" s="1070"/>
    </row>
    <row r="237" spans="2:11">
      <c r="B237" s="579"/>
      <c r="C237" s="1067" t="s">
        <v>1371</v>
      </c>
      <c r="D237" s="1068" t="s">
        <v>636</v>
      </c>
      <c r="E237" s="1055">
        <v>12266</v>
      </c>
      <c r="F237" s="1055">
        <v>12276</v>
      </c>
      <c r="H237" s="1069"/>
      <c r="I237" s="1069"/>
      <c r="J237" s="1070"/>
      <c r="K237" s="1070"/>
    </row>
    <row r="238" spans="2:11">
      <c r="B238" s="579"/>
      <c r="C238" s="1067" t="s">
        <v>1372</v>
      </c>
      <c r="D238" s="1068" t="s">
        <v>637</v>
      </c>
      <c r="E238" s="1055">
        <v>11214</v>
      </c>
      <c r="F238" s="1055">
        <v>11443</v>
      </c>
      <c r="H238" s="1069"/>
      <c r="I238" s="1069"/>
      <c r="J238" s="1070"/>
      <c r="K238" s="1070"/>
    </row>
    <row r="239" spans="2:11">
      <c r="B239" s="579"/>
      <c r="C239" s="1067" t="s">
        <v>1373</v>
      </c>
      <c r="D239" s="1068" t="s">
        <v>638</v>
      </c>
      <c r="E239" s="1055">
        <v>10974</v>
      </c>
      <c r="F239" s="1055">
        <v>11103</v>
      </c>
      <c r="H239" s="1069"/>
      <c r="I239" s="1069"/>
      <c r="J239" s="1070"/>
      <c r="K239" s="1070"/>
    </row>
    <row r="240" spans="2:11">
      <c r="B240" s="579"/>
      <c r="C240" s="1067" t="s">
        <v>1374</v>
      </c>
      <c r="D240" s="1068" t="s">
        <v>639</v>
      </c>
      <c r="E240" s="1055">
        <v>22925</v>
      </c>
      <c r="F240" s="1055">
        <v>23299</v>
      </c>
      <c r="H240" s="1069"/>
      <c r="I240" s="1069"/>
      <c r="J240" s="1070"/>
      <c r="K240" s="1070"/>
    </row>
    <row r="241" spans="2:11">
      <c r="B241" s="579"/>
      <c r="C241" s="1067" t="s">
        <v>1375</v>
      </c>
      <c r="D241" s="1068" t="s">
        <v>640</v>
      </c>
      <c r="E241" s="1055">
        <v>11997</v>
      </c>
      <c r="F241" s="1055">
        <v>12256</v>
      </c>
      <c r="H241" s="1069"/>
      <c r="I241" s="1069"/>
      <c r="J241" s="1070"/>
      <c r="K241" s="1070"/>
    </row>
    <row r="242" spans="2:11">
      <c r="B242" s="579"/>
      <c r="C242" s="1067" t="s">
        <v>1376</v>
      </c>
      <c r="D242" s="1068" t="s">
        <v>641</v>
      </c>
      <c r="E242" s="1055">
        <v>13293</v>
      </c>
      <c r="F242" s="1055">
        <v>13829</v>
      </c>
      <c r="H242" s="1069"/>
      <c r="I242" s="1069"/>
      <c r="J242" s="1070"/>
      <c r="K242" s="1070"/>
    </row>
    <row r="243" spans="2:11">
      <c r="B243" s="579"/>
      <c r="C243" s="1067" t="s">
        <v>1377</v>
      </c>
      <c r="D243" s="1068" t="s">
        <v>642</v>
      </c>
      <c r="E243" s="1055">
        <v>22515</v>
      </c>
      <c r="F243" s="1055">
        <v>22772</v>
      </c>
      <c r="H243" s="1069"/>
      <c r="I243" s="1069"/>
      <c r="J243" s="1070"/>
      <c r="K243" s="1070"/>
    </row>
    <row r="244" spans="2:11">
      <c r="B244" s="579"/>
      <c r="C244" s="1067" t="s">
        <v>1378</v>
      </c>
      <c r="D244" s="1068" t="s">
        <v>643</v>
      </c>
      <c r="E244" s="1055">
        <v>11601</v>
      </c>
      <c r="F244" s="1055">
        <v>11936</v>
      </c>
      <c r="H244" s="1069"/>
      <c r="I244" s="1069"/>
      <c r="J244" s="1070"/>
      <c r="K244" s="1070"/>
    </row>
    <row r="245" spans="2:11">
      <c r="B245" s="579"/>
      <c r="C245" s="1067" t="s">
        <v>1379</v>
      </c>
      <c r="D245" s="1068" t="s">
        <v>644</v>
      </c>
      <c r="E245" s="1055">
        <v>19422</v>
      </c>
      <c r="F245" s="1055">
        <v>20224</v>
      </c>
      <c r="H245" s="1069"/>
      <c r="I245" s="1069"/>
      <c r="J245" s="1070"/>
      <c r="K245" s="1070"/>
    </row>
    <row r="246" spans="2:11">
      <c r="B246" s="579"/>
      <c r="C246" s="1067" t="s">
        <v>1380</v>
      </c>
      <c r="D246" s="1068" t="s">
        <v>645</v>
      </c>
      <c r="E246" s="1055">
        <v>13900</v>
      </c>
      <c r="F246" s="1055">
        <v>14360</v>
      </c>
      <c r="H246" s="1069"/>
      <c r="I246" s="1069"/>
      <c r="J246" s="1070"/>
      <c r="K246" s="1070"/>
    </row>
    <row r="247" spans="2:11">
      <c r="B247" s="579"/>
      <c r="C247" s="1067" t="s">
        <v>1381</v>
      </c>
      <c r="D247" s="1068" t="s">
        <v>646</v>
      </c>
      <c r="E247" s="1055">
        <v>13021</v>
      </c>
      <c r="F247" s="1055">
        <v>13266</v>
      </c>
      <c r="H247" s="1069"/>
      <c r="I247" s="1069"/>
      <c r="J247" s="1070"/>
      <c r="K247" s="1070"/>
    </row>
    <row r="248" spans="2:11">
      <c r="B248" s="579"/>
      <c r="C248" s="1067" t="s">
        <v>1382</v>
      </c>
      <c r="D248" s="1068" t="s">
        <v>647</v>
      </c>
      <c r="E248" s="1055">
        <v>18760</v>
      </c>
      <c r="F248" s="1055">
        <v>19167</v>
      </c>
      <c r="H248" s="1069"/>
      <c r="I248" s="1069"/>
      <c r="J248" s="1070"/>
      <c r="K248" s="1070"/>
    </row>
    <row r="249" spans="2:11">
      <c r="B249" s="579"/>
      <c r="C249" s="1067" t="s">
        <v>1383</v>
      </c>
      <c r="D249" s="1068" t="s">
        <v>648</v>
      </c>
      <c r="E249" s="1055">
        <v>11101</v>
      </c>
      <c r="F249" s="1055">
        <v>11840</v>
      </c>
      <c r="H249" s="1069"/>
      <c r="I249" s="1069"/>
      <c r="J249" s="1070"/>
      <c r="K249" s="1070"/>
    </row>
    <row r="250" spans="2:11">
      <c r="B250" s="579"/>
      <c r="C250" s="1067" t="s">
        <v>1384</v>
      </c>
      <c r="D250" s="1068" t="s">
        <v>649</v>
      </c>
      <c r="E250" s="1055">
        <v>12686</v>
      </c>
      <c r="F250" s="1055">
        <v>13101</v>
      </c>
      <c r="H250" s="1069"/>
      <c r="I250" s="1069"/>
      <c r="J250" s="1070"/>
      <c r="K250" s="1070"/>
    </row>
    <row r="251" spans="2:11">
      <c r="B251" s="579"/>
      <c r="C251" s="1067" t="s">
        <v>1385</v>
      </c>
      <c r="D251" s="1068" t="s">
        <v>650</v>
      </c>
      <c r="E251" s="1055">
        <v>15042</v>
      </c>
      <c r="F251" s="1055">
        <v>15347</v>
      </c>
      <c r="H251" s="1069"/>
      <c r="I251" s="1069"/>
      <c r="J251" s="1070"/>
      <c r="K251" s="1070"/>
    </row>
    <row r="252" spans="2:11">
      <c r="B252" s="579"/>
      <c r="C252" s="1067" t="s">
        <v>1386</v>
      </c>
      <c r="D252" s="1068" t="s">
        <v>651</v>
      </c>
      <c r="E252" s="1055">
        <v>15642</v>
      </c>
      <c r="F252" s="1055">
        <v>16096</v>
      </c>
      <c r="H252" s="1069"/>
      <c r="I252" s="1069"/>
      <c r="J252" s="1070"/>
      <c r="K252" s="1070"/>
    </row>
    <row r="253" spans="2:11">
      <c r="B253" s="579"/>
      <c r="C253" s="1067" t="s">
        <v>1387</v>
      </c>
      <c r="D253" s="1068" t="s">
        <v>652</v>
      </c>
      <c r="E253" s="1055">
        <v>15786</v>
      </c>
      <c r="F253" s="1055">
        <v>15939</v>
      </c>
      <c r="H253" s="1069"/>
      <c r="I253" s="1069"/>
      <c r="J253" s="1070"/>
      <c r="K253" s="1070"/>
    </row>
    <row r="254" spans="2:11">
      <c r="B254" s="579"/>
      <c r="C254" s="1067" t="s">
        <v>1388</v>
      </c>
      <c r="D254" s="1068" t="s">
        <v>653</v>
      </c>
      <c r="E254" s="1055">
        <v>10975</v>
      </c>
      <c r="F254" s="1055">
        <v>11335</v>
      </c>
      <c r="H254" s="1069"/>
      <c r="I254" s="1069"/>
      <c r="J254" s="1070"/>
      <c r="K254" s="1070"/>
    </row>
    <row r="255" spans="2:11">
      <c r="B255" s="579"/>
      <c r="C255" s="1067" t="s">
        <v>1389</v>
      </c>
      <c r="D255" s="1068" t="s">
        <v>654</v>
      </c>
      <c r="E255" s="1055">
        <v>13878</v>
      </c>
      <c r="F255" s="1055">
        <v>14292</v>
      </c>
      <c r="H255" s="1069"/>
      <c r="I255" s="1069"/>
      <c r="J255" s="1070"/>
      <c r="K255" s="1070"/>
    </row>
    <row r="256" spans="2:11">
      <c r="B256" s="579"/>
      <c r="C256" s="1067" t="s">
        <v>1390</v>
      </c>
      <c r="D256" s="1068" t="s">
        <v>655</v>
      </c>
      <c r="E256" s="1055">
        <v>13967</v>
      </c>
      <c r="F256" s="1055">
        <v>14515</v>
      </c>
      <c r="H256" s="1069"/>
      <c r="I256" s="1069"/>
      <c r="J256" s="1070"/>
      <c r="K256" s="1070"/>
    </row>
    <row r="257" spans="2:11">
      <c r="B257" s="579"/>
      <c r="C257" s="1067" t="s">
        <v>1391</v>
      </c>
      <c r="D257" s="1068" t="s">
        <v>656</v>
      </c>
      <c r="E257" s="1055">
        <v>15849</v>
      </c>
      <c r="F257" s="1055">
        <v>16397</v>
      </c>
      <c r="H257" s="1069"/>
      <c r="I257" s="1069"/>
      <c r="J257" s="1070"/>
      <c r="K257" s="1070"/>
    </row>
    <row r="258" spans="2:11">
      <c r="B258" s="579"/>
      <c r="C258" s="1067" t="s">
        <v>1392</v>
      </c>
      <c r="D258" s="1068" t="s">
        <v>657</v>
      </c>
      <c r="E258" s="1055">
        <v>17362</v>
      </c>
      <c r="F258" s="1055">
        <v>17603</v>
      </c>
      <c r="H258" s="1069"/>
      <c r="I258" s="1069"/>
      <c r="J258" s="1070"/>
      <c r="K258" s="1070"/>
    </row>
    <row r="259" spans="2:11">
      <c r="B259" s="579"/>
      <c r="C259" s="1067" t="s">
        <v>1393</v>
      </c>
      <c r="D259" s="1068" t="s">
        <v>658</v>
      </c>
      <c r="E259" s="1055">
        <v>14321</v>
      </c>
      <c r="F259" s="1055">
        <v>14169</v>
      </c>
      <c r="H259" s="1069"/>
      <c r="I259" s="1069"/>
      <c r="J259" s="1070"/>
      <c r="K259" s="1070"/>
    </row>
    <row r="260" spans="2:11">
      <c r="B260" s="579"/>
      <c r="C260" s="1067" t="s">
        <v>1394</v>
      </c>
      <c r="D260" s="1068" t="s">
        <v>659</v>
      </c>
      <c r="E260" s="1055">
        <v>10891</v>
      </c>
      <c r="F260" s="1055">
        <v>11079</v>
      </c>
      <c r="H260" s="1069"/>
      <c r="I260" s="1069"/>
      <c r="J260" s="1070"/>
      <c r="K260" s="1070"/>
    </row>
    <row r="261" spans="2:11">
      <c r="B261" s="579"/>
      <c r="C261" s="1067" t="s">
        <v>1395</v>
      </c>
      <c r="D261" s="1068" t="s">
        <v>660</v>
      </c>
      <c r="E261" s="1055">
        <v>14931</v>
      </c>
      <c r="F261" s="1055">
        <v>15168</v>
      </c>
      <c r="H261" s="1069"/>
      <c r="I261" s="1069"/>
      <c r="J261" s="1070"/>
      <c r="K261" s="1070"/>
    </row>
    <row r="262" spans="2:11">
      <c r="B262" s="579"/>
      <c r="C262" s="1067" t="s">
        <v>1396</v>
      </c>
      <c r="D262" s="1068" t="s">
        <v>661</v>
      </c>
      <c r="E262" s="1055">
        <v>10031</v>
      </c>
      <c r="F262" s="1055">
        <v>9956</v>
      </c>
      <c r="H262" s="1069"/>
      <c r="I262" s="1069"/>
      <c r="J262" s="1070"/>
      <c r="K262" s="1070"/>
    </row>
    <row r="263" spans="2:11">
      <c r="B263" s="579"/>
      <c r="C263" s="1067" t="s">
        <v>1397</v>
      </c>
      <c r="D263" s="1068" t="s">
        <v>662</v>
      </c>
      <c r="E263" s="1055">
        <v>23945</v>
      </c>
      <c r="F263" s="1055">
        <v>24445</v>
      </c>
      <c r="H263" s="1069"/>
      <c r="I263" s="1069"/>
      <c r="J263" s="1070"/>
      <c r="K263" s="1070"/>
    </row>
    <row r="264" spans="2:11">
      <c r="B264" s="579"/>
      <c r="C264" s="1067" t="s">
        <v>1398</v>
      </c>
      <c r="D264" s="1068" t="s">
        <v>663</v>
      </c>
      <c r="E264" s="1055">
        <v>14299</v>
      </c>
      <c r="F264" s="1055">
        <v>14751</v>
      </c>
      <c r="H264" s="1069"/>
      <c r="I264" s="1069"/>
      <c r="J264" s="1070"/>
      <c r="K264" s="1070"/>
    </row>
    <row r="265" spans="2:11">
      <c r="B265" s="579"/>
      <c r="C265" s="1067" t="s">
        <v>1399</v>
      </c>
      <c r="D265" s="1068" t="s">
        <v>664</v>
      </c>
      <c r="E265" s="1055">
        <v>13340</v>
      </c>
      <c r="F265" s="1055">
        <v>12928</v>
      </c>
      <c r="H265" s="1069"/>
      <c r="I265" s="1069"/>
      <c r="J265" s="1070"/>
      <c r="K265" s="1070"/>
    </row>
    <row r="266" spans="2:11">
      <c r="B266" s="579"/>
      <c r="C266" s="1067" t="s">
        <v>1400</v>
      </c>
      <c r="D266" s="1068" t="s">
        <v>665</v>
      </c>
      <c r="E266" s="1055">
        <v>20996</v>
      </c>
      <c r="F266" s="1055">
        <v>21893</v>
      </c>
      <c r="H266" s="1069"/>
      <c r="I266" s="1069"/>
      <c r="J266" s="1070"/>
      <c r="K266" s="1070"/>
    </row>
    <row r="267" spans="2:11">
      <c r="B267" s="579"/>
      <c r="C267" s="1067" t="s">
        <v>1401</v>
      </c>
      <c r="D267" s="1068" t="s">
        <v>666</v>
      </c>
      <c r="E267" s="1055">
        <v>17823</v>
      </c>
      <c r="F267" s="1055">
        <v>18281</v>
      </c>
      <c r="H267" s="1069"/>
      <c r="I267" s="1069"/>
      <c r="J267" s="1070"/>
      <c r="K267" s="1070"/>
    </row>
    <row r="268" spans="2:11">
      <c r="B268" s="579"/>
      <c r="C268" s="1067" t="s">
        <v>1402</v>
      </c>
      <c r="D268" s="1068" t="s">
        <v>667</v>
      </c>
      <c r="E268" s="1055">
        <v>17586</v>
      </c>
      <c r="F268" s="1055">
        <v>18112</v>
      </c>
      <c r="H268" s="1069"/>
      <c r="I268" s="1069"/>
      <c r="J268" s="1070"/>
      <c r="K268" s="1070"/>
    </row>
    <row r="269" spans="2:11">
      <c r="B269" s="579"/>
      <c r="C269" s="1067" t="s">
        <v>1403</v>
      </c>
      <c r="D269" s="1068" t="s">
        <v>668</v>
      </c>
      <c r="E269" s="1055">
        <v>19770</v>
      </c>
      <c r="F269" s="1055">
        <v>21120</v>
      </c>
      <c r="H269" s="1069"/>
      <c r="I269" s="1069"/>
      <c r="J269" s="1070"/>
      <c r="K269" s="1070"/>
    </row>
    <row r="270" spans="2:11">
      <c r="B270" s="579"/>
      <c r="C270" s="1067" t="s">
        <v>1404</v>
      </c>
      <c r="D270" s="1068" t="s">
        <v>669</v>
      </c>
      <c r="E270" s="1055">
        <v>18992</v>
      </c>
      <c r="F270" s="1055">
        <v>19254</v>
      </c>
      <c r="H270" s="1069"/>
      <c r="I270" s="1069"/>
      <c r="J270" s="1070"/>
      <c r="K270" s="1070"/>
    </row>
    <row r="271" spans="2:11">
      <c r="B271" s="579"/>
      <c r="C271" s="1067" t="s">
        <v>1405</v>
      </c>
      <c r="D271" s="1068" t="s">
        <v>670</v>
      </c>
      <c r="E271" s="1055">
        <v>10616</v>
      </c>
      <c r="F271" s="1055">
        <v>10909</v>
      </c>
      <c r="H271" s="1069"/>
      <c r="I271" s="1069"/>
      <c r="J271" s="1070"/>
      <c r="K271" s="1070"/>
    </row>
    <row r="272" spans="2:11">
      <c r="B272" s="579"/>
      <c r="C272" s="1067" t="s">
        <v>1406</v>
      </c>
      <c r="D272" s="1068" t="s">
        <v>671</v>
      </c>
      <c r="E272" s="1055">
        <v>13902</v>
      </c>
      <c r="F272" s="1055">
        <v>14369</v>
      </c>
      <c r="H272" s="1069"/>
      <c r="I272" s="1069"/>
      <c r="J272" s="1070"/>
      <c r="K272" s="1070"/>
    </row>
    <row r="273" spans="2:11">
      <c r="B273" s="579"/>
      <c r="C273" s="1067" t="s">
        <v>1407</v>
      </c>
      <c r="D273" s="1068" t="s">
        <v>672</v>
      </c>
      <c r="E273" s="1055">
        <v>17764</v>
      </c>
      <c r="F273" s="1055">
        <v>17919</v>
      </c>
      <c r="H273" s="1069"/>
      <c r="I273" s="1069"/>
      <c r="J273" s="1070"/>
      <c r="K273" s="1070"/>
    </row>
    <row r="274" spans="2:11">
      <c r="B274" s="579"/>
      <c r="C274" s="1067" t="s">
        <v>1408</v>
      </c>
      <c r="D274" s="1068" t="s">
        <v>673</v>
      </c>
      <c r="E274" s="1055">
        <v>11869</v>
      </c>
      <c r="F274" s="1055">
        <v>11763</v>
      </c>
      <c r="H274" s="1069"/>
      <c r="I274" s="1069"/>
      <c r="J274" s="1070"/>
      <c r="K274" s="1070"/>
    </row>
    <row r="275" spans="2:11">
      <c r="B275" s="579"/>
      <c r="C275" s="1067" t="s">
        <v>1409</v>
      </c>
      <c r="D275" s="1068" t="s">
        <v>674</v>
      </c>
      <c r="E275" s="1055">
        <v>23541</v>
      </c>
      <c r="F275" s="1055">
        <v>23859</v>
      </c>
      <c r="H275" s="1069"/>
      <c r="I275" s="1069"/>
      <c r="J275" s="1070"/>
      <c r="K275" s="1070"/>
    </row>
    <row r="276" spans="2:11">
      <c r="B276" s="579"/>
      <c r="C276" s="1067" t="s">
        <v>1410</v>
      </c>
      <c r="D276" s="1068" t="s">
        <v>675</v>
      </c>
      <c r="E276" s="1055">
        <v>15866</v>
      </c>
      <c r="F276" s="1055">
        <v>16328</v>
      </c>
      <c r="H276" s="1069"/>
      <c r="I276" s="1069"/>
      <c r="J276" s="1070"/>
      <c r="K276" s="1070"/>
    </row>
    <row r="277" spans="2:11">
      <c r="B277" s="579"/>
      <c r="C277" s="1067" t="s">
        <v>1411</v>
      </c>
      <c r="D277" s="1068" t="s">
        <v>676</v>
      </c>
      <c r="E277" s="1055">
        <v>13588</v>
      </c>
      <c r="F277" s="1055">
        <v>14001</v>
      </c>
      <c r="H277" s="1069"/>
      <c r="I277" s="1069"/>
      <c r="J277" s="1070"/>
      <c r="K277" s="1070"/>
    </row>
    <row r="278" spans="2:11">
      <c r="B278" s="579"/>
      <c r="C278" s="1067" t="s">
        <v>1412</v>
      </c>
      <c r="D278" s="1068" t="s">
        <v>677</v>
      </c>
      <c r="E278" s="1055">
        <v>15210</v>
      </c>
      <c r="F278" s="1055">
        <v>15712</v>
      </c>
      <c r="H278" s="1069"/>
      <c r="I278" s="1069"/>
      <c r="J278" s="1070"/>
      <c r="K278" s="1070"/>
    </row>
    <row r="279" spans="2:11">
      <c r="B279" s="579"/>
      <c r="C279" s="1067" t="s">
        <v>1413</v>
      </c>
      <c r="D279" s="1068" t="s">
        <v>678</v>
      </c>
      <c r="E279" s="1055">
        <v>11524</v>
      </c>
      <c r="F279" s="1055">
        <v>11620</v>
      </c>
      <c r="H279" s="1069"/>
      <c r="I279" s="1069"/>
      <c r="J279" s="1070"/>
      <c r="K279" s="1070"/>
    </row>
    <row r="280" spans="2:11">
      <c r="B280" s="579"/>
      <c r="C280" s="1067" t="s">
        <v>1414</v>
      </c>
      <c r="D280" s="1068" t="s">
        <v>679</v>
      </c>
      <c r="E280" s="1055">
        <v>11237</v>
      </c>
      <c r="F280" s="1055">
        <v>11442</v>
      </c>
      <c r="H280" s="1069"/>
      <c r="I280" s="1069"/>
      <c r="J280" s="1070"/>
      <c r="K280" s="1070"/>
    </row>
    <row r="281" spans="2:11">
      <c r="B281" s="579"/>
      <c r="C281" s="1067" t="s">
        <v>1415</v>
      </c>
      <c r="D281" s="1068" t="s">
        <v>680</v>
      </c>
      <c r="E281" s="1055">
        <v>12055</v>
      </c>
      <c r="F281" s="1055">
        <v>12481</v>
      </c>
      <c r="H281" s="1069"/>
      <c r="I281" s="1069"/>
      <c r="J281" s="1070"/>
      <c r="K281" s="1070"/>
    </row>
    <row r="282" spans="2:11">
      <c r="B282" s="579"/>
      <c r="C282" s="1067" t="s">
        <v>1416</v>
      </c>
      <c r="D282" s="1068" t="s">
        <v>681</v>
      </c>
      <c r="E282" s="1055">
        <v>11663</v>
      </c>
      <c r="F282" s="1055">
        <v>12039</v>
      </c>
      <c r="H282" s="1069"/>
      <c r="I282" s="1069"/>
      <c r="J282" s="1070"/>
      <c r="K282" s="1070"/>
    </row>
    <row r="283" spans="2:11">
      <c r="B283" s="579"/>
      <c r="C283" s="1067" t="s">
        <v>1417</v>
      </c>
      <c r="D283" s="1068" t="s">
        <v>682</v>
      </c>
      <c r="E283" s="1055">
        <v>10554</v>
      </c>
      <c r="F283" s="1055">
        <v>10573</v>
      </c>
      <c r="H283" s="1069"/>
      <c r="I283" s="1069"/>
      <c r="J283" s="1070"/>
      <c r="K283" s="1070"/>
    </row>
    <row r="284" spans="2:11">
      <c r="B284" s="579"/>
      <c r="C284" s="1067" t="s">
        <v>1418</v>
      </c>
      <c r="D284" s="1068" t="s">
        <v>683</v>
      </c>
      <c r="E284" s="1055">
        <v>12171</v>
      </c>
      <c r="F284" s="1055">
        <v>12402</v>
      </c>
      <c r="H284" s="1069"/>
      <c r="I284" s="1069"/>
      <c r="J284" s="1070"/>
      <c r="K284" s="1070"/>
    </row>
    <row r="285" spans="2:11">
      <c r="B285" s="579"/>
      <c r="C285" s="1067" t="s">
        <v>1419</v>
      </c>
      <c r="D285" s="1068" t="s">
        <v>684</v>
      </c>
      <c r="E285" s="1055">
        <v>12966</v>
      </c>
      <c r="F285" s="1055">
        <v>13081</v>
      </c>
      <c r="H285" s="1069"/>
      <c r="I285" s="1069"/>
      <c r="J285" s="1070"/>
      <c r="K285" s="1070"/>
    </row>
    <row r="286" spans="2:11">
      <c r="B286" s="579"/>
      <c r="C286" s="1067" t="s">
        <v>1420</v>
      </c>
      <c r="D286" s="1068" t="s">
        <v>685</v>
      </c>
      <c r="E286" s="1055">
        <v>11332</v>
      </c>
      <c r="F286" s="1055">
        <v>11433</v>
      </c>
      <c r="H286" s="1069"/>
      <c r="I286" s="1069"/>
      <c r="J286" s="1070"/>
      <c r="K286" s="1070"/>
    </row>
    <row r="287" spans="2:11">
      <c r="B287" s="579"/>
      <c r="C287" s="1067" t="s">
        <v>1421</v>
      </c>
      <c r="D287" s="1068" t="s">
        <v>686</v>
      </c>
      <c r="E287" s="1055">
        <v>11032</v>
      </c>
      <c r="F287" s="1055">
        <v>11335</v>
      </c>
      <c r="H287" s="1069"/>
      <c r="I287" s="1069"/>
      <c r="J287" s="1070"/>
      <c r="K287" s="1070"/>
    </row>
    <row r="288" spans="2:11">
      <c r="B288" s="579"/>
      <c r="C288" s="1067" t="s">
        <v>1422</v>
      </c>
      <c r="D288" s="1068" t="s">
        <v>687</v>
      </c>
      <c r="E288" s="1055">
        <v>13066</v>
      </c>
      <c r="F288" s="1055">
        <v>13368</v>
      </c>
      <c r="H288" s="1069"/>
      <c r="I288" s="1069"/>
      <c r="J288" s="1070"/>
      <c r="K288" s="1070"/>
    </row>
    <row r="289" spans="2:11">
      <c r="B289" s="579"/>
      <c r="C289" s="1067" t="s">
        <v>1423</v>
      </c>
      <c r="D289" s="1068" t="s">
        <v>688</v>
      </c>
      <c r="E289" s="1055">
        <v>10760</v>
      </c>
      <c r="F289" s="1055">
        <v>10851</v>
      </c>
      <c r="H289" s="1069"/>
      <c r="I289" s="1069"/>
      <c r="J289" s="1070"/>
      <c r="K289" s="1070"/>
    </row>
    <row r="290" spans="2:11">
      <c r="B290" s="579"/>
      <c r="C290" s="1067" t="s">
        <v>1424</v>
      </c>
      <c r="D290" s="1068" t="s">
        <v>689</v>
      </c>
      <c r="E290" s="1055">
        <v>11814</v>
      </c>
      <c r="F290" s="1055">
        <v>12140</v>
      </c>
      <c r="H290" s="1069"/>
      <c r="I290" s="1069"/>
      <c r="J290" s="1070"/>
      <c r="K290" s="1070"/>
    </row>
    <row r="291" spans="2:11">
      <c r="B291" s="579"/>
      <c r="C291" s="1067" t="s">
        <v>1425</v>
      </c>
      <c r="D291" s="1068" t="s">
        <v>690</v>
      </c>
      <c r="E291" s="1055">
        <v>15052</v>
      </c>
      <c r="F291" s="1055">
        <v>15281</v>
      </c>
      <c r="H291" s="1069"/>
      <c r="I291" s="1069"/>
      <c r="J291" s="1070"/>
      <c r="K291" s="1070"/>
    </row>
    <row r="292" spans="2:11">
      <c r="B292" s="579"/>
      <c r="C292" s="1067" t="s">
        <v>1426</v>
      </c>
      <c r="D292" s="1068" t="s">
        <v>691</v>
      </c>
      <c r="E292" s="1055">
        <v>11018</v>
      </c>
      <c r="F292" s="1055">
        <v>10949</v>
      </c>
      <c r="H292" s="1069"/>
      <c r="I292" s="1069"/>
      <c r="J292" s="1070"/>
      <c r="K292" s="1070"/>
    </row>
    <row r="293" spans="2:11">
      <c r="B293" s="579"/>
      <c r="C293" s="1067" t="s">
        <v>1427</v>
      </c>
      <c r="D293" s="1068" t="s">
        <v>692</v>
      </c>
      <c r="E293" s="1055">
        <v>17034</v>
      </c>
      <c r="F293" s="1055">
        <v>17044</v>
      </c>
      <c r="H293" s="1069"/>
      <c r="I293" s="1069"/>
      <c r="J293" s="1070"/>
      <c r="K293" s="1070"/>
    </row>
    <row r="294" spans="2:11">
      <c r="B294" s="579"/>
      <c r="C294" s="1067" t="s">
        <v>1428</v>
      </c>
      <c r="D294" s="1068" t="s">
        <v>693</v>
      </c>
      <c r="E294" s="1055">
        <v>18686</v>
      </c>
      <c r="F294" s="1055">
        <v>18800</v>
      </c>
      <c r="H294" s="1069"/>
      <c r="I294" s="1069"/>
      <c r="J294" s="1070"/>
      <c r="K294" s="1070"/>
    </row>
    <row r="295" spans="2:11">
      <c r="B295" s="579"/>
      <c r="C295" s="1067" t="s">
        <v>1429</v>
      </c>
      <c r="D295" s="1068" t="s">
        <v>694</v>
      </c>
      <c r="E295" s="1055">
        <v>12990</v>
      </c>
      <c r="F295" s="1055">
        <v>13360</v>
      </c>
      <c r="H295" s="1069"/>
      <c r="I295" s="1069"/>
      <c r="J295" s="1070"/>
      <c r="K295" s="1070"/>
    </row>
    <row r="296" spans="2:11">
      <c r="B296" s="579"/>
      <c r="C296" s="1067" t="s">
        <v>1430</v>
      </c>
      <c r="D296" s="1068" t="s">
        <v>695</v>
      </c>
      <c r="E296" s="1055">
        <v>23607</v>
      </c>
      <c r="F296" s="1055">
        <v>23600</v>
      </c>
      <c r="H296" s="1069"/>
      <c r="I296" s="1069"/>
      <c r="J296" s="1070"/>
      <c r="K296" s="1070"/>
    </row>
    <row r="297" spans="2:11">
      <c r="B297" s="579"/>
      <c r="C297" s="1067" t="s">
        <v>1431</v>
      </c>
      <c r="D297" s="1068" t="s">
        <v>696</v>
      </c>
      <c r="E297" s="1055">
        <v>7853</v>
      </c>
      <c r="F297" s="1055">
        <v>7960</v>
      </c>
      <c r="H297" s="1069"/>
      <c r="I297" s="1069"/>
      <c r="J297" s="1070"/>
      <c r="K297" s="1070"/>
    </row>
    <row r="298" spans="2:11">
      <c r="B298" s="579"/>
      <c r="C298" s="1067" t="s">
        <v>1432</v>
      </c>
      <c r="D298" s="1068" t="s">
        <v>697</v>
      </c>
      <c r="E298" s="1055">
        <v>27543</v>
      </c>
      <c r="F298" s="1055">
        <v>0</v>
      </c>
      <c r="H298" s="1069"/>
      <c r="I298" s="1069"/>
      <c r="J298" s="1070"/>
      <c r="K298" s="1070"/>
    </row>
    <row r="299" spans="2:11">
      <c r="B299" s="579"/>
      <c r="C299" s="1067" t="s">
        <v>1433</v>
      </c>
      <c r="D299" s="1068" t="s">
        <v>698</v>
      </c>
      <c r="E299" s="1055">
        <v>11084</v>
      </c>
      <c r="F299" s="1055">
        <v>12024</v>
      </c>
      <c r="H299" s="1069"/>
      <c r="I299" s="1069"/>
      <c r="J299" s="1070"/>
      <c r="K299" s="1070"/>
    </row>
    <row r="300" spans="2:11">
      <c r="B300" s="579"/>
      <c r="C300" s="1067" t="s">
        <v>1434</v>
      </c>
      <c r="D300" s="1068" t="s">
        <v>699</v>
      </c>
      <c r="E300" s="1055">
        <v>21629</v>
      </c>
      <c r="F300" s="1055">
        <v>22090</v>
      </c>
      <c r="H300" s="1069"/>
      <c r="I300" s="1069"/>
      <c r="J300" s="1070"/>
      <c r="K300" s="1070"/>
    </row>
    <row r="301" spans="2:11">
      <c r="B301" s="579"/>
      <c r="C301" s="1067" t="s">
        <v>1435</v>
      </c>
      <c r="D301" s="1068" t="s">
        <v>700</v>
      </c>
      <c r="E301" s="1055">
        <v>29259</v>
      </c>
      <c r="F301" s="1055">
        <v>29952</v>
      </c>
      <c r="H301" s="1069"/>
      <c r="I301" s="1069"/>
      <c r="J301" s="1070"/>
      <c r="K301" s="1070"/>
    </row>
    <row r="302" spans="2:11">
      <c r="B302" s="579"/>
      <c r="C302" s="1067" t="s">
        <v>1436</v>
      </c>
      <c r="D302" s="1068" t="s">
        <v>701</v>
      </c>
      <c r="E302" s="1055">
        <v>16321</v>
      </c>
      <c r="F302" s="1055">
        <v>16501</v>
      </c>
      <c r="H302" s="1069"/>
      <c r="I302" s="1069"/>
      <c r="J302" s="1070"/>
      <c r="K302" s="1070"/>
    </row>
    <row r="303" spans="2:11">
      <c r="B303" s="579"/>
      <c r="C303" s="1067" t="s">
        <v>1437</v>
      </c>
      <c r="D303" s="1068" t="s">
        <v>702</v>
      </c>
      <c r="E303" s="1055">
        <v>15495</v>
      </c>
      <c r="F303" s="1055">
        <v>15865</v>
      </c>
      <c r="H303" s="1069"/>
      <c r="I303" s="1069"/>
      <c r="J303" s="1070"/>
      <c r="K303" s="1070"/>
    </row>
    <row r="304" spans="2:11">
      <c r="B304" s="579"/>
      <c r="C304" s="1067" t="s">
        <v>1438</v>
      </c>
      <c r="D304" s="1068" t="s">
        <v>703</v>
      </c>
      <c r="E304" s="1055">
        <v>14550</v>
      </c>
      <c r="F304" s="1055">
        <v>15096</v>
      </c>
      <c r="H304" s="1069"/>
      <c r="I304" s="1069"/>
      <c r="J304" s="1070"/>
      <c r="K304" s="1070"/>
    </row>
    <row r="305" spans="2:11">
      <c r="B305" s="579"/>
      <c r="C305" s="1067" t="s">
        <v>1439</v>
      </c>
      <c r="D305" s="1068" t="s">
        <v>704</v>
      </c>
      <c r="E305" s="1055">
        <v>11093</v>
      </c>
      <c r="F305" s="1055">
        <v>11407</v>
      </c>
      <c r="H305" s="1069"/>
      <c r="I305" s="1069"/>
      <c r="J305" s="1070"/>
      <c r="K305" s="1070"/>
    </row>
    <row r="306" spans="2:11">
      <c r="B306" s="579"/>
      <c r="C306" s="1067" t="s">
        <v>1440</v>
      </c>
      <c r="D306" s="1068" t="s">
        <v>705</v>
      </c>
      <c r="E306" s="1055">
        <v>12111</v>
      </c>
      <c r="F306" s="1055">
        <v>12437</v>
      </c>
      <c r="H306" s="1069"/>
      <c r="I306" s="1069"/>
      <c r="J306" s="1070"/>
      <c r="K306" s="1070"/>
    </row>
    <row r="307" spans="2:11">
      <c r="B307" s="579"/>
      <c r="C307" s="1067" t="s">
        <v>1441</v>
      </c>
      <c r="D307" s="1068" t="s">
        <v>706</v>
      </c>
      <c r="E307" s="1055">
        <v>11609</v>
      </c>
      <c r="F307" s="1055">
        <v>11784</v>
      </c>
      <c r="H307" s="1069"/>
      <c r="I307" s="1069"/>
      <c r="J307" s="1070"/>
      <c r="K307" s="1070"/>
    </row>
    <row r="308" spans="2:11">
      <c r="B308" s="579"/>
      <c r="C308" s="1067" t="s">
        <v>1442</v>
      </c>
      <c r="D308" s="1068" t="s">
        <v>707</v>
      </c>
      <c r="E308" s="1055">
        <v>13781</v>
      </c>
      <c r="F308" s="1055">
        <v>13948</v>
      </c>
      <c r="H308" s="1069"/>
      <c r="I308" s="1069"/>
      <c r="J308" s="1070"/>
      <c r="K308" s="1070"/>
    </row>
    <row r="309" spans="2:11">
      <c r="B309" s="579"/>
      <c r="C309" s="1067" t="s">
        <v>1443</v>
      </c>
      <c r="D309" s="1068" t="s">
        <v>708</v>
      </c>
      <c r="E309" s="1055">
        <v>23964</v>
      </c>
      <c r="F309" s="1055">
        <v>24527</v>
      </c>
      <c r="H309" s="1069"/>
      <c r="I309" s="1069"/>
      <c r="J309" s="1070"/>
      <c r="K309" s="1070"/>
    </row>
    <row r="310" spans="2:11">
      <c r="B310" s="579"/>
      <c r="C310" s="1067" t="s">
        <v>1444</v>
      </c>
      <c r="D310" s="1068" t="s">
        <v>709</v>
      </c>
      <c r="E310" s="1055">
        <v>18593</v>
      </c>
      <c r="F310" s="1055">
        <v>18666</v>
      </c>
      <c r="H310" s="1069"/>
      <c r="I310" s="1069"/>
      <c r="J310" s="1070"/>
      <c r="K310" s="1070"/>
    </row>
    <row r="311" spans="2:11">
      <c r="B311" s="579"/>
      <c r="C311" s="1067" t="s">
        <v>1445</v>
      </c>
      <c r="D311" s="1068" t="s">
        <v>710</v>
      </c>
      <c r="E311" s="1055">
        <v>13290</v>
      </c>
      <c r="F311" s="1055">
        <v>13457</v>
      </c>
      <c r="H311" s="1069"/>
      <c r="I311" s="1069"/>
      <c r="J311" s="1070"/>
      <c r="K311" s="1070"/>
    </row>
    <row r="312" spans="2:11">
      <c r="B312" s="579"/>
      <c r="C312" s="1067" t="s">
        <v>1446</v>
      </c>
      <c r="D312" s="1068" t="s">
        <v>711</v>
      </c>
      <c r="E312" s="1055">
        <v>11224</v>
      </c>
      <c r="F312" s="1055">
        <v>10792</v>
      </c>
      <c r="H312" s="1069"/>
      <c r="I312" s="1069"/>
      <c r="J312" s="1070"/>
      <c r="K312" s="1070"/>
    </row>
    <row r="313" spans="2:11">
      <c r="B313" s="579"/>
      <c r="C313" s="1067" t="s">
        <v>1447</v>
      </c>
      <c r="D313" s="1068" t="s">
        <v>712</v>
      </c>
      <c r="E313" s="1055">
        <v>12436</v>
      </c>
      <c r="F313" s="1055">
        <v>12916</v>
      </c>
      <c r="H313" s="1069"/>
      <c r="I313" s="1069"/>
      <c r="J313" s="1070"/>
      <c r="K313" s="1070"/>
    </row>
    <row r="314" spans="2:11">
      <c r="B314" s="579"/>
      <c r="C314" s="1067" t="s">
        <v>1448</v>
      </c>
      <c r="D314" s="1068" t="s">
        <v>713</v>
      </c>
      <c r="E314" s="1055">
        <v>20575</v>
      </c>
      <c r="F314" s="1055">
        <v>20643</v>
      </c>
      <c r="H314" s="1069"/>
      <c r="I314" s="1069"/>
      <c r="J314" s="1070"/>
      <c r="K314" s="1070"/>
    </row>
    <row r="315" spans="2:11">
      <c r="B315" s="579"/>
      <c r="C315" s="1067" t="s">
        <v>1449</v>
      </c>
      <c r="D315" s="1068" t="s">
        <v>714</v>
      </c>
      <c r="E315" s="1055">
        <v>20949</v>
      </c>
      <c r="F315" s="1055">
        <v>21946</v>
      </c>
      <c r="H315" s="1069"/>
      <c r="I315" s="1069"/>
      <c r="J315" s="1070"/>
      <c r="K315" s="1070"/>
    </row>
    <row r="316" spans="2:11">
      <c r="B316" s="579"/>
      <c r="C316" s="1067" t="s">
        <v>1450</v>
      </c>
      <c r="D316" s="1068" t="s">
        <v>715</v>
      </c>
      <c r="E316" s="1055">
        <v>12987</v>
      </c>
      <c r="F316" s="1055">
        <v>13219</v>
      </c>
      <c r="H316" s="1069"/>
      <c r="I316" s="1069"/>
      <c r="J316" s="1070"/>
      <c r="K316" s="1070"/>
    </row>
    <row r="317" spans="2:11">
      <c r="B317" s="579"/>
      <c r="C317" s="1067" t="s">
        <v>1451</v>
      </c>
      <c r="D317" s="1068" t="s">
        <v>716</v>
      </c>
      <c r="E317" s="1055">
        <v>10058</v>
      </c>
      <c r="F317" s="1055">
        <v>10280</v>
      </c>
      <c r="H317" s="1069"/>
      <c r="I317" s="1069"/>
      <c r="J317" s="1070"/>
      <c r="K317" s="1070"/>
    </row>
    <row r="318" spans="2:11">
      <c r="B318" s="579"/>
      <c r="C318" s="1067" t="s">
        <v>1452</v>
      </c>
      <c r="D318" s="1068" t="s">
        <v>717</v>
      </c>
      <c r="E318" s="1055">
        <v>12700</v>
      </c>
      <c r="F318" s="1055">
        <v>12846</v>
      </c>
      <c r="H318" s="1069"/>
      <c r="I318" s="1069"/>
      <c r="J318" s="1070"/>
      <c r="K318" s="1070"/>
    </row>
    <row r="319" spans="2:11">
      <c r="B319" s="579"/>
      <c r="C319" s="1067" t="s">
        <v>1453</v>
      </c>
      <c r="D319" s="1068" t="s">
        <v>718</v>
      </c>
      <c r="E319" s="1055">
        <v>14794</v>
      </c>
      <c r="F319" s="1055">
        <v>15019</v>
      </c>
      <c r="H319" s="1069"/>
      <c r="I319" s="1069"/>
      <c r="J319" s="1070"/>
      <c r="K319" s="1070"/>
    </row>
    <row r="320" spans="2:11">
      <c r="B320" s="579"/>
      <c r="C320" s="1067" t="s">
        <v>1454</v>
      </c>
      <c r="D320" s="1068" t="s">
        <v>719</v>
      </c>
      <c r="E320" s="1055">
        <v>16046</v>
      </c>
      <c r="F320" s="1055">
        <v>16595</v>
      </c>
      <c r="H320" s="1069"/>
      <c r="I320" s="1069"/>
      <c r="J320" s="1070"/>
      <c r="K320" s="1070"/>
    </row>
    <row r="321" spans="2:11">
      <c r="B321" s="579"/>
      <c r="C321" s="1067" t="s">
        <v>1455</v>
      </c>
      <c r="D321" s="1068" t="s">
        <v>720</v>
      </c>
      <c r="E321" s="1055">
        <v>40035</v>
      </c>
      <c r="F321" s="1055">
        <v>43286</v>
      </c>
      <c r="H321" s="1069"/>
      <c r="I321" s="1069"/>
      <c r="J321" s="1070"/>
      <c r="K321" s="1070"/>
    </row>
    <row r="322" spans="2:11">
      <c r="B322" s="579"/>
      <c r="C322" s="1067" t="s">
        <v>1456</v>
      </c>
      <c r="D322" s="1068" t="s">
        <v>721</v>
      </c>
      <c r="E322" s="1055">
        <v>10632</v>
      </c>
      <c r="F322" s="1055">
        <v>11005</v>
      </c>
      <c r="H322" s="1069"/>
      <c r="I322" s="1069"/>
      <c r="J322" s="1070"/>
      <c r="K322" s="1070"/>
    </row>
    <row r="323" spans="2:11">
      <c r="B323" s="579"/>
      <c r="C323" s="1067" t="s">
        <v>1457</v>
      </c>
      <c r="D323" s="1068" t="s">
        <v>722</v>
      </c>
      <c r="E323" s="1055">
        <v>13211</v>
      </c>
      <c r="F323" s="1055">
        <v>13581</v>
      </c>
      <c r="H323" s="1069"/>
      <c r="I323" s="1069"/>
      <c r="J323" s="1070"/>
      <c r="K323" s="1070"/>
    </row>
    <row r="324" spans="2:11">
      <c r="B324" s="579"/>
      <c r="C324" s="1067" t="s">
        <v>1458</v>
      </c>
      <c r="D324" s="1068" t="s">
        <v>723</v>
      </c>
      <c r="E324" s="1055">
        <v>17600</v>
      </c>
      <c r="F324" s="1055">
        <v>18308</v>
      </c>
      <c r="H324" s="1069"/>
      <c r="I324" s="1069"/>
      <c r="J324" s="1070"/>
      <c r="K324" s="1070"/>
    </row>
    <row r="325" spans="2:11">
      <c r="B325" s="579"/>
      <c r="C325" s="1067" t="s">
        <v>1459</v>
      </c>
      <c r="D325" s="1068" t="s">
        <v>724</v>
      </c>
      <c r="E325" s="1055">
        <v>13419</v>
      </c>
      <c r="F325" s="1055">
        <v>13710</v>
      </c>
      <c r="H325" s="1069"/>
      <c r="I325" s="1069"/>
      <c r="J325" s="1070"/>
      <c r="K325" s="1070"/>
    </row>
    <row r="326" spans="2:11">
      <c r="B326" s="579"/>
      <c r="C326" s="1067" t="s">
        <v>1460</v>
      </c>
      <c r="D326" s="1068" t="s">
        <v>725</v>
      </c>
      <c r="E326" s="1055">
        <v>16198</v>
      </c>
      <c r="F326" s="1055">
        <v>16324</v>
      </c>
      <c r="H326" s="1069"/>
      <c r="I326" s="1069"/>
      <c r="J326" s="1070"/>
      <c r="K326" s="1070"/>
    </row>
    <row r="327" spans="2:11">
      <c r="B327" s="579"/>
      <c r="C327" s="1067" t="s">
        <v>1461</v>
      </c>
      <c r="D327" s="1068" t="s">
        <v>726</v>
      </c>
      <c r="E327" s="1055">
        <v>26595</v>
      </c>
      <c r="F327" s="1055">
        <v>27422</v>
      </c>
      <c r="H327" s="1069"/>
      <c r="I327" s="1069"/>
      <c r="J327" s="1070"/>
      <c r="K327" s="1070"/>
    </row>
    <row r="328" spans="2:11">
      <c r="B328" s="579"/>
      <c r="C328" s="1067" t="s">
        <v>1462</v>
      </c>
      <c r="D328" s="1068" t="s">
        <v>727</v>
      </c>
      <c r="E328" s="1055">
        <v>15310</v>
      </c>
      <c r="F328" s="1055">
        <v>15638</v>
      </c>
      <c r="H328" s="1069"/>
      <c r="I328" s="1069"/>
      <c r="J328" s="1070"/>
      <c r="K328" s="1070"/>
    </row>
    <row r="329" spans="2:11">
      <c r="B329" s="579"/>
      <c r="C329" s="1067" t="s">
        <v>1463</v>
      </c>
      <c r="D329" s="1068" t="s">
        <v>728</v>
      </c>
      <c r="E329" s="1055">
        <v>9698</v>
      </c>
      <c r="F329" s="1055">
        <v>10030</v>
      </c>
      <c r="H329" s="1069"/>
      <c r="I329" s="1069"/>
      <c r="J329" s="1070"/>
      <c r="K329" s="1070"/>
    </row>
    <row r="330" spans="2:11">
      <c r="B330" s="579"/>
      <c r="C330" s="1067" t="s">
        <v>1464</v>
      </c>
      <c r="D330" s="1068" t="s">
        <v>729</v>
      </c>
      <c r="E330" s="1055">
        <v>12293</v>
      </c>
      <c r="F330" s="1055">
        <v>12830</v>
      </c>
      <c r="H330" s="1069"/>
      <c r="I330" s="1069"/>
      <c r="J330" s="1070"/>
      <c r="K330" s="1070"/>
    </row>
    <row r="331" spans="2:11">
      <c r="B331" s="579"/>
      <c r="C331" s="1067" t="s">
        <v>1465</v>
      </c>
      <c r="D331" s="1068" t="s">
        <v>730</v>
      </c>
      <c r="E331" s="1055">
        <v>10696</v>
      </c>
      <c r="F331" s="1055">
        <v>11213</v>
      </c>
      <c r="H331" s="1069"/>
      <c r="I331" s="1069"/>
      <c r="J331" s="1070"/>
      <c r="K331" s="1070"/>
    </row>
    <row r="332" spans="2:11">
      <c r="B332" s="579"/>
      <c r="C332" s="1067" t="s">
        <v>1466</v>
      </c>
      <c r="D332" s="1068" t="s">
        <v>731</v>
      </c>
      <c r="E332" s="1055">
        <v>11633</v>
      </c>
      <c r="F332" s="1055">
        <v>11764</v>
      </c>
      <c r="H332" s="1069"/>
      <c r="I332" s="1069"/>
      <c r="J332" s="1070"/>
      <c r="K332" s="1070"/>
    </row>
    <row r="333" spans="2:11">
      <c r="B333" s="579"/>
      <c r="C333" s="1067" t="s">
        <v>1467</v>
      </c>
      <c r="D333" s="1068" t="s">
        <v>732</v>
      </c>
      <c r="E333" s="1055">
        <v>21438</v>
      </c>
      <c r="F333" s="1055">
        <v>20784</v>
      </c>
      <c r="H333" s="1069"/>
      <c r="I333" s="1069"/>
      <c r="J333" s="1070"/>
      <c r="K333" s="1070"/>
    </row>
    <row r="334" spans="2:11">
      <c r="B334" s="579"/>
      <c r="C334" s="1067" t="s">
        <v>1468</v>
      </c>
      <c r="D334" s="1068" t="s">
        <v>733</v>
      </c>
      <c r="E334" s="1055">
        <v>12309</v>
      </c>
      <c r="F334" s="1055">
        <v>12535</v>
      </c>
      <c r="H334" s="1069"/>
      <c r="I334" s="1069"/>
      <c r="J334" s="1070"/>
      <c r="K334" s="1070"/>
    </row>
    <row r="335" spans="2:11">
      <c r="B335" s="579"/>
      <c r="C335" s="1067" t="s">
        <v>1469</v>
      </c>
      <c r="D335" s="1068" t="s">
        <v>734</v>
      </c>
      <c r="E335" s="1055">
        <v>11556</v>
      </c>
      <c r="F335" s="1055">
        <v>11950</v>
      </c>
      <c r="H335" s="1069"/>
      <c r="I335" s="1069"/>
      <c r="J335" s="1070"/>
      <c r="K335" s="1070"/>
    </row>
    <row r="336" spans="2:11">
      <c r="B336" s="579"/>
      <c r="C336" s="1067" t="s">
        <v>1470</v>
      </c>
      <c r="D336" s="1068" t="s">
        <v>735</v>
      </c>
      <c r="E336" s="1055">
        <v>18062</v>
      </c>
      <c r="F336" s="1055">
        <v>18176</v>
      </c>
      <c r="H336" s="1069"/>
      <c r="I336" s="1069"/>
      <c r="J336" s="1070"/>
      <c r="K336" s="1070"/>
    </row>
    <row r="337" spans="2:11">
      <c r="B337" s="579"/>
      <c r="C337" s="1067" t="s">
        <v>1471</v>
      </c>
      <c r="D337" s="1068" t="s">
        <v>736</v>
      </c>
      <c r="E337" s="1055">
        <v>12801</v>
      </c>
      <c r="F337" s="1055">
        <v>13157</v>
      </c>
      <c r="H337" s="1069"/>
      <c r="I337" s="1069"/>
      <c r="J337" s="1070"/>
      <c r="K337" s="1070"/>
    </row>
    <row r="338" spans="2:11">
      <c r="B338" s="579"/>
      <c r="C338" s="1067" t="s">
        <v>1472</v>
      </c>
      <c r="D338" s="1068" t="s">
        <v>737</v>
      </c>
      <c r="E338" s="1055">
        <v>18658</v>
      </c>
      <c r="F338" s="1055">
        <v>19341</v>
      </c>
      <c r="H338" s="1069"/>
      <c r="I338" s="1069"/>
      <c r="J338" s="1070"/>
      <c r="K338" s="1070"/>
    </row>
    <row r="339" spans="2:11">
      <c r="B339" s="579"/>
      <c r="C339" s="1067" t="s">
        <v>1473</v>
      </c>
      <c r="D339" s="1068" t="s">
        <v>738</v>
      </c>
      <c r="E339" s="1055">
        <v>15101</v>
      </c>
      <c r="F339" s="1055">
        <v>15285</v>
      </c>
      <c r="H339" s="1069"/>
      <c r="I339" s="1069"/>
      <c r="J339" s="1070"/>
      <c r="K339" s="1070"/>
    </row>
    <row r="340" spans="2:11">
      <c r="B340" s="579"/>
      <c r="C340" s="1067" t="s">
        <v>1474</v>
      </c>
      <c r="D340" s="1068" t="s">
        <v>739</v>
      </c>
      <c r="E340" s="1055">
        <v>14186</v>
      </c>
      <c r="F340" s="1055">
        <v>14894</v>
      </c>
      <c r="H340" s="1069"/>
      <c r="I340" s="1069"/>
      <c r="J340" s="1070"/>
      <c r="K340" s="1070"/>
    </row>
    <row r="341" spans="2:11">
      <c r="B341" s="579"/>
      <c r="C341" s="1067" t="s">
        <v>1475</v>
      </c>
      <c r="D341" s="1068" t="s">
        <v>740</v>
      </c>
      <c r="E341" s="1055">
        <v>12803</v>
      </c>
      <c r="F341" s="1055">
        <v>13281</v>
      </c>
      <c r="H341" s="1069"/>
      <c r="I341" s="1069"/>
      <c r="J341" s="1070"/>
      <c r="K341" s="1070"/>
    </row>
    <row r="342" spans="2:11">
      <c r="B342" s="579"/>
      <c r="C342" s="1067" t="s">
        <v>1476</v>
      </c>
      <c r="D342" s="1068" t="s">
        <v>741</v>
      </c>
      <c r="E342" s="1055">
        <v>13990</v>
      </c>
      <c r="F342" s="1055">
        <v>14207</v>
      </c>
      <c r="H342" s="1069"/>
      <c r="I342" s="1069"/>
      <c r="J342" s="1070"/>
      <c r="K342" s="1070"/>
    </row>
    <row r="343" spans="2:11">
      <c r="B343" s="579"/>
      <c r="C343" s="1067" t="s">
        <v>1477</v>
      </c>
      <c r="D343" s="1068" t="s">
        <v>742</v>
      </c>
      <c r="E343" s="1055">
        <v>17515</v>
      </c>
      <c r="F343" s="1055">
        <v>18230</v>
      </c>
      <c r="H343" s="1069"/>
      <c r="I343" s="1069"/>
      <c r="J343" s="1070"/>
      <c r="K343" s="1070"/>
    </row>
    <row r="344" spans="2:11">
      <c r="B344" s="579"/>
      <c r="C344" s="1067" t="s">
        <v>1478</v>
      </c>
      <c r="D344" s="1068" t="s">
        <v>743</v>
      </c>
      <c r="E344" s="1055">
        <v>12599</v>
      </c>
      <c r="F344" s="1055">
        <v>12806</v>
      </c>
      <c r="H344" s="1069"/>
      <c r="I344" s="1069"/>
      <c r="J344" s="1070"/>
      <c r="K344" s="1070"/>
    </row>
    <row r="345" spans="2:11">
      <c r="B345" s="579"/>
      <c r="C345" s="1067" t="s">
        <v>1479</v>
      </c>
      <c r="D345" s="1068" t="s">
        <v>744</v>
      </c>
      <c r="E345" s="1055">
        <v>10948</v>
      </c>
      <c r="F345" s="1055">
        <v>11331</v>
      </c>
      <c r="H345" s="1069"/>
      <c r="I345" s="1069"/>
      <c r="J345" s="1070"/>
      <c r="K345" s="1070"/>
    </row>
    <row r="346" spans="2:11">
      <c r="B346" s="579"/>
      <c r="C346" s="1067" t="s">
        <v>1480</v>
      </c>
      <c r="D346" s="1068" t="s">
        <v>745</v>
      </c>
      <c r="E346" s="1055">
        <v>23718</v>
      </c>
      <c r="F346" s="1055">
        <v>24143</v>
      </c>
      <c r="H346" s="1069"/>
      <c r="I346" s="1069"/>
      <c r="J346" s="1070"/>
      <c r="K346" s="1070"/>
    </row>
    <row r="347" spans="2:11">
      <c r="B347" s="579"/>
      <c r="C347" s="1067" t="s">
        <v>1481</v>
      </c>
      <c r="D347" s="1068" t="s">
        <v>746</v>
      </c>
      <c r="E347" s="1055">
        <v>22898</v>
      </c>
      <c r="F347" s="1055">
        <v>23143</v>
      </c>
      <c r="H347" s="1069"/>
      <c r="I347" s="1069"/>
      <c r="J347" s="1070"/>
      <c r="K347" s="1070"/>
    </row>
    <row r="348" spans="2:11">
      <c r="B348" s="579"/>
      <c r="C348" s="1067" t="s">
        <v>1482</v>
      </c>
      <c r="D348" s="1068" t="s">
        <v>747</v>
      </c>
      <c r="E348" s="1055">
        <v>41208</v>
      </c>
      <c r="F348" s="1055">
        <v>41847</v>
      </c>
      <c r="H348" s="1069"/>
      <c r="I348" s="1069"/>
      <c r="J348" s="1070"/>
      <c r="K348" s="1070"/>
    </row>
    <row r="349" spans="2:11">
      <c r="B349" s="579"/>
      <c r="C349" s="1067" t="s">
        <v>1483</v>
      </c>
      <c r="D349" s="1068" t="s">
        <v>748</v>
      </c>
      <c r="E349" s="1055">
        <v>15530</v>
      </c>
      <c r="F349" s="1055">
        <v>15834</v>
      </c>
      <c r="H349" s="1069"/>
      <c r="I349" s="1069"/>
      <c r="J349" s="1070"/>
      <c r="K349" s="1070"/>
    </row>
    <row r="350" spans="2:11">
      <c r="B350" s="579"/>
      <c r="C350" s="1067" t="s">
        <v>1484</v>
      </c>
      <c r="D350" s="1068" t="s">
        <v>749</v>
      </c>
      <c r="E350" s="1055">
        <v>10832</v>
      </c>
      <c r="F350" s="1055">
        <v>10964</v>
      </c>
      <c r="H350" s="1069"/>
      <c r="I350" s="1069"/>
      <c r="J350" s="1070"/>
      <c r="K350" s="1070"/>
    </row>
    <row r="351" spans="2:11">
      <c r="B351" s="579"/>
      <c r="C351" s="1067" t="s">
        <v>1485</v>
      </c>
      <c r="D351" s="1068" t="s">
        <v>750</v>
      </c>
      <c r="E351" s="1055">
        <v>13744</v>
      </c>
      <c r="F351" s="1055">
        <v>13945</v>
      </c>
      <c r="H351" s="1069"/>
      <c r="I351" s="1069"/>
      <c r="J351" s="1070"/>
      <c r="K351" s="1070"/>
    </row>
    <row r="352" spans="2:11">
      <c r="B352" s="579"/>
      <c r="C352" s="1067" t="s">
        <v>1486</v>
      </c>
      <c r="D352" s="1068" t="s">
        <v>751</v>
      </c>
      <c r="E352" s="1055">
        <v>18686</v>
      </c>
      <c r="F352" s="1055">
        <v>19030</v>
      </c>
      <c r="H352" s="1069"/>
      <c r="I352" s="1069"/>
      <c r="J352" s="1070"/>
      <c r="K352" s="1070"/>
    </row>
    <row r="353" spans="2:11">
      <c r="B353" s="579"/>
      <c r="C353" s="1067" t="s">
        <v>1487</v>
      </c>
      <c r="D353" s="1068" t="s">
        <v>752</v>
      </c>
      <c r="E353" s="1055">
        <v>17219</v>
      </c>
      <c r="F353" s="1055">
        <v>18249</v>
      </c>
      <c r="H353" s="1069"/>
      <c r="I353" s="1069"/>
      <c r="J353" s="1070"/>
      <c r="K353" s="1070"/>
    </row>
    <row r="354" spans="2:11">
      <c r="B354" s="579"/>
      <c r="C354" s="1067" t="s">
        <v>1488</v>
      </c>
      <c r="D354" s="1068" t="s">
        <v>753</v>
      </c>
      <c r="E354" s="1055">
        <v>12042</v>
      </c>
      <c r="F354" s="1055">
        <v>12218</v>
      </c>
      <c r="H354" s="1069"/>
      <c r="I354" s="1069"/>
      <c r="J354" s="1070"/>
      <c r="K354" s="1070"/>
    </row>
    <row r="355" spans="2:11">
      <c r="B355" s="579"/>
      <c r="C355" s="1067" t="s">
        <v>1489</v>
      </c>
      <c r="D355" s="1068" t="s">
        <v>754</v>
      </c>
      <c r="E355" s="1055">
        <v>12027</v>
      </c>
      <c r="F355" s="1055">
        <v>12474</v>
      </c>
      <c r="H355" s="1069"/>
      <c r="I355" s="1069"/>
      <c r="J355" s="1070"/>
      <c r="K355" s="1070"/>
    </row>
    <row r="356" spans="2:11">
      <c r="B356" s="579"/>
      <c r="C356" s="1067" t="s">
        <v>1490</v>
      </c>
      <c r="D356" s="1068" t="s">
        <v>755</v>
      </c>
      <c r="E356" s="1055">
        <v>11889</v>
      </c>
      <c r="F356" s="1055">
        <v>12136</v>
      </c>
      <c r="H356" s="1069"/>
      <c r="I356" s="1069"/>
      <c r="J356" s="1070"/>
      <c r="K356" s="1070"/>
    </row>
    <row r="357" spans="2:11">
      <c r="B357" s="579"/>
      <c r="C357" s="1067" t="s">
        <v>1491</v>
      </c>
      <c r="D357" s="1068" t="s">
        <v>756</v>
      </c>
      <c r="E357" s="1055">
        <v>12114</v>
      </c>
      <c r="F357" s="1055">
        <v>12485</v>
      </c>
      <c r="H357" s="1069"/>
      <c r="I357" s="1069"/>
      <c r="J357" s="1070"/>
      <c r="K357" s="1070"/>
    </row>
    <row r="358" spans="2:11">
      <c r="B358" s="579"/>
      <c r="C358" s="1067" t="s">
        <v>1492</v>
      </c>
      <c r="D358" s="1068" t="s">
        <v>757</v>
      </c>
      <c r="E358" s="1055">
        <v>14767</v>
      </c>
      <c r="F358" s="1055">
        <v>14977</v>
      </c>
      <c r="H358" s="1069"/>
      <c r="I358" s="1069"/>
      <c r="J358" s="1070"/>
      <c r="K358" s="1070"/>
    </row>
    <row r="359" spans="2:11">
      <c r="B359" s="579"/>
      <c r="C359" s="1067" t="s">
        <v>1493</v>
      </c>
      <c r="D359" s="1068" t="s">
        <v>758</v>
      </c>
      <c r="E359" s="1055">
        <v>11910</v>
      </c>
      <c r="F359" s="1055">
        <v>12103</v>
      </c>
      <c r="H359" s="1069"/>
      <c r="I359" s="1069"/>
      <c r="J359" s="1070"/>
      <c r="K359" s="1070"/>
    </row>
    <row r="360" spans="2:11">
      <c r="B360" s="579"/>
      <c r="C360" s="1067" t="s">
        <v>1494</v>
      </c>
      <c r="D360" s="1068" t="s">
        <v>759</v>
      </c>
      <c r="E360" s="1055">
        <v>11244</v>
      </c>
      <c r="F360" s="1055">
        <v>11564</v>
      </c>
      <c r="H360" s="1069"/>
      <c r="I360" s="1069"/>
      <c r="J360" s="1070"/>
      <c r="K360" s="1070"/>
    </row>
    <row r="361" spans="2:11">
      <c r="B361" s="579"/>
      <c r="C361" s="1067" t="s">
        <v>1495</v>
      </c>
      <c r="D361" s="1068" t="s">
        <v>760</v>
      </c>
      <c r="E361" s="1055">
        <v>21578</v>
      </c>
      <c r="F361" s="1055">
        <v>21686</v>
      </c>
      <c r="H361" s="1069"/>
      <c r="I361" s="1069"/>
      <c r="J361" s="1070"/>
      <c r="K361" s="1070"/>
    </row>
    <row r="362" spans="2:11">
      <c r="B362" s="579"/>
      <c r="C362" s="1067" t="s">
        <v>1496</v>
      </c>
      <c r="D362" s="1068" t="s">
        <v>761</v>
      </c>
      <c r="E362" s="1055">
        <v>18975</v>
      </c>
      <c r="F362" s="1055">
        <v>19372</v>
      </c>
      <c r="H362" s="1069"/>
      <c r="I362" s="1069"/>
      <c r="J362" s="1070"/>
      <c r="K362" s="1070"/>
    </row>
    <row r="363" spans="2:11">
      <c r="B363" s="579"/>
      <c r="C363" s="1067" t="s">
        <v>1497</v>
      </c>
      <c r="D363" s="1068" t="s">
        <v>762</v>
      </c>
      <c r="E363" s="1055">
        <v>12212</v>
      </c>
      <c r="F363" s="1055">
        <v>12564</v>
      </c>
      <c r="H363" s="1069"/>
      <c r="I363" s="1069"/>
      <c r="J363" s="1070"/>
      <c r="K363" s="1070"/>
    </row>
    <row r="364" spans="2:11">
      <c r="B364" s="579"/>
      <c r="C364" s="1067" t="s">
        <v>1498</v>
      </c>
      <c r="D364" s="1068" t="s">
        <v>763</v>
      </c>
      <c r="E364" s="1055">
        <v>21434</v>
      </c>
      <c r="F364" s="1055">
        <v>21713</v>
      </c>
      <c r="H364" s="1069"/>
      <c r="I364" s="1069"/>
      <c r="J364" s="1070"/>
      <c r="K364" s="1070"/>
    </row>
    <row r="365" spans="2:11">
      <c r="B365" s="579"/>
      <c r="C365" s="1067" t="s">
        <v>1499</v>
      </c>
      <c r="D365" s="1068" t="s">
        <v>764</v>
      </c>
      <c r="E365" s="1055">
        <v>13805</v>
      </c>
      <c r="F365" s="1055">
        <v>14089</v>
      </c>
      <c r="H365" s="1069"/>
      <c r="I365" s="1069"/>
      <c r="J365" s="1070"/>
      <c r="K365" s="1070"/>
    </row>
    <row r="366" spans="2:11">
      <c r="B366" s="579"/>
      <c r="C366" s="1067" t="s">
        <v>1500</v>
      </c>
      <c r="D366" s="1068" t="s">
        <v>765</v>
      </c>
      <c r="E366" s="1055">
        <v>11239</v>
      </c>
      <c r="F366" s="1055">
        <v>11513</v>
      </c>
      <c r="H366" s="1069"/>
      <c r="I366" s="1069"/>
      <c r="J366" s="1070"/>
      <c r="K366" s="1070"/>
    </row>
    <row r="367" spans="2:11">
      <c r="B367" s="579"/>
      <c r="C367" s="1067" t="s">
        <v>1501</v>
      </c>
      <c r="D367" s="1068" t="s">
        <v>766</v>
      </c>
      <c r="E367" s="1055">
        <v>14219</v>
      </c>
      <c r="F367" s="1055">
        <v>15101</v>
      </c>
      <c r="H367" s="1069"/>
      <c r="I367" s="1069"/>
      <c r="J367" s="1070"/>
      <c r="K367" s="1070"/>
    </row>
    <row r="368" spans="2:11">
      <c r="B368" s="579"/>
      <c r="C368" s="1067" t="s">
        <v>1502</v>
      </c>
      <c r="D368" s="1068" t="s">
        <v>767</v>
      </c>
      <c r="E368" s="1055">
        <v>12244</v>
      </c>
      <c r="F368" s="1055">
        <v>12480</v>
      </c>
      <c r="H368" s="1069"/>
      <c r="I368" s="1069"/>
      <c r="J368" s="1070"/>
      <c r="K368" s="1070"/>
    </row>
    <row r="369" spans="2:11">
      <c r="B369" s="579"/>
      <c r="C369" s="1067" t="s">
        <v>1503</v>
      </c>
      <c r="D369" s="1068" t="s">
        <v>768</v>
      </c>
      <c r="E369" s="1055">
        <v>16667</v>
      </c>
      <c r="F369" s="1055">
        <v>17164</v>
      </c>
      <c r="H369" s="1069"/>
      <c r="I369" s="1069"/>
      <c r="J369" s="1070"/>
      <c r="K369" s="1070"/>
    </row>
    <row r="370" spans="2:11">
      <c r="B370" s="579"/>
      <c r="C370" s="1067" t="s">
        <v>1504</v>
      </c>
      <c r="D370" s="1068" t="s">
        <v>769</v>
      </c>
      <c r="E370" s="1055">
        <v>16639</v>
      </c>
      <c r="F370" s="1055">
        <v>17226</v>
      </c>
      <c r="H370" s="1069"/>
      <c r="I370" s="1069"/>
      <c r="J370" s="1070"/>
      <c r="K370" s="1070"/>
    </row>
    <row r="371" spans="2:11">
      <c r="B371" s="579"/>
      <c r="C371" s="1067" t="s">
        <v>1505</v>
      </c>
      <c r="D371" s="1068" t="s">
        <v>770</v>
      </c>
      <c r="E371" s="1055">
        <v>11362</v>
      </c>
      <c r="F371" s="1055">
        <v>11514</v>
      </c>
      <c r="H371" s="1069"/>
      <c r="I371" s="1069"/>
      <c r="J371" s="1070"/>
      <c r="K371" s="1070"/>
    </row>
    <row r="372" spans="2:11">
      <c r="B372" s="579"/>
      <c r="C372" s="1067" t="s">
        <v>1506</v>
      </c>
      <c r="D372" s="1068" t="s">
        <v>771</v>
      </c>
      <c r="E372" s="1055">
        <v>16894</v>
      </c>
      <c r="F372" s="1055">
        <v>17124</v>
      </c>
      <c r="H372" s="1069"/>
      <c r="I372" s="1069"/>
      <c r="J372" s="1070"/>
      <c r="K372" s="1070"/>
    </row>
    <row r="373" spans="2:11">
      <c r="B373" s="579"/>
      <c r="C373" s="1067" t="s">
        <v>1507</v>
      </c>
      <c r="D373" s="1068" t="s">
        <v>772</v>
      </c>
      <c r="E373" s="1055">
        <v>11261</v>
      </c>
      <c r="F373" s="1055">
        <v>11442</v>
      </c>
      <c r="H373" s="1069"/>
      <c r="I373" s="1069"/>
      <c r="J373" s="1070"/>
      <c r="K373" s="1070"/>
    </row>
    <row r="374" spans="2:11">
      <c r="B374" s="579"/>
      <c r="C374" s="1067" t="s">
        <v>1508</v>
      </c>
      <c r="D374" s="1068" t="s">
        <v>773</v>
      </c>
      <c r="E374" s="1055">
        <v>12445</v>
      </c>
      <c r="F374" s="1055">
        <v>13060</v>
      </c>
      <c r="H374" s="1069"/>
      <c r="I374" s="1069"/>
      <c r="J374" s="1070"/>
      <c r="K374" s="1070"/>
    </row>
    <row r="375" spans="2:11">
      <c r="B375" s="579"/>
      <c r="C375" s="1067" t="s">
        <v>1509</v>
      </c>
      <c r="D375" s="1068" t="s">
        <v>774</v>
      </c>
      <c r="E375" s="1055">
        <v>11588</v>
      </c>
      <c r="F375" s="1055">
        <v>12268</v>
      </c>
      <c r="H375" s="1069"/>
      <c r="I375" s="1069"/>
      <c r="J375" s="1070"/>
      <c r="K375" s="1070"/>
    </row>
    <row r="376" spans="2:11">
      <c r="B376" s="579"/>
      <c r="C376" s="1067" t="s">
        <v>1510</v>
      </c>
      <c r="D376" s="1068" t="s">
        <v>775</v>
      </c>
      <c r="E376" s="1055">
        <v>11923</v>
      </c>
      <c r="F376" s="1055">
        <v>11861</v>
      </c>
      <c r="H376" s="1069"/>
      <c r="I376" s="1069"/>
      <c r="J376" s="1070"/>
      <c r="K376" s="1070"/>
    </row>
    <row r="377" spans="2:11">
      <c r="B377" s="579"/>
      <c r="C377" s="1067" t="s">
        <v>1511</v>
      </c>
      <c r="D377" s="1068" t="s">
        <v>776</v>
      </c>
      <c r="E377" s="1055">
        <v>17232</v>
      </c>
      <c r="F377" s="1055">
        <v>17005</v>
      </c>
      <c r="H377" s="1069"/>
      <c r="I377" s="1069"/>
      <c r="J377" s="1070"/>
      <c r="K377" s="1070"/>
    </row>
    <row r="378" spans="2:11">
      <c r="B378" s="579"/>
      <c r="C378" s="1067" t="s">
        <v>1512</v>
      </c>
      <c r="D378" s="1068" t="s">
        <v>777</v>
      </c>
      <c r="E378" s="1055">
        <v>18965</v>
      </c>
      <c r="F378" s="1055">
        <v>19306</v>
      </c>
      <c r="H378" s="1069"/>
      <c r="I378" s="1069"/>
      <c r="J378" s="1070"/>
      <c r="K378" s="1070"/>
    </row>
    <row r="379" spans="2:11">
      <c r="B379" s="579"/>
      <c r="C379" s="1067" t="s">
        <v>1513</v>
      </c>
      <c r="D379" s="1068" t="s">
        <v>778</v>
      </c>
      <c r="E379" s="1055">
        <v>12273</v>
      </c>
      <c r="F379" s="1055">
        <v>12750</v>
      </c>
      <c r="H379" s="1069"/>
      <c r="I379" s="1069"/>
      <c r="J379" s="1070"/>
      <c r="K379" s="1070"/>
    </row>
    <row r="380" spans="2:11">
      <c r="B380" s="579"/>
      <c r="C380" s="1067" t="s">
        <v>1514</v>
      </c>
      <c r="D380" s="1068" t="s">
        <v>779</v>
      </c>
      <c r="E380" s="1055">
        <v>14279</v>
      </c>
      <c r="F380" s="1055">
        <v>14774</v>
      </c>
      <c r="H380" s="1069"/>
      <c r="I380" s="1069"/>
      <c r="J380" s="1070"/>
      <c r="K380" s="1070"/>
    </row>
    <row r="381" spans="2:11">
      <c r="B381" s="579"/>
      <c r="C381" s="1067" t="s">
        <v>1515</v>
      </c>
      <c r="D381" s="1068" t="s">
        <v>780</v>
      </c>
      <c r="E381" s="1055">
        <v>13466</v>
      </c>
      <c r="F381" s="1055">
        <v>13539</v>
      </c>
      <c r="H381" s="1069"/>
      <c r="I381" s="1069"/>
      <c r="J381" s="1070"/>
      <c r="K381" s="1070"/>
    </row>
    <row r="382" spans="2:11">
      <c r="B382" s="579"/>
      <c r="C382" s="1067" t="s">
        <v>1516</v>
      </c>
      <c r="D382" s="1068" t="s">
        <v>781</v>
      </c>
      <c r="E382" s="1055">
        <v>14402</v>
      </c>
      <c r="F382" s="1055">
        <v>15067</v>
      </c>
      <c r="H382" s="1069"/>
      <c r="I382" s="1069"/>
      <c r="J382" s="1070"/>
      <c r="K382" s="1070"/>
    </row>
    <row r="383" spans="2:11">
      <c r="B383" s="579"/>
      <c r="C383" s="1067" t="s">
        <v>1517</v>
      </c>
      <c r="D383" s="1068" t="s">
        <v>782</v>
      </c>
      <c r="E383" s="1055">
        <v>13623</v>
      </c>
      <c r="F383" s="1055">
        <v>14077</v>
      </c>
      <c r="H383" s="1069"/>
      <c r="I383" s="1069"/>
      <c r="J383" s="1070"/>
      <c r="K383" s="1070"/>
    </row>
    <row r="384" spans="2:11">
      <c r="B384" s="579"/>
      <c r="C384" s="1067" t="s">
        <v>1518</v>
      </c>
      <c r="D384" s="1068" t="s">
        <v>783</v>
      </c>
      <c r="E384" s="1055">
        <v>13326</v>
      </c>
      <c r="F384" s="1055">
        <v>13421</v>
      </c>
      <c r="H384" s="1069"/>
      <c r="I384" s="1069"/>
      <c r="J384" s="1070"/>
      <c r="K384" s="1070"/>
    </row>
    <row r="385" spans="2:11">
      <c r="B385" s="579"/>
      <c r="C385" s="1067" t="s">
        <v>1519</v>
      </c>
      <c r="D385" s="1068" t="s">
        <v>784</v>
      </c>
      <c r="E385" s="1055">
        <v>14186</v>
      </c>
      <c r="F385" s="1055">
        <v>14277</v>
      </c>
      <c r="H385" s="1069"/>
      <c r="I385" s="1069"/>
      <c r="J385" s="1070"/>
      <c r="K385" s="1070"/>
    </row>
    <row r="386" spans="2:11">
      <c r="B386" s="579"/>
      <c r="C386" s="1067" t="s">
        <v>1520</v>
      </c>
      <c r="D386" s="1068" t="s">
        <v>785</v>
      </c>
      <c r="E386" s="1055">
        <v>24282</v>
      </c>
      <c r="F386" s="1055">
        <v>24559</v>
      </c>
      <c r="H386" s="1069"/>
      <c r="I386" s="1069"/>
      <c r="J386" s="1070"/>
      <c r="K386" s="1070"/>
    </row>
    <row r="387" spans="2:11">
      <c r="B387" s="579"/>
      <c r="C387" s="1067" t="s">
        <v>1521</v>
      </c>
      <c r="D387" s="1068" t="s">
        <v>786</v>
      </c>
      <c r="E387" s="1055">
        <v>24859</v>
      </c>
      <c r="F387" s="1055">
        <v>25451</v>
      </c>
      <c r="H387" s="1069"/>
      <c r="I387" s="1069"/>
      <c r="J387" s="1070"/>
      <c r="K387" s="1070"/>
    </row>
    <row r="388" spans="2:11">
      <c r="B388" s="579"/>
      <c r="C388" s="1067" t="s">
        <v>1522</v>
      </c>
      <c r="D388" s="1068" t="s">
        <v>787</v>
      </c>
      <c r="E388" s="1055">
        <v>12400</v>
      </c>
      <c r="F388" s="1055">
        <v>12792</v>
      </c>
      <c r="H388" s="1069"/>
      <c r="I388" s="1069"/>
      <c r="J388" s="1070"/>
      <c r="K388" s="1070"/>
    </row>
    <row r="389" spans="2:11">
      <c r="B389" s="579"/>
      <c r="C389" s="1067" t="s">
        <v>1523</v>
      </c>
      <c r="D389" s="1068" t="s">
        <v>788</v>
      </c>
      <c r="E389" s="1055">
        <v>14614</v>
      </c>
      <c r="F389" s="1055">
        <v>15035</v>
      </c>
      <c r="H389" s="1069"/>
      <c r="I389" s="1069"/>
      <c r="J389" s="1070"/>
      <c r="K389" s="1070"/>
    </row>
    <row r="390" spans="2:11">
      <c r="B390" s="579"/>
      <c r="C390" s="1067" t="s">
        <v>1524</v>
      </c>
      <c r="D390" s="1068" t="s">
        <v>789</v>
      </c>
      <c r="E390" s="1055">
        <v>31563</v>
      </c>
      <c r="F390" s="1055">
        <v>31342</v>
      </c>
      <c r="H390" s="1069"/>
      <c r="I390" s="1069"/>
      <c r="J390" s="1070"/>
      <c r="K390" s="1070"/>
    </row>
    <row r="391" spans="2:11">
      <c r="B391" s="579"/>
      <c r="C391" s="1067" t="s">
        <v>1525</v>
      </c>
      <c r="D391" s="1068" t="s">
        <v>790</v>
      </c>
      <c r="E391" s="1055">
        <v>15174</v>
      </c>
      <c r="F391" s="1055">
        <v>15593</v>
      </c>
      <c r="H391" s="1069"/>
      <c r="I391" s="1069"/>
      <c r="J391" s="1070"/>
      <c r="K391" s="1070"/>
    </row>
    <row r="392" spans="2:11">
      <c r="B392" s="579"/>
      <c r="C392" s="1067" t="s">
        <v>1526</v>
      </c>
      <c r="D392" s="1068" t="s">
        <v>791</v>
      </c>
      <c r="E392" s="1055">
        <v>11461</v>
      </c>
      <c r="F392" s="1055">
        <v>11632</v>
      </c>
      <c r="H392" s="1069"/>
      <c r="I392" s="1069"/>
      <c r="J392" s="1070"/>
      <c r="K392" s="1070"/>
    </row>
    <row r="393" spans="2:11">
      <c r="B393" s="579"/>
      <c r="C393" s="1067" t="s">
        <v>1527</v>
      </c>
      <c r="D393" s="1068" t="s">
        <v>792</v>
      </c>
      <c r="E393" s="1055">
        <v>13240</v>
      </c>
      <c r="F393" s="1055">
        <v>13705</v>
      </c>
      <c r="H393" s="1069"/>
      <c r="I393" s="1069"/>
      <c r="J393" s="1070"/>
      <c r="K393" s="1070"/>
    </row>
    <row r="394" spans="2:11">
      <c r="B394" s="579"/>
      <c r="C394" s="1067" t="s">
        <v>1528</v>
      </c>
      <c r="D394" s="1068" t="s">
        <v>793</v>
      </c>
      <c r="E394" s="1055">
        <v>11809</v>
      </c>
      <c r="F394" s="1055">
        <v>11730</v>
      </c>
      <c r="H394" s="1069"/>
      <c r="I394" s="1069"/>
      <c r="J394" s="1070"/>
      <c r="K394" s="1070"/>
    </row>
    <row r="395" spans="2:11">
      <c r="B395" s="579"/>
      <c r="C395" s="1067" t="s">
        <v>1529</v>
      </c>
      <c r="D395" s="1068" t="s">
        <v>794</v>
      </c>
      <c r="E395" s="1055">
        <v>14034</v>
      </c>
      <c r="F395" s="1055">
        <v>14322</v>
      </c>
      <c r="H395" s="1069"/>
      <c r="I395" s="1069"/>
      <c r="J395" s="1070"/>
      <c r="K395" s="1070"/>
    </row>
    <row r="396" spans="2:11">
      <c r="B396" s="579"/>
      <c r="C396" s="1067" t="s">
        <v>1530</v>
      </c>
      <c r="D396" s="1068" t="s">
        <v>795</v>
      </c>
      <c r="E396" s="1055">
        <v>13120</v>
      </c>
      <c r="F396" s="1055">
        <v>13470</v>
      </c>
      <c r="H396" s="1069"/>
      <c r="I396" s="1069"/>
      <c r="J396" s="1070"/>
      <c r="K396" s="1070"/>
    </row>
    <row r="397" spans="2:11">
      <c r="B397" s="579"/>
      <c r="C397" s="1067" t="s">
        <v>1531</v>
      </c>
      <c r="D397" s="1068" t="s">
        <v>796</v>
      </c>
      <c r="E397" s="1055">
        <v>12549</v>
      </c>
      <c r="F397" s="1055">
        <v>12720</v>
      </c>
      <c r="H397" s="1069"/>
      <c r="I397" s="1069"/>
      <c r="J397" s="1070"/>
      <c r="K397" s="1070"/>
    </row>
    <row r="398" spans="2:11">
      <c r="B398" s="579"/>
      <c r="C398" s="1067" t="s">
        <v>1532</v>
      </c>
      <c r="D398" s="1068" t="s">
        <v>797</v>
      </c>
      <c r="E398" s="1055">
        <v>14355</v>
      </c>
      <c r="F398" s="1055">
        <v>14605</v>
      </c>
      <c r="H398" s="1069"/>
      <c r="I398" s="1069"/>
      <c r="J398" s="1070"/>
      <c r="K398" s="1070"/>
    </row>
    <row r="399" spans="2:11">
      <c r="B399" s="579"/>
      <c r="C399" s="1067" t="s">
        <v>1533</v>
      </c>
      <c r="D399" s="1068" t="s">
        <v>798</v>
      </c>
      <c r="E399" s="1055">
        <v>19221</v>
      </c>
      <c r="F399" s="1055">
        <v>19467</v>
      </c>
      <c r="H399" s="1069"/>
      <c r="I399" s="1069"/>
      <c r="J399" s="1070"/>
      <c r="K399" s="1070"/>
    </row>
    <row r="400" spans="2:11">
      <c r="B400" s="579"/>
      <c r="C400" s="1067" t="s">
        <v>1534</v>
      </c>
      <c r="D400" s="1068" t="s">
        <v>799</v>
      </c>
      <c r="E400" s="1055">
        <v>15913</v>
      </c>
      <c r="F400" s="1055">
        <v>16161</v>
      </c>
      <c r="H400" s="1069"/>
      <c r="I400" s="1069"/>
      <c r="J400" s="1070"/>
      <c r="K400" s="1070"/>
    </row>
    <row r="401" spans="2:11">
      <c r="B401" s="579"/>
      <c r="C401" s="1067" t="s">
        <v>1535</v>
      </c>
      <c r="D401" s="1068" t="s">
        <v>800</v>
      </c>
      <c r="E401" s="1055">
        <v>18398</v>
      </c>
      <c r="F401" s="1055">
        <v>18437</v>
      </c>
      <c r="H401" s="1069"/>
      <c r="I401" s="1069"/>
      <c r="J401" s="1070"/>
      <c r="K401" s="1070"/>
    </row>
    <row r="402" spans="2:11">
      <c r="B402" s="579"/>
      <c r="C402" s="1067" t="s">
        <v>1536</v>
      </c>
      <c r="D402" s="1068" t="s">
        <v>801</v>
      </c>
      <c r="E402" s="1055">
        <v>17645</v>
      </c>
      <c r="F402" s="1055">
        <v>18017</v>
      </c>
      <c r="H402" s="1069"/>
      <c r="I402" s="1069"/>
      <c r="J402" s="1070"/>
      <c r="K402" s="1070"/>
    </row>
    <row r="403" spans="2:11">
      <c r="B403" s="579"/>
      <c r="C403" s="1067" t="s">
        <v>1537</v>
      </c>
      <c r="D403" s="1068" t="s">
        <v>802</v>
      </c>
      <c r="E403" s="1055">
        <v>14056</v>
      </c>
      <c r="F403" s="1055">
        <v>14250</v>
      </c>
      <c r="H403" s="1069"/>
      <c r="I403" s="1069"/>
      <c r="J403" s="1070"/>
      <c r="K403" s="1070"/>
    </row>
    <row r="404" spans="2:11">
      <c r="B404" s="579"/>
      <c r="C404" s="1067" t="s">
        <v>1538</v>
      </c>
      <c r="D404" s="1068" t="s">
        <v>803</v>
      </c>
      <c r="E404" s="1055">
        <v>12629</v>
      </c>
      <c r="F404" s="1055">
        <v>12440</v>
      </c>
      <c r="H404" s="1069"/>
      <c r="I404" s="1069"/>
      <c r="J404" s="1070"/>
      <c r="K404" s="1070"/>
    </row>
    <row r="405" spans="2:11">
      <c r="B405" s="579"/>
      <c r="C405" s="1067" t="s">
        <v>1539</v>
      </c>
      <c r="D405" s="1068" t="s">
        <v>804</v>
      </c>
      <c r="E405" s="1055">
        <v>15642</v>
      </c>
      <c r="F405" s="1055">
        <v>15853</v>
      </c>
      <c r="H405" s="1069"/>
      <c r="I405" s="1069"/>
      <c r="J405" s="1070"/>
      <c r="K405" s="1070"/>
    </row>
    <row r="406" spans="2:11">
      <c r="B406" s="579"/>
      <c r="C406" s="1067" t="s">
        <v>1540</v>
      </c>
      <c r="D406" s="1068" t="s">
        <v>805</v>
      </c>
      <c r="E406" s="1055">
        <v>15507</v>
      </c>
      <c r="F406" s="1055">
        <v>16028</v>
      </c>
      <c r="H406" s="1069"/>
      <c r="I406" s="1069"/>
      <c r="J406" s="1070"/>
      <c r="K406" s="1070"/>
    </row>
    <row r="407" spans="2:11">
      <c r="B407" s="579"/>
      <c r="C407" s="1067" t="s">
        <v>1541</v>
      </c>
      <c r="D407" s="1068" t="s">
        <v>806</v>
      </c>
      <c r="E407" s="1055">
        <v>14741</v>
      </c>
      <c r="F407" s="1055">
        <v>15367</v>
      </c>
      <c r="H407" s="1069"/>
      <c r="I407" s="1069"/>
      <c r="J407" s="1070"/>
      <c r="K407" s="1070"/>
    </row>
    <row r="408" spans="2:11">
      <c r="B408" s="579"/>
      <c r="C408" s="1067" t="s">
        <v>1542</v>
      </c>
      <c r="D408" s="1068" t="s">
        <v>807</v>
      </c>
      <c r="E408" s="1055">
        <v>17424</v>
      </c>
      <c r="F408" s="1055">
        <v>17722</v>
      </c>
      <c r="H408" s="1069"/>
      <c r="I408" s="1069"/>
      <c r="J408" s="1070"/>
      <c r="K408" s="1070"/>
    </row>
    <row r="409" spans="2:11">
      <c r="B409" s="579"/>
      <c r="C409" s="1067" t="s">
        <v>1543</v>
      </c>
      <c r="D409" s="1068" t="s">
        <v>808</v>
      </c>
      <c r="E409" s="1055">
        <v>18347</v>
      </c>
      <c r="F409" s="1055">
        <v>19261</v>
      </c>
      <c r="H409" s="1069"/>
      <c r="I409" s="1069"/>
      <c r="J409" s="1070"/>
      <c r="K409" s="1070"/>
    </row>
    <row r="410" spans="2:11">
      <c r="B410" s="579"/>
      <c r="C410" s="1067" t="s">
        <v>1544</v>
      </c>
      <c r="D410" s="1068" t="s">
        <v>809</v>
      </c>
      <c r="E410" s="1055">
        <v>12248</v>
      </c>
      <c r="F410" s="1055">
        <v>12477</v>
      </c>
      <c r="H410" s="1069"/>
      <c r="I410" s="1069"/>
      <c r="J410" s="1070"/>
      <c r="K410" s="1070"/>
    </row>
    <row r="411" spans="2:11">
      <c r="B411" s="579"/>
      <c r="C411" s="1067" t="s">
        <v>1545</v>
      </c>
      <c r="D411" s="1068" t="s">
        <v>810</v>
      </c>
      <c r="E411" s="1055">
        <v>11095</v>
      </c>
      <c r="F411" s="1055">
        <v>11378</v>
      </c>
      <c r="H411" s="1069"/>
      <c r="I411" s="1069"/>
      <c r="J411" s="1070"/>
      <c r="K411" s="1070"/>
    </row>
    <row r="412" spans="2:11">
      <c r="B412" s="579"/>
      <c r="C412" s="1067" t="s">
        <v>1546</v>
      </c>
      <c r="D412" s="1068" t="s">
        <v>811</v>
      </c>
      <c r="E412" s="1055">
        <v>16299</v>
      </c>
      <c r="F412" s="1055">
        <v>16821</v>
      </c>
      <c r="H412" s="1069"/>
      <c r="I412" s="1069"/>
      <c r="J412" s="1070"/>
      <c r="K412" s="1070"/>
    </row>
    <row r="413" spans="2:11">
      <c r="B413" s="579"/>
      <c r="C413" s="1067" t="s">
        <v>1547</v>
      </c>
      <c r="D413" s="1068" t="s">
        <v>812</v>
      </c>
      <c r="E413" s="1055">
        <v>44758</v>
      </c>
      <c r="F413" s="1055">
        <v>44745</v>
      </c>
      <c r="H413" s="1069"/>
      <c r="I413" s="1069"/>
      <c r="J413" s="1070"/>
      <c r="K413" s="1070"/>
    </row>
    <row r="414" spans="2:11">
      <c r="B414" s="579"/>
      <c r="C414" s="1067" t="s">
        <v>1548</v>
      </c>
      <c r="D414" s="1068" t="s">
        <v>813</v>
      </c>
      <c r="E414" s="1055">
        <v>11376</v>
      </c>
      <c r="F414" s="1055">
        <v>11563</v>
      </c>
      <c r="H414" s="1069"/>
      <c r="I414" s="1069"/>
      <c r="J414" s="1070"/>
      <c r="K414" s="1070"/>
    </row>
    <row r="415" spans="2:11">
      <c r="B415" s="579"/>
      <c r="C415" s="1067" t="s">
        <v>1549</v>
      </c>
      <c r="D415" s="1068" t="s">
        <v>814</v>
      </c>
      <c r="E415" s="1055">
        <v>11129</v>
      </c>
      <c r="F415" s="1055">
        <v>11823</v>
      </c>
      <c r="H415" s="1069"/>
      <c r="I415" s="1069"/>
      <c r="J415" s="1070"/>
      <c r="K415" s="1070"/>
    </row>
    <row r="416" spans="2:11">
      <c r="B416" s="579"/>
      <c r="C416" s="1067" t="s">
        <v>1550</v>
      </c>
      <c r="D416" s="1068" t="s">
        <v>815</v>
      </c>
      <c r="E416" s="1055">
        <v>11931</v>
      </c>
      <c r="F416" s="1055">
        <v>12227</v>
      </c>
      <c r="H416" s="1069"/>
      <c r="I416" s="1069"/>
      <c r="J416" s="1070"/>
      <c r="K416" s="1070"/>
    </row>
    <row r="417" spans="2:11">
      <c r="B417" s="579"/>
      <c r="C417" s="1067" t="s">
        <v>1551</v>
      </c>
      <c r="D417" s="1068" t="s">
        <v>816</v>
      </c>
      <c r="E417" s="1055">
        <v>11392</v>
      </c>
      <c r="F417" s="1055">
        <v>11580</v>
      </c>
      <c r="H417" s="1069"/>
      <c r="I417" s="1069"/>
      <c r="J417" s="1070"/>
      <c r="K417" s="1070"/>
    </row>
    <row r="418" spans="2:11">
      <c r="B418" s="579"/>
      <c r="C418" s="1067" t="s">
        <v>1552</v>
      </c>
      <c r="D418" s="1068" t="s">
        <v>817</v>
      </c>
      <c r="E418" s="1055">
        <v>12416</v>
      </c>
      <c r="F418" s="1055">
        <v>12847</v>
      </c>
      <c r="H418" s="1069"/>
      <c r="I418" s="1069"/>
      <c r="J418" s="1070"/>
      <c r="K418" s="1070"/>
    </row>
    <row r="419" spans="2:11">
      <c r="B419" s="579"/>
      <c r="C419" s="1067" t="s">
        <v>1553</v>
      </c>
      <c r="D419" s="1068" t="s">
        <v>818</v>
      </c>
      <c r="E419" s="1055">
        <v>15888</v>
      </c>
      <c r="F419" s="1055">
        <v>16164</v>
      </c>
      <c r="H419" s="1069"/>
      <c r="I419" s="1069"/>
      <c r="J419" s="1070"/>
      <c r="K419" s="1070"/>
    </row>
    <row r="420" spans="2:11">
      <c r="B420" s="579"/>
      <c r="C420" s="1067" t="s">
        <v>1554</v>
      </c>
      <c r="D420" s="1068" t="s">
        <v>819</v>
      </c>
      <c r="E420" s="1055">
        <v>18156</v>
      </c>
      <c r="F420" s="1055">
        <v>17807</v>
      </c>
      <c r="H420" s="1069"/>
      <c r="I420" s="1069"/>
      <c r="J420" s="1070"/>
      <c r="K420" s="1070"/>
    </row>
    <row r="421" spans="2:11">
      <c r="B421" s="579"/>
      <c r="C421" s="1067" t="s">
        <v>1555</v>
      </c>
      <c r="D421" s="1068" t="s">
        <v>820</v>
      </c>
      <c r="E421" s="1055">
        <v>14437</v>
      </c>
      <c r="F421" s="1055">
        <v>14645</v>
      </c>
      <c r="H421" s="1069"/>
      <c r="I421" s="1069"/>
      <c r="J421" s="1070"/>
      <c r="K421" s="1070"/>
    </row>
    <row r="422" spans="2:11">
      <c r="B422" s="579"/>
      <c r="C422" s="1067" t="s">
        <v>1556</v>
      </c>
      <c r="D422" s="1068" t="s">
        <v>821</v>
      </c>
      <c r="E422" s="1055">
        <v>11790</v>
      </c>
      <c r="F422" s="1055">
        <v>12219</v>
      </c>
      <c r="H422" s="1069"/>
      <c r="I422" s="1069"/>
      <c r="J422" s="1070"/>
      <c r="K422" s="1070"/>
    </row>
    <row r="423" spans="2:11">
      <c r="B423" s="579"/>
      <c r="C423" s="1067" t="s">
        <v>1557</v>
      </c>
      <c r="D423" s="1068" t="s">
        <v>822</v>
      </c>
      <c r="E423" s="1055">
        <v>12684</v>
      </c>
      <c r="F423" s="1055">
        <v>13352</v>
      </c>
      <c r="H423" s="1069"/>
      <c r="I423" s="1069"/>
      <c r="J423" s="1070"/>
      <c r="K423" s="1070"/>
    </row>
    <row r="424" spans="2:11">
      <c r="B424" s="579"/>
      <c r="C424" s="1067" t="s">
        <v>1558</v>
      </c>
      <c r="D424" s="1068" t="s">
        <v>823</v>
      </c>
      <c r="E424" s="1055">
        <v>19017</v>
      </c>
      <c r="F424" s="1055">
        <v>19340</v>
      </c>
      <c r="H424" s="1069"/>
      <c r="I424" s="1069"/>
      <c r="J424" s="1070"/>
      <c r="K424" s="1070"/>
    </row>
    <row r="425" spans="2:11">
      <c r="B425" s="579"/>
      <c r="C425" s="1067" t="s">
        <v>1559</v>
      </c>
      <c r="D425" s="1068" t="s">
        <v>824</v>
      </c>
      <c r="E425" s="1055">
        <v>13233</v>
      </c>
      <c r="F425" s="1055">
        <v>13473</v>
      </c>
      <c r="H425" s="1069"/>
      <c r="I425" s="1069"/>
      <c r="J425" s="1070"/>
      <c r="K425" s="1070"/>
    </row>
    <row r="426" spans="2:11">
      <c r="B426" s="579"/>
      <c r="C426" s="1067" t="s">
        <v>1560</v>
      </c>
      <c r="D426" s="1068" t="s">
        <v>825</v>
      </c>
      <c r="E426" s="1055">
        <v>21108</v>
      </c>
      <c r="F426" s="1055">
        <v>21351</v>
      </c>
      <c r="H426" s="1069"/>
      <c r="I426" s="1069"/>
      <c r="J426" s="1070"/>
      <c r="K426" s="1070"/>
    </row>
    <row r="427" spans="2:11">
      <c r="B427" s="579"/>
      <c r="C427" s="1067" t="s">
        <v>1561</v>
      </c>
      <c r="D427" s="1068" t="s">
        <v>826</v>
      </c>
      <c r="E427" s="1055">
        <v>24975</v>
      </c>
      <c r="F427" s="1055">
        <v>25559</v>
      </c>
      <c r="H427" s="1069"/>
      <c r="I427" s="1069"/>
      <c r="J427" s="1070"/>
      <c r="K427" s="1070"/>
    </row>
    <row r="428" spans="2:11">
      <c r="B428" s="579"/>
      <c r="C428" s="1067" t="s">
        <v>1562</v>
      </c>
      <c r="D428" s="1068" t="s">
        <v>827</v>
      </c>
      <c r="E428" s="1055">
        <v>12149</v>
      </c>
      <c r="F428" s="1055">
        <v>12473</v>
      </c>
      <c r="H428" s="1069"/>
      <c r="I428" s="1069"/>
      <c r="J428" s="1070"/>
      <c r="K428" s="1070"/>
    </row>
    <row r="429" spans="2:11">
      <c r="B429" s="579"/>
      <c r="C429" s="1067" t="s">
        <v>1563</v>
      </c>
      <c r="D429" s="1068" t="s">
        <v>828</v>
      </c>
      <c r="E429" s="1055">
        <v>11529</v>
      </c>
      <c r="F429" s="1055">
        <v>11824</v>
      </c>
      <c r="H429" s="1069"/>
      <c r="I429" s="1069"/>
      <c r="J429" s="1070"/>
      <c r="K429" s="1070"/>
    </row>
    <row r="430" spans="2:11">
      <c r="B430" s="579"/>
      <c r="C430" s="1067" t="s">
        <v>1564</v>
      </c>
      <c r="D430" s="1068" t="s">
        <v>829</v>
      </c>
      <c r="E430" s="1055">
        <v>15450</v>
      </c>
      <c r="F430" s="1055">
        <v>15779</v>
      </c>
      <c r="H430" s="1069"/>
      <c r="I430" s="1069"/>
      <c r="J430" s="1070"/>
      <c r="K430" s="1070"/>
    </row>
    <row r="431" spans="2:11">
      <c r="B431" s="579"/>
      <c r="C431" s="1067" t="s">
        <v>1565</v>
      </c>
      <c r="D431" s="1068" t="s">
        <v>830</v>
      </c>
      <c r="E431" s="1055">
        <v>15666</v>
      </c>
      <c r="F431" s="1055">
        <v>15780</v>
      </c>
      <c r="H431" s="1069"/>
      <c r="I431" s="1069"/>
      <c r="J431" s="1070"/>
      <c r="K431" s="1070"/>
    </row>
    <row r="432" spans="2:11">
      <c r="B432" s="579"/>
      <c r="C432" s="1067" t="s">
        <v>1566</v>
      </c>
      <c r="D432" s="1068" t="s">
        <v>831</v>
      </c>
      <c r="E432" s="1055">
        <v>12414</v>
      </c>
      <c r="F432" s="1055">
        <v>12846</v>
      </c>
      <c r="H432" s="1069"/>
      <c r="I432" s="1069"/>
      <c r="J432" s="1070"/>
      <c r="K432" s="1070"/>
    </row>
    <row r="433" spans="2:11">
      <c r="B433" s="579"/>
      <c r="C433" s="1067" t="s">
        <v>1567</v>
      </c>
      <c r="D433" s="1068" t="s">
        <v>832</v>
      </c>
      <c r="E433" s="1055">
        <v>13527</v>
      </c>
      <c r="F433" s="1055">
        <v>13922</v>
      </c>
      <c r="H433" s="1069"/>
      <c r="I433" s="1069"/>
      <c r="J433" s="1070"/>
      <c r="K433" s="1070"/>
    </row>
    <row r="434" spans="2:11">
      <c r="B434" s="579"/>
      <c r="C434" s="1067" t="s">
        <v>1568</v>
      </c>
      <c r="D434" s="1068" t="s">
        <v>833</v>
      </c>
      <c r="E434" s="1055">
        <v>18832</v>
      </c>
      <c r="F434" s="1055">
        <v>19114</v>
      </c>
      <c r="H434" s="1069"/>
      <c r="I434" s="1069"/>
      <c r="J434" s="1070"/>
      <c r="K434" s="1070"/>
    </row>
    <row r="435" spans="2:11">
      <c r="B435" s="579"/>
      <c r="C435" s="1067" t="s">
        <v>1569</v>
      </c>
      <c r="D435" s="1068" t="s">
        <v>834</v>
      </c>
      <c r="E435" s="1055">
        <v>14971</v>
      </c>
      <c r="F435" s="1055">
        <v>15516</v>
      </c>
      <c r="H435" s="1069"/>
      <c r="I435" s="1069"/>
      <c r="J435" s="1070"/>
      <c r="K435" s="1070"/>
    </row>
    <row r="436" spans="2:11">
      <c r="B436" s="579"/>
      <c r="C436" s="1067" t="s">
        <v>1570</v>
      </c>
      <c r="D436" s="1068" t="s">
        <v>835</v>
      </c>
      <c r="E436" s="1055">
        <v>11548</v>
      </c>
      <c r="F436" s="1055">
        <v>11305</v>
      </c>
      <c r="H436" s="1069"/>
      <c r="I436" s="1069"/>
      <c r="J436" s="1070"/>
      <c r="K436" s="1070"/>
    </row>
    <row r="437" spans="2:11">
      <c r="B437" s="579"/>
      <c r="C437" s="1067" t="s">
        <v>1571</v>
      </c>
      <c r="D437" s="1068" t="s">
        <v>836</v>
      </c>
      <c r="E437" s="1055">
        <v>12147</v>
      </c>
      <c r="F437" s="1055">
        <v>12459</v>
      </c>
      <c r="H437" s="1069"/>
      <c r="I437" s="1069"/>
      <c r="J437" s="1070"/>
      <c r="K437" s="1070"/>
    </row>
    <row r="438" spans="2:11">
      <c r="B438" s="579"/>
      <c r="C438" s="1067" t="s">
        <v>1572</v>
      </c>
      <c r="D438" s="1068" t="s">
        <v>837</v>
      </c>
      <c r="E438" s="1055">
        <v>13083</v>
      </c>
      <c r="F438" s="1055">
        <v>13260</v>
      </c>
      <c r="H438" s="1069"/>
      <c r="I438" s="1069"/>
      <c r="J438" s="1070"/>
      <c r="K438" s="1070"/>
    </row>
    <row r="439" spans="2:11">
      <c r="B439" s="579"/>
      <c r="C439" s="1067" t="s">
        <v>1573</v>
      </c>
      <c r="D439" s="1068" t="s">
        <v>838</v>
      </c>
      <c r="E439" s="1055">
        <v>19561</v>
      </c>
      <c r="F439" s="1055">
        <v>19882</v>
      </c>
      <c r="H439" s="1069"/>
      <c r="I439" s="1069"/>
      <c r="J439" s="1070"/>
      <c r="K439" s="1070"/>
    </row>
    <row r="440" spans="2:11">
      <c r="B440" s="579"/>
      <c r="C440" s="1067" t="s">
        <v>1574</v>
      </c>
      <c r="D440" s="1068" t="s">
        <v>839</v>
      </c>
      <c r="E440" s="1055">
        <v>16123</v>
      </c>
      <c r="F440" s="1055">
        <v>16844</v>
      </c>
      <c r="H440" s="1069"/>
      <c r="I440" s="1069"/>
      <c r="J440" s="1070"/>
      <c r="K440" s="1070"/>
    </row>
    <row r="441" spans="2:11">
      <c r="B441" s="579"/>
      <c r="C441" s="1067" t="s">
        <v>1575</v>
      </c>
      <c r="D441" s="1068" t="s">
        <v>840</v>
      </c>
      <c r="E441" s="1055">
        <v>11278</v>
      </c>
      <c r="F441" s="1055">
        <v>12083</v>
      </c>
      <c r="H441" s="1069"/>
      <c r="I441" s="1069"/>
      <c r="J441" s="1070"/>
      <c r="K441" s="1070"/>
    </row>
    <row r="442" spans="2:11">
      <c r="B442" s="579"/>
      <c r="C442" s="1067" t="s">
        <v>1576</v>
      </c>
      <c r="D442" s="1068" t="s">
        <v>841</v>
      </c>
      <c r="E442" s="1055">
        <v>16216</v>
      </c>
      <c r="F442" s="1055">
        <v>16195</v>
      </c>
      <c r="H442" s="1069"/>
      <c r="I442" s="1069"/>
      <c r="J442" s="1070"/>
      <c r="K442" s="1070"/>
    </row>
    <row r="443" spans="2:11">
      <c r="B443" s="579"/>
      <c r="C443" s="1067" t="s">
        <v>1577</v>
      </c>
      <c r="D443" s="1068" t="s">
        <v>842</v>
      </c>
      <c r="E443" s="1055">
        <v>11773</v>
      </c>
      <c r="F443" s="1055">
        <v>12094</v>
      </c>
      <c r="H443" s="1069"/>
      <c r="I443" s="1069"/>
      <c r="J443" s="1070"/>
      <c r="K443" s="1070"/>
    </row>
    <row r="444" spans="2:11">
      <c r="B444" s="579"/>
      <c r="C444" s="1067" t="s">
        <v>1578</v>
      </c>
      <c r="D444" s="1068" t="s">
        <v>843</v>
      </c>
      <c r="E444" s="1055">
        <v>15194</v>
      </c>
      <c r="F444" s="1055">
        <v>14873</v>
      </c>
      <c r="H444" s="1069"/>
      <c r="I444" s="1069"/>
      <c r="J444" s="1070"/>
      <c r="K444" s="1070"/>
    </row>
    <row r="445" spans="2:11">
      <c r="B445" s="579"/>
      <c r="C445" s="1067" t="s">
        <v>1579</v>
      </c>
      <c r="D445" s="1068" t="s">
        <v>844</v>
      </c>
      <c r="E445" s="1055">
        <v>11962</v>
      </c>
      <c r="F445" s="1055">
        <v>12295</v>
      </c>
      <c r="H445" s="1069"/>
      <c r="I445" s="1069"/>
      <c r="J445" s="1070"/>
      <c r="K445" s="1070"/>
    </row>
    <row r="446" spans="2:11">
      <c r="B446" s="579"/>
      <c r="C446" s="1067" t="s">
        <v>1580</v>
      </c>
      <c r="D446" s="1068" t="s">
        <v>845</v>
      </c>
      <c r="E446" s="1055">
        <v>12326</v>
      </c>
      <c r="F446" s="1055">
        <v>12591</v>
      </c>
      <c r="H446" s="1069"/>
      <c r="I446" s="1069"/>
      <c r="J446" s="1070"/>
      <c r="K446" s="1070"/>
    </row>
    <row r="447" spans="2:11">
      <c r="B447" s="579"/>
      <c r="C447" s="1067" t="s">
        <v>1581</v>
      </c>
      <c r="D447" s="1068" t="s">
        <v>846</v>
      </c>
      <c r="E447" s="1055">
        <v>13066</v>
      </c>
      <c r="F447" s="1055">
        <v>13442</v>
      </c>
      <c r="H447" s="1069"/>
      <c r="I447" s="1069"/>
      <c r="J447" s="1070"/>
      <c r="K447" s="1070"/>
    </row>
    <row r="448" spans="2:11">
      <c r="B448" s="579"/>
      <c r="C448" s="1067" t="s">
        <v>1582</v>
      </c>
      <c r="D448" s="1068" t="s">
        <v>847</v>
      </c>
      <c r="E448" s="1055">
        <v>13433</v>
      </c>
      <c r="F448" s="1055">
        <v>13833</v>
      </c>
      <c r="H448" s="1069"/>
      <c r="I448" s="1069"/>
      <c r="J448" s="1070"/>
      <c r="K448" s="1070"/>
    </row>
    <row r="449" spans="2:11">
      <c r="B449" s="579"/>
      <c r="C449" s="1067" t="s">
        <v>1583</v>
      </c>
      <c r="D449" s="1068" t="s">
        <v>848</v>
      </c>
      <c r="E449" s="1055">
        <v>19600</v>
      </c>
      <c r="F449" s="1055">
        <v>19929</v>
      </c>
      <c r="H449" s="1069"/>
      <c r="I449" s="1069"/>
      <c r="J449" s="1070"/>
      <c r="K449" s="1070"/>
    </row>
    <row r="450" spans="2:11">
      <c r="B450" s="579"/>
      <c r="C450" s="1067" t="s">
        <v>1584</v>
      </c>
      <c r="D450" s="1068" t="s">
        <v>849</v>
      </c>
      <c r="E450" s="1055">
        <v>12562</v>
      </c>
      <c r="F450" s="1055">
        <v>12748</v>
      </c>
      <c r="H450" s="1069"/>
      <c r="I450" s="1069"/>
      <c r="J450" s="1070"/>
      <c r="K450" s="1070"/>
    </row>
    <row r="451" spans="2:11">
      <c r="B451" s="579"/>
      <c r="C451" s="1067" t="s">
        <v>1585</v>
      </c>
      <c r="D451" s="1068" t="s">
        <v>850</v>
      </c>
      <c r="E451" s="1055">
        <v>12063</v>
      </c>
      <c r="F451" s="1055">
        <v>12257</v>
      </c>
      <c r="H451" s="1069"/>
      <c r="I451" s="1069"/>
      <c r="J451" s="1070"/>
      <c r="K451" s="1070"/>
    </row>
    <row r="452" spans="2:11">
      <c r="B452" s="579"/>
      <c r="C452" s="1067" t="s">
        <v>1586</v>
      </c>
      <c r="D452" s="1068" t="s">
        <v>851</v>
      </c>
      <c r="E452" s="1055">
        <v>12085</v>
      </c>
      <c r="F452" s="1055">
        <v>12402</v>
      </c>
      <c r="H452" s="1069"/>
      <c r="I452" s="1069"/>
      <c r="J452" s="1070"/>
      <c r="K452" s="1070"/>
    </row>
    <row r="453" spans="2:11">
      <c r="B453" s="579"/>
      <c r="C453" s="1067" t="s">
        <v>1587</v>
      </c>
      <c r="D453" s="1068" t="s">
        <v>852</v>
      </c>
      <c r="E453" s="1055">
        <v>19101</v>
      </c>
      <c r="F453" s="1055">
        <v>19697</v>
      </c>
      <c r="H453" s="1069"/>
      <c r="I453" s="1069"/>
      <c r="J453" s="1070"/>
      <c r="K453" s="1070"/>
    </row>
    <row r="454" spans="2:11">
      <c r="B454" s="579"/>
      <c r="C454" s="1067" t="s">
        <v>1588</v>
      </c>
      <c r="D454" s="1068" t="s">
        <v>853</v>
      </c>
      <c r="E454" s="1055">
        <v>12253</v>
      </c>
      <c r="F454" s="1055">
        <v>12568</v>
      </c>
      <c r="H454" s="1069"/>
      <c r="I454" s="1069"/>
      <c r="J454" s="1070"/>
      <c r="K454" s="1070"/>
    </row>
    <row r="455" spans="2:11">
      <c r="B455" s="579"/>
      <c r="C455" s="1067" t="s">
        <v>1589</v>
      </c>
      <c r="D455" s="1068" t="s">
        <v>854</v>
      </c>
      <c r="E455" s="1055">
        <v>11720</v>
      </c>
      <c r="F455" s="1055">
        <v>12001</v>
      </c>
      <c r="H455" s="1069"/>
      <c r="I455" s="1069"/>
      <c r="J455" s="1070"/>
      <c r="K455" s="1070"/>
    </row>
    <row r="456" spans="2:11">
      <c r="B456" s="579"/>
      <c r="C456" s="1067" t="s">
        <v>1590</v>
      </c>
      <c r="D456" s="1068" t="s">
        <v>855</v>
      </c>
      <c r="E456" s="1055">
        <v>12864</v>
      </c>
      <c r="F456" s="1055">
        <v>13004</v>
      </c>
      <c r="H456" s="1069"/>
      <c r="I456" s="1069"/>
      <c r="J456" s="1070"/>
      <c r="K456" s="1070"/>
    </row>
    <row r="457" spans="2:11">
      <c r="B457" s="579"/>
      <c r="C457" s="1067" t="s">
        <v>1591</v>
      </c>
      <c r="D457" s="1068" t="s">
        <v>856</v>
      </c>
      <c r="E457" s="1055">
        <v>13050</v>
      </c>
      <c r="F457" s="1055">
        <v>13246</v>
      </c>
      <c r="H457" s="1069"/>
      <c r="I457" s="1069"/>
      <c r="J457" s="1070"/>
      <c r="K457" s="1070"/>
    </row>
    <row r="458" spans="2:11">
      <c r="B458" s="579"/>
      <c r="C458" s="1067" t="s">
        <v>1592</v>
      </c>
      <c r="D458" s="1068" t="s">
        <v>857</v>
      </c>
      <c r="E458" s="1055">
        <v>23498</v>
      </c>
      <c r="F458" s="1055">
        <v>24095</v>
      </c>
      <c r="H458" s="1069"/>
      <c r="I458" s="1069"/>
      <c r="J458" s="1070"/>
      <c r="K458" s="1070"/>
    </row>
    <row r="459" spans="2:11">
      <c r="B459" s="579"/>
      <c r="C459" s="1067" t="s">
        <v>1593</v>
      </c>
      <c r="D459" s="1068" t="s">
        <v>858</v>
      </c>
      <c r="E459" s="1055">
        <v>30551</v>
      </c>
      <c r="F459" s="1055">
        <v>32561</v>
      </c>
      <c r="H459" s="1069"/>
      <c r="I459" s="1069"/>
      <c r="J459" s="1070"/>
      <c r="K459" s="1070"/>
    </row>
    <row r="460" spans="2:11">
      <c r="B460" s="579"/>
      <c r="C460" s="1067" t="s">
        <v>1594</v>
      </c>
      <c r="D460" s="1068" t="s">
        <v>859</v>
      </c>
      <c r="E460" s="1055">
        <v>11760</v>
      </c>
      <c r="F460" s="1055">
        <v>11794</v>
      </c>
      <c r="H460" s="1069"/>
      <c r="I460" s="1069"/>
      <c r="J460" s="1070"/>
      <c r="K460" s="1070"/>
    </row>
    <row r="461" spans="2:11">
      <c r="B461" s="579"/>
      <c r="C461" s="1067" t="s">
        <v>1595</v>
      </c>
      <c r="D461" s="1068" t="s">
        <v>860</v>
      </c>
      <c r="E461" s="1055">
        <v>12891</v>
      </c>
      <c r="F461" s="1055">
        <v>13008</v>
      </c>
      <c r="H461" s="1069"/>
      <c r="I461" s="1069"/>
      <c r="J461" s="1070"/>
      <c r="K461" s="1070"/>
    </row>
    <row r="462" spans="2:11">
      <c r="B462" s="579"/>
      <c r="C462" s="1067" t="s">
        <v>1596</v>
      </c>
      <c r="D462" s="1068" t="s">
        <v>861</v>
      </c>
      <c r="E462" s="1055">
        <v>12372</v>
      </c>
      <c r="F462" s="1055">
        <v>12534</v>
      </c>
      <c r="H462" s="1069"/>
      <c r="I462" s="1069"/>
      <c r="J462" s="1070"/>
      <c r="K462" s="1070"/>
    </row>
    <row r="463" spans="2:11">
      <c r="B463" s="579"/>
      <c r="C463" s="1067" t="s">
        <v>1597</v>
      </c>
      <c r="D463" s="1068" t="s">
        <v>862</v>
      </c>
      <c r="E463" s="1055">
        <v>14286</v>
      </c>
      <c r="F463" s="1055">
        <v>14647</v>
      </c>
      <c r="H463" s="1069"/>
      <c r="I463" s="1069"/>
      <c r="J463" s="1070"/>
      <c r="K463" s="1070"/>
    </row>
    <row r="464" spans="2:11">
      <c r="B464" s="579"/>
      <c r="C464" s="1067" t="s">
        <v>1598</v>
      </c>
      <c r="D464" s="1068" t="s">
        <v>863</v>
      </c>
      <c r="E464" s="1055">
        <v>12026</v>
      </c>
      <c r="F464" s="1055">
        <v>12541</v>
      </c>
      <c r="H464" s="1069"/>
      <c r="I464" s="1069"/>
      <c r="J464" s="1070"/>
      <c r="K464" s="1070"/>
    </row>
    <row r="465" spans="2:11">
      <c r="B465" s="579"/>
      <c r="C465" s="1067" t="s">
        <v>1599</v>
      </c>
      <c r="D465" s="1068" t="s">
        <v>864</v>
      </c>
      <c r="E465" s="1055">
        <v>15978</v>
      </c>
      <c r="F465" s="1055">
        <v>16353</v>
      </c>
      <c r="H465" s="1069"/>
      <c r="I465" s="1069"/>
      <c r="J465" s="1070"/>
      <c r="K465" s="1070"/>
    </row>
    <row r="466" spans="2:11">
      <c r="B466" s="579"/>
      <c r="C466" s="1067" t="s">
        <v>1600</v>
      </c>
      <c r="D466" s="1068" t="s">
        <v>865</v>
      </c>
      <c r="E466" s="1055">
        <v>16250</v>
      </c>
      <c r="F466" s="1055">
        <v>16595</v>
      </c>
      <c r="H466" s="1069"/>
      <c r="I466" s="1069"/>
      <c r="J466" s="1070"/>
      <c r="K466" s="1070"/>
    </row>
    <row r="467" spans="2:11">
      <c r="B467" s="579"/>
      <c r="C467" s="1067" t="s">
        <v>1601</v>
      </c>
      <c r="D467" s="1068" t="s">
        <v>866</v>
      </c>
      <c r="E467" s="1055">
        <v>17257</v>
      </c>
      <c r="F467" s="1055">
        <v>17871</v>
      </c>
      <c r="H467" s="1069"/>
      <c r="I467" s="1069"/>
      <c r="J467" s="1070"/>
      <c r="K467" s="1070"/>
    </row>
    <row r="468" spans="2:11">
      <c r="B468" s="579"/>
      <c r="C468" s="1067" t="s">
        <v>1602</v>
      </c>
      <c r="D468" s="1068" t="s">
        <v>867</v>
      </c>
      <c r="E468" s="1055">
        <v>17246</v>
      </c>
      <c r="F468" s="1055">
        <v>17265</v>
      </c>
      <c r="H468" s="1069"/>
      <c r="I468" s="1069"/>
      <c r="J468" s="1070"/>
      <c r="K468" s="1070"/>
    </row>
    <row r="469" spans="2:11">
      <c r="B469" s="579"/>
      <c r="C469" s="1067" t="s">
        <v>1603</v>
      </c>
      <c r="D469" s="1068" t="s">
        <v>868</v>
      </c>
      <c r="E469" s="1055">
        <v>13489</v>
      </c>
      <c r="F469" s="1055">
        <v>13640</v>
      </c>
      <c r="H469" s="1069"/>
      <c r="I469" s="1069"/>
      <c r="J469" s="1070"/>
      <c r="K469" s="1070"/>
    </row>
    <row r="470" spans="2:11">
      <c r="B470" s="579"/>
      <c r="C470" s="1067" t="s">
        <v>1604</v>
      </c>
      <c r="D470" s="1068" t="s">
        <v>869</v>
      </c>
      <c r="E470" s="1055">
        <v>13371</v>
      </c>
      <c r="F470" s="1055">
        <v>13593</v>
      </c>
      <c r="H470" s="1069"/>
      <c r="I470" s="1069"/>
      <c r="J470" s="1070"/>
      <c r="K470" s="1070"/>
    </row>
    <row r="471" spans="2:11">
      <c r="B471" s="579"/>
      <c r="C471" s="1067" t="s">
        <v>1605</v>
      </c>
      <c r="D471" s="1068" t="s">
        <v>870</v>
      </c>
      <c r="E471" s="1055">
        <v>12153</v>
      </c>
      <c r="F471" s="1055">
        <v>12398</v>
      </c>
      <c r="H471" s="1069"/>
      <c r="I471" s="1069"/>
      <c r="J471" s="1070"/>
      <c r="K471" s="1070"/>
    </row>
    <row r="472" spans="2:11">
      <c r="B472" s="579"/>
      <c r="C472" s="1067" t="s">
        <v>1606</v>
      </c>
      <c r="D472" s="1068" t="s">
        <v>871</v>
      </c>
      <c r="E472" s="1055">
        <v>11857</v>
      </c>
      <c r="F472" s="1055">
        <v>12470</v>
      </c>
      <c r="H472" s="1069"/>
      <c r="I472" s="1069"/>
      <c r="J472" s="1070"/>
      <c r="K472" s="1070"/>
    </row>
    <row r="473" spans="2:11">
      <c r="B473" s="579"/>
      <c r="C473" s="1067" t="s">
        <v>1607</v>
      </c>
      <c r="D473" s="1068" t="s">
        <v>872</v>
      </c>
      <c r="E473" s="1055">
        <v>13367</v>
      </c>
      <c r="F473" s="1055">
        <v>13816</v>
      </c>
      <c r="H473" s="1069"/>
      <c r="I473" s="1069"/>
      <c r="J473" s="1070"/>
      <c r="K473" s="1070"/>
    </row>
    <row r="474" spans="2:11">
      <c r="B474" s="579"/>
      <c r="C474" s="1067" t="s">
        <v>1608</v>
      </c>
      <c r="D474" s="1068" t="s">
        <v>873</v>
      </c>
      <c r="E474" s="1055">
        <v>12748</v>
      </c>
      <c r="F474" s="1055">
        <v>13071</v>
      </c>
      <c r="H474" s="1069"/>
      <c r="I474" s="1069"/>
      <c r="J474" s="1070"/>
      <c r="K474" s="1070"/>
    </row>
    <row r="475" spans="2:11">
      <c r="B475" s="579"/>
      <c r="C475" s="1067" t="s">
        <v>1609</v>
      </c>
      <c r="D475" s="1068" t="s">
        <v>874</v>
      </c>
      <c r="E475" s="1055">
        <v>12891</v>
      </c>
      <c r="F475" s="1055">
        <v>12944</v>
      </c>
      <c r="H475" s="1069"/>
      <c r="I475" s="1069"/>
      <c r="J475" s="1070"/>
      <c r="K475" s="1070"/>
    </row>
    <row r="476" spans="2:11">
      <c r="B476" s="579"/>
      <c r="C476" s="1067" t="s">
        <v>1610</v>
      </c>
      <c r="D476" s="1068" t="s">
        <v>875</v>
      </c>
      <c r="E476" s="1055">
        <v>12887</v>
      </c>
      <c r="F476" s="1055">
        <v>13006</v>
      </c>
      <c r="H476" s="1069"/>
      <c r="I476" s="1069"/>
      <c r="J476" s="1070"/>
      <c r="K476" s="1070"/>
    </row>
    <row r="477" spans="2:11">
      <c r="B477" s="579"/>
      <c r="C477" s="1067" t="s">
        <v>1611</v>
      </c>
      <c r="D477" s="1068" t="s">
        <v>876</v>
      </c>
      <c r="E477" s="1055">
        <v>16190</v>
      </c>
      <c r="F477" s="1055">
        <v>16422</v>
      </c>
      <c r="H477" s="1069"/>
      <c r="I477" s="1069"/>
      <c r="J477" s="1070"/>
      <c r="K477" s="1070"/>
    </row>
    <row r="478" spans="2:11">
      <c r="B478" s="579"/>
      <c r="C478" s="1067" t="s">
        <v>1612</v>
      </c>
      <c r="D478" s="1068" t="s">
        <v>877</v>
      </c>
      <c r="E478" s="1055">
        <v>12070</v>
      </c>
      <c r="F478" s="1055">
        <v>13990</v>
      </c>
      <c r="H478" s="1069"/>
      <c r="I478" s="1069"/>
      <c r="J478" s="1070"/>
      <c r="K478" s="1070"/>
    </row>
    <row r="479" spans="2:11">
      <c r="B479" s="579"/>
      <c r="C479" s="1067" t="s">
        <v>1613</v>
      </c>
      <c r="D479" s="1068" t="s">
        <v>878</v>
      </c>
      <c r="E479" s="1055">
        <v>13923</v>
      </c>
      <c r="F479" s="1055">
        <v>14268</v>
      </c>
      <c r="H479" s="1069"/>
      <c r="I479" s="1069"/>
      <c r="J479" s="1070"/>
      <c r="K479" s="1070"/>
    </row>
    <row r="480" spans="2:11">
      <c r="B480" s="579"/>
      <c r="C480" s="1067" t="s">
        <v>1614</v>
      </c>
      <c r="D480" s="1068" t="s">
        <v>879</v>
      </c>
      <c r="E480" s="1055">
        <v>16675</v>
      </c>
      <c r="F480" s="1055">
        <v>16752</v>
      </c>
      <c r="H480" s="1069"/>
      <c r="I480" s="1069"/>
      <c r="J480" s="1070"/>
      <c r="K480" s="1070"/>
    </row>
    <row r="481" spans="2:11">
      <c r="B481" s="579"/>
      <c r="C481" s="1067" t="s">
        <v>1615</v>
      </c>
      <c r="D481" s="1068" t="s">
        <v>880</v>
      </c>
      <c r="E481" s="1055">
        <v>18541</v>
      </c>
      <c r="F481" s="1055">
        <v>18899</v>
      </c>
      <c r="H481" s="1069"/>
      <c r="I481" s="1069"/>
      <c r="J481" s="1070"/>
      <c r="K481" s="1070"/>
    </row>
    <row r="482" spans="2:11">
      <c r="B482" s="579"/>
      <c r="C482" s="1067" t="s">
        <v>1616</v>
      </c>
      <c r="D482" s="1068" t="s">
        <v>881</v>
      </c>
      <c r="E482" s="1055">
        <v>14167</v>
      </c>
      <c r="F482" s="1055">
        <v>14646</v>
      </c>
      <c r="H482" s="1069"/>
      <c r="I482" s="1069"/>
      <c r="J482" s="1070"/>
      <c r="K482" s="1070"/>
    </row>
    <row r="483" spans="2:11">
      <c r="B483" s="579"/>
      <c r="C483" s="1067" t="s">
        <v>1617</v>
      </c>
      <c r="D483" s="1068" t="s">
        <v>882</v>
      </c>
      <c r="E483" s="1055">
        <v>17217</v>
      </c>
      <c r="F483" s="1055">
        <v>17293</v>
      </c>
      <c r="H483" s="1069"/>
      <c r="I483" s="1069"/>
      <c r="J483" s="1070"/>
      <c r="K483" s="1070"/>
    </row>
    <row r="484" spans="2:11">
      <c r="B484" s="579"/>
      <c r="C484" s="1067" t="s">
        <v>1618</v>
      </c>
      <c r="D484" s="1068" t="s">
        <v>883</v>
      </c>
      <c r="E484" s="1055">
        <v>44181</v>
      </c>
      <c r="F484" s="1055">
        <v>42060</v>
      </c>
      <c r="H484" s="1069"/>
      <c r="I484" s="1069"/>
      <c r="J484" s="1070"/>
      <c r="K484" s="1070"/>
    </row>
    <row r="485" spans="2:11">
      <c r="B485" s="579"/>
      <c r="C485" s="1067" t="s">
        <v>1619</v>
      </c>
      <c r="D485" s="1068" t="s">
        <v>884</v>
      </c>
      <c r="E485" s="1055">
        <v>12644</v>
      </c>
      <c r="F485" s="1055">
        <v>12822</v>
      </c>
      <c r="H485" s="1069"/>
      <c r="I485" s="1069"/>
      <c r="J485" s="1070"/>
      <c r="K485" s="1070"/>
    </row>
    <row r="486" spans="2:11">
      <c r="B486" s="579"/>
      <c r="C486" s="1067" t="s">
        <v>1620</v>
      </c>
      <c r="D486" s="1068" t="s">
        <v>885</v>
      </c>
      <c r="E486" s="1055">
        <v>11771</v>
      </c>
      <c r="F486" s="1055">
        <v>11859</v>
      </c>
      <c r="H486" s="1069"/>
      <c r="I486" s="1069"/>
      <c r="J486" s="1070"/>
      <c r="K486" s="1070"/>
    </row>
    <row r="487" spans="2:11">
      <c r="B487" s="579"/>
      <c r="C487" s="1067" t="s">
        <v>1621</v>
      </c>
      <c r="D487" s="1068" t="s">
        <v>886</v>
      </c>
      <c r="E487" s="1055">
        <v>15181</v>
      </c>
      <c r="F487" s="1055">
        <v>15471</v>
      </c>
      <c r="H487" s="1069"/>
      <c r="I487" s="1069"/>
      <c r="J487" s="1070"/>
      <c r="K487" s="1070"/>
    </row>
    <row r="488" spans="2:11">
      <c r="B488" s="579"/>
      <c r="C488" s="1067" t="s">
        <v>1622</v>
      </c>
      <c r="D488" s="1068" t="s">
        <v>887</v>
      </c>
      <c r="E488" s="1055">
        <v>22626</v>
      </c>
      <c r="F488" s="1055">
        <v>23026</v>
      </c>
      <c r="H488" s="1069"/>
      <c r="I488" s="1069"/>
      <c r="J488" s="1070"/>
      <c r="K488" s="1070"/>
    </row>
    <row r="489" spans="2:11">
      <c r="B489" s="579"/>
      <c r="C489" s="1067" t="s">
        <v>1623</v>
      </c>
      <c r="D489" s="1068" t="s">
        <v>888</v>
      </c>
      <c r="E489" s="1055">
        <v>13089</v>
      </c>
      <c r="F489" s="1055">
        <v>13289</v>
      </c>
      <c r="H489" s="1069"/>
      <c r="I489" s="1069"/>
      <c r="J489" s="1070"/>
      <c r="K489" s="1070"/>
    </row>
    <row r="490" spans="2:11">
      <c r="B490" s="579"/>
      <c r="C490" s="1067" t="s">
        <v>1624</v>
      </c>
      <c r="D490" s="1068" t="s">
        <v>889</v>
      </c>
      <c r="E490" s="1055">
        <v>21393</v>
      </c>
      <c r="F490" s="1055">
        <v>22264</v>
      </c>
      <c r="H490" s="1069"/>
      <c r="I490" s="1069"/>
      <c r="J490" s="1070"/>
      <c r="K490" s="1070"/>
    </row>
    <row r="491" spans="2:11">
      <c r="B491" s="579"/>
      <c r="C491" s="1067" t="s">
        <v>1625</v>
      </c>
      <c r="D491" s="1068" t="s">
        <v>890</v>
      </c>
      <c r="E491" s="1055">
        <v>11465</v>
      </c>
      <c r="F491" s="1055">
        <v>11661</v>
      </c>
      <c r="H491" s="1069"/>
      <c r="I491" s="1069"/>
      <c r="J491" s="1070"/>
      <c r="K491" s="1070"/>
    </row>
    <row r="492" spans="2:11">
      <c r="B492" s="579"/>
      <c r="C492" s="1067" t="s">
        <v>1626</v>
      </c>
      <c r="D492" s="1068" t="s">
        <v>891</v>
      </c>
      <c r="E492" s="1055">
        <v>13054</v>
      </c>
      <c r="F492" s="1055">
        <v>13369</v>
      </c>
      <c r="H492" s="1069"/>
      <c r="I492" s="1069"/>
      <c r="J492" s="1070"/>
      <c r="K492" s="1070"/>
    </row>
    <row r="493" spans="2:11">
      <c r="B493" s="579"/>
      <c r="C493" s="1067" t="s">
        <v>1627</v>
      </c>
      <c r="D493" s="1068" t="s">
        <v>892</v>
      </c>
      <c r="E493" s="1055">
        <v>13725</v>
      </c>
      <c r="F493" s="1055">
        <v>14347</v>
      </c>
      <c r="H493" s="1069"/>
      <c r="I493" s="1069"/>
      <c r="J493" s="1070"/>
      <c r="K493" s="1070"/>
    </row>
    <row r="494" spans="2:11">
      <c r="B494" s="579"/>
      <c r="C494" s="1067" t="s">
        <v>1628</v>
      </c>
      <c r="D494" s="1068" t="s">
        <v>893</v>
      </c>
      <c r="E494" s="1055">
        <v>11160</v>
      </c>
      <c r="F494" s="1055">
        <v>11520</v>
      </c>
      <c r="H494" s="1069"/>
      <c r="I494" s="1069"/>
      <c r="J494" s="1070"/>
      <c r="K494" s="1070"/>
    </row>
    <row r="495" spans="2:11">
      <c r="B495" s="579"/>
      <c r="C495" s="1067" t="s">
        <v>1629</v>
      </c>
      <c r="D495" s="1068" t="s">
        <v>894</v>
      </c>
      <c r="E495" s="1055">
        <v>13049</v>
      </c>
      <c r="F495" s="1055">
        <v>13424</v>
      </c>
      <c r="H495" s="1069"/>
      <c r="I495" s="1069"/>
      <c r="J495" s="1070"/>
      <c r="K495" s="1070"/>
    </row>
    <row r="496" spans="2:11">
      <c r="B496" s="579"/>
      <c r="C496" s="1067" t="s">
        <v>1630</v>
      </c>
      <c r="D496" s="1068" t="s">
        <v>895</v>
      </c>
      <c r="E496" s="1055">
        <v>26254</v>
      </c>
      <c r="F496" s="1055">
        <v>25427</v>
      </c>
      <c r="H496" s="1069"/>
      <c r="I496" s="1069"/>
      <c r="J496" s="1070"/>
      <c r="K496" s="1070"/>
    </row>
    <row r="497" spans="2:11">
      <c r="B497" s="579"/>
      <c r="C497" s="1067" t="s">
        <v>1631</v>
      </c>
      <c r="D497" s="1068" t="s">
        <v>896</v>
      </c>
      <c r="E497" s="1055">
        <v>18240</v>
      </c>
      <c r="F497" s="1055">
        <v>18348</v>
      </c>
      <c r="H497" s="1069"/>
      <c r="I497" s="1069"/>
      <c r="J497" s="1070"/>
      <c r="K497" s="1070"/>
    </row>
    <row r="498" spans="2:11">
      <c r="B498" s="579"/>
      <c r="C498" s="1067" t="s">
        <v>1632</v>
      </c>
      <c r="D498" s="1068" t="s">
        <v>897</v>
      </c>
      <c r="E498" s="1055">
        <v>10448</v>
      </c>
      <c r="F498" s="1055">
        <v>10583</v>
      </c>
      <c r="H498" s="1069"/>
      <c r="I498" s="1069"/>
      <c r="J498" s="1070"/>
      <c r="K498" s="1070"/>
    </row>
    <row r="499" spans="2:11">
      <c r="B499" s="579"/>
      <c r="C499" s="1067" t="s">
        <v>1633</v>
      </c>
      <c r="D499" s="1068" t="s">
        <v>898</v>
      </c>
      <c r="E499" s="1055">
        <v>48577</v>
      </c>
      <c r="F499" s="1055">
        <v>50447</v>
      </c>
      <c r="H499" s="1069"/>
      <c r="I499" s="1069"/>
      <c r="J499" s="1070"/>
      <c r="K499" s="1070"/>
    </row>
    <row r="500" spans="2:11">
      <c r="B500" s="579"/>
      <c r="C500" s="1067" t="s">
        <v>1634</v>
      </c>
      <c r="D500" s="1068" t="s">
        <v>899</v>
      </c>
      <c r="E500" s="1055">
        <v>17713</v>
      </c>
      <c r="F500" s="1055">
        <v>17931</v>
      </c>
      <c r="H500" s="1069"/>
      <c r="I500" s="1069"/>
      <c r="J500" s="1070"/>
      <c r="K500" s="1070"/>
    </row>
    <row r="501" spans="2:11">
      <c r="B501" s="579"/>
      <c r="C501" s="1067" t="s">
        <v>1635</v>
      </c>
      <c r="D501" s="1068" t="s">
        <v>900</v>
      </c>
      <c r="E501" s="1055">
        <v>11860</v>
      </c>
      <c r="F501" s="1055">
        <v>12665</v>
      </c>
      <c r="H501" s="1069"/>
      <c r="I501" s="1069"/>
      <c r="J501" s="1070"/>
      <c r="K501" s="1070"/>
    </row>
    <row r="502" spans="2:11">
      <c r="B502" s="579"/>
      <c r="C502" s="1067" t="s">
        <v>1636</v>
      </c>
      <c r="D502" s="1068" t="s">
        <v>901</v>
      </c>
      <c r="E502" s="1055">
        <v>14255</v>
      </c>
      <c r="F502" s="1055">
        <v>14202</v>
      </c>
      <c r="H502" s="1069"/>
      <c r="I502" s="1069"/>
      <c r="J502" s="1070"/>
      <c r="K502" s="1070"/>
    </row>
    <row r="503" spans="2:11">
      <c r="B503" s="579"/>
      <c r="C503" s="1067" t="s">
        <v>1637</v>
      </c>
      <c r="D503" s="1068" t="s">
        <v>902</v>
      </c>
      <c r="E503" s="1055">
        <v>12457</v>
      </c>
      <c r="F503" s="1055">
        <v>12584</v>
      </c>
      <c r="H503" s="1069"/>
      <c r="I503" s="1069"/>
      <c r="J503" s="1070"/>
      <c r="K503" s="1070"/>
    </row>
    <row r="504" spans="2:11">
      <c r="B504" s="579"/>
      <c r="C504" s="1067" t="s">
        <v>1638</v>
      </c>
      <c r="D504" s="1068" t="s">
        <v>903</v>
      </c>
      <c r="E504" s="1055">
        <v>14612</v>
      </c>
      <c r="F504" s="1055">
        <v>14876</v>
      </c>
      <c r="H504" s="1069"/>
      <c r="I504" s="1069"/>
      <c r="J504" s="1070"/>
      <c r="K504" s="1070"/>
    </row>
    <row r="505" spans="2:11">
      <c r="B505" s="579"/>
      <c r="C505" s="1067" t="s">
        <v>1639</v>
      </c>
      <c r="D505" s="1068" t="s">
        <v>904</v>
      </c>
      <c r="E505" s="1055">
        <v>16363</v>
      </c>
      <c r="F505" s="1055">
        <v>17086</v>
      </c>
      <c r="H505" s="1069"/>
      <c r="I505" s="1069"/>
      <c r="J505" s="1070"/>
      <c r="K505" s="1070"/>
    </row>
    <row r="506" spans="2:11">
      <c r="B506" s="579"/>
      <c r="C506" s="1067" t="s">
        <v>1640</v>
      </c>
      <c r="D506" s="1068" t="s">
        <v>905</v>
      </c>
      <c r="E506" s="1055">
        <v>38713</v>
      </c>
      <c r="F506" s="1055">
        <v>39023</v>
      </c>
      <c r="H506" s="1069"/>
      <c r="I506" s="1069"/>
      <c r="J506" s="1070"/>
      <c r="K506" s="1070"/>
    </row>
    <row r="507" spans="2:11">
      <c r="B507" s="579"/>
      <c r="C507" s="1067" t="s">
        <v>1641</v>
      </c>
      <c r="D507" s="1068" t="s">
        <v>906</v>
      </c>
      <c r="E507" s="1055">
        <v>10689</v>
      </c>
      <c r="F507" s="1055">
        <v>10880</v>
      </c>
      <c r="H507" s="1069"/>
      <c r="I507" s="1069"/>
      <c r="J507" s="1070"/>
      <c r="K507" s="1070"/>
    </row>
    <row r="508" spans="2:11">
      <c r="B508" s="579"/>
      <c r="C508" s="1067" t="s">
        <v>1642</v>
      </c>
      <c r="D508" s="1068" t="s">
        <v>907</v>
      </c>
      <c r="E508" s="1055">
        <v>17783</v>
      </c>
      <c r="F508" s="1055">
        <v>18059</v>
      </c>
      <c r="H508" s="1069"/>
      <c r="I508" s="1069"/>
      <c r="J508" s="1070"/>
      <c r="K508" s="1070"/>
    </row>
    <row r="509" spans="2:11">
      <c r="B509" s="579"/>
      <c r="C509" s="1067" t="s">
        <v>1643</v>
      </c>
      <c r="D509" s="1068" t="s">
        <v>908</v>
      </c>
      <c r="E509" s="1055">
        <v>11750</v>
      </c>
      <c r="F509" s="1055">
        <v>11866</v>
      </c>
      <c r="H509" s="1069"/>
      <c r="I509" s="1069"/>
      <c r="J509" s="1070"/>
      <c r="K509" s="1070"/>
    </row>
    <row r="510" spans="2:11">
      <c r="B510" s="579"/>
      <c r="C510" s="1067" t="s">
        <v>1644</v>
      </c>
      <c r="D510" s="1068" t="s">
        <v>909</v>
      </c>
      <c r="E510" s="1055">
        <v>15646</v>
      </c>
      <c r="F510" s="1055">
        <v>14989</v>
      </c>
      <c r="H510" s="1069"/>
      <c r="I510" s="1069"/>
      <c r="J510" s="1070"/>
      <c r="K510" s="1070"/>
    </row>
    <row r="511" spans="2:11">
      <c r="B511" s="579"/>
      <c r="C511" s="1067" t="s">
        <v>1645</v>
      </c>
      <c r="D511" s="1068" t="s">
        <v>910</v>
      </c>
      <c r="E511" s="1055">
        <v>17777</v>
      </c>
      <c r="F511" s="1055">
        <v>18341</v>
      </c>
      <c r="H511" s="1069"/>
      <c r="I511" s="1069"/>
      <c r="J511" s="1070"/>
      <c r="K511" s="1070"/>
    </row>
    <row r="512" spans="2:11">
      <c r="B512" s="579"/>
      <c r="C512" s="1067" t="s">
        <v>1646</v>
      </c>
      <c r="D512" s="1068" t="s">
        <v>911</v>
      </c>
      <c r="E512" s="1055">
        <v>13785</v>
      </c>
      <c r="F512" s="1055">
        <v>13995</v>
      </c>
      <c r="H512" s="1069"/>
      <c r="I512" s="1069"/>
      <c r="J512" s="1070"/>
      <c r="K512" s="1070"/>
    </row>
    <row r="513" spans="2:11">
      <c r="B513" s="579"/>
      <c r="C513" s="1067" t="s">
        <v>1647</v>
      </c>
      <c r="D513" s="1068" t="s">
        <v>912</v>
      </c>
      <c r="E513" s="1055">
        <v>19832</v>
      </c>
      <c r="F513" s="1055">
        <v>20193</v>
      </c>
      <c r="H513" s="1069"/>
      <c r="I513" s="1069"/>
      <c r="J513" s="1070"/>
      <c r="K513" s="1070"/>
    </row>
    <row r="514" spans="2:11">
      <c r="B514" s="579"/>
      <c r="C514" s="1067" t="s">
        <v>1648</v>
      </c>
      <c r="D514" s="1068" t="s">
        <v>913</v>
      </c>
      <c r="E514" s="1055">
        <v>14456</v>
      </c>
      <c r="F514" s="1055">
        <v>14778</v>
      </c>
      <c r="H514" s="1069"/>
      <c r="I514" s="1069"/>
      <c r="J514" s="1070"/>
      <c r="K514" s="1070"/>
    </row>
    <row r="515" spans="2:11">
      <c r="B515" s="579"/>
      <c r="C515" s="1067" t="s">
        <v>1649</v>
      </c>
      <c r="D515" s="1068" t="s">
        <v>914</v>
      </c>
      <c r="E515" s="1055">
        <v>13136</v>
      </c>
      <c r="F515" s="1055">
        <v>13584</v>
      </c>
      <c r="H515" s="1069"/>
      <c r="I515" s="1069"/>
      <c r="J515" s="1070"/>
      <c r="K515" s="1070"/>
    </row>
    <row r="516" spans="2:11">
      <c r="B516" s="579"/>
      <c r="C516" s="1067" t="s">
        <v>1650</v>
      </c>
      <c r="D516" s="1068" t="s">
        <v>915</v>
      </c>
      <c r="E516" s="1055">
        <v>16190</v>
      </c>
      <c r="F516" s="1055">
        <v>16580</v>
      </c>
      <c r="H516" s="1069"/>
      <c r="I516" s="1069"/>
      <c r="J516" s="1070"/>
      <c r="K516" s="1070"/>
    </row>
    <row r="517" spans="2:11">
      <c r="B517" s="579"/>
      <c r="C517" s="1067" t="s">
        <v>1651</v>
      </c>
      <c r="D517" s="1068" t="s">
        <v>916</v>
      </c>
      <c r="E517" s="1055">
        <v>18180</v>
      </c>
      <c r="F517" s="1055">
        <v>18445</v>
      </c>
      <c r="H517" s="1069"/>
      <c r="I517" s="1069"/>
      <c r="J517" s="1070"/>
      <c r="K517" s="1070"/>
    </row>
    <row r="518" spans="2:11">
      <c r="B518" s="579"/>
      <c r="C518" s="1067" t="s">
        <v>1652</v>
      </c>
      <c r="D518" s="1068" t="s">
        <v>917</v>
      </c>
      <c r="E518" s="1055">
        <v>18163</v>
      </c>
      <c r="F518" s="1055">
        <v>18366</v>
      </c>
      <c r="H518" s="1069"/>
      <c r="I518" s="1069"/>
      <c r="J518" s="1070"/>
      <c r="K518" s="1070"/>
    </row>
    <row r="519" spans="2:11">
      <c r="B519" s="579"/>
      <c r="C519" s="1067" t="s">
        <v>1653</v>
      </c>
      <c r="D519" s="1068" t="s">
        <v>918</v>
      </c>
      <c r="E519" s="1055">
        <v>18244</v>
      </c>
      <c r="F519" s="1055">
        <v>18704</v>
      </c>
      <c r="H519" s="1069"/>
      <c r="I519" s="1069"/>
      <c r="J519" s="1070"/>
      <c r="K519" s="1070"/>
    </row>
    <row r="520" spans="2:11">
      <c r="B520" s="579"/>
      <c r="C520" s="1067" t="s">
        <v>1654</v>
      </c>
      <c r="D520" s="1068" t="s">
        <v>919</v>
      </c>
      <c r="E520" s="1055">
        <v>21579</v>
      </c>
      <c r="F520" s="1055">
        <v>22032</v>
      </c>
      <c r="H520" s="1069"/>
      <c r="I520" s="1069"/>
      <c r="J520" s="1070"/>
      <c r="K520" s="1070"/>
    </row>
    <row r="521" spans="2:11">
      <c r="B521" s="579"/>
      <c r="C521" s="1067" t="s">
        <v>1655</v>
      </c>
      <c r="D521" s="1068" t="s">
        <v>920</v>
      </c>
      <c r="E521" s="1055">
        <v>10515</v>
      </c>
      <c r="F521" s="1055">
        <v>10677</v>
      </c>
      <c r="H521" s="1069"/>
      <c r="I521" s="1069"/>
      <c r="J521" s="1070"/>
      <c r="K521" s="1070"/>
    </row>
    <row r="522" spans="2:11">
      <c r="B522" s="579"/>
      <c r="C522" s="1067" t="s">
        <v>1656</v>
      </c>
      <c r="D522" s="1068" t="s">
        <v>921</v>
      </c>
      <c r="E522" s="1055">
        <v>17860</v>
      </c>
      <c r="F522" s="1055">
        <v>18357</v>
      </c>
      <c r="H522" s="1069"/>
      <c r="I522" s="1069"/>
      <c r="J522" s="1070"/>
      <c r="K522" s="1070"/>
    </row>
    <row r="523" spans="2:11">
      <c r="B523" s="579"/>
      <c r="C523" s="1067" t="s">
        <v>1657</v>
      </c>
      <c r="D523" s="1068" t="s">
        <v>922</v>
      </c>
      <c r="E523" s="1055">
        <v>10981</v>
      </c>
      <c r="F523" s="1055">
        <v>11140</v>
      </c>
      <c r="H523" s="1069"/>
      <c r="I523" s="1069"/>
      <c r="J523" s="1070"/>
      <c r="K523" s="1070"/>
    </row>
    <row r="524" spans="2:11">
      <c r="B524" s="579"/>
      <c r="C524" s="1067" t="s">
        <v>1658</v>
      </c>
      <c r="D524" s="1068" t="s">
        <v>923</v>
      </c>
      <c r="E524" s="1055">
        <v>13537</v>
      </c>
      <c r="F524" s="1055">
        <v>13787</v>
      </c>
      <c r="H524" s="1069"/>
      <c r="I524" s="1069"/>
      <c r="J524" s="1070"/>
      <c r="K524" s="1070"/>
    </row>
    <row r="525" spans="2:11">
      <c r="B525" s="579"/>
      <c r="C525" s="1067" t="s">
        <v>1659</v>
      </c>
      <c r="D525" s="1068" t="s">
        <v>924</v>
      </c>
      <c r="E525" s="1055">
        <v>20366</v>
      </c>
      <c r="F525" s="1055">
        <v>21124</v>
      </c>
      <c r="H525" s="1069"/>
      <c r="I525" s="1069"/>
      <c r="J525" s="1070"/>
      <c r="K525" s="1070"/>
    </row>
    <row r="526" spans="2:11">
      <c r="B526" s="579"/>
      <c r="C526" s="1067" t="s">
        <v>1660</v>
      </c>
      <c r="D526" s="1068" t="s">
        <v>925</v>
      </c>
      <c r="E526" s="1055">
        <v>19124</v>
      </c>
      <c r="F526" s="1055">
        <v>19327</v>
      </c>
      <c r="H526" s="1069"/>
      <c r="I526" s="1069"/>
      <c r="J526" s="1070"/>
      <c r="K526" s="1070"/>
    </row>
    <row r="527" spans="2:11">
      <c r="B527" s="579"/>
      <c r="C527" s="1067" t="s">
        <v>1661</v>
      </c>
      <c r="D527" s="1068" t="s">
        <v>926</v>
      </c>
      <c r="E527" s="1055">
        <v>14008</v>
      </c>
      <c r="F527" s="1055">
        <v>14302</v>
      </c>
      <c r="H527" s="1069"/>
      <c r="I527" s="1069"/>
      <c r="J527" s="1070"/>
      <c r="K527" s="1070"/>
    </row>
    <row r="528" spans="2:11">
      <c r="B528" s="579"/>
      <c r="C528" s="1067" t="s">
        <v>1662</v>
      </c>
      <c r="D528" s="1068" t="s">
        <v>927</v>
      </c>
      <c r="E528" s="1055">
        <v>11233</v>
      </c>
      <c r="F528" s="1055">
        <v>11312</v>
      </c>
      <c r="H528" s="1069"/>
      <c r="I528" s="1069"/>
      <c r="J528" s="1070"/>
      <c r="K528" s="1070"/>
    </row>
    <row r="529" spans="2:11">
      <c r="B529" s="579"/>
      <c r="C529" s="1067" t="s">
        <v>1663</v>
      </c>
      <c r="D529" s="1068" t="s">
        <v>928</v>
      </c>
      <c r="E529" s="1055">
        <v>27621</v>
      </c>
      <c r="F529" s="1055">
        <v>28712</v>
      </c>
      <c r="H529" s="1069"/>
      <c r="I529" s="1069"/>
      <c r="J529" s="1070"/>
      <c r="K529" s="1070"/>
    </row>
    <row r="530" spans="2:11">
      <c r="B530" s="579"/>
      <c r="C530" s="1067" t="s">
        <v>1664</v>
      </c>
      <c r="D530" s="1068" t="s">
        <v>929</v>
      </c>
      <c r="E530" s="1055">
        <v>15929</v>
      </c>
      <c r="F530" s="1055">
        <v>16620</v>
      </c>
      <c r="H530" s="1069"/>
      <c r="I530" s="1069"/>
      <c r="J530" s="1070"/>
      <c r="K530" s="1070"/>
    </row>
    <row r="531" spans="2:11">
      <c r="B531" s="579"/>
      <c r="C531" s="1067" t="s">
        <v>1665</v>
      </c>
      <c r="D531" s="1068" t="s">
        <v>930</v>
      </c>
      <c r="E531" s="1055">
        <v>7514</v>
      </c>
      <c r="F531" s="1055">
        <v>2746</v>
      </c>
      <c r="H531" s="1069"/>
      <c r="I531" s="1069"/>
      <c r="J531" s="1070"/>
      <c r="K531" s="1070"/>
    </row>
    <row r="532" spans="2:11">
      <c r="B532" s="579"/>
      <c r="C532" s="1067" t="s">
        <v>1666</v>
      </c>
      <c r="D532" s="1068" t="s">
        <v>931</v>
      </c>
      <c r="E532" s="1055">
        <v>13883</v>
      </c>
      <c r="F532" s="1055">
        <v>14677</v>
      </c>
      <c r="H532" s="1069"/>
      <c r="I532" s="1069"/>
      <c r="J532" s="1070"/>
      <c r="K532" s="1070"/>
    </row>
    <row r="533" spans="2:11">
      <c r="B533" s="579"/>
      <c r="C533" s="1067" t="s">
        <v>1667</v>
      </c>
      <c r="D533" s="1068" t="s">
        <v>932</v>
      </c>
      <c r="E533" s="1055">
        <v>15100</v>
      </c>
      <c r="F533" s="1055">
        <v>15308</v>
      </c>
      <c r="H533" s="1069"/>
      <c r="I533" s="1069"/>
      <c r="J533" s="1070"/>
      <c r="K533" s="1070"/>
    </row>
    <row r="534" spans="2:11">
      <c r="B534" s="579"/>
      <c r="C534" s="1067" t="s">
        <v>1668</v>
      </c>
      <c r="D534" s="1068" t="s">
        <v>933</v>
      </c>
      <c r="E534" s="1055">
        <v>13676</v>
      </c>
      <c r="F534" s="1055">
        <v>14155</v>
      </c>
      <c r="H534" s="1069"/>
      <c r="I534" s="1069"/>
      <c r="J534" s="1070"/>
      <c r="K534" s="1070"/>
    </row>
    <row r="535" spans="2:11">
      <c r="B535" s="579"/>
      <c r="C535" s="1067" t="s">
        <v>1669</v>
      </c>
      <c r="D535" s="1068" t="s">
        <v>934</v>
      </c>
      <c r="E535" s="1055">
        <v>12510</v>
      </c>
      <c r="F535" s="1055">
        <v>12950</v>
      </c>
      <c r="H535" s="1069"/>
      <c r="I535" s="1069"/>
      <c r="J535" s="1070"/>
      <c r="K535" s="1070"/>
    </row>
    <row r="536" spans="2:11">
      <c r="B536" s="579"/>
      <c r="C536" s="1067" t="s">
        <v>1670</v>
      </c>
      <c r="D536" s="1068" t="s">
        <v>935</v>
      </c>
      <c r="E536" s="1055">
        <v>14751</v>
      </c>
      <c r="F536" s="1055">
        <v>15378</v>
      </c>
      <c r="H536" s="1069"/>
      <c r="I536" s="1069"/>
      <c r="J536" s="1070"/>
      <c r="K536" s="1070"/>
    </row>
    <row r="537" spans="2:11">
      <c r="B537" s="579"/>
      <c r="C537" s="1067" t="s">
        <v>1671</v>
      </c>
      <c r="D537" s="1068" t="s">
        <v>936</v>
      </c>
      <c r="E537" s="1055">
        <v>11829</v>
      </c>
      <c r="F537" s="1055">
        <v>12061</v>
      </c>
      <c r="H537" s="1069"/>
      <c r="I537" s="1069"/>
      <c r="J537" s="1070"/>
      <c r="K537" s="1070"/>
    </row>
    <row r="538" spans="2:11">
      <c r="B538" s="579"/>
      <c r="C538" s="1067" t="s">
        <v>1672</v>
      </c>
      <c r="D538" s="1068" t="s">
        <v>937</v>
      </c>
      <c r="E538" s="1055">
        <v>13439</v>
      </c>
      <c r="F538" s="1055">
        <v>13719</v>
      </c>
      <c r="H538" s="1069"/>
      <c r="I538" s="1069"/>
      <c r="J538" s="1070"/>
      <c r="K538" s="1070"/>
    </row>
    <row r="539" spans="2:11">
      <c r="B539" s="579"/>
      <c r="C539" s="1067" t="s">
        <v>1673</v>
      </c>
      <c r="D539" s="1068" t="s">
        <v>938</v>
      </c>
      <c r="E539" s="1055">
        <v>12486</v>
      </c>
      <c r="F539" s="1055">
        <v>13058</v>
      </c>
      <c r="H539" s="1069"/>
      <c r="I539" s="1069"/>
      <c r="J539" s="1070"/>
      <c r="K539" s="1070"/>
    </row>
    <row r="540" spans="2:11">
      <c r="B540" s="579"/>
      <c r="C540" s="1067" t="s">
        <v>1674</v>
      </c>
      <c r="D540" s="1068" t="s">
        <v>939</v>
      </c>
      <c r="E540" s="1055">
        <v>17502</v>
      </c>
      <c r="F540" s="1055">
        <v>17619</v>
      </c>
      <c r="H540" s="1069"/>
      <c r="I540" s="1069"/>
      <c r="J540" s="1070"/>
      <c r="K540" s="1070"/>
    </row>
    <row r="541" spans="2:11">
      <c r="B541" s="579"/>
      <c r="C541" s="1067" t="s">
        <v>1675</v>
      </c>
      <c r="D541" s="1068" t="s">
        <v>940</v>
      </c>
      <c r="E541" s="1055">
        <v>23199</v>
      </c>
      <c r="F541" s="1055">
        <v>23816</v>
      </c>
      <c r="H541" s="1069"/>
      <c r="I541" s="1069"/>
      <c r="J541" s="1070"/>
      <c r="K541" s="1070"/>
    </row>
    <row r="542" spans="2:11">
      <c r="B542" s="579"/>
      <c r="C542" s="1067" t="s">
        <v>1676</v>
      </c>
      <c r="D542" s="1068" t="s">
        <v>941</v>
      </c>
      <c r="E542" s="1055">
        <v>14753</v>
      </c>
      <c r="F542" s="1055">
        <v>14797</v>
      </c>
      <c r="H542" s="1069"/>
      <c r="I542" s="1069"/>
      <c r="J542" s="1070"/>
      <c r="K542" s="1070"/>
    </row>
    <row r="543" spans="2:11">
      <c r="B543" s="579"/>
      <c r="C543" s="1067" t="s">
        <v>1677</v>
      </c>
      <c r="D543" s="1068" t="s">
        <v>942</v>
      </c>
      <c r="E543" s="1055">
        <v>12675</v>
      </c>
      <c r="F543" s="1055">
        <v>13135</v>
      </c>
      <c r="H543" s="1069"/>
      <c r="I543" s="1069"/>
      <c r="J543" s="1070"/>
      <c r="K543" s="1070"/>
    </row>
    <row r="544" spans="2:11">
      <c r="B544" s="579"/>
      <c r="C544" s="1067" t="s">
        <v>1678</v>
      </c>
      <c r="D544" s="1068" t="s">
        <v>943</v>
      </c>
      <c r="E544" s="1055">
        <v>14354</v>
      </c>
      <c r="F544" s="1055">
        <v>14187</v>
      </c>
      <c r="H544" s="1069"/>
      <c r="I544" s="1069"/>
      <c r="J544" s="1070"/>
      <c r="K544" s="1070"/>
    </row>
    <row r="545" spans="2:11">
      <c r="B545" s="579"/>
      <c r="C545" s="1067" t="s">
        <v>1679</v>
      </c>
      <c r="D545" s="1068" t="s">
        <v>944</v>
      </c>
      <c r="E545" s="1055">
        <v>13155</v>
      </c>
      <c r="F545" s="1055">
        <v>13629</v>
      </c>
      <c r="H545" s="1069"/>
      <c r="I545" s="1069"/>
      <c r="J545" s="1070"/>
      <c r="K545" s="1070"/>
    </row>
    <row r="546" spans="2:11">
      <c r="B546" s="579"/>
      <c r="C546" s="1067" t="s">
        <v>1680</v>
      </c>
      <c r="D546" s="1068" t="s">
        <v>945</v>
      </c>
      <c r="E546" s="1055">
        <v>13260</v>
      </c>
      <c r="F546" s="1055">
        <v>13500</v>
      </c>
      <c r="H546" s="1069"/>
      <c r="I546" s="1069"/>
      <c r="J546" s="1070"/>
      <c r="K546" s="1070"/>
    </row>
    <row r="547" spans="2:11">
      <c r="B547" s="579"/>
      <c r="C547" s="1067" t="s">
        <v>1681</v>
      </c>
      <c r="D547" s="1068" t="s">
        <v>946</v>
      </c>
      <c r="E547" s="1055">
        <v>17265</v>
      </c>
      <c r="F547" s="1055">
        <v>18334</v>
      </c>
      <c r="H547" s="1069"/>
      <c r="I547" s="1069"/>
      <c r="J547" s="1070"/>
      <c r="K547" s="1070"/>
    </row>
    <row r="548" spans="2:11">
      <c r="B548" s="579"/>
      <c r="C548" s="1067" t="s">
        <v>1682</v>
      </c>
      <c r="D548" s="1068" t="s">
        <v>947</v>
      </c>
      <c r="E548" s="1055">
        <v>12448</v>
      </c>
      <c r="F548" s="1055">
        <v>12516</v>
      </c>
      <c r="H548" s="1069"/>
      <c r="I548" s="1069"/>
      <c r="J548" s="1070"/>
      <c r="K548" s="1070"/>
    </row>
    <row r="549" spans="2:11">
      <c r="B549" s="579"/>
      <c r="C549" s="1067" t="s">
        <v>1683</v>
      </c>
      <c r="D549" s="1068" t="s">
        <v>948</v>
      </c>
      <c r="E549" s="1055">
        <v>12374</v>
      </c>
      <c r="F549" s="1055">
        <v>12326</v>
      </c>
      <c r="H549" s="1069"/>
      <c r="I549" s="1069"/>
      <c r="J549" s="1070"/>
      <c r="K549" s="1070"/>
    </row>
    <row r="550" spans="2:11">
      <c r="B550" s="579"/>
      <c r="C550" s="1067" t="s">
        <v>1684</v>
      </c>
      <c r="D550" s="1068" t="s">
        <v>949</v>
      </c>
      <c r="E550" s="1055">
        <v>12314</v>
      </c>
      <c r="F550" s="1055">
        <v>12793</v>
      </c>
      <c r="H550" s="1069"/>
      <c r="I550" s="1069"/>
      <c r="J550" s="1070"/>
      <c r="K550" s="1070"/>
    </row>
    <row r="551" spans="2:11">
      <c r="B551" s="579"/>
      <c r="C551" s="1067" t="s">
        <v>1685</v>
      </c>
      <c r="D551" s="1068" t="s">
        <v>950</v>
      </c>
      <c r="E551" s="1055">
        <v>16901</v>
      </c>
      <c r="F551" s="1055">
        <v>17187</v>
      </c>
      <c r="H551" s="1069"/>
      <c r="I551" s="1069"/>
      <c r="J551" s="1070"/>
      <c r="K551" s="1070"/>
    </row>
    <row r="552" spans="2:11">
      <c r="B552" s="579"/>
      <c r="C552" s="1067" t="s">
        <v>1686</v>
      </c>
      <c r="D552" s="1068" t="s">
        <v>951</v>
      </c>
      <c r="E552" s="1055">
        <v>12194</v>
      </c>
      <c r="F552" s="1055">
        <v>12265</v>
      </c>
      <c r="H552" s="1069"/>
      <c r="I552" s="1069"/>
      <c r="J552" s="1070"/>
      <c r="K552" s="1070"/>
    </row>
    <row r="553" spans="2:11">
      <c r="B553" s="579"/>
      <c r="C553" s="1067" t="s">
        <v>1687</v>
      </c>
      <c r="D553" s="1068" t="s">
        <v>952</v>
      </c>
      <c r="E553" s="1055">
        <v>13635</v>
      </c>
      <c r="F553" s="1055">
        <v>13856</v>
      </c>
      <c r="H553" s="1069"/>
      <c r="I553" s="1069"/>
      <c r="J553" s="1070"/>
      <c r="K553" s="1070"/>
    </row>
    <row r="554" spans="2:11">
      <c r="B554" s="579"/>
      <c r="C554" s="1067" t="s">
        <v>1688</v>
      </c>
      <c r="D554" s="1068" t="s">
        <v>953</v>
      </c>
      <c r="E554" s="1055">
        <v>14645</v>
      </c>
      <c r="F554" s="1055">
        <v>15275</v>
      </c>
      <c r="H554" s="1069"/>
      <c r="I554" s="1069"/>
      <c r="J554" s="1070"/>
      <c r="K554" s="1070"/>
    </row>
    <row r="555" spans="2:11">
      <c r="B555" s="579"/>
      <c r="C555" s="1067" t="s">
        <v>1689</v>
      </c>
      <c r="D555" s="1068" t="s">
        <v>954</v>
      </c>
      <c r="E555" s="1055">
        <v>28259</v>
      </c>
      <c r="F555" s="1055">
        <v>28587</v>
      </c>
      <c r="H555" s="1069"/>
      <c r="I555" s="1069"/>
      <c r="J555" s="1070"/>
      <c r="K555" s="1070"/>
    </row>
    <row r="556" spans="2:11">
      <c r="B556" s="579"/>
      <c r="C556" s="1067" t="s">
        <v>1690</v>
      </c>
      <c r="D556" s="1068" t="s">
        <v>955</v>
      </c>
      <c r="E556" s="1055">
        <v>12185</v>
      </c>
      <c r="F556" s="1055">
        <v>12532</v>
      </c>
      <c r="H556" s="1069"/>
      <c r="I556" s="1069"/>
      <c r="J556" s="1070"/>
      <c r="K556" s="1070"/>
    </row>
    <row r="557" spans="2:11">
      <c r="B557" s="579"/>
      <c r="C557" s="1067" t="s">
        <v>1691</v>
      </c>
      <c r="D557" s="1068" t="s">
        <v>956</v>
      </c>
      <c r="E557" s="1055">
        <v>11837</v>
      </c>
      <c r="F557" s="1055">
        <v>12026</v>
      </c>
      <c r="H557" s="1069"/>
      <c r="I557" s="1069"/>
      <c r="J557" s="1070"/>
      <c r="K557" s="1070"/>
    </row>
    <row r="558" spans="2:11">
      <c r="B558" s="579"/>
      <c r="C558" s="1067" t="s">
        <v>1692</v>
      </c>
      <c r="D558" s="1068" t="s">
        <v>957</v>
      </c>
      <c r="E558" s="1055">
        <v>11296</v>
      </c>
      <c r="F558" s="1055">
        <v>11639</v>
      </c>
      <c r="H558" s="1069"/>
      <c r="I558" s="1069"/>
      <c r="J558" s="1070"/>
      <c r="K558" s="1070"/>
    </row>
    <row r="559" spans="2:11">
      <c r="B559" s="579"/>
      <c r="C559" s="1067" t="s">
        <v>1693</v>
      </c>
      <c r="D559" s="1068" t="s">
        <v>958</v>
      </c>
      <c r="E559" s="1055">
        <v>11017</v>
      </c>
      <c r="F559" s="1055">
        <v>11338</v>
      </c>
      <c r="H559" s="1069"/>
      <c r="I559" s="1069"/>
      <c r="J559" s="1070"/>
      <c r="K559" s="1070"/>
    </row>
    <row r="560" spans="2:11">
      <c r="B560" s="579"/>
      <c r="C560" s="1067" t="s">
        <v>1694</v>
      </c>
      <c r="D560" s="1068" t="s">
        <v>959</v>
      </c>
      <c r="E560" s="1055">
        <v>17041</v>
      </c>
      <c r="F560" s="1055">
        <v>17343</v>
      </c>
      <c r="H560" s="1069"/>
      <c r="I560" s="1069"/>
      <c r="J560" s="1070"/>
      <c r="K560" s="1070"/>
    </row>
    <row r="561" spans="2:11">
      <c r="B561" s="579"/>
      <c r="C561" s="1067" t="s">
        <v>1695</v>
      </c>
      <c r="D561" s="1068" t="s">
        <v>960</v>
      </c>
      <c r="E561" s="1055">
        <v>12629</v>
      </c>
      <c r="F561" s="1055">
        <v>12702</v>
      </c>
      <c r="H561" s="1069"/>
      <c r="I561" s="1069"/>
      <c r="J561" s="1070"/>
      <c r="K561" s="1070"/>
    </row>
    <row r="562" spans="2:11">
      <c r="B562" s="579"/>
      <c r="C562" s="1067" t="s">
        <v>1696</v>
      </c>
      <c r="D562" s="1068" t="s">
        <v>961</v>
      </c>
      <c r="E562" s="1055">
        <v>12830</v>
      </c>
      <c r="F562" s="1055">
        <v>13437</v>
      </c>
      <c r="H562" s="1069"/>
      <c r="I562" s="1069"/>
      <c r="J562" s="1070"/>
      <c r="K562" s="1070"/>
    </row>
    <row r="563" spans="2:11">
      <c r="B563" s="579"/>
      <c r="C563" s="1067" t="s">
        <v>1697</v>
      </c>
      <c r="D563" s="1068" t="s">
        <v>962</v>
      </c>
      <c r="E563" s="1055">
        <v>13140</v>
      </c>
      <c r="F563" s="1055">
        <v>13220</v>
      </c>
      <c r="H563" s="1069"/>
      <c r="I563" s="1069"/>
      <c r="J563" s="1070"/>
      <c r="K563" s="1070"/>
    </row>
    <row r="564" spans="2:11">
      <c r="B564" s="579"/>
      <c r="C564" s="1067" t="s">
        <v>1698</v>
      </c>
      <c r="D564" s="1068" t="s">
        <v>963</v>
      </c>
      <c r="E564" s="1055">
        <v>15068</v>
      </c>
      <c r="F564" s="1055">
        <v>15384</v>
      </c>
      <c r="H564" s="1069"/>
      <c r="I564" s="1069"/>
      <c r="J564" s="1070"/>
      <c r="K564" s="1070"/>
    </row>
    <row r="565" spans="2:11">
      <c r="B565" s="579"/>
      <c r="C565" s="1067" t="s">
        <v>1699</v>
      </c>
      <c r="D565" s="1068" t="s">
        <v>964</v>
      </c>
      <c r="E565" s="1055">
        <v>13465</v>
      </c>
      <c r="F565" s="1055">
        <v>13414</v>
      </c>
      <c r="H565" s="1069"/>
      <c r="I565" s="1069"/>
      <c r="J565" s="1070"/>
      <c r="K565" s="1070"/>
    </row>
    <row r="566" spans="2:11">
      <c r="B566" s="579"/>
      <c r="C566" s="1067" t="s">
        <v>1700</v>
      </c>
      <c r="D566" s="1068" t="s">
        <v>965</v>
      </c>
      <c r="E566" s="1055">
        <v>12669</v>
      </c>
      <c r="F566" s="1055">
        <v>12793</v>
      </c>
      <c r="H566" s="1069"/>
      <c r="I566" s="1069"/>
      <c r="J566" s="1070"/>
      <c r="K566" s="1070"/>
    </row>
    <row r="567" spans="2:11">
      <c r="B567" s="579"/>
      <c r="C567" s="1067" t="s">
        <v>1701</v>
      </c>
      <c r="D567" s="1068" t="s">
        <v>966</v>
      </c>
      <c r="E567" s="1055">
        <v>17838</v>
      </c>
      <c r="F567" s="1055">
        <v>18255</v>
      </c>
      <c r="H567" s="1069"/>
      <c r="I567" s="1069"/>
      <c r="J567" s="1070"/>
      <c r="K567" s="1070"/>
    </row>
    <row r="568" spans="2:11">
      <c r="B568" s="579"/>
      <c r="C568" s="1067" t="s">
        <v>1702</v>
      </c>
      <c r="D568" s="1068" t="s">
        <v>967</v>
      </c>
      <c r="E568" s="1055">
        <v>13158</v>
      </c>
      <c r="F568" s="1055">
        <v>13517</v>
      </c>
      <c r="H568" s="1069"/>
      <c r="I568" s="1069"/>
      <c r="J568" s="1070"/>
      <c r="K568" s="1070"/>
    </row>
    <row r="569" spans="2:11">
      <c r="B569" s="579"/>
      <c r="C569" s="1067" t="s">
        <v>1703</v>
      </c>
      <c r="D569" s="1068" t="s">
        <v>968</v>
      </c>
      <c r="E569" s="1055">
        <v>17306</v>
      </c>
      <c r="F569" s="1055">
        <v>17810</v>
      </c>
      <c r="H569" s="1069"/>
      <c r="I569" s="1069"/>
      <c r="J569" s="1070"/>
      <c r="K569" s="1070"/>
    </row>
    <row r="570" spans="2:11">
      <c r="B570" s="579"/>
      <c r="C570" s="1067" t="s">
        <v>1704</v>
      </c>
      <c r="D570" s="1068" t="s">
        <v>969</v>
      </c>
      <c r="E570" s="1055">
        <v>11354</v>
      </c>
      <c r="F570" s="1055">
        <v>11592</v>
      </c>
      <c r="H570" s="1069"/>
      <c r="I570" s="1069"/>
      <c r="J570" s="1070"/>
      <c r="K570" s="1070"/>
    </row>
    <row r="571" spans="2:11">
      <c r="B571" s="579"/>
      <c r="C571" s="1067" t="s">
        <v>1705</v>
      </c>
      <c r="D571" s="1068" t="s">
        <v>970</v>
      </c>
      <c r="E571" s="1055">
        <v>17080</v>
      </c>
      <c r="F571" s="1055">
        <v>17526</v>
      </c>
      <c r="H571" s="1069"/>
      <c r="I571" s="1069"/>
      <c r="J571" s="1070"/>
      <c r="K571" s="1070"/>
    </row>
    <row r="572" spans="2:11">
      <c r="B572" s="579"/>
      <c r="C572" s="1067" t="s">
        <v>1706</v>
      </c>
      <c r="D572" s="1068" t="s">
        <v>971</v>
      </c>
      <c r="E572" s="1055">
        <v>10291</v>
      </c>
      <c r="F572" s="1055">
        <v>10622</v>
      </c>
      <c r="H572" s="1069"/>
      <c r="I572" s="1069"/>
      <c r="J572" s="1070"/>
      <c r="K572" s="1070"/>
    </row>
    <row r="573" spans="2:11">
      <c r="B573" s="579"/>
      <c r="C573" s="1067" t="s">
        <v>1707</v>
      </c>
      <c r="D573" s="1068" t="s">
        <v>972</v>
      </c>
      <c r="E573" s="1055">
        <v>14222</v>
      </c>
      <c r="F573" s="1055">
        <v>14206</v>
      </c>
      <c r="H573" s="1069"/>
      <c r="I573" s="1069"/>
      <c r="J573" s="1070"/>
      <c r="K573" s="1070"/>
    </row>
    <row r="574" spans="2:11">
      <c r="B574" s="579"/>
      <c r="C574" s="1067" t="s">
        <v>1708</v>
      </c>
      <c r="D574" s="1068" t="s">
        <v>973</v>
      </c>
      <c r="E574" s="1055">
        <v>14371</v>
      </c>
      <c r="F574" s="1055">
        <v>14502</v>
      </c>
      <c r="H574" s="1069"/>
      <c r="I574" s="1069"/>
      <c r="J574" s="1070"/>
      <c r="K574" s="1070"/>
    </row>
    <row r="575" spans="2:11">
      <c r="B575" s="579"/>
      <c r="C575" s="1067" t="s">
        <v>1709</v>
      </c>
      <c r="D575" s="1068" t="s">
        <v>974</v>
      </c>
      <c r="E575" s="1055">
        <v>16151</v>
      </c>
      <c r="F575" s="1055">
        <v>16660</v>
      </c>
      <c r="H575" s="1069"/>
      <c r="I575" s="1069"/>
      <c r="J575" s="1070"/>
      <c r="K575" s="1070"/>
    </row>
    <row r="576" spans="2:11">
      <c r="B576" s="579"/>
      <c r="C576" s="1067" t="s">
        <v>1710</v>
      </c>
      <c r="D576" s="1068" t="s">
        <v>975</v>
      </c>
      <c r="E576" s="1055">
        <v>14316</v>
      </c>
      <c r="F576" s="1055">
        <v>14589</v>
      </c>
      <c r="H576" s="1069"/>
      <c r="I576" s="1069"/>
      <c r="J576" s="1070"/>
      <c r="K576" s="1070"/>
    </row>
    <row r="577" spans="2:11">
      <c r="B577" s="579"/>
      <c r="C577" s="1067" t="s">
        <v>1711</v>
      </c>
      <c r="D577" s="1068" t="s">
        <v>976</v>
      </c>
      <c r="E577" s="1055">
        <v>25003</v>
      </c>
      <c r="F577" s="1055">
        <v>25633</v>
      </c>
      <c r="H577" s="1069"/>
      <c r="I577" s="1069"/>
      <c r="J577" s="1070"/>
      <c r="K577" s="1070"/>
    </row>
    <row r="578" spans="2:11">
      <c r="B578" s="579"/>
      <c r="C578" s="1067" t="s">
        <v>1712</v>
      </c>
      <c r="D578" s="1068" t="s">
        <v>977</v>
      </c>
      <c r="E578" s="1055">
        <v>14333</v>
      </c>
      <c r="F578" s="1055">
        <v>14438</v>
      </c>
      <c r="H578" s="1069"/>
      <c r="I578" s="1069"/>
      <c r="J578" s="1070"/>
      <c r="K578" s="1070"/>
    </row>
    <row r="579" spans="2:11">
      <c r="B579" s="579"/>
      <c r="C579" s="1067" t="s">
        <v>1713</v>
      </c>
      <c r="D579" s="1068" t="s">
        <v>978</v>
      </c>
      <c r="E579" s="1055">
        <v>18523</v>
      </c>
      <c r="F579" s="1055">
        <v>18934</v>
      </c>
      <c r="H579" s="1069"/>
      <c r="I579" s="1069"/>
      <c r="J579" s="1070"/>
      <c r="K579" s="1070"/>
    </row>
    <row r="580" spans="2:11">
      <c r="B580" s="579"/>
      <c r="C580" s="1067" t="s">
        <v>1714</v>
      </c>
      <c r="D580" s="1068" t="s">
        <v>979</v>
      </c>
      <c r="E580" s="1055">
        <v>11511</v>
      </c>
      <c r="F580" s="1055">
        <v>12172</v>
      </c>
      <c r="H580" s="1069"/>
      <c r="I580" s="1069"/>
      <c r="J580" s="1070"/>
      <c r="K580" s="1070"/>
    </row>
    <row r="581" spans="2:11">
      <c r="B581" s="579"/>
      <c r="C581" s="1067" t="s">
        <v>1715</v>
      </c>
      <c r="D581" s="1068" t="s">
        <v>980</v>
      </c>
      <c r="E581" s="1055">
        <v>17191</v>
      </c>
      <c r="F581" s="1055">
        <v>17683</v>
      </c>
      <c r="H581" s="1069"/>
      <c r="I581" s="1069"/>
      <c r="J581" s="1070"/>
      <c r="K581" s="1070"/>
    </row>
    <row r="582" spans="2:11">
      <c r="B582" s="579"/>
      <c r="C582" s="1067" t="s">
        <v>1716</v>
      </c>
      <c r="D582" s="1068" t="s">
        <v>981</v>
      </c>
      <c r="E582" s="1055">
        <v>12079</v>
      </c>
      <c r="F582" s="1055">
        <v>12329</v>
      </c>
      <c r="H582" s="1069"/>
      <c r="I582" s="1069"/>
      <c r="J582" s="1070"/>
      <c r="K582" s="1070"/>
    </row>
    <row r="583" spans="2:11">
      <c r="B583" s="579"/>
      <c r="C583" s="1067" t="s">
        <v>1717</v>
      </c>
      <c r="D583" s="1068" t="s">
        <v>982</v>
      </c>
      <c r="E583" s="1055">
        <v>12334</v>
      </c>
      <c r="F583" s="1055">
        <v>12702</v>
      </c>
      <c r="H583" s="1069"/>
      <c r="I583" s="1069"/>
      <c r="J583" s="1070"/>
      <c r="K583" s="1070"/>
    </row>
    <row r="584" spans="2:11">
      <c r="B584" s="579"/>
      <c r="C584" s="1067" t="s">
        <v>1718</v>
      </c>
      <c r="D584" s="1068" t="s">
        <v>983</v>
      </c>
      <c r="E584" s="1055">
        <v>23728</v>
      </c>
      <c r="F584" s="1055">
        <v>24409</v>
      </c>
      <c r="H584" s="1069"/>
      <c r="I584" s="1069"/>
      <c r="J584" s="1070"/>
      <c r="K584" s="1070"/>
    </row>
    <row r="585" spans="2:11">
      <c r="B585" s="579"/>
      <c r="C585" s="1067" t="s">
        <v>1719</v>
      </c>
      <c r="D585" s="1068" t="s">
        <v>984</v>
      </c>
      <c r="E585" s="1055">
        <v>12341</v>
      </c>
      <c r="F585" s="1055">
        <v>12689</v>
      </c>
      <c r="H585" s="1069"/>
      <c r="I585" s="1069"/>
      <c r="J585" s="1070"/>
      <c r="K585" s="1070"/>
    </row>
    <row r="586" spans="2:11">
      <c r="B586" s="579"/>
      <c r="C586" s="1067" t="s">
        <v>1720</v>
      </c>
      <c r="D586" s="1068" t="s">
        <v>985</v>
      </c>
      <c r="E586" s="1055">
        <v>15409</v>
      </c>
      <c r="F586" s="1055">
        <v>15904</v>
      </c>
      <c r="H586" s="1069"/>
      <c r="I586" s="1069"/>
      <c r="J586" s="1070"/>
      <c r="K586" s="1070"/>
    </row>
    <row r="587" spans="2:11">
      <c r="B587" s="579"/>
      <c r="C587" s="1067" t="s">
        <v>1721</v>
      </c>
      <c r="D587" s="1068" t="s">
        <v>986</v>
      </c>
      <c r="E587" s="1055">
        <v>14246</v>
      </c>
      <c r="F587" s="1055">
        <v>14273</v>
      </c>
      <c r="H587" s="1069"/>
      <c r="I587" s="1069"/>
      <c r="J587" s="1070"/>
      <c r="K587" s="1070"/>
    </row>
    <row r="588" spans="2:11">
      <c r="B588" s="579"/>
      <c r="C588" s="1067" t="s">
        <v>1722</v>
      </c>
      <c r="D588" s="1068" t="s">
        <v>987</v>
      </c>
      <c r="E588" s="1055">
        <v>11063</v>
      </c>
      <c r="F588" s="1055">
        <v>11345</v>
      </c>
      <c r="H588" s="1069"/>
      <c r="I588" s="1069"/>
      <c r="J588" s="1070"/>
      <c r="K588" s="1070"/>
    </row>
    <row r="589" spans="2:11">
      <c r="B589" s="579"/>
      <c r="C589" s="1067" t="s">
        <v>1723</v>
      </c>
      <c r="D589" s="1068" t="s">
        <v>988</v>
      </c>
      <c r="E589" s="1055">
        <v>10162</v>
      </c>
      <c r="F589" s="1055">
        <v>10231</v>
      </c>
      <c r="H589" s="1069"/>
      <c r="I589" s="1069"/>
      <c r="J589" s="1070"/>
      <c r="K589" s="1070"/>
    </row>
    <row r="590" spans="2:11">
      <c r="B590" s="579"/>
      <c r="C590" s="1067" t="s">
        <v>1724</v>
      </c>
      <c r="D590" s="1068" t="s">
        <v>989</v>
      </c>
      <c r="E590" s="1055">
        <v>11764</v>
      </c>
      <c r="F590" s="1055">
        <v>11751</v>
      </c>
      <c r="H590" s="1069"/>
      <c r="I590" s="1069"/>
      <c r="J590" s="1070"/>
      <c r="K590" s="1070"/>
    </row>
    <row r="591" spans="2:11">
      <c r="B591" s="579"/>
      <c r="C591" s="1067" t="s">
        <v>1725</v>
      </c>
      <c r="D591" s="1068" t="s">
        <v>990</v>
      </c>
      <c r="E591" s="1055">
        <v>16086</v>
      </c>
      <c r="F591" s="1055">
        <v>16318</v>
      </c>
      <c r="H591" s="1069"/>
      <c r="I591" s="1069"/>
      <c r="J591" s="1070"/>
      <c r="K591" s="1070"/>
    </row>
    <row r="592" spans="2:11">
      <c r="B592" s="579"/>
      <c r="C592" s="1067" t="s">
        <v>1726</v>
      </c>
      <c r="D592" s="1068" t="s">
        <v>991</v>
      </c>
      <c r="E592" s="1055">
        <v>13217</v>
      </c>
      <c r="F592" s="1055">
        <v>13752</v>
      </c>
      <c r="H592" s="1069"/>
      <c r="I592" s="1069"/>
      <c r="J592" s="1070"/>
      <c r="K592" s="1070"/>
    </row>
    <row r="593" spans="2:11">
      <c r="B593" s="579"/>
      <c r="C593" s="1067" t="s">
        <v>1727</v>
      </c>
      <c r="D593" s="1068" t="s">
        <v>992</v>
      </c>
      <c r="E593" s="1055">
        <v>13289</v>
      </c>
      <c r="F593" s="1055">
        <v>13672</v>
      </c>
      <c r="H593" s="1069"/>
      <c r="I593" s="1069"/>
      <c r="J593" s="1070"/>
      <c r="K593" s="1070"/>
    </row>
    <row r="594" spans="2:11">
      <c r="B594" s="579"/>
      <c r="C594" s="1067" t="s">
        <v>1728</v>
      </c>
      <c r="D594" s="1068" t="s">
        <v>993</v>
      </c>
      <c r="E594" s="1055">
        <v>21094</v>
      </c>
      <c r="F594" s="1055">
        <v>21358</v>
      </c>
      <c r="H594" s="1069"/>
      <c r="I594" s="1069"/>
      <c r="J594" s="1070"/>
      <c r="K594" s="1070"/>
    </row>
    <row r="595" spans="2:11">
      <c r="B595" s="579"/>
      <c r="C595" s="1067" t="s">
        <v>1729</v>
      </c>
      <c r="D595" s="1068" t="s">
        <v>994</v>
      </c>
      <c r="E595" s="1055">
        <v>13158</v>
      </c>
      <c r="F595" s="1055">
        <v>13442</v>
      </c>
      <c r="H595" s="1069"/>
      <c r="I595" s="1069"/>
      <c r="J595" s="1070"/>
      <c r="K595" s="1070"/>
    </row>
    <row r="596" spans="2:11">
      <c r="B596" s="579"/>
      <c r="C596" s="1067" t="s">
        <v>1730</v>
      </c>
      <c r="D596" s="1068" t="s">
        <v>995</v>
      </c>
      <c r="E596" s="1055">
        <v>14624</v>
      </c>
      <c r="F596" s="1055">
        <v>14700</v>
      </c>
      <c r="H596" s="1069"/>
      <c r="I596" s="1069"/>
      <c r="J596" s="1070"/>
      <c r="K596" s="1070"/>
    </row>
    <row r="597" spans="2:11">
      <c r="B597" s="579"/>
      <c r="C597" s="1067" t="s">
        <v>1731</v>
      </c>
      <c r="D597" s="1068" t="s">
        <v>996</v>
      </c>
      <c r="E597" s="1055">
        <v>12888</v>
      </c>
      <c r="F597" s="1055">
        <v>12875</v>
      </c>
      <c r="H597" s="1069"/>
      <c r="I597" s="1069"/>
      <c r="J597" s="1070"/>
      <c r="K597" s="1070"/>
    </row>
    <row r="598" spans="2:11">
      <c r="B598" s="579"/>
      <c r="C598" s="1067" t="s">
        <v>1732</v>
      </c>
      <c r="D598" s="1068" t="s">
        <v>997</v>
      </c>
      <c r="E598" s="1055">
        <v>17206</v>
      </c>
      <c r="F598" s="1055">
        <v>17662</v>
      </c>
      <c r="H598" s="1069"/>
      <c r="I598" s="1069"/>
      <c r="J598" s="1070"/>
      <c r="K598" s="1070"/>
    </row>
    <row r="599" spans="2:11">
      <c r="B599" s="579"/>
      <c r="C599" s="1067" t="s">
        <v>1733</v>
      </c>
      <c r="D599" s="1068" t="s">
        <v>998</v>
      </c>
      <c r="E599" s="1055">
        <v>14935</v>
      </c>
      <c r="F599" s="1055">
        <v>15350</v>
      </c>
      <c r="H599" s="1069"/>
      <c r="I599" s="1069"/>
      <c r="J599" s="1070"/>
      <c r="K599" s="1070"/>
    </row>
    <row r="600" spans="2:11">
      <c r="B600" s="579"/>
      <c r="C600" s="1067" t="s">
        <v>1734</v>
      </c>
      <c r="D600" s="1068" t="s">
        <v>999</v>
      </c>
      <c r="E600" s="1055">
        <v>10425</v>
      </c>
      <c r="F600" s="1055">
        <v>10930</v>
      </c>
      <c r="H600" s="1069"/>
      <c r="I600" s="1069"/>
      <c r="J600" s="1070"/>
      <c r="K600" s="1070"/>
    </row>
    <row r="601" spans="2:11">
      <c r="B601" s="579"/>
      <c r="C601" s="1067" t="s">
        <v>1735</v>
      </c>
      <c r="D601" s="1068" t="s">
        <v>1000</v>
      </c>
      <c r="E601" s="1055">
        <v>10961</v>
      </c>
      <c r="F601" s="1055">
        <v>11259</v>
      </c>
      <c r="H601" s="1069"/>
      <c r="I601" s="1069"/>
      <c r="J601" s="1070"/>
      <c r="K601" s="1070"/>
    </row>
    <row r="602" spans="2:11">
      <c r="B602" s="579"/>
      <c r="C602" s="1067" t="s">
        <v>1736</v>
      </c>
      <c r="D602" s="1068" t="s">
        <v>1001</v>
      </c>
      <c r="E602" s="1055">
        <v>20238</v>
      </c>
      <c r="F602" s="1055">
        <v>20582</v>
      </c>
      <c r="H602" s="1069"/>
      <c r="I602" s="1069"/>
      <c r="J602" s="1070"/>
      <c r="K602" s="1070"/>
    </row>
    <row r="603" spans="2:11">
      <c r="B603" s="579"/>
      <c r="C603" s="1067" t="s">
        <v>1737</v>
      </c>
      <c r="D603" s="1068" t="s">
        <v>1002</v>
      </c>
      <c r="E603" s="1055">
        <v>19825</v>
      </c>
      <c r="F603" s="1055">
        <v>20438</v>
      </c>
      <c r="H603" s="1069"/>
      <c r="I603" s="1069"/>
      <c r="J603" s="1070"/>
      <c r="K603" s="1070"/>
    </row>
    <row r="604" spans="2:11">
      <c r="B604" s="579"/>
      <c r="C604" s="1067" t="s">
        <v>1738</v>
      </c>
      <c r="D604" s="1068" t="s">
        <v>1003</v>
      </c>
      <c r="E604" s="1055">
        <v>16407</v>
      </c>
      <c r="F604" s="1055">
        <v>16817</v>
      </c>
      <c r="H604" s="1069"/>
      <c r="I604" s="1069"/>
      <c r="J604" s="1070"/>
      <c r="K604" s="1070"/>
    </row>
    <row r="605" spans="2:11">
      <c r="B605" s="579"/>
      <c r="C605" s="1067" t="s">
        <v>1739</v>
      </c>
      <c r="D605" s="1068" t="s">
        <v>1004</v>
      </c>
      <c r="E605" s="1055">
        <v>11824</v>
      </c>
      <c r="F605" s="1055">
        <v>12232</v>
      </c>
      <c r="H605" s="1069"/>
      <c r="I605" s="1069"/>
      <c r="J605" s="1070"/>
      <c r="K605" s="1070"/>
    </row>
    <row r="606" spans="2:11">
      <c r="B606" s="579"/>
      <c r="C606" s="1067" t="s">
        <v>1740</v>
      </c>
      <c r="D606" s="1068" t="s">
        <v>1005</v>
      </c>
      <c r="E606" s="1055">
        <v>30619</v>
      </c>
      <c r="F606" s="1055">
        <v>31957</v>
      </c>
      <c r="H606" s="1069"/>
      <c r="I606" s="1069"/>
      <c r="J606" s="1070"/>
      <c r="K606" s="1070"/>
    </row>
    <row r="607" spans="2:11">
      <c r="B607" s="579"/>
      <c r="C607" s="1067" t="s">
        <v>1741</v>
      </c>
      <c r="D607" s="1068" t="s">
        <v>1006</v>
      </c>
      <c r="E607" s="1055">
        <v>20909</v>
      </c>
      <c r="F607" s="1055">
        <v>21760</v>
      </c>
      <c r="H607" s="1069"/>
      <c r="I607" s="1069"/>
      <c r="J607" s="1070"/>
      <c r="K607" s="1070"/>
    </row>
    <row r="608" spans="2:11">
      <c r="B608" s="579"/>
      <c r="C608" s="1067" t="s">
        <v>1742</v>
      </c>
      <c r="D608" s="1068" t="s">
        <v>1007</v>
      </c>
      <c r="E608" s="1055">
        <v>11284</v>
      </c>
      <c r="F608" s="1055">
        <v>11284</v>
      </c>
      <c r="H608" s="1069"/>
      <c r="I608" s="1069"/>
      <c r="J608" s="1070"/>
      <c r="K608" s="1070"/>
    </row>
    <row r="609" spans="2:11">
      <c r="B609" s="579"/>
      <c r="C609" s="1067" t="s">
        <v>1743</v>
      </c>
      <c r="D609" s="1068" t="s">
        <v>1008</v>
      </c>
      <c r="E609" s="1055">
        <v>12976</v>
      </c>
      <c r="F609" s="1055">
        <v>13215</v>
      </c>
      <c r="H609" s="1069"/>
      <c r="I609" s="1069"/>
      <c r="J609" s="1070"/>
      <c r="K609" s="1070"/>
    </row>
    <row r="610" spans="2:11">
      <c r="B610" s="579"/>
      <c r="C610" s="1067" t="s">
        <v>1744</v>
      </c>
      <c r="D610" s="1068" t="s">
        <v>1009</v>
      </c>
      <c r="E610" s="1055">
        <v>16062</v>
      </c>
      <c r="F610" s="1055">
        <v>16305</v>
      </c>
      <c r="H610" s="1069"/>
      <c r="I610" s="1069"/>
      <c r="J610" s="1070"/>
      <c r="K610" s="1070"/>
    </row>
    <row r="611" spans="2:11">
      <c r="B611" s="579"/>
      <c r="C611" s="1067" t="s">
        <v>1745</v>
      </c>
      <c r="D611" s="1068" t="s">
        <v>1010</v>
      </c>
      <c r="E611" s="1055">
        <v>17778</v>
      </c>
      <c r="F611" s="1055">
        <v>18174</v>
      </c>
      <c r="H611" s="1069"/>
      <c r="I611" s="1069"/>
      <c r="J611" s="1070"/>
      <c r="K611" s="1070"/>
    </row>
    <row r="612" spans="2:11">
      <c r="B612" s="579"/>
      <c r="C612" s="1067" t="s">
        <v>1746</v>
      </c>
      <c r="D612" s="1068" t="s">
        <v>1011</v>
      </c>
      <c r="E612" s="1055">
        <v>12690</v>
      </c>
      <c r="F612" s="1055">
        <v>13160</v>
      </c>
      <c r="H612" s="1069"/>
      <c r="I612" s="1069"/>
      <c r="J612" s="1070"/>
      <c r="K612" s="1070"/>
    </row>
    <row r="613" spans="2:11">
      <c r="B613" s="579"/>
      <c r="C613" s="1067" t="s">
        <v>1747</v>
      </c>
      <c r="D613" s="1068" t="s">
        <v>1012</v>
      </c>
      <c r="E613" s="1055">
        <v>13110</v>
      </c>
      <c r="F613" s="1055">
        <v>12985</v>
      </c>
      <c r="H613" s="1069"/>
      <c r="I613" s="1069"/>
      <c r="J613" s="1070"/>
      <c r="K613" s="1070"/>
    </row>
    <row r="614" spans="2:11">
      <c r="B614" s="579"/>
      <c r="C614" s="1067" t="s">
        <v>1748</v>
      </c>
      <c r="D614" s="1068" t="s">
        <v>1013</v>
      </c>
      <c r="E614" s="1055">
        <v>21638</v>
      </c>
      <c r="F614" s="1055">
        <v>22330</v>
      </c>
      <c r="H614" s="1069"/>
      <c r="I614" s="1069"/>
      <c r="J614" s="1070"/>
      <c r="K614" s="1070"/>
    </row>
    <row r="615" spans="2:11">
      <c r="B615" s="579"/>
      <c r="C615" s="1067" t="s">
        <v>1749</v>
      </c>
      <c r="D615" s="1068" t="s">
        <v>1014</v>
      </c>
      <c r="E615" s="1055">
        <v>12372</v>
      </c>
      <c r="F615" s="1055">
        <v>12622</v>
      </c>
      <c r="H615" s="1069"/>
      <c r="I615" s="1069"/>
      <c r="J615" s="1070"/>
      <c r="K615" s="1070"/>
    </row>
    <row r="616" spans="2:11">
      <c r="B616" s="579"/>
      <c r="C616" s="1067" t="s">
        <v>1750</v>
      </c>
      <c r="D616" s="1068" t="s">
        <v>1015</v>
      </c>
      <c r="E616" s="1055">
        <v>10209</v>
      </c>
      <c r="F616" s="1055">
        <v>10755</v>
      </c>
      <c r="H616" s="1069"/>
      <c r="I616" s="1069"/>
      <c r="J616" s="1070"/>
      <c r="K616" s="1070"/>
    </row>
    <row r="617" spans="2:11">
      <c r="B617" s="579"/>
      <c r="C617" s="1067" t="s">
        <v>1751</v>
      </c>
      <c r="D617" s="1068" t="s">
        <v>1016</v>
      </c>
      <c r="E617" s="1055">
        <v>21960</v>
      </c>
      <c r="F617" s="1055">
        <v>22026</v>
      </c>
      <c r="H617" s="1069"/>
      <c r="I617" s="1069"/>
      <c r="J617" s="1070"/>
      <c r="K617" s="1070"/>
    </row>
    <row r="618" spans="2:11">
      <c r="B618" s="579"/>
      <c r="C618" s="1067" t="s">
        <v>1752</v>
      </c>
      <c r="D618" s="1068" t="s">
        <v>1017</v>
      </c>
      <c r="E618" s="1055">
        <v>12801</v>
      </c>
      <c r="F618" s="1055">
        <v>13108</v>
      </c>
      <c r="H618" s="1069"/>
      <c r="I618" s="1069"/>
      <c r="J618" s="1070"/>
      <c r="K618" s="1070"/>
    </row>
    <row r="619" spans="2:11">
      <c r="B619" s="579"/>
      <c r="C619" s="1067" t="s">
        <v>1753</v>
      </c>
      <c r="D619" s="1068" t="s">
        <v>1018</v>
      </c>
      <c r="E619" s="1055">
        <v>16417</v>
      </c>
      <c r="F619" s="1055">
        <v>16714</v>
      </c>
      <c r="H619" s="1069"/>
      <c r="I619" s="1069"/>
      <c r="J619" s="1070"/>
      <c r="K619" s="1070"/>
    </row>
    <row r="620" spans="2:11">
      <c r="B620" s="579"/>
      <c r="C620" s="1067" t="s">
        <v>1754</v>
      </c>
      <c r="D620" s="1068" t="s">
        <v>1019</v>
      </c>
      <c r="E620" s="1055">
        <v>20120</v>
      </c>
      <c r="F620" s="1055">
        <v>20742</v>
      </c>
      <c r="H620" s="1069"/>
      <c r="I620" s="1069"/>
      <c r="J620" s="1070"/>
      <c r="K620" s="1070"/>
    </row>
    <row r="621" spans="2:11">
      <c r="B621" s="579"/>
      <c r="C621" s="1067" t="s">
        <v>1755</v>
      </c>
      <c r="D621" s="1068" t="s">
        <v>1020</v>
      </c>
      <c r="E621" s="1055">
        <v>19008</v>
      </c>
      <c r="F621" s="1055">
        <v>19076</v>
      </c>
      <c r="H621" s="1069"/>
      <c r="I621" s="1069"/>
      <c r="J621" s="1070"/>
      <c r="K621" s="1070"/>
    </row>
    <row r="622" spans="2:11">
      <c r="B622" s="579"/>
      <c r="C622" s="1067" t="s">
        <v>1756</v>
      </c>
      <c r="D622" s="1068" t="s">
        <v>1021</v>
      </c>
      <c r="E622" s="1055">
        <v>15430</v>
      </c>
      <c r="F622" s="1055">
        <v>15694</v>
      </c>
      <c r="H622" s="1069"/>
      <c r="I622" s="1069"/>
      <c r="J622" s="1070"/>
      <c r="K622" s="1070"/>
    </row>
    <row r="623" spans="2:11">
      <c r="B623" s="579"/>
      <c r="C623" s="1067" t="s">
        <v>1757</v>
      </c>
      <c r="D623" s="1068" t="s">
        <v>1022</v>
      </c>
      <c r="E623" s="1055">
        <v>12968</v>
      </c>
      <c r="F623" s="1055">
        <v>13083</v>
      </c>
      <c r="H623" s="1069"/>
      <c r="I623" s="1069"/>
      <c r="J623" s="1070"/>
      <c r="K623" s="1070"/>
    </row>
    <row r="624" spans="2:11">
      <c r="B624" s="579"/>
      <c r="C624" s="1067" t="s">
        <v>1758</v>
      </c>
      <c r="D624" s="1068" t="s">
        <v>1023</v>
      </c>
      <c r="E624" s="1055">
        <v>13148</v>
      </c>
      <c r="F624" s="1055">
        <v>13466</v>
      </c>
      <c r="H624" s="1069"/>
      <c r="I624" s="1069"/>
      <c r="J624" s="1070"/>
      <c r="K624" s="1070"/>
    </row>
    <row r="625" spans="2:11">
      <c r="B625" s="579"/>
      <c r="C625" s="1067" t="s">
        <v>1759</v>
      </c>
      <c r="D625" s="1068" t="s">
        <v>1024</v>
      </c>
      <c r="E625" s="1055">
        <v>11197</v>
      </c>
      <c r="F625" s="1055">
        <v>11631</v>
      </c>
      <c r="H625" s="1069"/>
      <c r="I625" s="1069"/>
      <c r="J625" s="1070"/>
      <c r="K625" s="1070"/>
    </row>
    <row r="626" spans="2:11">
      <c r="B626" s="579"/>
      <c r="C626" s="1067" t="s">
        <v>1760</v>
      </c>
      <c r="D626" s="1068" t="s">
        <v>1025</v>
      </c>
      <c r="E626" s="1055">
        <v>14191</v>
      </c>
      <c r="F626" s="1055">
        <v>14302</v>
      </c>
      <c r="H626" s="1069"/>
      <c r="I626" s="1069"/>
      <c r="J626" s="1070"/>
      <c r="K626" s="1070"/>
    </row>
    <row r="627" spans="2:11">
      <c r="B627" s="579"/>
      <c r="C627" s="1067" t="s">
        <v>1761</v>
      </c>
      <c r="D627" s="1068" t="s">
        <v>1026</v>
      </c>
      <c r="E627" s="1055">
        <v>17788</v>
      </c>
      <c r="F627" s="1055">
        <v>19969</v>
      </c>
      <c r="H627" s="1069"/>
      <c r="I627" s="1069"/>
      <c r="J627" s="1070"/>
      <c r="K627" s="1070"/>
    </row>
    <row r="628" spans="2:11">
      <c r="B628" s="579"/>
      <c r="C628" s="1067" t="s">
        <v>1762</v>
      </c>
      <c r="D628" s="1068" t="s">
        <v>1027</v>
      </c>
      <c r="E628" s="1055">
        <v>12315</v>
      </c>
      <c r="F628" s="1055">
        <v>12677</v>
      </c>
      <c r="H628" s="1069"/>
      <c r="I628" s="1069"/>
      <c r="J628" s="1070"/>
      <c r="K628" s="1070"/>
    </row>
    <row r="629" spans="2:11">
      <c r="B629" s="579"/>
      <c r="C629" s="1067" t="s">
        <v>1763</v>
      </c>
      <c r="D629" s="1068" t="s">
        <v>1028</v>
      </c>
      <c r="E629" s="1055">
        <v>11719</v>
      </c>
      <c r="F629" s="1055">
        <v>11788</v>
      </c>
      <c r="H629" s="1069"/>
      <c r="I629" s="1069"/>
      <c r="J629" s="1070"/>
      <c r="K629" s="1070"/>
    </row>
    <row r="630" spans="2:11">
      <c r="B630" s="579"/>
      <c r="C630" s="1067" t="s">
        <v>1764</v>
      </c>
      <c r="D630" s="1068" t="s">
        <v>1029</v>
      </c>
      <c r="E630" s="1055">
        <v>14688</v>
      </c>
      <c r="F630" s="1055">
        <v>14882</v>
      </c>
      <c r="H630" s="1069"/>
      <c r="I630" s="1069"/>
      <c r="J630" s="1070"/>
      <c r="K630" s="1070"/>
    </row>
    <row r="631" spans="2:11">
      <c r="B631" s="579"/>
      <c r="C631" s="1067" t="s">
        <v>1765</v>
      </c>
      <c r="D631" s="1068" t="s">
        <v>1030</v>
      </c>
      <c r="E631" s="1055">
        <v>12328</v>
      </c>
      <c r="F631" s="1055">
        <v>12736</v>
      </c>
      <c r="H631" s="1069"/>
      <c r="I631" s="1069"/>
      <c r="J631" s="1070"/>
      <c r="K631" s="1070"/>
    </row>
    <row r="632" spans="2:11">
      <c r="B632" s="579"/>
      <c r="C632" s="1067" t="s">
        <v>1766</v>
      </c>
      <c r="D632" s="1068" t="s">
        <v>1031</v>
      </c>
      <c r="E632" s="1055">
        <v>15206</v>
      </c>
      <c r="F632" s="1055">
        <v>15696</v>
      </c>
      <c r="H632" s="1069"/>
      <c r="I632" s="1069"/>
      <c r="J632" s="1070"/>
      <c r="K632" s="1070"/>
    </row>
    <row r="633" spans="2:11">
      <c r="B633" s="579"/>
      <c r="C633" s="1067" t="s">
        <v>1767</v>
      </c>
      <c r="D633" s="1068" t="s">
        <v>1032</v>
      </c>
      <c r="E633" s="1055">
        <v>12589</v>
      </c>
      <c r="F633" s="1055">
        <v>13084</v>
      </c>
      <c r="H633" s="1069"/>
      <c r="I633" s="1069"/>
      <c r="J633" s="1070"/>
      <c r="K633" s="1070"/>
    </row>
    <row r="634" spans="2:11">
      <c r="B634" s="579"/>
      <c r="C634" s="1067" t="s">
        <v>1768</v>
      </c>
      <c r="D634" s="1068" t="s">
        <v>1033</v>
      </c>
      <c r="E634" s="1055">
        <v>13344</v>
      </c>
      <c r="F634" s="1055">
        <v>13457</v>
      </c>
      <c r="H634" s="1069"/>
      <c r="I634" s="1069"/>
      <c r="J634" s="1070"/>
      <c r="K634" s="1070"/>
    </row>
    <row r="635" spans="2:11">
      <c r="B635" s="579"/>
      <c r="C635" s="1067" t="s">
        <v>1769</v>
      </c>
      <c r="D635" s="1068" t="s">
        <v>1034</v>
      </c>
      <c r="E635" s="1055">
        <v>13042</v>
      </c>
      <c r="F635" s="1055">
        <v>13858</v>
      </c>
      <c r="H635" s="1069"/>
      <c r="I635" s="1069"/>
      <c r="J635" s="1070"/>
      <c r="K635" s="1070"/>
    </row>
    <row r="636" spans="2:11">
      <c r="B636" s="579"/>
      <c r="C636" s="1067" t="s">
        <v>1770</v>
      </c>
      <c r="D636" s="1068" t="s">
        <v>1035</v>
      </c>
      <c r="E636" s="1055">
        <v>13874</v>
      </c>
      <c r="F636" s="1055">
        <v>15334</v>
      </c>
      <c r="H636" s="1069"/>
      <c r="I636" s="1069"/>
      <c r="J636" s="1070"/>
      <c r="K636" s="1070"/>
    </row>
    <row r="637" spans="2:11">
      <c r="B637" s="579"/>
      <c r="C637" s="1067" t="s">
        <v>1771</v>
      </c>
      <c r="D637" s="1068" t="s">
        <v>1036</v>
      </c>
      <c r="E637" s="1055">
        <v>11591</v>
      </c>
      <c r="F637" s="1055">
        <v>11975</v>
      </c>
      <c r="H637" s="1069"/>
      <c r="I637" s="1069"/>
      <c r="J637" s="1070"/>
      <c r="K637" s="1070"/>
    </row>
    <row r="638" spans="2:11">
      <c r="B638" s="579"/>
      <c r="C638" s="1067" t="s">
        <v>1772</v>
      </c>
      <c r="D638" s="1068" t="s">
        <v>1037</v>
      </c>
      <c r="E638" s="1055">
        <v>10328</v>
      </c>
      <c r="F638" s="1055">
        <v>10604</v>
      </c>
      <c r="H638" s="1069"/>
      <c r="I638" s="1069"/>
      <c r="J638" s="1070"/>
      <c r="K638" s="1070"/>
    </row>
    <row r="639" spans="2:11">
      <c r="B639" s="579"/>
      <c r="C639" s="1067" t="s">
        <v>1773</v>
      </c>
      <c r="D639" s="1068" t="s">
        <v>1038</v>
      </c>
      <c r="E639" s="1055">
        <v>11808</v>
      </c>
      <c r="F639" s="1055">
        <v>12173</v>
      </c>
      <c r="H639" s="1069"/>
      <c r="I639" s="1069"/>
      <c r="J639" s="1070"/>
      <c r="K639" s="1070"/>
    </row>
    <row r="640" spans="2:11">
      <c r="B640" s="579"/>
      <c r="C640" s="1067" t="s">
        <v>1774</v>
      </c>
      <c r="D640" s="1068" t="s">
        <v>1039</v>
      </c>
      <c r="E640" s="1055">
        <v>10478</v>
      </c>
      <c r="F640" s="1055">
        <v>10734</v>
      </c>
      <c r="H640" s="1069"/>
      <c r="I640" s="1069"/>
      <c r="J640" s="1070"/>
      <c r="K640" s="1070"/>
    </row>
    <row r="641" spans="2:11">
      <c r="B641" s="579"/>
      <c r="C641" s="1067" t="s">
        <v>1775</v>
      </c>
      <c r="D641" s="1068" t="s">
        <v>1040</v>
      </c>
      <c r="E641" s="1055">
        <v>11416</v>
      </c>
      <c r="F641" s="1055">
        <v>11788</v>
      </c>
      <c r="H641" s="1069"/>
      <c r="I641" s="1069"/>
      <c r="J641" s="1070"/>
      <c r="K641" s="1070"/>
    </row>
    <row r="642" spans="2:11">
      <c r="B642" s="579"/>
      <c r="C642" s="1067" t="s">
        <v>1776</v>
      </c>
      <c r="D642" s="1068" t="s">
        <v>1041</v>
      </c>
      <c r="E642" s="1055">
        <v>10199</v>
      </c>
      <c r="F642" s="1055">
        <v>10559</v>
      </c>
      <c r="H642" s="1069"/>
      <c r="I642" s="1069"/>
      <c r="J642" s="1070"/>
      <c r="K642" s="1070"/>
    </row>
    <row r="643" spans="2:11">
      <c r="B643" s="579"/>
      <c r="C643" s="1067" t="s">
        <v>1777</v>
      </c>
      <c r="D643" s="1068" t="s">
        <v>1042</v>
      </c>
      <c r="E643" s="1055">
        <v>11544</v>
      </c>
      <c r="F643" s="1055">
        <v>11833</v>
      </c>
      <c r="H643" s="1069"/>
      <c r="I643" s="1069"/>
      <c r="J643" s="1070"/>
      <c r="K643" s="1070"/>
    </row>
    <row r="644" spans="2:11">
      <c r="B644" s="579"/>
      <c r="C644" s="1067" t="s">
        <v>1778</v>
      </c>
      <c r="D644" s="1068" t="s">
        <v>1043</v>
      </c>
      <c r="E644" s="1055">
        <v>11720</v>
      </c>
      <c r="F644" s="1055">
        <v>11540</v>
      </c>
      <c r="H644" s="1069"/>
      <c r="I644" s="1069"/>
      <c r="J644" s="1070"/>
      <c r="K644" s="1070"/>
    </row>
    <row r="645" spans="2:11">
      <c r="B645" s="579"/>
      <c r="C645" s="1067" t="s">
        <v>1779</v>
      </c>
      <c r="D645" s="1068" t="s">
        <v>1044</v>
      </c>
      <c r="E645" s="1055">
        <v>12345</v>
      </c>
      <c r="F645" s="1055">
        <v>12665</v>
      </c>
      <c r="H645" s="1069"/>
      <c r="I645" s="1069"/>
      <c r="J645" s="1070"/>
      <c r="K645" s="1070"/>
    </row>
    <row r="646" spans="2:11">
      <c r="B646" s="579"/>
      <c r="C646" s="1067" t="s">
        <v>1780</v>
      </c>
      <c r="D646" s="1068" t="s">
        <v>1045</v>
      </c>
      <c r="E646" s="1055">
        <v>13097</v>
      </c>
      <c r="F646" s="1055">
        <v>13350</v>
      </c>
      <c r="H646" s="1069"/>
      <c r="I646" s="1069"/>
      <c r="J646" s="1070"/>
      <c r="K646" s="1070"/>
    </row>
    <row r="647" spans="2:11">
      <c r="B647" s="579"/>
      <c r="C647" s="1067" t="s">
        <v>1781</v>
      </c>
      <c r="D647" s="1068" t="s">
        <v>1046</v>
      </c>
      <c r="E647" s="1055">
        <v>22901</v>
      </c>
      <c r="F647" s="1055">
        <v>23190</v>
      </c>
      <c r="H647" s="1069"/>
      <c r="I647" s="1069"/>
      <c r="J647" s="1070"/>
      <c r="K647" s="1070"/>
    </row>
    <row r="648" spans="2:11">
      <c r="B648" s="579"/>
      <c r="C648" s="1067" t="s">
        <v>1782</v>
      </c>
      <c r="D648" s="1068" t="s">
        <v>1047</v>
      </c>
      <c r="E648" s="1055">
        <v>13071</v>
      </c>
      <c r="F648" s="1055">
        <v>13467</v>
      </c>
      <c r="H648" s="1069"/>
      <c r="I648" s="1069"/>
      <c r="J648" s="1070"/>
      <c r="K648" s="1070"/>
    </row>
    <row r="649" spans="2:11">
      <c r="B649" s="579"/>
      <c r="C649" s="1067" t="s">
        <v>1783</v>
      </c>
      <c r="D649" s="1068" t="s">
        <v>1048</v>
      </c>
      <c r="E649" s="1055">
        <v>16279</v>
      </c>
      <c r="F649" s="1055">
        <v>16688</v>
      </c>
      <c r="H649" s="1069"/>
      <c r="I649" s="1069"/>
      <c r="J649" s="1070"/>
      <c r="K649" s="1070"/>
    </row>
    <row r="650" spans="2:11">
      <c r="B650" s="579"/>
      <c r="C650" s="1067" t="s">
        <v>1784</v>
      </c>
      <c r="D650" s="1068" t="s">
        <v>1049</v>
      </c>
      <c r="E650" s="1055">
        <v>13121</v>
      </c>
      <c r="F650" s="1055">
        <v>13347</v>
      </c>
      <c r="H650" s="1069"/>
      <c r="I650" s="1069"/>
      <c r="J650" s="1070"/>
      <c r="K650" s="1070"/>
    </row>
    <row r="651" spans="2:11">
      <c r="B651" s="579"/>
      <c r="C651" s="1067" t="s">
        <v>1785</v>
      </c>
      <c r="D651" s="1068" t="s">
        <v>1050</v>
      </c>
      <c r="E651" s="1055">
        <v>11192</v>
      </c>
      <c r="F651" s="1055">
        <v>11645</v>
      </c>
      <c r="H651" s="1069"/>
      <c r="I651" s="1069"/>
      <c r="J651" s="1070"/>
      <c r="K651" s="1070"/>
    </row>
    <row r="652" spans="2:11">
      <c r="B652" s="579"/>
      <c r="C652" s="1067" t="s">
        <v>1786</v>
      </c>
      <c r="D652" s="1068" t="s">
        <v>1051</v>
      </c>
      <c r="E652" s="1055">
        <v>16714</v>
      </c>
      <c r="F652" s="1055">
        <v>17093</v>
      </c>
      <c r="H652" s="1069"/>
      <c r="I652" s="1069"/>
      <c r="J652" s="1070"/>
      <c r="K652" s="1070"/>
    </row>
    <row r="653" spans="2:11">
      <c r="B653" s="579"/>
      <c r="C653" s="1067" t="s">
        <v>1787</v>
      </c>
      <c r="D653" s="1068" t="s">
        <v>1052</v>
      </c>
      <c r="E653" s="1055">
        <v>11735</v>
      </c>
      <c r="F653" s="1055">
        <v>12123</v>
      </c>
      <c r="H653" s="1069"/>
      <c r="I653" s="1069"/>
      <c r="J653" s="1070"/>
      <c r="K653" s="1070"/>
    </row>
    <row r="654" spans="2:11">
      <c r="B654" s="579"/>
      <c r="C654" s="1067" t="s">
        <v>1788</v>
      </c>
      <c r="D654" s="1068" t="s">
        <v>1053</v>
      </c>
      <c r="E654" s="1055">
        <v>14966</v>
      </c>
      <c r="F654" s="1055">
        <v>15267</v>
      </c>
      <c r="H654" s="1069"/>
      <c r="I654" s="1069"/>
      <c r="J654" s="1070"/>
      <c r="K654" s="1070"/>
    </row>
    <row r="655" spans="2:11">
      <c r="B655" s="579"/>
      <c r="C655" s="1067" t="s">
        <v>1789</v>
      </c>
      <c r="D655" s="1068" t="s">
        <v>1054</v>
      </c>
      <c r="E655" s="1055">
        <v>10953</v>
      </c>
      <c r="F655" s="1055">
        <v>11371</v>
      </c>
      <c r="H655" s="1069"/>
      <c r="I655" s="1069"/>
      <c r="J655" s="1070"/>
      <c r="K655" s="1070"/>
    </row>
    <row r="656" spans="2:11">
      <c r="B656" s="579"/>
      <c r="C656" s="1067" t="s">
        <v>1790</v>
      </c>
      <c r="D656" s="1068" t="s">
        <v>1055</v>
      </c>
      <c r="E656" s="1055">
        <v>14407</v>
      </c>
      <c r="F656" s="1055">
        <v>14718</v>
      </c>
      <c r="H656" s="1069"/>
      <c r="I656" s="1069"/>
      <c r="J656" s="1070"/>
      <c r="K656" s="1070"/>
    </row>
    <row r="657" spans="2:11">
      <c r="B657" s="579"/>
      <c r="C657" s="1067" t="s">
        <v>1791</v>
      </c>
      <c r="D657" s="1068" t="s">
        <v>1056</v>
      </c>
      <c r="E657" s="1055">
        <v>20601</v>
      </c>
      <c r="F657" s="1055">
        <v>21161</v>
      </c>
      <c r="H657" s="1069"/>
      <c r="I657" s="1069"/>
      <c r="J657" s="1070"/>
      <c r="K657" s="1070"/>
    </row>
    <row r="658" spans="2:11">
      <c r="B658" s="579"/>
      <c r="C658" s="1067" t="s">
        <v>1792</v>
      </c>
      <c r="D658" s="1068" t="s">
        <v>1057</v>
      </c>
      <c r="E658" s="1055">
        <v>12897</v>
      </c>
      <c r="F658" s="1055">
        <v>13031</v>
      </c>
      <c r="H658" s="1069"/>
      <c r="I658" s="1069"/>
      <c r="J658" s="1070"/>
      <c r="K658" s="1070"/>
    </row>
    <row r="659" spans="2:11">
      <c r="B659" s="579"/>
      <c r="C659" s="1067" t="s">
        <v>1793</v>
      </c>
      <c r="D659" s="1068" t="s">
        <v>1058</v>
      </c>
      <c r="E659" s="1055">
        <v>19374</v>
      </c>
      <c r="F659" s="1055">
        <v>19564</v>
      </c>
      <c r="H659" s="1069"/>
      <c r="I659" s="1069"/>
      <c r="J659" s="1070"/>
      <c r="K659" s="1070"/>
    </row>
    <row r="660" spans="2:11">
      <c r="B660" s="579"/>
      <c r="C660" s="1067" t="s">
        <v>1794</v>
      </c>
      <c r="D660" s="1068" t="s">
        <v>1059</v>
      </c>
      <c r="E660" s="1055">
        <v>11442</v>
      </c>
      <c r="F660" s="1055">
        <v>11877</v>
      </c>
      <c r="H660" s="1069"/>
      <c r="I660" s="1069"/>
      <c r="J660" s="1070"/>
      <c r="K660" s="1070"/>
    </row>
    <row r="661" spans="2:11">
      <c r="B661" s="579"/>
      <c r="C661" s="1067" t="s">
        <v>1795</v>
      </c>
      <c r="D661" s="1068" t="s">
        <v>1060</v>
      </c>
      <c r="E661" s="1055">
        <v>12831</v>
      </c>
      <c r="F661" s="1055">
        <v>12297</v>
      </c>
      <c r="H661" s="1069"/>
      <c r="I661" s="1069"/>
      <c r="J661" s="1070"/>
      <c r="K661" s="1070"/>
    </row>
    <row r="662" spans="2:11">
      <c r="B662" s="579"/>
      <c r="C662" s="1067" t="s">
        <v>1796</v>
      </c>
      <c r="D662" s="1068" t="s">
        <v>1061</v>
      </c>
      <c r="E662" s="1055">
        <v>15962</v>
      </c>
      <c r="F662" s="1055">
        <v>16920</v>
      </c>
      <c r="H662" s="1069"/>
      <c r="I662" s="1069"/>
      <c r="J662" s="1070"/>
      <c r="K662" s="1070"/>
    </row>
    <row r="663" spans="2:11">
      <c r="B663" s="579"/>
      <c r="C663" s="1067" t="s">
        <v>1797</v>
      </c>
      <c r="D663" s="1068" t="s">
        <v>1062</v>
      </c>
      <c r="E663" s="1055">
        <v>18210</v>
      </c>
      <c r="F663" s="1055">
        <v>17871</v>
      </c>
      <c r="H663" s="1069"/>
      <c r="I663" s="1069"/>
      <c r="J663" s="1070"/>
      <c r="K663" s="1070"/>
    </row>
    <row r="664" spans="2:11">
      <c r="B664" s="579"/>
      <c r="C664" s="1067" t="s">
        <v>1798</v>
      </c>
      <c r="D664" s="1068" t="s">
        <v>1063</v>
      </c>
      <c r="E664" s="1055">
        <v>20562</v>
      </c>
      <c r="F664" s="1055">
        <v>20971</v>
      </c>
      <c r="H664" s="1069"/>
      <c r="I664" s="1069"/>
      <c r="J664" s="1070"/>
      <c r="K664" s="1070"/>
    </row>
    <row r="665" spans="2:11">
      <c r="B665" s="579"/>
      <c r="C665" s="1067" t="s">
        <v>1799</v>
      </c>
      <c r="D665" s="1068" t="s">
        <v>1064</v>
      </c>
      <c r="E665" s="1055">
        <v>13136</v>
      </c>
      <c r="F665" s="1055">
        <v>13478</v>
      </c>
      <c r="H665" s="1069"/>
      <c r="I665" s="1069"/>
      <c r="J665" s="1070"/>
      <c r="K665" s="1070"/>
    </row>
    <row r="666" spans="2:11">
      <c r="B666" s="579"/>
      <c r="C666" s="1067" t="s">
        <v>1800</v>
      </c>
      <c r="D666" s="1068" t="s">
        <v>1065</v>
      </c>
      <c r="E666" s="1055">
        <v>11406</v>
      </c>
      <c r="F666" s="1055">
        <v>11720</v>
      </c>
      <c r="H666" s="1069"/>
      <c r="I666" s="1069"/>
      <c r="J666" s="1070"/>
      <c r="K666" s="1070"/>
    </row>
    <row r="667" spans="2:11">
      <c r="B667" s="579"/>
      <c r="C667" s="1067" t="s">
        <v>1801</v>
      </c>
      <c r="D667" s="1068" t="s">
        <v>1066</v>
      </c>
      <c r="E667" s="1055">
        <v>11246</v>
      </c>
      <c r="F667" s="1055">
        <v>11065</v>
      </c>
      <c r="H667" s="1069"/>
      <c r="I667" s="1069"/>
      <c r="J667" s="1070"/>
      <c r="K667" s="1070"/>
    </row>
    <row r="668" spans="2:11">
      <c r="B668" s="579"/>
      <c r="C668" s="1072" t="s">
        <v>1802</v>
      </c>
      <c r="D668" s="1068" t="s">
        <v>1067</v>
      </c>
      <c r="E668" s="1055">
        <v>12825</v>
      </c>
      <c r="F668" s="1055">
        <v>13409</v>
      </c>
      <c r="H668" s="1069"/>
      <c r="I668" s="1069"/>
      <c r="J668" s="1070"/>
      <c r="K668" s="1070"/>
    </row>
    <row r="669" spans="2:11">
      <c r="B669" s="579"/>
      <c r="C669" s="1067" t="s">
        <v>1803</v>
      </c>
      <c r="D669" s="1068" t="s">
        <v>1068</v>
      </c>
      <c r="E669" s="1055">
        <v>15383</v>
      </c>
      <c r="F669" s="1055">
        <v>15661</v>
      </c>
      <c r="H669" s="1069"/>
      <c r="I669" s="1069"/>
      <c r="J669" s="1070"/>
      <c r="K669" s="1070"/>
    </row>
    <row r="670" spans="2:11">
      <c r="B670" s="579"/>
      <c r="C670" s="1067" t="s">
        <v>1804</v>
      </c>
      <c r="D670" s="1068" t="s">
        <v>1069</v>
      </c>
      <c r="E670" s="1055">
        <v>13084</v>
      </c>
      <c r="F670" s="1055">
        <v>13556</v>
      </c>
      <c r="H670" s="1069"/>
      <c r="I670" s="1069"/>
      <c r="J670" s="1070"/>
      <c r="K670" s="1070"/>
    </row>
    <row r="671" spans="2:11">
      <c r="B671" s="579"/>
      <c r="C671" s="1067" t="s">
        <v>1805</v>
      </c>
      <c r="D671" s="1068" t="s">
        <v>1070</v>
      </c>
      <c r="E671" s="1055">
        <v>12087</v>
      </c>
      <c r="F671" s="1055">
        <v>12290</v>
      </c>
      <c r="H671" s="1069"/>
      <c r="I671" s="1069"/>
      <c r="J671" s="1070"/>
      <c r="K671" s="1070"/>
    </row>
    <row r="672" spans="2:11">
      <c r="B672" s="579"/>
      <c r="C672" s="1067" t="s">
        <v>1806</v>
      </c>
      <c r="D672" s="1068" t="s">
        <v>1071</v>
      </c>
      <c r="E672" s="1055">
        <v>16355</v>
      </c>
      <c r="F672" s="1055">
        <v>16885</v>
      </c>
      <c r="H672" s="1069"/>
      <c r="I672" s="1069"/>
      <c r="J672" s="1070"/>
      <c r="K672" s="1070"/>
    </row>
    <row r="673" spans="2:11">
      <c r="B673" s="579"/>
      <c r="C673" s="1067" t="s">
        <v>1807</v>
      </c>
      <c r="D673" s="1068" t="s">
        <v>1072</v>
      </c>
      <c r="E673" s="1055">
        <v>11647</v>
      </c>
      <c r="F673" s="1055">
        <v>11932</v>
      </c>
      <c r="H673" s="1069"/>
      <c r="I673" s="1069"/>
      <c r="J673" s="1070"/>
      <c r="K673" s="1070"/>
    </row>
    <row r="674" spans="2:11">
      <c r="B674" s="579"/>
      <c r="C674" s="1067" t="s">
        <v>1808</v>
      </c>
      <c r="D674" s="1068" t="s">
        <v>1073</v>
      </c>
      <c r="E674" s="1055">
        <v>19984</v>
      </c>
      <c r="F674" s="1055">
        <v>20254</v>
      </c>
      <c r="H674" s="1069"/>
      <c r="I674" s="1069"/>
      <c r="J674" s="1070"/>
      <c r="K674" s="1070"/>
    </row>
    <row r="675" spans="2:11">
      <c r="B675" s="579"/>
      <c r="C675" s="1067" t="s">
        <v>1809</v>
      </c>
      <c r="D675" s="1068" t="s">
        <v>1074</v>
      </c>
      <c r="E675" s="1055">
        <v>11686</v>
      </c>
      <c r="F675" s="1055">
        <v>12151</v>
      </c>
      <c r="H675" s="1069"/>
      <c r="I675" s="1069"/>
      <c r="J675" s="1070"/>
      <c r="K675" s="1070"/>
    </row>
    <row r="676" spans="2:11">
      <c r="B676" s="579"/>
      <c r="C676" s="1067" t="s">
        <v>1810</v>
      </c>
      <c r="D676" s="1068" t="s">
        <v>1075</v>
      </c>
      <c r="E676" s="1055">
        <v>13846</v>
      </c>
      <c r="F676" s="1055">
        <v>13872</v>
      </c>
      <c r="H676" s="1069"/>
      <c r="I676" s="1069"/>
      <c r="J676" s="1070"/>
      <c r="K676" s="1070"/>
    </row>
    <row r="677" spans="2:11">
      <c r="B677" s="579"/>
      <c r="C677" s="1067" t="s">
        <v>1811</v>
      </c>
      <c r="D677" s="1068" t="s">
        <v>1076</v>
      </c>
      <c r="E677" s="1055">
        <v>18501</v>
      </c>
      <c r="F677" s="1055">
        <v>18808</v>
      </c>
      <c r="H677" s="1069"/>
      <c r="I677" s="1069"/>
      <c r="J677" s="1070"/>
      <c r="K677" s="1070"/>
    </row>
    <row r="678" spans="2:11">
      <c r="B678" s="579"/>
      <c r="C678" s="1067" t="s">
        <v>1812</v>
      </c>
      <c r="D678" s="1068" t="s">
        <v>1077</v>
      </c>
      <c r="E678" s="1055">
        <v>13144</v>
      </c>
      <c r="F678" s="1055">
        <v>13720</v>
      </c>
      <c r="H678" s="1069"/>
      <c r="I678" s="1069"/>
      <c r="J678" s="1070"/>
      <c r="K678" s="1070"/>
    </row>
    <row r="679" spans="2:11">
      <c r="B679" s="579"/>
      <c r="C679" s="1067" t="s">
        <v>1813</v>
      </c>
      <c r="D679" s="1068" t="s">
        <v>1078</v>
      </c>
      <c r="E679" s="1055">
        <v>14649</v>
      </c>
      <c r="F679" s="1055">
        <v>16159</v>
      </c>
      <c r="H679" s="1069"/>
      <c r="I679" s="1069"/>
      <c r="J679" s="1070"/>
      <c r="K679" s="1070"/>
    </row>
    <row r="680" spans="2:11">
      <c r="B680" s="579"/>
      <c r="C680" s="1067" t="s">
        <v>1814</v>
      </c>
      <c r="D680" s="1068" t="s">
        <v>1079</v>
      </c>
      <c r="E680" s="1055">
        <v>15913</v>
      </c>
      <c r="F680" s="1055">
        <v>16481</v>
      </c>
      <c r="H680" s="1069"/>
      <c r="I680" s="1069"/>
      <c r="J680" s="1070"/>
      <c r="K680" s="1070"/>
    </row>
    <row r="681" spans="2:11">
      <c r="B681" s="579"/>
      <c r="C681" s="1067" t="s">
        <v>1815</v>
      </c>
      <c r="D681" s="1068" t="s">
        <v>1080</v>
      </c>
      <c r="E681" s="1055">
        <v>12113</v>
      </c>
      <c r="F681" s="1055">
        <v>13556</v>
      </c>
      <c r="H681" s="1069"/>
      <c r="I681" s="1069"/>
      <c r="J681" s="1070"/>
      <c r="K681" s="1070"/>
    </row>
    <row r="682" spans="2:11">
      <c r="B682" s="579"/>
      <c r="C682" s="1067" t="s">
        <v>1816</v>
      </c>
      <c r="D682" s="1068" t="s">
        <v>1081</v>
      </c>
      <c r="E682" s="1055">
        <v>12118</v>
      </c>
      <c r="F682" s="1055">
        <v>11924</v>
      </c>
      <c r="H682" s="1069"/>
      <c r="I682" s="1069"/>
      <c r="J682" s="1070"/>
      <c r="K682" s="1070"/>
    </row>
    <row r="683" spans="2:11">
      <c r="B683" s="579"/>
      <c r="C683" s="1067" t="s">
        <v>1817</v>
      </c>
      <c r="D683" s="1068" t="s">
        <v>1082</v>
      </c>
      <c r="E683" s="1055">
        <v>17115</v>
      </c>
      <c r="F683" s="1055">
        <v>17394</v>
      </c>
      <c r="H683" s="1069"/>
      <c r="I683" s="1069"/>
      <c r="J683" s="1070"/>
      <c r="K683" s="1070"/>
    </row>
    <row r="684" spans="2:11">
      <c r="B684" s="579"/>
      <c r="C684" s="1067" t="s">
        <v>1816</v>
      </c>
      <c r="D684" s="1068" t="s">
        <v>1081</v>
      </c>
      <c r="E684" s="1055">
        <v>12837</v>
      </c>
      <c r="F684" s="1055">
        <v>12118</v>
      </c>
      <c r="H684" s="1069"/>
      <c r="I684" s="1069"/>
      <c r="J684" s="1070"/>
      <c r="K684" s="1070"/>
    </row>
    <row r="685" spans="2:11" ht="15.6" thickBot="1">
      <c r="B685" s="579"/>
      <c r="C685" s="1073" t="s">
        <v>1817</v>
      </c>
      <c r="D685" s="1074" t="s">
        <v>1082</v>
      </c>
      <c r="E685" s="1075">
        <v>17841</v>
      </c>
      <c r="F685" s="1075">
        <v>17115</v>
      </c>
    </row>
    <row r="686" spans="2:11" ht="15.6" thickTop="1"/>
  </sheetData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56"/>
    <pageSetUpPr fitToPage="1"/>
  </sheetPr>
  <dimension ref="B1:E24"/>
  <sheetViews>
    <sheetView zoomScale="90" zoomScaleNormal="90" zoomScaleSheetLayoutView="100" workbookViewId="0">
      <selection activeCell="D20" sqref="D20"/>
    </sheetView>
  </sheetViews>
  <sheetFormatPr defaultColWidth="8.88671875" defaultRowHeight="15"/>
  <cols>
    <col min="1" max="1" width="8.88671875" style="580"/>
    <col min="2" max="2" width="23.6640625" style="580" bestFit="1" customWidth="1"/>
    <col min="3" max="3" width="2.6640625" style="580" customWidth="1"/>
    <col min="4" max="4" width="26.5546875" style="580" customWidth="1"/>
    <col min="5" max="5" width="34.88671875" style="580" customWidth="1"/>
    <col min="6" max="16384" width="8.88671875" style="580"/>
  </cols>
  <sheetData>
    <row r="1" spans="2:5" ht="15.6" thickBot="1"/>
    <row r="2" spans="2:5">
      <c r="B2" s="583"/>
      <c r="C2" s="936"/>
      <c r="D2" s="936"/>
      <c r="E2" s="937"/>
    </row>
    <row r="3" spans="2:5">
      <c r="B3" s="584"/>
      <c r="C3" s="585"/>
      <c r="D3" s="585"/>
      <c r="E3" s="51"/>
    </row>
    <row r="4" spans="2:5">
      <c r="B4" s="584"/>
      <c r="C4" s="585"/>
      <c r="D4" s="585"/>
      <c r="E4" s="51"/>
    </row>
    <row r="5" spans="2:5">
      <c r="B5" s="584"/>
      <c r="C5" s="585"/>
      <c r="D5" s="585"/>
      <c r="E5" s="51"/>
    </row>
    <row r="6" spans="2:5">
      <c r="B6" s="584"/>
      <c r="C6" s="585"/>
      <c r="D6" s="585"/>
      <c r="E6" s="51"/>
    </row>
    <row r="7" spans="2:5" ht="18" customHeight="1">
      <c r="B7" s="584"/>
      <c r="C7" s="585"/>
      <c r="D7" s="585"/>
      <c r="E7" s="51"/>
    </row>
    <row r="8" spans="2:5" ht="36.75" customHeight="1">
      <c r="B8" s="1083" t="s">
        <v>1818</v>
      </c>
      <c r="C8" s="1084"/>
      <c r="D8" s="1084"/>
      <c r="E8" s="1085"/>
    </row>
    <row r="9" spans="2:5" ht="15.6">
      <c r="B9" s="1078"/>
      <c r="C9" s="1079"/>
      <c r="D9" s="1079"/>
      <c r="E9" s="51"/>
    </row>
    <row r="10" spans="2:5">
      <c r="B10" s="584"/>
      <c r="C10" s="586"/>
      <c r="D10" s="586"/>
      <c r="E10" s="51"/>
    </row>
    <row r="11" spans="2:5" ht="60" customHeight="1">
      <c r="B11" s="1080" t="s">
        <v>1123</v>
      </c>
      <c r="C11" s="1081"/>
      <c r="D11" s="1081"/>
      <c r="E11" s="1082"/>
    </row>
    <row r="12" spans="2:5">
      <c r="B12" s="587"/>
      <c r="C12" s="588"/>
      <c r="D12" s="588"/>
      <c r="E12" s="51"/>
    </row>
    <row r="13" spans="2:5">
      <c r="B13" s="933" t="s">
        <v>139</v>
      </c>
      <c r="C13" s="590"/>
      <c r="D13" s="715" t="s">
        <v>1124</v>
      </c>
      <c r="E13" s="759"/>
    </row>
    <row r="14" spans="2:5">
      <c r="B14" s="933" t="s">
        <v>149</v>
      </c>
      <c r="C14" s="590"/>
      <c r="D14" s="715" t="s">
        <v>1125</v>
      </c>
      <c r="E14" s="759"/>
    </row>
    <row r="15" spans="2:5">
      <c r="B15" s="933" t="s">
        <v>140</v>
      </c>
      <c r="C15" s="590"/>
      <c r="D15" s="715" t="s">
        <v>1126</v>
      </c>
      <c r="E15" s="759"/>
    </row>
    <row r="16" spans="2:5">
      <c r="B16" s="933" t="s">
        <v>141</v>
      </c>
      <c r="C16" s="590"/>
      <c r="D16" s="716" t="s">
        <v>1127</v>
      </c>
      <c r="E16" s="760"/>
    </row>
    <row r="17" spans="2:5">
      <c r="B17" s="589"/>
      <c r="C17" s="49"/>
      <c r="D17" s="586"/>
      <c r="E17" s="51"/>
    </row>
    <row r="18" spans="2:5">
      <c r="B18" s="935" t="s">
        <v>164</v>
      </c>
      <c r="C18" s="49"/>
      <c r="D18" s="717" t="s">
        <v>1128</v>
      </c>
      <c r="E18" s="51"/>
    </row>
    <row r="19" spans="2:5">
      <c r="B19" s="589"/>
      <c r="C19" s="49"/>
      <c r="D19" s="586"/>
      <c r="E19" s="51"/>
    </row>
    <row r="20" spans="2:5">
      <c r="B20" s="934" t="s">
        <v>1088</v>
      </c>
      <c r="C20" s="50"/>
      <c r="D20" s="717" t="s">
        <v>1128</v>
      </c>
      <c r="E20" s="51"/>
    </row>
    <row r="21" spans="2:5" ht="27.75" customHeight="1">
      <c r="B21" s="958"/>
      <c r="C21" s="49"/>
      <c r="D21" s="585"/>
      <c r="E21" s="51"/>
    </row>
    <row r="22" spans="2:5">
      <c r="B22" s="938"/>
      <c r="C22" s="49"/>
      <c r="D22" s="585"/>
      <c r="E22" s="51"/>
    </row>
    <row r="23" spans="2:5">
      <c r="B23" s="938"/>
      <c r="C23" s="49"/>
      <c r="D23" s="585"/>
      <c r="E23" s="51"/>
    </row>
    <row r="24" spans="2:5" ht="15.6" thickBot="1">
      <c r="B24" s="939"/>
      <c r="C24" s="940"/>
      <c r="D24" s="940"/>
      <c r="E24" s="714"/>
    </row>
  </sheetData>
  <sortState ref="D27:D31">
    <sortCondition ref="D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4:E14">
    <cfRule type="expression" dxfId="45" priority="40">
      <formula>$D$14="enter title"</formula>
    </cfRule>
  </conditionalFormatting>
  <conditionalFormatting sqref="D15:E15">
    <cfRule type="expression" dxfId="44" priority="39">
      <formula>$D$15="enter email address"</formula>
    </cfRule>
  </conditionalFormatting>
  <conditionalFormatting sqref="D16:E16">
    <cfRule type="expression" dxfId="43" priority="38">
      <formula>$D$16="enter phone number"</formula>
    </cfRule>
  </conditionalFormatting>
  <conditionalFormatting sqref="D20 D18">
    <cfRule type="cellIs" dxfId="42" priority="37" operator="equal">
      <formula>"Select from dropdown list →"</formula>
    </cfRule>
  </conditionalFormatting>
  <conditionalFormatting sqref="D13:E13">
    <cfRule type="expression" dxfId="41" priority="11">
      <formula>$D$13="enter name"</formula>
    </cfRule>
  </conditionalFormatting>
  <conditionalFormatting sqref="E14">
    <cfRule type="cellIs" dxfId="40" priority="10" operator="equal">
      <formula>"enter title"</formula>
    </cfRule>
  </conditionalFormatting>
  <conditionalFormatting sqref="E15">
    <cfRule type="cellIs" dxfId="39" priority="9" operator="equal">
      <formula>"enter email address"</formula>
    </cfRule>
  </conditionalFormatting>
  <conditionalFormatting sqref="E16">
    <cfRule type="cellIs" dxfId="38" priority="8" operator="equal">
      <formula>"enter phone number"</formula>
    </cfRule>
  </conditionalFormatting>
  <conditionalFormatting sqref="E13">
    <cfRule type="cellIs" dxfId="37" priority="7" operator="equal">
      <formula>"enter name"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>
      <formula1>AND( FIND(".",D15),FIND("@",D15))</formula1>
    </dataValidation>
    <dataValidation operator="notEqual" showInputMessage="1" showErrorMessage="1" sqref="B11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>
          <x14:formula1>
            <xm:f>CONTROL!B32:B34</xm:f>
          </x14:formula1>
          <xm:sqref>D20</xm:sqref>
        </x14:dataValidation>
        <x14:dataValidation type="list" allowBlank="1" showErrorMessage="1" promptTitle="Pre-Opening Period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3"/>
  </sheetPr>
  <dimension ref="A1:L136"/>
  <sheetViews>
    <sheetView showGridLines="0" zoomScale="90" zoomScaleNormal="90" zoomScalePageLayoutView="60" workbookViewId="0">
      <selection activeCell="C77" sqref="C77"/>
    </sheetView>
  </sheetViews>
  <sheetFormatPr defaultColWidth="11.88671875" defaultRowHeight="15"/>
  <cols>
    <col min="1" max="1" width="2" style="42" customWidth="1"/>
    <col min="2" max="2" width="20.88671875" style="42" customWidth="1"/>
    <col min="3" max="3" width="40.88671875" style="42" bestFit="1" customWidth="1"/>
    <col min="4" max="8" width="18.33203125" style="42" customWidth="1"/>
    <col min="9" max="9" width="11.88671875" bestFit="1" customWidth="1"/>
    <col min="10" max="10" width="15.6640625" customWidth="1"/>
    <col min="11" max="12" width="17.5546875" customWidth="1"/>
    <col min="13" max="17" width="17.5546875" bestFit="1" customWidth="1"/>
    <col min="18" max="21" width="15.66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40"/>
    </row>
    <row r="2" spans="1:12">
      <c r="A2" s="99"/>
      <c r="B2" s="100" t="str">
        <f>UPPER('4) Pre-Opening Period Budget'!B2)</f>
        <v>PLEASE ENTER SCHOOL NAME ON TAB - "1) SCHOOL INFORMATION"</v>
      </c>
      <c r="C2" s="101"/>
      <c r="D2" s="100"/>
      <c r="E2" s="102"/>
      <c r="F2" s="103"/>
      <c r="G2" s="103"/>
      <c r="H2" s="103"/>
      <c r="I2" s="40"/>
    </row>
    <row r="3" spans="1:12">
      <c r="A3" s="99"/>
      <c r="B3" s="100" t="str">
        <f>CharterPeriod</f>
        <v>PLEASE ENTER "FIRST ACADEMIC YEAR" ON TAB "1.) SCHOOL INFORMATION."</v>
      </c>
      <c r="C3" s="104"/>
      <c r="D3" s="104"/>
      <c r="E3" s="104"/>
      <c r="F3" s="104"/>
      <c r="G3" s="104"/>
      <c r="H3" s="104"/>
      <c r="I3" s="40"/>
    </row>
    <row r="4" spans="1:12">
      <c r="A4" s="99"/>
      <c r="B4" s="105"/>
      <c r="C4" s="105"/>
      <c r="D4" s="105"/>
      <c r="E4" s="105"/>
      <c r="F4" s="105"/>
      <c r="G4" s="105"/>
      <c r="H4" s="105"/>
      <c r="I4" s="40"/>
    </row>
    <row r="5" spans="1:12">
      <c r="A5" s="109"/>
      <c r="B5" s="568" t="s">
        <v>277</v>
      </c>
      <c r="C5" s="568"/>
      <c r="D5" s="568"/>
      <c r="E5" s="568"/>
      <c r="F5" s="568"/>
      <c r="G5" s="568"/>
      <c r="H5" s="568"/>
      <c r="I5" s="568"/>
    </row>
    <row r="6" spans="1:12">
      <c r="A6" s="99"/>
      <c r="B6" s="48" t="s">
        <v>147</v>
      </c>
      <c r="C6" s="48" t="s">
        <v>200</v>
      </c>
      <c r="D6" s="26" t="str">
        <f>CONTROL!$G$19</f>
        <v/>
      </c>
      <c r="E6" s="26" t="str">
        <f>CONTROL!$G$20</f>
        <v/>
      </c>
      <c r="F6" s="26" t="str">
        <f>CONTROL!$G$21</f>
        <v/>
      </c>
      <c r="G6" s="26" t="str">
        <f>CONTROL!$G$22</f>
        <v/>
      </c>
      <c r="H6" s="1052" t="str">
        <f>CONTROL!$G$23</f>
        <v/>
      </c>
      <c r="I6" s="1049" t="s">
        <v>1133</v>
      </c>
    </row>
    <row r="7" spans="1:12">
      <c r="A7" s="99"/>
      <c r="B7" s="106" t="s">
        <v>178</v>
      </c>
      <c r="C7" s="106" t="s">
        <v>202</v>
      </c>
      <c r="D7" s="1044"/>
      <c r="E7" s="1044"/>
      <c r="F7" s="1044"/>
      <c r="G7" s="1044"/>
      <c r="H7" s="1051"/>
      <c r="I7" s="1048"/>
      <c r="L7" s="928"/>
    </row>
    <row r="8" spans="1:12">
      <c r="A8" s="99"/>
      <c r="B8" s="106" t="s">
        <v>179</v>
      </c>
      <c r="C8" s="106" t="s">
        <v>202</v>
      </c>
      <c r="D8" s="1044"/>
      <c r="E8" s="1044"/>
      <c r="F8" s="1044"/>
      <c r="G8" s="1044"/>
      <c r="H8" s="1051"/>
      <c r="I8" s="1048"/>
    </row>
    <row r="9" spans="1:12">
      <c r="A9" s="99"/>
      <c r="B9" s="106" t="s">
        <v>180</v>
      </c>
      <c r="C9" s="106" t="s">
        <v>202</v>
      </c>
      <c r="D9" s="1044"/>
      <c r="E9" s="1044"/>
      <c r="F9" s="1044"/>
      <c r="G9" s="1044"/>
      <c r="H9" s="1051"/>
      <c r="I9" s="1048"/>
    </row>
    <row r="10" spans="1:12">
      <c r="A10" s="99"/>
      <c r="B10" s="106" t="s">
        <v>181</v>
      </c>
      <c r="C10" s="106" t="s">
        <v>202</v>
      </c>
      <c r="D10" s="1044"/>
      <c r="E10" s="1044"/>
      <c r="F10" s="1044"/>
      <c r="G10" s="1044"/>
      <c r="H10" s="1051"/>
      <c r="I10" s="1048"/>
    </row>
    <row r="11" spans="1:12">
      <c r="A11" s="99"/>
      <c r="B11" s="106" t="s">
        <v>182</v>
      </c>
      <c r="C11" s="106" t="s">
        <v>202</v>
      </c>
      <c r="D11" s="1044"/>
      <c r="E11" s="1044"/>
      <c r="F11" s="1044"/>
      <c r="G11" s="1044"/>
      <c r="H11" s="1051"/>
      <c r="I11" s="1048"/>
    </row>
    <row r="12" spans="1:12">
      <c r="A12" s="99"/>
      <c r="B12" s="106" t="s">
        <v>183</v>
      </c>
      <c r="C12" s="569" t="s">
        <v>1129</v>
      </c>
      <c r="D12" s="1044"/>
      <c r="E12" s="1044"/>
      <c r="F12" s="1044"/>
      <c r="G12" s="1044"/>
      <c r="H12" s="1051"/>
      <c r="I12" s="1048"/>
    </row>
    <row r="13" spans="1:12">
      <c r="A13" s="99"/>
      <c r="B13" s="106" t="s">
        <v>184</v>
      </c>
      <c r="C13" s="106" t="s">
        <v>203</v>
      </c>
      <c r="D13" s="1044"/>
      <c r="E13" s="1044"/>
      <c r="F13" s="1044"/>
      <c r="G13" s="1044"/>
      <c r="H13" s="1051"/>
      <c r="I13" s="1048"/>
    </row>
    <row r="14" spans="1:12">
      <c r="A14" s="99"/>
      <c r="B14" s="106" t="s">
        <v>185</v>
      </c>
      <c r="C14" s="106" t="s">
        <v>203</v>
      </c>
      <c r="D14" s="1044"/>
      <c r="E14" s="1044"/>
      <c r="F14" s="1044"/>
      <c r="G14" s="1044"/>
      <c r="H14" s="1051"/>
      <c r="I14" s="1048"/>
    </row>
    <row r="15" spans="1:12">
      <c r="A15" s="99"/>
      <c r="B15" s="106" t="s">
        <v>186</v>
      </c>
      <c r="C15" s="106" t="s">
        <v>203</v>
      </c>
      <c r="D15" s="1044"/>
      <c r="E15" s="1044"/>
      <c r="F15" s="1044"/>
      <c r="G15" s="1044"/>
      <c r="H15" s="1051"/>
      <c r="I15" s="1048"/>
    </row>
    <row r="16" spans="1:12">
      <c r="A16" s="99"/>
      <c r="B16" s="106" t="s">
        <v>187</v>
      </c>
      <c r="C16" s="106" t="s">
        <v>204</v>
      </c>
      <c r="D16" s="1044"/>
      <c r="E16" s="1044"/>
      <c r="F16" s="1044"/>
      <c r="G16" s="1044"/>
      <c r="H16" s="1051"/>
      <c r="I16" s="1048"/>
    </row>
    <row r="17" spans="1:9">
      <c r="A17" s="99"/>
      <c r="B17" s="106" t="s">
        <v>188</v>
      </c>
      <c r="C17" s="106" t="s">
        <v>204</v>
      </c>
      <c r="D17" s="1044"/>
      <c r="E17" s="1044"/>
      <c r="F17" s="1044"/>
      <c r="G17" s="1044"/>
      <c r="H17" s="1051"/>
      <c r="I17" s="1048"/>
    </row>
    <row r="18" spans="1:9">
      <c r="A18" s="99"/>
      <c r="B18" s="106" t="s">
        <v>189</v>
      </c>
      <c r="C18" s="106" t="s">
        <v>204</v>
      </c>
      <c r="D18" s="1044"/>
      <c r="E18" s="1044"/>
      <c r="F18" s="1044"/>
      <c r="G18" s="1044"/>
      <c r="H18" s="1051"/>
      <c r="I18" s="1048"/>
    </row>
    <row r="19" spans="1:9">
      <c r="A19" s="99"/>
      <c r="B19" s="106" t="s">
        <v>190</v>
      </c>
      <c r="C19" s="106" t="s">
        <v>204</v>
      </c>
      <c r="D19" s="1044"/>
      <c r="E19" s="1044"/>
      <c r="F19" s="1044"/>
      <c r="G19" s="1044"/>
      <c r="H19" s="1051"/>
      <c r="I19" s="1048"/>
    </row>
    <row r="20" spans="1:9">
      <c r="A20" s="99"/>
      <c r="B20" s="1100" t="s">
        <v>1130</v>
      </c>
      <c r="C20" s="1101"/>
      <c r="D20" s="1044"/>
      <c r="E20" s="1044"/>
      <c r="F20" s="1044"/>
      <c r="G20" s="1044"/>
      <c r="H20" s="1051"/>
      <c r="I20" s="1048"/>
    </row>
    <row r="21" spans="1:9">
      <c r="A21" s="99"/>
      <c r="B21" s="1100" t="s">
        <v>99</v>
      </c>
      <c r="C21" s="1101"/>
      <c r="D21" s="1045">
        <f>SUM(D7:D20)</f>
        <v>0</v>
      </c>
      <c r="E21" s="1045">
        <f>SUM(E7:E20)</f>
        <v>0</v>
      </c>
      <c r="F21" s="1045">
        <f>SUM(F7:F20)</f>
        <v>0</v>
      </c>
      <c r="G21" s="1045">
        <f>SUM(G7:G20)</f>
        <v>0</v>
      </c>
      <c r="H21" s="1050">
        <f>SUM(H7:H20)</f>
        <v>0</v>
      </c>
      <c r="I21" s="1047"/>
    </row>
    <row r="22" spans="1:9">
      <c r="A22" s="99"/>
      <c r="B22" s="107"/>
      <c r="C22" s="107"/>
      <c r="D22" s="108"/>
      <c r="E22" s="108"/>
      <c r="F22" s="108"/>
      <c r="G22" s="108"/>
      <c r="H22" s="108"/>
      <c r="I22" s="40"/>
    </row>
    <row r="23" spans="1:9">
      <c r="A23" s="110"/>
      <c r="B23" s="568" t="s">
        <v>307</v>
      </c>
      <c r="C23" s="568"/>
      <c r="D23" s="568"/>
      <c r="E23" s="568"/>
      <c r="F23" s="568"/>
      <c r="G23" s="568"/>
      <c r="H23" s="568"/>
      <c r="I23" s="40"/>
    </row>
    <row r="24" spans="1:9">
      <c r="A24" s="110"/>
      <c r="B24" s="48" t="s">
        <v>147</v>
      </c>
      <c r="C24" s="48" t="s">
        <v>200</v>
      </c>
      <c r="D24" s="26" t="str">
        <f>CONTROL!$G$19</f>
        <v/>
      </c>
      <c r="E24" s="26" t="str">
        <f>CONTROL!$G$20</f>
        <v/>
      </c>
      <c r="F24" s="26" t="str">
        <f>CONTROL!$G$21</f>
        <v/>
      </c>
      <c r="G24" s="26" t="str">
        <f>CONTROL!$G$22</f>
        <v/>
      </c>
      <c r="H24" s="26" t="str">
        <f>CONTROL!$G$23</f>
        <v/>
      </c>
      <c r="I24" s="40"/>
    </row>
    <row r="25" spans="1:9">
      <c r="A25" s="110"/>
      <c r="B25" s="106" t="s">
        <v>178</v>
      </c>
      <c r="C25" s="106" t="s">
        <v>202</v>
      </c>
      <c r="D25" s="1044"/>
      <c r="E25" s="1044"/>
      <c r="F25" s="1044"/>
      <c r="G25" s="1044"/>
      <c r="H25" s="1044"/>
      <c r="I25" s="40"/>
    </row>
    <row r="26" spans="1:9">
      <c r="A26" s="110"/>
      <c r="B26" s="106" t="s">
        <v>179</v>
      </c>
      <c r="C26" s="106" t="s">
        <v>202</v>
      </c>
      <c r="D26" s="1044"/>
      <c r="E26" s="1044"/>
      <c r="F26" s="1044"/>
      <c r="G26" s="1044"/>
      <c r="H26" s="1044"/>
      <c r="I26" s="40"/>
    </row>
    <row r="27" spans="1:9">
      <c r="A27" s="110"/>
      <c r="B27" s="106" t="s">
        <v>180</v>
      </c>
      <c r="C27" s="106" t="s">
        <v>202</v>
      </c>
      <c r="D27" s="1044"/>
      <c r="E27" s="1044"/>
      <c r="F27" s="1044"/>
      <c r="G27" s="1044"/>
      <c r="H27" s="1044"/>
      <c r="I27" s="40"/>
    </row>
    <row r="28" spans="1:9">
      <c r="A28" s="110"/>
      <c r="B28" s="106" t="s">
        <v>181</v>
      </c>
      <c r="C28" s="106" t="s">
        <v>202</v>
      </c>
      <c r="D28" s="1044"/>
      <c r="E28" s="1044"/>
      <c r="F28" s="1044"/>
      <c r="G28" s="1044"/>
      <c r="H28" s="1044"/>
      <c r="I28" s="40"/>
    </row>
    <row r="29" spans="1:9">
      <c r="A29" s="110"/>
      <c r="B29" s="106" t="s">
        <v>182</v>
      </c>
      <c r="C29" s="106" t="s">
        <v>202</v>
      </c>
      <c r="D29" s="1044"/>
      <c r="E29" s="1044"/>
      <c r="F29" s="1044"/>
      <c r="G29" s="1044"/>
      <c r="H29" s="1044"/>
      <c r="I29" s="40"/>
    </row>
    <row r="30" spans="1:9">
      <c r="A30" s="110"/>
      <c r="B30" s="106" t="s">
        <v>183</v>
      </c>
      <c r="C30" s="761" t="str">
        <f>IF(AND(SUM(D12:H12)=0,$C$12=CONTROL!$B$45),"Elementary/Middle School",IF($C$12&lt;&gt;CONTROL!$B$45,$C$12,"Complete Cell C12 Above"))</f>
        <v>Elementary/Middle School</v>
      </c>
      <c r="D30" s="1044"/>
      <c r="E30" s="1044"/>
      <c r="F30" s="1044"/>
      <c r="G30" s="1044"/>
      <c r="H30" s="1044"/>
      <c r="I30" s="40"/>
    </row>
    <row r="31" spans="1:9">
      <c r="B31" s="106" t="s">
        <v>184</v>
      </c>
      <c r="C31" s="106" t="s">
        <v>203</v>
      </c>
      <c r="D31" s="1044"/>
      <c r="E31" s="1044"/>
      <c r="F31" s="1044"/>
      <c r="G31" s="1044"/>
      <c r="H31" s="1044"/>
      <c r="I31" s="40"/>
    </row>
    <row r="32" spans="1:9">
      <c r="B32" s="106" t="s">
        <v>185</v>
      </c>
      <c r="C32" s="106" t="s">
        <v>203</v>
      </c>
      <c r="D32" s="1044"/>
      <c r="E32" s="1044"/>
      <c r="F32" s="1044"/>
      <c r="G32" s="1044"/>
      <c r="H32" s="1044"/>
      <c r="I32" s="40"/>
    </row>
    <row r="33" spans="2:9">
      <c r="B33" s="106" t="s">
        <v>186</v>
      </c>
      <c r="C33" s="106" t="s">
        <v>203</v>
      </c>
      <c r="D33" s="1044"/>
      <c r="E33" s="1044"/>
      <c r="F33" s="1044"/>
      <c r="G33" s="1044"/>
      <c r="H33" s="1044"/>
      <c r="I33" s="40"/>
    </row>
    <row r="34" spans="2:9">
      <c r="B34" s="106" t="s">
        <v>187</v>
      </c>
      <c r="C34" s="106" t="s">
        <v>204</v>
      </c>
      <c r="D34" s="1044"/>
      <c r="E34" s="1044"/>
      <c r="F34" s="1044"/>
      <c r="G34" s="1044"/>
      <c r="H34" s="1044"/>
      <c r="I34" s="40"/>
    </row>
    <row r="35" spans="2:9">
      <c r="B35" s="106" t="s">
        <v>188</v>
      </c>
      <c r="C35" s="106" t="s">
        <v>204</v>
      </c>
      <c r="D35" s="1044"/>
      <c r="E35" s="1044"/>
      <c r="F35" s="1044"/>
      <c r="G35" s="1044"/>
      <c r="H35" s="1044"/>
      <c r="I35" s="40"/>
    </row>
    <row r="36" spans="2:9">
      <c r="B36" s="106" t="s">
        <v>189</v>
      </c>
      <c r="C36" s="106" t="s">
        <v>204</v>
      </c>
      <c r="D36" s="1044"/>
      <c r="E36" s="1044"/>
      <c r="F36" s="1044"/>
      <c r="G36" s="1044"/>
      <c r="H36" s="1044"/>
      <c r="I36" s="40"/>
    </row>
    <row r="37" spans="2:9">
      <c r="B37" s="106" t="s">
        <v>190</v>
      </c>
      <c r="C37" s="106" t="s">
        <v>204</v>
      </c>
      <c r="D37" s="1044"/>
      <c r="E37" s="1044"/>
      <c r="F37" s="1044"/>
      <c r="G37" s="1044"/>
      <c r="H37" s="1044"/>
      <c r="I37" s="40"/>
    </row>
    <row r="38" spans="2:9">
      <c r="B38" s="1100" t="s">
        <v>1130</v>
      </c>
      <c r="C38" s="1101"/>
      <c r="D38" s="1044"/>
      <c r="E38" s="1044"/>
      <c r="F38" s="1044"/>
      <c r="G38" s="1044"/>
      <c r="H38" s="1044"/>
      <c r="I38" s="40"/>
    </row>
    <row r="39" spans="2:9">
      <c r="B39" s="1100" t="s">
        <v>99</v>
      </c>
      <c r="C39" s="1101"/>
      <c r="D39" s="1045">
        <f>SUM(D25:D38)</f>
        <v>0</v>
      </c>
      <c r="E39" s="1045">
        <f>SUM(E25:E38)</f>
        <v>0</v>
      </c>
      <c r="F39" s="1045">
        <f>SUM(F25:F38)</f>
        <v>0</v>
      </c>
      <c r="G39" s="1045">
        <f>SUM(G25:G38)</f>
        <v>0</v>
      </c>
      <c r="H39" s="1045">
        <f>SUM(H25:H38)</f>
        <v>0</v>
      </c>
      <c r="I39" s="40"/>
    </row>
    <row r="40" spans="2:9">
      <c r="I40" s="40"/>
    </row>
    <row r="41" spans="2:9">
      <c r="B41" s="568" t="s">
        <v>308</v>
      </c>
      <c r="C41" s="568"/>
      <c r="D41" s="568"/>
      <c r="E41" s="568"/>
      <c r="F41" s="568"/>
      <c r="G41" s="568"/>
      <c r="H41" s="568"/>
      <c r="I41" s="40"/>
    </row>
    <row r="42" spans="2:9">
      <c r="B42" s="48" t="s">
        <v>147</v>
      </c>
      <c r="C42" s="48" t="s">
        <v>200</v>
      </c>
      <c r="D42" s="26" t="str">
        <f>CONTROL!$G$19</f>
        <v/>
      </c>
      <c r="E42" s="26" t="str">
        <f>CONTROL!$G$20</f>
        <v/>
      </c>
      <c r="F42" s="26" t="str">
        <f>CONTROL!$G$21</f>
        <v/>
      </c>
      <c r="G42" s="26" t="str">
        <f>CONTROL!$G$22</f>
        <v/>
      </c>
      <c r="H42" s="26" t="str">
        <f>CONTROL!$G$23</f>
        <v/>
      </c>
      <c r="I42" s="40"/>
    </row>
    <row r="43" spans="2:9">
      <c r="B43" s="106" t="s">
        <v>178</v>
      </c>
      <c r="C43" s="106" t="s">
        <v>202</v>
      </c>
      <c r="D43" s="1046">
        <f t="shared" ref="D43:H55" si="0">IFERROR(ROUND(D7/D25,0),0)</f>
        <v>0</v>
      </c>
      <c r="E43" s="1046">
        <f t="shared" si="0"/>
        <v>0</v>
      </c>
      <c r="F43" s="1046">
        <f t="shared" si="0"/>
        <v>0</v>
      </c>
      <c r="G43" s="1046">
        <f t="shared" si="0"/>
        <v>0</v>
      </c>
      <c r="H43" s="1046">
        <f t="shared" si="0"/>
        <v>0</v>
      </c>
      <c r="I43" s="40"/>
    </row>
    <row r="44" spans="2:9">
      <c r="B44" s="106" t="s">
        <v>179</v>
      </c>
      <c r="C44" s="106" t="s">
        <v>202</v>
      </c>
      <c r="D44" s="1046">
        <f t="shared" si="0"/>
        <v>0</v>
      </c>
      <c r="E44" s="1046">
        <f t="shared" si="0"/>
        <v>0</v>
      </c>
      <c r="F44" s="1046">
        <f t="shared" si="0"/>
        <v>0</v>
      </c>
      <c r="G44" s="1046">
        <f t="shared" si="0"/>
        <v>0</v>
      </c>
      <c r="H44" s="1046">
        <f t="shared" si="0"/>
        <v>0</v>
      </c>
      <c r="I44" s="40"/>
    </row>
    <row r="45" spans="2:9">
      <c r="B45" s="106" t="s">
        <v>180</v>
      </c>
      <c r="C45" s="106" t="s">
        <v>202</v>
      </c>
      <c r="D45" s="1046">
        <f t="shared" si="0"/>
        <v>0</v>
      </c>
      <c r="E45" s="1046">
        <f t="shared" si="0"/>
        <v>0</v>
      </c>
      <c r="F45" s="1046">
        <f t="shared" si="0"/>
        <v>0</v>
      </c>
      <c r="G45" s="1046">
        <f t="shared" si="0"/>
        <v>0</v>
      </c>
      <c r="H45" s="1046">
        <f t="shared" si="0"/>
        <v>0</v>
      </c>
      <c r="I45" s="40"/>
    </row>
    <row r="46" spans="2:9">
      <c r="B46" s="106" t="s">
        <v>181</v>
      </c>
      <c r="C46" s="106" t="s">
        <v>202</v>
      </c>
      <c r="D46" s="1046">
        <f t="shared" si="0"/>
        <v>0</v>
      </c>
      <c r="E46" s="1046">
        <f t="shared" si="0"/>
        <v>0</v>
      </c>
      <c r="F46" s="1046">
        <f t="shared" si="0"/>
        <v>0</v>
      </c>
      <c r="G46" s="1046">
        <f t="shared" si="0"/>
        <v>0</v>
      </c>
      <c r="H46" s="1046">
        <f t="shared" si="0"/>
        <v>0</v>
      </c>
      <c r="I46" s="40"/>
    </row>
    <row r="47" spans="2:9">
      <c r="B47" s="106" t="s">
        <v>182</v>
      </c>
      <c r="C47" s="106" t="s">
        <v>202</v>
      </c>
      <c r="D47" s="1046">
        <f t="shared" si="0"/>
        <v>0</v>
      </c>
      <c r="E47" s="1046">
        <f t="shared" si="0"/>
        <v>0</v>
      </c>
      <c r="F47" s="1046">
        <f t="shared" si="0"/>
        <v>0</v>
      </c>
      <c r="G47" s="1046">
        <f t="shared" si="0"/>
        <v>0</v>
      </c>
      <c r="H47" s="1046">
        <f t="shared" si="0"/>
        <v>0</v>
      </c>
      <c r="I47" s="40"/>
    </row>
    <row r="48" spans="2:9">
      <c r="B48" s="106" t="s">
        <v>183</v>
      </c>
      <c r="C48" s="761" t="str">
        <f>C30</f>
        <v>Elementary/Middle School</v>
      </c>
      <c r="D48" s="1046">
        <f t="shared" si="0"/>
        <v>0</v>
      </c>
      <c r="E48" s="1046">
        <f t="shared" si="0"/>
        <v>0</v>
      </c>
      <c r="F48" s="1046">
        <f t="shared" si="0"/>
        <v>0</v>
      </c>
      <c r="G48" s="1046">
        <f t="shared" si="0"/>
        <v>0</v>
      </c>
      <c r="H48" s="1046">
        <f t="shared" si="0"/>
        <v>0</v>
      </c>
      <c r="I48" s="40"/>
    </row>
    <row r="49" spans="2:9">
      <c r="B49" s="106" t="s">
        <v>184</v>
      </c>
      <c r="C49" s="106" t="s">
        <v>203</v>
      </c>
      <c r="D49" s="1046">
        <f t="shared" si="0"/>
        <v>0</v>
      </c>
      <c r="E49" s="1046">
        <f t="shared" si="0"/>
        <v>0</v>
      </c>
      <c r="F49" s="1046">
        <f t="shared" si="0"/>
        <v>0</v>
      </c>
      <c r="G49" s="1046">
        <f t="shared" si="0"/>
        <v>0</v>
      </c>
      <c r="H49" s="1046">
        <f t="shared" si="0"/>
        <v>0</v>
      </c>
      <c r="I49" s="40"/>
    </row>
    <row r="50" spans="2:9">
      <c r="B50" s="106" t="s">
        <v>185</v>
      </c>
      <c r="C50" s="106" t="s">
        <v>203</v>
      </c>
      <c r="D50" s="1046">
        <f t="shared" si="0"/>
        <v>0</v>
      </c>
      <c r="E50" s="1046">
        <f t="shared" si="0"/>
        <v>0</v>
      </c>
      <c r="F50" s="1046">
        <f t="shared" si="0"/>
        <v>0</v>
      </c>
      <c r="G50" s="1046">
        <f t="shared" si="0"/>
        <v>0</v>
      </c>
      <c r="H50" s="1046">
        <f t="shared" si="0"/>
        <v>0</v>
      </c>
      <c r="I50" s="40"/>
    </row>
    <row r="51" spans="2:9">
      <c r="B51" s="106" t="s">
        <v>186</v>
      </c>
      <c r="C51" s="106" t="s">
        <v>203</v>
      </c>
      <c r="D51" s="1046">
        <f t="shared" si="0"/>
        <v>0</v>
      </c>
      <c r="E51" s="1046">
        <f t="shared" si="0"/>
        <v>0</v>
      </c>
      <c r="F51" s="1046">
        <f t="shared" si="0"/>
        <v>0</v>
      </c>
      <c r="G51" s="1046">
        <f t="shared" si="0"/>
        <v>0</v>
      </c>
      <c r="H51" s="1046">
        <f t="shared" si="0"/>
        <v>0</v>
      </c>
      <c r="I51" s="40"/>
    </row>
    <row r="52" spans="2:9">
      <c r="B52" s="106" t="s">
        <v>187</v>
      </c>
      <c r="C52" s="106" t="s">
        <v>204</v>
      </c>
      <c r="D52" s="1046">
        <f t="shared" si="0"/>
        <v>0</v>
      </c>
      <c r="E52" s="1046">
        <f t="shared" si="0"/>
        <v>0</v>
      </c>
      <c r="F52" s="1046">
        <f t="shared" si="0"/>
        <v>0</v>
      </c>
      <c r="G52" s="1046">
        <f t="shared" si="0"/>
        <v>0</v>
      </c>
      <c r="H52" s="1046">
        <f t="shared" si="0"/>
        <v>0</v>
      </c>
      <c r="I52" s="40"/>
    </row>
    <row r="53" spans="2:9">
      <c r="B53" s="106" t="s">
        <v>188</v>
      </c>
      <c r="C53" s="106" t="s">
        <v>204</v>
      </c>
      <c r="D53" s="1046">
        <f t="shared" si="0"/>
        <v>0</v>
      </c>
      <c r="E53" s="1046">
        <f t="shared" si="0"/>
        <v>0</v>
      </c>
      <c r="F53" s="1046">
        <f t="shared" si="0"/>
        <v>0</v>
      </c>
      <c r="G53" s="1046">
        <f t="shared" si="0"/>
        <v>0</v>
      </c>
      <c r="H53" s="1046">
        <f t="shared" si="0"/>
        <v>0</v>
      </c>
      <c r="I53" s="40"/>
    </row>
    <row r="54" spans="2:9">
      <c r="B54" s="106" t="s">
        <v>189</v>
      </c>
      <c r="C54" s="106" t="s">
        <v>204</v>
      </c>
      <c r="D54" s="1046">
        <f t="shared" si="0"/>
        <v>0</v>
      </c>
      <c r="E54" s="1046">
        <f t="shared" si="0"/>
        <v>0</v>
      </c>
      <c r="F54" s="1046">
        <f t="shared" si="0"/>
        <v>0</v>
      </c>
      <c r="G54" s="1046">
        <f t="shared" si="0"/>
        <v>0</v>
      </c>
      <c r="H54" s="1046">
        <f t="shared" si="0"/>
        <v>0</v>
      </c>
      <c r="I54" s="40"/>
    </row>
    <row r="55" spans="2:9">
      <c r="B55" s="106" t="s">
        <v>190</v>
      </c>
      <c r="C55" s="106" t="s">
        <v>204</v>
      </c>
      <c r="D55" s="1046">
        <f t="shared" si="0"/>
        <v>0</v>
      </c>
      <c r="E55" s="1046">
        <f t="shared" si="0"/>
        <v>0</v>
      </c>
      <c r="F55" s="1046">
        <f t="shared" si="0"/>
        <v>0</v>
      </c>
      <c r="G55" s="1046">
        <f t="shared" si="0"/>
        <v>0</v>
      </c>
      <c r="H55" s="1046">
        <f t="shared" si="0"/>
        <v>0</v>
      </c>
      <c r="I55" s="40"/>
    </row>
    <row r="56" spans="2:9">
      <c r="B56" s="1100" t="s">
        <v>1130</v>
      </c>
      <c r="C56" s="1101"/>
      <c r="D56" s="1045">
        <v>0</v>
      </c>
      <c r="E56" s="1045">
        <f>IFERROR(ROUND(E20/E38,0),0)</f>
        <v>0</v>
      </c>
      <c r="F56" s="1045">
        <f>IFERROR(ROUND(F20/F38,0),0)</f>
        <v>0</v>
      </c>
      <c r="G56" s="1045">
        <f>IFERROR(ROUND(G20/G38,0),0)</f>
        <v>0</v>
      </c>
      <c r="H56" s="1045">
        <f>IFERROR(ROUND(H20/H38,0),0)</f>
        <v>0</v>
      </c>
      <c r="I56" s="40"/>
    </row>
    <row r="57" spans="2:9">
      <c r="I57" s="40"/>
    </row>
    <row r="58" spans="2:9">
      <c r="B58" s="568" t="s">
        <v>309</v>
      </c>
      <c r="C58" s="568"/>
      <c r="D58" s="568"/>
      <c r="E58" s="568"/>
      <c r="F58" s="568"/>
      <c r="G58" s="568"/>
      <c r="H58" s="568"/>
      <c r="I58" s="40"/>
    </row>
    <row r="59" spans="2:9">
      <c r="B59" s="1102" t="s">
        <v>191</v>
      </c>
      <c r="C59" s="1103"/>
      <c r="D59" s="1041">
        <f ca="1">IF(AND(D$12&gt;0,$C$12="Select grade 5 level from dropdown list →"),"See Cell C13",SUMIF($C$7:$C$19,$C$7,D7:D12))</f>
        <v>0</v>
      </c>
      <c r="E59" s="1041">
        <f ca="1">IF(AND(E$12&gt;0,$C$12="Select grade 5 level from dropdown list →"),"See Cell C13",SUMIF($C$7:$C$19,$C$7,E7:E12))</f>
        <v>0</v>
      </c>
      <c r="F59" s="1041">
        <f ca="1">IF(AND(F$12&gt;0,$C$12="Select grade 5 level from dropdown list →"),"See Cell C13",SUMIF($C$7:$C$19,$C$7,F7:F12))</f>
        <v>0</v>
      </c>
      <c r="G59" s="1041">
        <f ca="1">IF(AND(G$12&gt;0,$C$12="Select grade 5 level from dropdown list →"),"See Cell C13",SUMIF($C$7:$C$19,$C$7,G7:G12))</f>
        <v>0</v>
      </c>
      <c r="H59" s="1041">
        <f ca="1">IF(AND(H$12&gt;0,$C$12="Select grade 5 level from dropdown list →"),"See Cell C13",SUMIF($C$7:$C$19,$C$7,H7:H12))</f>
        <v>0</v>
      </c>
      <c r="I59" s="40"/>
    </row>
    <row r="60" spans="2:9">
      <c r="B60" s="1104" t="s">
        <v>192</v>
      </c>
      <c r="C60" s="1105"/>
      <c r="D60" s="1041">
        <f>IF(AND(D$12&gt;0,$C$12="Select grade 5 level from dropdown list →"),"See Cell C13",SUMIF($C$12:$C$15,$C$15,D12:D15))</f>
        <v>0</v>
      </c>
      <c r="E60" s="1041">
        <f>IF(AND(E$12&gt;0,$C$12="Select grade 5 level from dropdown list →"),"See Cell C13",SUMIF($C$12:$C$15,$C$15,E12:E15))</f>
        <v>0</v>
      </c>
      <c r="F60" s="1041">
        <f>IF(AND(F$12&gt;0,$C$12="Select grade 5 level from dropdown list →"),"See Cell C13",SUMIF($C$12:$C$15,$C$15,F12:F15))</f>
        <v>0</v>
      </c>
      <c r="G60" s="1041">
        <f>IF(AND(G$12&gt;0,$C$12="Select grade 5 level from dropdown list →"),"See Cell C13",SUMIF($C$12:$C$15,$C$15,G12:G15))</f>
        <v>0</v>
      </c>
      <c r="H60" s="1041">
        <f>IF(AND(H$12&gt;0,$C$12="Select grade 5 level from dropdown list →"),"See Cell C13",SUMIF($C$12:$C$15,$C$15,H12:H15))</f>
        <v>0</v>
      </c>
      <c r="I60" s="40"/>
    </row>
    <row r="61" spans="2:9">
      <c r="B61" s="1104" t="s">
        <v>193</v>
      </c>
      <c r="C61" s="1105"/>
      <c r="D61" s="1041">
        <f>SUM(D16:D19)</f>
        <v>0</v>
      </c>
      <c r="E61" s="1041">
        <f>SUM(E16:E19)</f>
        <v>0</v>
      </c>
      <c r="F61" s="1041">
        <f>SUM(F16:F19)</f>
        <v>0</v>
      </c>
      <c r="G61" s="1041">
        <f>SUM(G16:G19)</f>
        <v>0</v>
      </c>
      <c r="H61" s="1041">
        <f>SUM(H16:H19)</f>
        <v>0</v>
      </c>
      <c r="I61" s="40"/>
    </row>
    <row r="62" spans="2:9">
      <c r="B62" s="1086" t="s">
        <v>1131</v>
      </c>
      <c r="C62" s="1087"/>
      <c r="D62" s="1041">
        <f>D20</f>
        <v>0</v>
      </c>
      <c r="E62" s="1041">
        <f>E20</f>
        <v>0</v>
      </c>
      <c r="F62" s="1041">
        <f>F20</f>
        <v>0</v>
      </c>
      <c r="G62" s="1041">
        <f>G20</f>
        <v>0</v>
      </c>
      <c r="H62" s="1041">
        <f>H20</f>
        <v>0</v>
      </c>
      <c r="I62" s="40"/>
    </row>
    <row r="63" spans="2:9" ht="15.6" thickBot="1">
      <c r="B63" s="1106" t="s">
        <v>194</v>
      </c>
      <c r="C63" s="1107"/>
      <c r="D63" s="1042">
        <f ca="1">SUM(D59:D62)</f>
        <v>0</v>
      </c>
      <c r="E63" s="1042">
        <f ca="1">SUM(E59:E62)</f>
        <v>0</v>
      </c>
      <c r="F63" s="1042">
        <f ca="1">SUM(F59:F62)</f>
        <v>0</v>
      </c>
      <c r="G63" s="1042">
        <f ca="1">SUM(G59:G62)</f>
        <v>0</v>
      </c>
      <c r="H63" s="1042">
        <f ca="1">SUM(H59:H62)</f>
        <v>0</v>
      </c>
      <c r="I63" s="40"/>
    </row>
    <row r="64" spans="2:9" ht="15.6" thickTop="1">
      <c r="B64" s="1108" t="s">
        <v>304</v>
      </c>
      <c r="C64" s="1109"/>
      <c r="D64" s="1041">
        <f ca="1">D63</f>
        <v>0</v>
      </c>
      <c r="E64" s="1041">
        <f ca="1">E63-D63</f>
        <v>0</v>
      </c>
      <c r="F64" s="1041">
        <f ca="1">F63-E63</f>
        <v>0</v>
      </c>
      <c r="G64" s="1041">
        <f ca="1">G63-F63</f>
        <v>0</v>
      </c>
      <c r="H64" s="1041">
        <f ca="1">H63-G63</f>
        <v>0</v>
      </c>
      <c r="I64" s="40"/>
    </row>
    <row r="65" spans="1:10">
      <c r="B65" s="1104" t="s">
        <v>305</v>
      </c>
      <c r="C65" s="1105"/>
      <c r="D65" s="943">
        <f ca="1">IFERROR(D64/D63,0)</f>
        <v>0</v>
      </c>
      <c r="E65" s="943">
        <f ca="1">IFERROR(E64/D63,0)</f>
        <v>0</v>
      </c>
      <c r="F65" s="943">
        <f ca="1">IFERROR(F64/E63,0)</f>
        <v>0</v>
      </c>
      <c r="G65" s="943">
        <f ca="1">IFERROR(G64/F63,0)</f>
        <v>0</v>
      </c>
      <c r="H65" s="943">
        <f ca="1">IFERROR(H64/G63,0)</f>
        <v>0</v>
      </c>
      <c r="I65" s="40"/>
    </row>
    <row r="66" spans="1:10">
      <c r="B66" s="1086" t="s">
        <v>306</v>
      </c>
      <c r="C66" s="1087"/>
      <c r="D66" s="944">
        <v>0</v>
      </c>
      <c r="E66" s="944">
        <v>0</v>
      </c>
      <c r="F66" s="944">
        <v>0</v>
      </c>
      <c r="G66" s="944">
        <v>0</v>
      </c>
      <c r="H66" s="944">
        <v>0</v>
      </c>
      <c r="I66" s="40"/>
    </row>
    <row r="67" spans="1:10">
      <c r="B67" s="763"/>
      <c r="C67" s="763"/>
      <c r="D67" s="1036"/>
      <c r="E67" s="1036"/>
      <c r="F67" s="1036"/>
      <c r="G67" s="1036"/>
      <c r="H67" s="1036"/>
      <c r="I67" s="40"/>
    </row>
    <row r="68" spans="1:10">
      <c r="A68" s="764"/>
      <c r="B68" s="568" t="s">
        <v>310</v>
      </c>
      <c r="C68" s="568"/>
      <c r="D68" s="568"/>
      <c r="E68" s="568"/>
      <c r="F68" s="568"/>
      <c r="G68" s="568"/>
      <c r="H68" s="568"/>
      <c r="I68" s="40"/>
    </row>
    <row r="69" spans="1:10" ht="95.1" customHeight="1">
      <c r="A69" s="764"/>
      <c r="B69" s="1093"/>
      <c r="C69" s="1094"/>
      <c r="D69" s="1094"/>
      <c r="E69" s="1094"/>
      <c r="F69" s="1094"/>
      <c r="G69" s="1094"/>
      <c r="H69" s="1095"/>
      <c r="I69" s="40"/>
    </row>
    <row r="70" spans="1:10">
      <c r="A70" s="110"/>
      <c r="B70" s="110"/>
      <c r="C70" s="110"/>
      <c r="D70" s="110"/>
      <c r="E70" s="110"/>
      <c r="F70" s="110"/>
      <c r="G70" s="110"/>
      <c r="H70" s="110"/>
      <c r="I70" s="40"/>
    </row>
    <row r="71" spans="1:10">
      <c r="B71" s="568" t="s">
        <v>278</v>
      </c>
      <c r="C71" s="568"/>
      <c r="D71" s="568"/>
      <c r="E71" s="568"/>
      <c r="F71" s="568"/>
      <c r="G71" s="568"/>
      <c r="H71" s="568"/>
      <c r="I71" s="40"/>
    </row>
    <row r="72" spans="1:10">
      <c r="B72" s="44" t="s">
        <v>282</v>
      </c>
      <c r="C72" s="45"/>
      <c r="D72" s="1039">
        <f>D79+D84+SUM(D88:D135)</f>
        <v>0</v>
      </c>
      <c r="E72" s="1039">
        <f t="shared" ref="E72:H72" si="1">E79+E84+SUM(E88:E135)</f>
        <v>0</v>
      </c>
      <c r="F72" s="1039">
        <f t="shared" si="1"/>
        <v>0</v>
      </c>
      <c r="G72" s="1039">
        <f t="shared" si="1"/>
        <v>0</v>
      </c>
      <c r="H72" s="1039">
        <f t="shared" si="1"/>
        <v>0</v>
      </c>
      <c r="I72" s="40"/>
    </row>
    <row r="73" spans="1:10">
      <c r="B73" s="592" t="s">
        <v>283</v>
      </c>
      <c r="C73" s="570"/>
      <c r="D73" s="1040">
        <f ca="1">D63-D72</f>
        <v>0</v>
      </c>
      <c r="E73" s="1040">
        <f ca="1">E63-E72</f>
        <v>0</v>
      </c>
      <c r="F73" s="1040">
        <f ca="1">F63-F72</f>
        <v>0</v>
      </c>
      <c r="G73" s="1040">
        <f ca="1">G63-G72</f>
        <v>0</v>
      </c>
      <c r="H73" s="1040">
        <f ca="1">H63-H72</f>
        <v>0</v>
      </c>
      <c r="I73" s="40"/>
    </row>
    <row r="74" spans="1:10">
      <c r="B74"/>
      <c r="C74"/>
      <c r="D74"/>
      <c r="E74"/>
      <c r="F74"/>
      <c r="G74"/>
      <c r="H74"/>
      <c r="I74" s="40"/>
    </row>
    <row r="75" spans="1:10">
      <c r="B75" s="728" t="s">
        <v>1089</v>
      </c>
      <c r="C75" s="729"/>
      <c r="D75" s="730">
        <v>1</v>
      </c>
      <c r="E75" s="1037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40"/>
      <c r="J75" s="928"/>
    </row>
    <row r="76" spans="1:10">
      <c r="B76"/>
      <c r="C76"/>
      <c r="D76"/>
      <c r="E76"/>
      <c r="F76"/>
      <c r="G76"/>
      <c r="H76"/>
      <c r="I76" s="40"/>
    </row>
    <row r="77" spans="1:10" ht="30">
      <c r="B77" s="93" t="s">
        <v>1090</v>
      </c>
      <c r="C77" s="95" t="s">
        <v>1112</v>
      </c>
      <c r="D77" s="94" t="str">
        <f>CONTROL!$G$19</f>
        <v/>
      </c>
      <c r="E77" s="94" t="str">
        <f>CONTROL!$G$20</f>
        <v/>
      </c>
      <c r="F77" s="94" t="str">
        <f>CONTROL!$G$21</f>
        <v/>
      </c>
      <c r="G77" s="94" t="str">
        <f>CONTROL!$G$22</f>
        <v/>
      </c>
      <c r="H77" s="94" t="str">
        <f>CONTROL!$G$23</f>
        <v/>
      </c>
      <c r="I77" s="40"/>
    </row>
    <row r="78" spans="1:10">
      <c r="B78" s="92" t="s">
        <v>1091</v>
      </c>
      <c r="C78" s="91"/>
      <c r="D78" s="567"/>
      <c r="E78" s="1038">
        <f>$D$78</f>
        <v>0</v>
      </c>
      <c r="F78" s="1038">
        <f t="shared" ref="F78:H78" si="2">$D$78</f>
        <v>0</v>
      </c>
      <c r="G78" s="1038">
        <f t="shared" si="2"/>
        <v>0</v>
      </c>
      <c r="H78" s="1038">
        <f t="shared" si="2"/>
        <v>0</v>
      </c>
      <c r="I78" s="40"/>
    </row>
    <row r="79" spans="1:10">
      <c r="B79" s="92" t="s">
        <v>1084</v>
      </c>
      <c r="C79" s="91"/>
      <c r="D79" s="762"/>
      <c r="E79" s="762"/>
      <c r="F79" s="762"/>
      <c r="G79" s="762"/>
      <c r="H79" s="762"/>
      <c r="I79" s="40"/>
    </row>
    <row r="80" spans="1:10" ht="45" customHeight="1">
      <c r="B80" s="1091" t="s">
        <v>1093</v>
      </c>
      <c r="C80" s="1092"/>
      <c r="D80" s="1088"/>
      <c r="E80" s="1089"/>
      <c r="F80" s="1089"/>
      <c r="G80" s="1089"/>
      <c r="H80" s="1090"/>
      <c r="I80" s="40"/>
    </row>
    <row r="81" spans="1:9">
      <c r="B81" s="732"/>
      <c r="C81" s="732"/>
      <c r="D81"/>
      <c r="E81"/>
      <c r="F81"/>
      <c r="G81"/>
      <c r="H81"/>
      <c r="I81" s="40"/>
    </row>
    <row r="82" spans="1:9" ht="30" customHeight="1">
      <c r="B82" s="93" t="s">
        <v>1092</v>
      </c>
      <c r="C82" s="95" t="s">
        <v>1112</v>
      </c>
      <c r="D82" s="94" t="str">
        <f>CONTROL!$G$19</f>
        <v/>
      </c>
      <c r="E82" s="94" t="str">
        <f>CONTROL!$G$20</f>
        <v/>
      </c>
      <c r="F82" s="94" t="str">
        <f>CONTROL!$G$21</f>
        <v/>
      </c>
      <c r="G82" s="94" t="str">
        <f>CONTROL!$G$22</f>
        <v/>
      </c>
      <c r="H82" s="94" t="str">
        <f>CONTROL!$G$23</f>
        <v/>
      </c>
      <c r="I82" s="40"/>
    </row>
    <row r="83" spans="1:9">
      <c r="B83" s="92" t="s">
        <v>1091</v>
      </c>
      <c r="C83" s="91"/>
      <c r="D83" s="567">
        <v>0</v>
      </c>
      <c r="E83" s="1038">
        <f>$D$83</f>
        <v>0</v>
      </c>
      <c r="F83" s="1038">
        <f t="shared" ref="F83:H83" si="3">$D$83</f>
        <v>0</v>
      </c>
      <c r="G83" s="1038">
        <f t="shared" si="3"/>
        <v>0</v>
      </c>
      <c r="H83" s="1038">
        <f t="shared" si="3"/>
        <v>0</v>
      </c>
      <c r="I83" s="40"/>
    </row>
    <row r="84" spans="1:9">
      <c r="B84" s="92" t="s">
        <v>1084</v>
      </c>
      <c r="C84" s="91"/>
      <c r="D84" s="946"/>
      <c r="E84" s="946"/>
      <c r="F84" s="946"/>
      <c r="G84" s="946"/>
      <c r="H84" s="946"/>
      <c r="I84" s="40"/>
    </row>
    <row r="85" spans="1:9" ht="45" customHeight="1">
      <c r="B85" s="1096" t="s">
        <v>1093</v>
      </c>
      <c r="C85" s="1096"/>
      <c r="D85" s="1097"/>
      <c r="E85" s="1098"/>
      <c r="F85" s="1098"/>
      <c r="G85" s="1098"/>
      <c r="H85" s="1099"/>
      <c r="I85" s="40"/>
    </row>
    <row r="86" spans="1:9">
      <c r="I86" s="40"/>
    </row>
    <row r="87" spans="1:9">
      <c r="B87" s="46" t="s">
        <v>292</v>
      </c>
      <c r="C87" s="47" t="s">
        <v>291</v>
      </c>
      <c r="D87" s="26" t="str">
        <f>CONTROL!$G$19</f>
        <v/>
      </c>
      <c r="E87" s="26" t="str">
        <f>CONTROL!$G$20</f>
        <v/>
      </c>
      <c r="F87" s="26" t="str">
        <f>CONTROL!$G$21</f>
        <v/>
      </c>
      <c r="G87" s="26" t="str">
        <f>CONTROL!$G$22</f>
        <v/>
      </c>
      <c r="H87" s="26" t="str">
        <f>CONTROL!$G$23</f>
        <v/>
      </c>
      <c r="I87" s="40"/>
    </row>
    <row r="88" spans="1:9">
      <c r="A88" s="4"/>
      <c r="B88" s="41" t="s">
        <v>352</v>
      </c>
      <c r="C88" s="43" t="s">
        <v>1112</v>
      </c>
      <c r="D88" s="946"/>
      <c r="E88" s="946"/>
      <c r="F88" s="946"/>
      <c r="G88" s="946"/>
      <c r="H88" s="946"/>
      <c r="I88" s="40"/>
    </row>
    <row r="89" spans="1:9">
      <c r="A89" s="4"/>
      <c r="B89" s="41" t="s">
        <v>353</v>
      </c>
      <c r="C89" s="43" t="s">
        <v>1112</v>
      </c>
      <c r="D89" s="946"/>
      <c r="E89" s="946"/>
      <c r="F89" s="946"/>
      <c r="G89" s="946"/>
      <c r="H89" s="946"/>
      <c r="I89" s="40"/>
    </row>
    <row r="90" spans="1:9">
      <c r="A90" s="4"/>
      <c r="B90" s="41" t="s">
        <v>354</v>
      </c>
      <c r="C90" s="43" t="s">
        <v>1112</v>
      </c>
      <c r="D90" s="946"/>
      <c r="E90" s="946"/>
      <c r="F90" s="946"/>
      <c r="G90" s="946"/>
      <c r="H90" s="946"/>
      <c r="I90" s="40"/>
    </row>
    <row r="91" spans="1:9">
      <c r="A91" s="4"/>
      <c r="B91" s="41" t="s">
        <v>355</v>
      </c>
      <c r="C91" s="43" t="s">
        <v>1112</v>
      </c>
      <c r="D91" s="946"/>
      <c r="E91" s="946"/>
      <c r="F91" s="946"/>
      <c r="G91" s="946"/>
      <c r="H91" s="946"/>
      <c r="I91" s="40"/>
    </row>
    <row r="92" spans="1:9">
      <c r="A92" s="4"/>
      <c r="B92" s="41" t="s">
        <v>356</v>
      </c>
      <c r="C92" s="43" t="s">
        <v>1112</v>
      </c>
      <c r="D92" s="946"/>
      <c r="E92" s="946"/>
      <c r="F92" s="946"/>
      <c r="G92" s="946"/>
      <c r="H92" s="946"/>
      <c r="I92" s="40"/>
    </row>
    <row r="93" spans="1:9">
      <c r="A93" s="4"/>
      <c r="B93" s="41" t="s">
        <v>357</v>
      </c>
      <c r="C93" s="43" t="s">
        <v>1112</v>
      </c>
      <c r="D93" s="946"/>
      <c r="E93" s="946"/>
      <c r="F93" s="946"/>
      <c r="G93" s="946"/>
      <c r="H93" s="946"/>
      <c r="I93" s="40"/>
    </row>
    <row r="94" spans="1:9">
      <c r="A94" s="4"/>
      <c r="B94" s="41" t="s">
        <v>358</v>
      </c>
      <c r="C94" s="43" t="s">
        <v>1112</v>
      </c>
      <c r="D94" s="946"/>
      <c r="E94" s="946"/>
      <c r="F94" s="946"/>
      <c r="G94" s="946"/>
      <c r="H94" s="946"/>
      <c r="I94" s="40"/>
    </row>
    <row r="95" spans="1:9">
      <c r="A95" s="4"/>
      <c r="B95" s="41" t="s">
        <v>359</v>
      </c>
      <c r="C95" s="43" t="s">
        <v>1112</v>
      </c>
      <c r="D95" s="946"/>
      <c r="E95" s="946"/>
      <c r="F95" s="946"/>
      <c r="G95" s="946"/>
      <c r="H95" s="946"/>
      <c r="I95" s="40"/>
    </row>
    <row r="96" spans="1:9">
      <c r="A96" s="4"/>
      <c r="B96" s="41" t="s">
        <v>360</v>
      </c>
      <c r="C96" s="43" t="s">
        <v>1112</v>
      </c>
      <c r="D96" s="946"/>
      <c r="E96" s="946"/>
      <c r="F96" s="946"/>
      <c r="G96" s="946"/>
      <c r="H96" s="946"/>
      <c r="I96" s="40"/>
    </row>
    <row r="97" spans="1:9">
      <c r="A97" s="4"/>
      <c r="B97" s="41" t="s">
        <v>361</v>
      </c>
      <c r="C97" s="43" t="s">
        <v>1112</v>
      </c>
      <c r="D97" s="946"/>
      <c r="E97" s="946"/>
      <c r="F97" s="946"/>
      <c r="G97" s="946"/>
      <c r="H97" s="946"/>
      <c r="I97" s="40"/>
    </row>
    <row r="98" spans="1:9">
      <c r="A98" s="4"/>
      <c r="B98" s="41" t="s">
        <v>362</v>
      </c>
      <c r="C98" s="43" t="s">
        <v>1112</v>
      </c>
      <c r="D98" s="946"/>
      <c r="E98" s="946"/>
      <c r="F98" s="946"/>
      <c r="G98" s="946"/>
      <c r="H98" s="946"/>
      <c r="I98" s="40"/>
    </row>
    <row r="99" spans="1:9">
      <c r="A99" s="4"/>
      <c r="B99" s="41" t="s">
        <v>363</v>
      </c>
      <c r="C99" s="43" t="s">
        <v>1112</v>
      </c>
      <c r="D99" s="946"/>
      <c r="E99" s="946"/>
      <c r="F99" s="946"/>
      <c r="G99" s="946"/>
      <c r="H99" s="946"/>
      <c r="I99" s="40"/>
    </row>
    <row r="100" spans="1:9">
      <c r="A100" s="4"/>
      <c r="B100" s="41" t="s">
        <v>364</v>
      </c>
      <c r="C100" s="43" t="s">
        <v>1112</v>
      </c>
      <c r="D100" s="946"/>
      <c r="E100" s="946"/>
      <c r="F100" s="946"/>
      <c r="G100" s="946"/>
      <c r="H100" s="946"/>
      <c r="I100" s="40"/>
    </row>
    <row r="101" spans="1:9">
      <c r="A101" s="4"/>
      <c r="B101" s="41" t="s">
        <v>365</v>
      </c>
      <c r="C101" s="43" t="s">
        <v>1112</v>
      </c>
      <c r="D101" s="946"/>
      <c r="E101" s="946"/>
      <c r="F101" s="946"/>
      <c r="G101" s="946"/>
      <c r="H101" s="946"/>
      <c r="I101" s="40"/>
    </row>
    <row r="102" spans="1:9">
      <c r="A102" s="4"/>
      <c r="B102" s="41" t="s">
        <v>366</v>
      </c>
      <c r="C102" s="43" t="s">
        <v>1112</v>
      </c>
      <c r="D102" s="946"/>
      <c r="E102" s="946"/>
      <c r="F102" s="946"/>
      <c r="G102" s="946"/>
      <c r="H102" s="946"/>
      <c r="I102" s="40"/>
    </row>
    <row r="103" spans="1:9">
      <c r="A103" s="4"/>
      <c r="B103" s="41" t="s">
        <v>367</v>
      </c>
      <c r="C103" s="43" t="s">
        <v>1112</v>
      </c>
      <c r="D103" s="946"/>
      <c r="E103" s="946"/>
      <c r="F103" s="946"/>
      <c r="G103" s="946"/>
      <c r="H103" s="946"/>
      <c r="I103" s="40"/>
    </row>
    <row r="104" spans="1:9">
      <c r="A104" s="4"/>
      <c r="B104" s="41" t="s">
        <v>368</v>
      </c>
      <c r="C104" s="43" t="s">
        <v>1112</v>
      </c>
      <c r="D104" s="946"/>
      <c r="E104" s="946"/>
      <c r="F104" s="946"/>
      <c r="G104" s="946"/>
      <c r="H104" s="946"/>
      <c r="I104" s="40"/>
    </row>
    <row r="105" spans="1:9">
      <c r="A105" s="4"/>
      <c r="B105" s="41" t="s">
        <v>369</v>
      </c>
      <c r="C105" s="43" t="s">
        <v>1112</v>
      </c>
      <c r="D105" s="946"/>
      <c r="E105" s="946"/>
      <c r="F105" s="946"/>
      <c r="G105" s="946"/>
      <c r="H105" s="946"/>
      <c r="I105" s="40"/>
    </row>
    <row r="106" spans="1:9">
      <c r="A106" s="4"/>
      <c r="B106" s="41" t="s">
        <v>370</v>
      </c>
      <c r="C106" s="43" t="s">
        <v>1112</v>
      </c>
      <c r="D106" s="946"/>
      <c r="E106" s="946"/>
      <c r="F106" s="946"/>
      <c r="G106" s="946"/>
      <c r="H106" s="946"/>
      <c r="I106" s="40"/>
    </row>
    <row r="107" spans="1:9">
      <c r="A107" s="4"/>
      <c r="B107" s="41" t="s">
        <v>371</v>
      </c>
      <c r="C107" s="43" t="s">
        <v>1112</v>
      </c>
      <c r="D107" s="946"/>
      <c r="E107" s="946"/>
      <c r="F107" s="946"/>
      <c r="G107" s="946"/>
      <c r="H107" s="946"/>
      <c r="I107" s="40"/>
    </row>
    <row r="108" spans="1:9">
      <c r="A108" s="4"/>
      <c r="B108" s="41" t="s">
        <v>372</v>
      </c>
      <c r="C108" s="43" t="s">
        <v>1112</v>
      </c>
      <c r="D108" s="946"/>
      <c r="E108" s="946"/>
      <c r="F108" s="946"/>
      <c r="G108" s="946"/>
      <c r="H108" s="946"/>
      <c r="I108" s="40"/>
    </row>
    <row r="109" spans="1:9">
      <c r="A109" s="4"/>
      <c r="B109" s="41" t="s">
        <v>373</v>
      </c>
      <c r="C109" s="43" t="s">
        <v>1112</v>
      </c>
      <c r="D109" s="946"/>
      <c r="E109" s="946"/>
      <c r="F109" s="946"/>
      <c r="G109" s="946"/>
      <c r="H109" s="946"/>
      <c r="I109" s="40"/>
    </row>
    <row r="110" spans="1:9">
      <c r="A110" s="4"/>
      <c r="B110" s="41" t="s">
        <v>374</v>
      </c>
      <c r="C110" s="43" t="s">
        <v>1112</v>
      </c>
      <c r="D110" s="946"/>
      <c r="E110" s="946"/>
      <c r="F110" s="946"/>
      <c r="G110" s="946"/>
      <c r="H110" s="946"/>
      <c r="I110" s="40"/>
    </row>
    <row r="111" spans="1:9">
      <c r="A111" s="4"/>
      <c r="B111" s="41" t="s">
        <v>375</v>
      </c>
      <c r="C111" s="43" t="s">
        <v>1112</v>
      </c>
      <c r="D111" s="946"/>
      <c r="E111" s="946"/>
      <c r="F111" s="946"/>
      <c r="G111" s="946"/>
      <c r="H111" s="946"/>
      <c r="I111" s="40"/>
    </row>
    <row r="112" spans="1:9">
      <c r="A112" s="4"/>
      <c r="B112" s="41" t="s">
        <v>376</v>
      </c>
      <c r="C112" s="43" t="s">
        <v>1112</v>
      </c>
      <c r="D112" s="946"/>
      <c r="E112" s="946"/>
      <c r="F112" s="946"/>
      <c r="G112" s="946"/>
      <c r="H112" s="946"/>
      <c r="I112" s="40"/>
    </row>
    <row r="113" spans="1:9">
      <c r="A113" s="4"/>
      <c r="B113" s="41" t="s">
        <v>377</v>
      </c>
      <c r="C113" s="43" t="s">
        <v>1112</v>
      </c>
      <c r="D113" s="946"/>
      <c r="E113" s="946"/>
      <c r="F113" s="946"/>
      <c r="G113" s="946"/>
      <c r="H113" s="946"/>
      <c r="I113" s="40"/>
    </row>
    <row r="114" spans="1:9">
      <c r="A114" s="4"/>
      <c r="B114" s="41" t="s">
        <v>378</v>
      </c>
      <c r="C114" s="43" t="s">
        <v>1112</v>
      </c>
      <c r="D114" s="946"/>
      <c r="E114" s="946"/>
      <c r="F114" s="946"/>
      <c r="G114" s="946"/>
      <c r="H114" s="946"/>
      <c r="I114" s="40"/>
    </row>
    <row r="115" spans="1:9">
      <c r="A115" s="4"/>
      <c r="B115" s="41" t="s">
        <v>379</v>
      </c>
      <c r="C115" s="43" t="s">
        <v>1112</v>
      </c>
      <c r="D115" s="946"/>
      <c r="E115" s="946"/>
      <c r="F115" s="946"/>
      <c r="G115" s="946"/>
      <c r="H115" s="946"/>
      <c r="I115" s="40"/>
    </row>
    <row r="116" spans="1:9">
      <c r="A116" s="4"/>
      <c r="B116" s="41" t="s">
        <v>380</v>
      </c>
      <c r="C116" s="43" t="s">
        <v>1112</v>
      </c>
      <c r="D116" s="946"/>
      <c r="E116" s="946"/>
      <c r="F116" s="946"/>
      <c r="G116" s="946"/>
      <c r="H116" s="946"/>
      <c r="I116" s="40"/>
    </row>
    <row r="117" spans="1:9">
      <c r="A117" s="4"/>
      <c r="B117" s="41" t="s">
        <v>381</v>
      </c>
      <c r="C117" s="43" t="s">
        <v>1112</v>
      </c>
      <c r="D117" s="946"/>
      <c r="E117" s="946"/>
      <c r="F117" s="946"/>
      <c r="G117" s="946"/>
      <c r="H117" s="946"/>
      <c r="I117" s="40"/>
    </row>
    <row r="118" spans="1:9">
      <c r="A118" s="4"/>
      <c r="B118" s="41" t="s">
        <v>382</v>
      </c>
      <c r="C118" s="43" t="s">
        <v>1112</v>
      </c>
      <c r="D118" s="946"/>
      <c r="E118" s="946"/>
      <c r="F118" s="946"/>
      <c r="G118" s="946"/>
      <c r="H118" s="946"/>
      <c r="I118" s="40"/>
    </row>
    <row r="119" spans="1:9">
      <c r="A119" s="4"/>
      <c r="B119" s="41" t="s">
        <v>383</v>
      </c>
      <c r="C119" s="43" t="s">
        <v>1112</v>
      </c>
      <c r="D119" s="946"/>
      <c r="E119" s="946"/>
      <c r="F119" s="946"/>
      <c r="G119" s="946"/>
      <c r="H119" s="946"/>
      <c r="I119" s="40"/>
    </row>
    <row r="120" spans="1:9">
      <c r="A120" s="4"/>
      <c r="B120" s="41" t="s">
        <v>384</v>
      </c>
      <c r="C120" s="43" t="s">
        <v>1112</v>
      </c>
      <c r="D120" s="946"/>
      <c r="E120" s="946"/>
      <c r="F120" s="946"/>
      <c r="G120" s="946"/>
      <c r="H120" s="946"/>
      <c r="I120" s="40"/>
    </row>
    <row r="121" spans="1:9">
      <c r="A121" s="4"/>
      <c r="B121" s="41" t="s">
        <v>385</v>
      </c>
      <c r="C121" s="43" t="s">
        <v>1112</v>
      </c>
      <c r="D121" s="946"/>
      <c r="E121" s="946"/>
      <c r="F121" s="946"/>
      <c r="G121" s="946"/>
      <c r="H121" s="946"/>
      <c r="I121" s="40"/>
    </row>
    <row r="122" spans="1:9">
      <c r="A122" s="4"/>
      <c r="B122" s="41" t="s">
        <v>386</v>
      </c>
      <c r="C122" s="43" t="s">
        <v>1112</v>
      </c>
      <c r="D122" s="946"/>
      <c r="E122" s="946"/>
      <c r="F122" s="946"/>
      <c r="G122" s="946"/>
      <c r="H122" s="946"/>
      <c r="I122" s="40"/>
    </row>
    <row r="123" spans="1:9">
      <c r="A123" s="4"/>
      <c r="B123" s="41" t="s">
        <v>387</v>
      </c>
      <c r="C123" s="43" t="s">
        <v>1112</v>
      </c>
      <c r="D123" s="946"/>
      <c r="E123" s="946"/>
      <c r="F123" s="946"/>
      <c r="G123" s="946"/>
      <c r="H123" s="946"/>
      <c r="I123" s="40"/>
    </row>
    <row r="124" spans="1:9">
      <c r="A124" s="4"/>
      <c r="B124" s="41" t="s">
        <v>388</v>
      </c>
      <c r="C124" s="43" t="s">
        <v>1112</v>
      </c>
      <c r="D124" s="946"/>
      <c r="E124" s="946"/>
      <c r="F124" s="946"/>
      <c r="G124" s="946"/>
      <c r="H124" s="946"/>
      <c r="I124" s="40"/>
    </row>
    <row r="125" spans="1:9">
      <c r="A125" s="4"/>
      <c r="B125" s="41" t="s">
        <v>389</v>
      </c>
      <c r="C125" s="43" t="s">
        <v>1112</v>
      </c>
      <c r="D125" s="946"/>
      <c r="E125" s="946"/>
      <c r="F125" s="946"/>
      <c r="G125" s="946"/>
      <c r="H125" s="946"/>
      <c r="I125" s="40"/>
    </row>
    <row r="126" spans="1:9">
      <c r="A126" s="4"/>
      <c r="B126" s="41" t="s">
        <v>390</v>
      </c>
      <c r="C126" s="43" t="s">
        <v>1112</v>
      </c>
      <c r="D126" s="946"/>
      <c r="E126" s="946"/>
      <c r="F126" s="946"/>
      <c r="G126" s="946"/>
      <c r="H126" s="946"/>
      <c r="I126" s="40"/>
    </row>
    <row r="127" spans="1:9">
      <c r="A127" s="4"/>
      <c r="B127" s="41" t="s">
        <v>391</v>
      </c>
      <c r="C127" s="43" t="s">
        <v>1112</v>
      </c>
      <c r="D127" s="946"/>
      <c r="E127" s="946"/>
      <c r="F127" s="946"/>
      <c r="G127" s="946"/>
      <c r="H127" s="946"/>
      <c r="I127" s="40"/>
    </row>
    <row r="128" spans="1:9">
      <c r="A128" s="4"/>
      <c r="B128" s="41" t="s">
        <v>392</v>
      </c>
      <c r="C128" s="43" t="s">
        <v>1112</v>
      </c>
      <c r="D128" s="946"/>
      <c r="E128" s="946"/>
      <c r="F128" s="946"/>
      <c r="G128" s="946"/>
      <c r="H128" s="946"/>
      <c r="I128" s="40"/>
    </row>
    <row r="129" spans="1:9">
      <c r="A129" s="4"/>
      <c r="B129" s="41" t="s">
        <v>393</v>
      </c>
      <c r="C129" s="43" t="s">
        <v>1112</v>
      </c>
      <c r="D129" s="946"/>
      <c r="E129" s="946"/>
      <c r="F129" s="946"/>
      <c r="G129" s="946"/>
      <c r="H129" s="946"/>
      <c r="I129" s="40"/>
    </row>
    <row r="130" spans="1:9">
      <c r="A130" s="4"/>
      <c r="B130" s="41" t="s">
        <v>394</v>
      </c>
      <c r="C130" s="43" t="s">
        <v>1112</v>
      </c>
      <c r="D130" s="946"/>
      <c r="E130" s="946"/>
      <c r="F130" s="946"/>
      <c r="G130" s="946"/>
      <c r="H130" s="946"/>
      <c r="I130" s="40"/>
    </row>
    <row r="131" spans="1:9">
      <c r="A131" s="4"/>
      <c r="B131" s="41" t="s">
        <v>395</v>
      </c>
      <c r="C131" s="43" t="s">
        <v>1112</v>
      </c>
      <c r="D131" s="946"/>
      <c r="E131" s="946"/>
      <c r="F131" s="946"/>
      <c r="G131" s="946"/>
      <c r="H131" s="946"/>
      <c r="I131" s="40"/>
    </row>
    <row r="132" spans="1:9">
      <c r="A132" s="4"/>
      <c r="B132" s="41" t="s">
        <v>396</v>
      </c>
      <c r="C132" s="43" t="s">
        <v>1112</v>
      </c>
      <c r="D132" s="946"/>
      <c r="E132" s="946"/>
      <c r="F132" s="946"/>
      <c r="G132" s="946"/>
      <c r="H132" s="946"/>
      <c r="I132" s="40"/>
    </row>
    <row r="133" spans="1:9">
      <c r="A133" s="4"/>
      <c r="B133" s="41" t="s">
        <v>397</v>
      </c>
      <c r="C133" s="43" t="s">
        <v>1112</v>
      </c>
      <c r="D133" s="946"/>
      <c r="E133" s="946"/>
      <c r="F133" s="946"/>
      <c r="G133" s="946"/>
      <c r="H133" s="946"/>
      <c r="I133" s="40"/>
    </row>
    <row r="134" spans="1:9">
      <c r="A134" s="4"/>
      <c r="B134" s="41" t="s">
        <v>398</v>
      </c>
      <c r="C134" s="43" t="s">
        <v>1112</v>
      </c>
      <c r="D134" s="946"/>
      <c r="E134" s="946"/>
      <c r="F134" s="946"/>
      <c r="G134" s="946"/>
      <c r="H134" s="946"/>
      <c r="I134" s="40"/>
    </row>
    <row r="135" spans="1:9">
      <c r="A135" s="4"/>
      <c r="B135" s="41" t="s">
        <v>399</v>
      </c>
      <c r="C135" s="43" t="s">
        <v>1112</v>
      </c>
      <c r="D135" s="946"/>
      <c r="E135" s="946"/>
      <c r="F135" s="946"/>
      <c r="G135" s="946"/>
      <c r="H135" s="946"/>
      <c r="I135" s="40"/>
    </row>
    <row r="136" spans="1:9">
      <c r="I136" s="40"/>
    </row>
  </sheetData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  <mergeCell ref="B66:C66"/>
    <mergeCell ref="D80:H80"/>
    <mergeCell ref="B80:C80"/>
    <mergeCell ref="B69:H69"/>
    <mergeCell ref="B85:C85"/>
    <mergeCell ref="D85:H85"/>
  </mergeCells>
  <conditionalFormatting sqref="C12">
    <cfRule type="cellIs" dxfId="36" priority="5" operator="notEqual">
      <formula>"Select grade 5 level from dropdown list →"</formula>
    </cfRule>
    <cfRule type="expression" dxfId="35" priority="6">
      <formula>SUM($D$12:$H$12)&gt;0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75:C75">
    <cfRule type="expression" dxfId="32" priority="12">
      <formula>AND(ISBLANK($D$75)=TRUE,SUM($D$72:$H$72)&lt;&gt;0)</formula>
    </cfRule>
  </conditionalFormatting>
  <conditionalFormatting sqref="C88:C135">
    <cfRule type="expression" dxfId="31" priority="22">
      <formula>AND(ROW()-85&gt;$D$75,C88&lt;&gt;"",C88&lt;&gt;"Select from drop-down list →")</formula>
    </cfRule>
  </conditionalFormatting>
  <conditionalFormatting sqref="C77 C82">
    <cfRule type="cellIs" dxfId="30" priority="15" operator="equal">
      <formula>"Select from drop-down list →"</formula>
    </cfRule>
  </conditionalFormatting>
  <conditionalFormatting sqref="B87:H87">
    <cfRule type="expression" dxfId="29" priority="35">
      <formula>$D$75&lt;=2</formula>
    </cfRule>
  </conditionalFormatting>
  <conditionalFormatting sqref="C30 C48">
    <cfRule type="expression" dxfId="28" priority="8">
      <formula>$C$30="Complete Cell C12 above"</formula>
    </cfRule>
  </conditionalFormatting>
  <conditionalFormatting sqref="E75:H75">
    <cfRule type="expression" dxfId="27" priority="13">
      <formula>($E$75)&lt;&gt;""</formula>
    </cfRule>
  </conditionalFormatting>
  <conditionalFormatting sqref="D73:H73">
    <cfRule type="cellIs" dxfId="26" priority="10" operator="notEqual">
      <formula>0</formula>
    </cfRule>
  </conditionalFormatting>
  <conditionalFormatting sqref="B73:C73">
    <cfRule type="expression" dxfId="25" priority="9">
      <formula>COUNTIF(D73:H73,0)&lt;&gt;5</formula>
    </cfRule>
  </conditionalFormatting>
  <conditionalFormatting sqref="D88:H135">
    <cfRule type="expression" dxfId="24" priority="29">
      <formula>AND(ROW()-85&gt;$D$75,D88&lt;&gt;0)</formula>
    </cfRule>
  </conditionalFormatting>
  <conditionalFormatting sqref="B88:H135">
    <cfRule type="expression" dxfId="23" priority="30">
      <formula>ROW()-$D$75=85</formula>
    </cfRule>
    <cfRule type="expression" dxfId="22" priority="86">
      <formula>ROW()-85&gt;$D$75</formula>
    </cfRule>
  </conditionalFormatting>
  <dataValidations xWindow="328" yWindow="536" count="8">
    <dataValidation type="custom" showInputMessage="1" showErrorMessage="1" sqref="D84:H84 D88:H135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>
      <formula1>1</formula1>
      <formula2>50</formula2>
    </dataValidation>
    <dataValidation showInputMessage="1" showErrorMessage="1" sqref="D73:H73 C43:C56 C7:C11 C25:C39 C13:C19"/>
    <dataValidation type="whole" showInputMessage="1" showErrorMessage="1" sqref="D72:H72">
      <formula1>0</formula1>
      <formula2>50</formula2>
    </dataValidation>
    <dataValidation type="whole" allowBlank="1" showInputMessage="1" showErrorMessage="1" errorTitle="Number of Classes by Grade" error="Must enter a whole number" sqref="D34:H38">
      <formula1>0</formula1>
      <formula2>99</formula2>
    </dataValidation>
    <dataValidation type="list" showInputMessage="1" showErrorMessage="1" promptTitle="Grade 5 Level" prompt="Please select the grade level (Elementary or Middle) from the dropdown." sqref="C12">
      <formula1>List_Grade5Levels</formula1>
    </dataValidation>
    <dataValidation type="whole" allowBlank="1" showInputMessage="1" showErrorMessage="1" errorTitle="Charter Enrollment by Grade" error="Must enter whole number (0-1,000)." sqref="D39:H39 D7:H21 D25:H33">
      <formula1>0</formula1>
      <formula2>1000</formula2>
    </dataValidation>
    <dataValidation type="whole" allowBlank="1" showInputMessage="1" showErrorMessage="1" errorTitle="Charter Enrollment by Grade" error="Must enter whole number (0-10,000)." sqref="D79:H79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>
          <x14:formula1>
            <xm:f>CONTROL!$B$167:$B$847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 activeCell="F39" sqref="F39"/>
    </sheetView>
  </sheetViews>
  <sheetFormatPr defaultColWidth="8.88671875" defaultRowHeight="13.2"/>
  <cols>
    <col min="1" max="1" width="1.6640625" style="40" customWidth="1"/>
    <col min="2" max="2" width="34.6640625" style="40" customWidth="1"/>
    <col min="3" max="3" width="13" style="40" customWidth="1"/>
    <col min="4" max="8" width="15.6640625" style="40" customWidth="1"/>
    <col min="9" max="9" width="1.6640625" style="40" customWidth="1"/>
    <col min="10" max="10" width="63.109375" style="40" customWidth="1"/>
    <col min="11" max="11" width="1.6640625" style="40" customWidth="1"/>
    <col min="12" max="16" width="15.6640625" style="40" customWidth="1"/>
    <col min="17" max="17" width="2.6640625" style="40" customWidth="1"/>
    <col min="18" max="18" width="15.44140625" style="40" bestFit="1" customWidth="1"/>
    <col min="19" max="22" width="14.44140625" style="40" customWidth="1"/>
    <col min="23" max="16384" width="8.88671875" style="40"/>
  </cols>
  <sheetData>
    <row r="1" spans="1:12" ht="15">
      <c r="A1" s="413"/>
      <c r="B1" s="23"/>
      <c r="C1" s="23"/>
      <c r="D1" s="23"/>
      <c r="E1" s="23"/>
      <c r="F1" s="23"/>
      <c r="G1" s="23"/>
      <c r="H1" s="23"/>
      <c r="I1" s="413"/>
      <c r="J1" s="24"/>
    </row>
    <row r="2" spans="1:12" ht="33" customHeight="1">
      <c r="A2" s="413"/>
      <c r="B2" s="410" t="str">
        <f>IF(CONTROL!$J$5=0,Mssg1,School)</f>
        <v>Please enter school name on tab - "1) School Information"</v>
      </c>
      <c r="C2" s="411"/>
      <c r="D2" s="411"/>
      <c r="E2" s="411"/>
      <c r="F2" s="411"/>
      <c r="G2" s="411"/>
      <c r="H2" s="411"/>
      <c r="I2" s="593"/>
      <c r="J2" s="412"/>
    </row>
    <row r="3" spans="1:12" ht="15" customHeight="1">
      <c r="A3" s="414"/>
      <c r="B3" s="607"/>
      <c r="C3" s="100"/>
      <c r="D3" s="100"/>
      <c r="E3" s="100"/>
      <c r="F3" s="100"/>
      <c r="G3" s="100"/>
      <c r="H3" s="100"/>
      <c r="I3" s="100"/>
      <c r="J3" s="594"/>
      <c r="K3" s="425"/>
    </row>
    <row r="4" spans="1:12" ht="15" customHeight="1">
      <c r="A4" s="414"/>
      <c r="B4" s="922"/>
      <c r="C4" s="404"/>
      <c r="D4" s="606" t="s">
        <v>111</v>
      </c>
      <c r="E4" s="606" t="s">
        <v>112</v>
      </c>
      <c r="F4" s="606" t="s">
        <v>113</v>
      </c>
      <c r="G4" s="606" t="s">
        <v>114</v>
      </c>
      <c r="H4" s="606" t="s">
        <v>115</v>
      </c>
      <c r="I4" s="610"/>
      <c r="J4" s="425"/>
    </row>
    <row r="5" spans="1:12" ht="18">
      <c r="A5" s="414"/>
      <c r="B5" s="923"/>
      <c r="C5" s="403" t="s">
        <v>237</v>
      </c>
      <c r="D5" s="941" t="str">
        <f>CONTROL!$G$19</f>
        <v/>
      </c>
      <c r="E5" s="941" t="str">
        <f>CONTROL!$G$20</f>
        <v/>
      </c>
      <c r="F5" s="941" t="str">
        <f>CONTROL!$G$21</f>
        <v/>
      </c>
      <c r="G5" s="941" t="str">
        <f>CONTROL!$G$22</f>
        <v/>
      </c>
      <c r="H5" s="941" t="str">
        <f>CONTROL!$G$23</f>
        <v/>
      </c>
      <c r="I5" s="610"/>
      <c r="J5" s="425"/>
      <c r="L5" s="602"/>
    </row>
    <row r="6" spans="1:12" ht="18">
      <c r="A6" s="414"/>
      <c r="B6" s="923"/>
      <c r="C6" s="403" t="s">
        <v>195</v>
      </c>
      <c r="D6" s="945" t="str">
        <f>CONTROL!E91</f>
        <v/>
      </c>
      <c r="E6" s="945" t="str">
        <f>CONTROL!F91</f>
        <v/>
      </c>
      <c r="F6" s="945" t="str">
        <f>CONTROL!G91</f>
        <v/>
      </c>
      <c r="G6" s="945" t="str">
        <f>CONTROL!H91</f>
        <v/>
      </c>
      <c r="H6" s="945" t="str">
        <f>CONTROL!I91</f>
        <v/>
      </c>
      <c r="I6" s="610"/>
      <c r="J6" s="927"/>
    </row>
    <row r="7" spans="1:12" ht="18">
      <c r="A7" s="414"/>
      <c r="B7" s="924"/>
      <c r="C7" s="403" t="s">
        <v>196</v>
      </c>
      <c r="D7" s="1029" t="str">
        <f ca="1">CONTROL!E57</f>
        <v>Complete Tab 2</v>
      </c>
      <c r="E7" s="1029" t="str">
        <f ca="1">CONTROL!F57</f>
        <v>Complete Tab 2</v>
      </c>
      <c r="F7" s="1029" t="str">
        <f ca="1">CONTROL!G57</f>
        <v>Complete Tab 2</v>
      </c>
      <c r="G7" s="1029" t="str">
        <f ca="1">CONTROL!H57</f>
        <v>Complete Tab 2</v>
      </c>
      <c r="H7" s="1029" t="str">
        <f ca="1">CONTROL!I57</f>
        <v>Complete Tab 2</v>
      </c>
      <c r="I7" s="610"/>
      <c r="J7" s="92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414"/>
      <c r="B8" s="609"/>
      <c r="C8" s="604"/>
      <c r="D8" s="605"/>
      <c r="E8" s="605"/>
      <c r="F8" s="605"/>
      <c r="G8" s="605"/>
      <c r="H8" s="605"/>
      <c r="I8" s="414"/>
    </row>
    <row r="9" spans="1:12" ht="33.75" customHeight="1">
      <c r="A9" s="414"/>
      <c r="B9" s="609"/>
      <c r="C9" s="604"/>
      <c r="D9" s="1116" t="s">
        <v>287</v>
      </c>
      <c r="E9" s="1117"/>
      <c r="F9" s="1117"/>
      <c r="G9" s="1117"/>
      <c r="H9" s="1118"/>
      <c r="I9" s="414"/>
      <c r="J9" s="614" t="s">
        <v>296</v>
      </c>
    </row>
    <row r="10" spans="1:12" ht="15">
      <c r="A10" s="413"/>
      <c r="B10" s="419"/>
      <c r="C10" s="419"/>
      <c r="D10" s="419"/>
      <c r="E10" s="419"/>
      <c r="F10" s="419"/>
      <c r="G10" s="419"/>
      <c r="H10" s="419"/>
      <c r="I10" s="414"/>
      <c r="J10" s="27"/>
    </row>
    <row r="11" spans="1:12" ht="15" customHeight="1">
      <c r="A11" s="413"/>
      <c r="B11" s="28" t="s">
        <v>246</v>
      </c>
      <c r="D11" s="416" t="s">
        <v>236</v>
      </c>
      <c r="E11" s="417"/>
      <c r="F11" s="417"/>
      <c r="G11" s="417"/>
      <c r="H11" s="418"/>
      <c r="I11" s="414"/>
      <c r="J11" s="608" t="s">
        <v>285</v>
      </c>
    </row>
    <row r="12" spans="1:12" ht="15">
      <c r="A12" s="413"/>
      <c r="B12" s="406" t="s">
        <v>135</v>
      </c>
      <c r="C12" s="407"/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420"/>
      <c r="J12" s="591"/>
    </row>
    <row r="13" spans="1:12" ht="15">
      <c r="A13" s="413"/>
      <c r="B13" s="406" t="s">
        <v>136</v>
      </c>
      <c r="C13" s="407"/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420"/>
      <c r="J13" s="591"/>
    </row>
    <row r="14" spans="1:12" ht="15">
      <c r="A14" s="413"/>
      <c r="B14" s="406" t="s">
        <v>137</v>
      </c>
      <c r="C14" s="407"/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420"/>
      <c r="J14" s="591"/>
    </row>
    <row r="15" spans="1:12" ht="15">
      <c r="A15" s="413"/>
      <c r="B15" s="406" t="s">
        <v>106</v>
      </c>
      <c r="C15" s="407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420"/>
      <c r="J15" s="591"/>
    </row>
    <row r="16" spans="1:12" ht="15">
      <c r="A16" s="413"/>
      <c r="B16" s="406" t="s">
        <v>107</v>
      </c>
      <c r="C16" s="407"/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420"/>
      <c r="J16" s="591"/>
    </row>
    <row r="17" spans="1:10" ht="15">
      <c r="A17" s="413"/>
      <c r="B17" s="406" t="s">
        <v>138</v>
      </c>
      <c r="C17" s="407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420"/>
      <c r="J17" s="591"/>
    </row>
    <row r="18" spans="1:10" ht="15">
      <c r="A18" s="413"/>
      <c r="B18" s="408" t="s">
        <v>77</v>
      </c>
      <c r="C18" s="407"/>
      <c r="D18" s="33">
        <f t="shared" ref="D18:H18" si="0">SUM(D12:D17)</f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  <c r="I18" s="421"/>
      <c r="J18" s="599"/>
    </row>
    <row r="19" spans="1:10" ht="15" customHeight="1">
      <c r="A19" s="413"/>
      <c r="B19" s="23"/>
      <c r="D19" s="23"/>
      <c r="E19" s="23"/>
      <c r="F19" s="23"/>
      <c r="G19" s="23"/>
      <c r="H19" s="23"/>
      <c r="I19" s="413"/>
      <c r="J19" s="24"/>
    </row>
    <row r="20" spans="1:10" ht="15" customHeight="1">
      <c r="A20" s="413"/>
      <c r="B20" s="28" t="s">
        <v>247</v>
      </c>
      <c r="D20" s="25"/>
      <c r="E20" s="25"/>
      <c r="F20" s="25"/>
      <c r="G20" s="25"/>
      <c r="H20" s="25"/>
      <c r="I20" s="413"/>
      <c r="J20" s="90"/>
    </row>
    <row r="21" spans="1:10" ht="15" customHeight="1">
      <c r="A21" s="413"/>
      <c r="B21" s="406" t="s">
        <v>52</v>
      </c>
      <c r="C21" s="407"/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420"/>
      <c r="J21" s="591"/>
    </row>
    <row r="22" spans="1:10" ht="15" customHeight="1">
      <c r="A22" s="413"/>
      <c r="B22" s="406" t="s">
        <v>53</v>
      </c>
      <c r="C22" s="407"/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420"/>
      <c r="J22" s="591"/>
    </row>
    <row r="23" spans="1:10" ht="15" customHeight="1">
      <c r="A23" s="413"/>
      <c r="B23" s="406" t="s">
        <v>10</v>
      </c>
      <c r="C23" s="407"/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420"/>
      <c r="J23" s="591"/>
    </row>
    <row r="24" spans="1:10" ht="15" customHeight="1">
      <c r="A24" s="413"/>
      <c r="B24" s="406" t="s">
        <v>11</v>
      </c>
      <c r="C24" s="407"/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420"/>
      <c r="J24" s="591"/>
    </row>
    <row r="25" spans="1:10" ht="15" customHeight="1">
      <c r="A25" s="413"/>
      <c r="B25" s="406" t="s">
        <v>12</v>
      </c>
      <c r="C25" s="407"/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420"/>
      <c r="J25" s="591"/>
    </row>
    <row r="26" spans="1:10" ht="15">
      <c r="A26" s="413"/>
      <c r="B26" s="406" t="s">
        <v>13</v>
      </c>
      <c r="C26" s="407"/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420"/>
      <c r="J26" s="591"/>
    </row>
    <row r="27" spans="1:10" ht="15" customHeight="1">
      <c r="A27" s="413"/>
      <c r="B27" s="406" t="s">
        <v>75</v>
      </c>
      <c r="C27" s="407"/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420"/>
      <c r="J27" s="591"/>
    </row>
    <row r="28" spans="1:10" ht="15" customHeight="1">
      <c r="A28" s="413"/>
      <c r="B28" s="406" t="s">
        <v>30</v>
      </c>
      <c r="C28" s="407"/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420"/>
      <c r="J28" s="591"/>
    </row>
    <row r="29" spans="1:10" ht="20.100000000000001" customHeight="1">
      <c r="A29" s="413"/>
      <c r="B29" s="406" t="s">
        <v>80</v>
      </c>
      <c r="C29" s="407"/>
      <c r="D29" s="405">
        <f t="shared" ref="D29:H29" si="1">SUM(D21:D28)</f>
        <v>0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420"/>
      <c r="J29" s="591"/>
    </row>
    <row r="30" spans="1:10" ht="15">
      <c r="A30" s="413"/>
      <c r="B30" s="23"/>
      <c r="D30" s="23"/>
      <c r="E30" s="23"/>
      <c r="F30" s="23"/>
      <c r="G30" s="23"/>
      <c r="H30" s="23"/>
      <c r="I30" s="413"/>
      <c r="J30" s="24"/>
    </row>
    <row r="31" spans="1:10" ht="15" customHeight="1">
      <c r="A31" s="413"/>
      <c r="B31" s="28" t="s">
        <v>248</v>
      </c>
      <c r="D31" s="25"/>
      <c r="E31" s="25"/>
      <c r="F31" s="25"/>
      <c r="G31" s="25"/>
      <c r="H31" s="25"/>
      <c r="I31" s="414"/>
      <c r="J31" s="90"/>
    </row>
    <row r="32" spans="1:10" ht="15">
      <c r="A32" s="413"/>
      <c r="B32" s="406" t="s">
        <v>108</v>
      </c>
      <c r="C32" s="407"/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422"/>
      <c r="J32" s="591"/>
    </row>
    <row r="33" spans="1:10" ht="15" customHeight="1">
      <c r="A33" s="413"/>
      <c r="B33" s="406" t="s">
        <v>109</v>
      </c>
      <c r="C33" s="407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422"/>
      <c r="J33" s="591"/>
    </row>
    <row r="34" spans="1:10" ht="15" customHeight="1">
      <c r="A34" s="413"/>
      <c r="B34" s="406" t="s">
        <v>110</v>
      </c>
      <c r="C34" s="407"/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422"/>
      <c r="J34" s="591"/>
    </row>
    <row r="35" spans="1:10" ht="15" customHeight="1">
      <c r="A35" s="413"/>
      <c r="B35" s="406" t="s">
        <v>7</v>
      </c>
      <c r="C35" s="407"/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422"/>
      <c r="J35" s="591"/>
    </row>
    <row r="36" spans="1:10" ht="15">
      <c r="A36" s="413"/>
      <c r="B36" s="406" t="s">
        <v>30</v>
      </c>
      <c r="C36" s="407"/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422"/>
      <c r="J36" s="591"/>
    </row>
    <row r="37" spans="1:10" ht="20.100000000000001" customHeight="1">
      <c r="A37" s="413"/>
      <c r="B37" s="408" t="s">
        <v>82</v>
      </c>
      <c r="C37" s="407"/>
      <c r="D37" s="33">
        <f t="shared" ref="D37:H37" si="2">SUM(D32:D36)</f>
        <v>0</v>
      </c>
      <c r="E37" s="33">
        <f t="shared" si="2"/>
        <v>0</v>
      </c>
      <c r="F37" s="33">
        <f t="shared" si="2"/>
        <v>0</v>
      </c>
      <c r="G37" s="33">
        <f t="shared" si="2"/>
        <v>0</v>
      </c>
      <c r="H37" s="33">
        <f t="shared" si="2"/>
        <v>0</v>
      </c>
      <c r="I37" s="423"/>
      <c r="J37" s="591"/>
    </row>
    <row r="38" spans="1:10" ht="15">
      <c r="A38" s="413"/>
      <c r="B38" s="23"/>
      <c r="D38" s="23"/>
      <c r="E38" s="23"/>
      <c r="F38" s="23"/>
      <c r="G38" s="23"/>
      <c r="H38" s="23"/>
      <c r="I38" s="413"/>
      <c r="J38" s="24"/>
    </row>
    <row r="39" spans="1:10" ht="20.100000000000001" customHeight="1">
      <c r="A39" s="415"/>
      <c r="B39" s="409" t="s">
        <v>244</v>
      </c>
      <c r="C39" s="407"/>
      <c r="D39" s="33">
        <f t="shared" ref="D39:H39" si="3">+D18+D29+D37</f>
        <v>0</v>
      </c>
      <c r="E39" s="33">
        <f t="shared" si="3"/>
        <v>0</v>
      </c>
      <c r="F39" s="33">
        <f t="shared" si="3"/>
        <v>0</v>
      </c>
      <c r="G39" s="33">
        <f t="shared" si="3"/>
        <v>0</v>
      </c>
      <c r="H39" s="33">
        <f t="shared" si="3"/>
        <v>0</v>
      </c>
      <c r="I39" s="424"/>
      <c r="J39" s="591"/>
    </row>
    <row r="40" spans="1:10" ht="20.100000000000001" customHeight="1">
      <c r="A40" s="415"/>
      <c r="B40" s="596"/>
      <c r="C40" s="425"/>
      <c r="D40" s="597"/>
      <c r="E40" s="597"/>
      <c r="F40" s="597"/>
      <c r="G40" s="597"/>
      <c r="H40" s="597"/>
      <c r="I40" s="598"/>
      <c r="J40" s="597"/>
    </row>
    <row r="41" spans="1:10" ht="15.75" customHeight="1">
      <c r="A41"/>
    </row>
    <row r="42" spans="1:10" ht="15" customHeight="1">
      <c r="B42" s="1113" t="s">
        <v>286</v>
      </c>
      <c r="C42" s="404"/>
      <c r="D42" s="606" t="s">
        <v>111</v>
      </c>
      <c r="E42" s="606" t="s">
        <v>112</v>
      </c>
      <c r="F42" s="606" t="s">
        <v>113</v>
      </c>
      <c r="G42" s="606" t="s">
        <v>114</v>
      </c>
      <c r="H42" s="606" t="s">
        <v>115</v>
      </c>
    </row>
    <row r="43" spans="1:10" ht="15" customHeight="1">
      <c r="B43" s="1114"/>
      <c r="C43" s="403" t="s">
        <v>237</v>
      </c>
      <c r="D43" s="941" t="str">
        <f>CONTROL!$G$19</f>
        <v/>
      </c>
      <c r="E43" s="941" t="str">
        <f>CONTROL!$G$20</f>
        <v/>
      </c>
      <c r="F43" s="941" t="str">
        <f>CONTROL!$G$21</f>
        <v/>
      </c>
      <c r="G43" s="941" t="str">
        <f>CONTROL!$G$22</f>
        <v/>
      </c>
      <c r="H43" s="941" t="str">
        <f>CONTROL!$G$23</f>
        <v/>
      </c>
      <c r="J43"/>
    </row>
    <row r="44" spans="1:10" ht="15" customHeight="1">
      <c r="B44" s="1114"/>
      <c r="C44" s="403" t="s">
        <v>195</v>
      </c>
      <c r="D44" s="941" t="str">
        <f>CONTROL!$E$91</f>
        <v/>
      </c>
      <c r="E44" s="941" t="str">
        <f>CONTROL!$F$91</f>
        <v/>
      </c>
      <c r="F44" s="941" t="str">
        <f>CONTROL!$G$91</f>
        <v/>
      </c>
      <c r="G44" s="941" t="str">
        <f>CONTROL!$H$91</f>
        <v/>
      </c>
      <c r="H44" s="941" t="str">
        <f>CONTROL!$I$91</f>
        <v/>
      </c>
    </row>
    <row r="45" spans="1:10" ht="15" customHeight="1">
      <c r="B45" s="1115"/>
      <c r="C45" s="403" t="s">
        <v>196</v>
      </c>
      <c r="D45" s="595" t="str">
        <f ca="1">CONTROL!$E$57</f>
        <v>Complete Tab 2</v>
      </c>
      <c r="E45" s="595" t="str">
        <f ca="1">CONTROL!$F$57</f>
        <v>Complete Tab 2</v>
      </c>
      <c r="F45" s="595" t="str">
        <f ca="1">CONTROL!$G$57</f>
        <v>Complete Tab 2</v>
      </c>
      <c r="G45" s="595" t="str">
        <f ca="1">CONTROL!$H$57</f>
        <v>Complete Tab 2</v>
      </c>
      <c r="H45" s="595" t="str">
        <f ca="1">CONTROL!$I$57</f>
        <v>Complete Tab 2</v>
      </c>
    </row>
    <row r="46" spans="1:10" ht="15" customHeight="1">
      <c r="B46" s="603"/>
      <c r="C46" s="604"/>
      <c r="D46" s="605"/>
      <c r="E46" s="605"/>
      <c r="F46" s="605"/>
      <c r="G46" s="605"/>
      <c r="H46" s="605"/>
      <c r="J46"/>
    </row>
    <row r="47" spans="1:10" ht="33.75" customHeight="1">
      <c r="B47" s="611"/>
      <c r="C47" s="1110" t="s">
        <v>288</v>
      </c>
      <c r="D47" s="1111"/>
      <c r="E47" s="1111"/>
      <c r="F47" s="1111"/>
      <c r="G47" s="1111"/>
      <c r="H47" s="1112"/>
      <c r="J47" s="614" t="s">
        <v>289</v>
      </c>
    </row>
    <row r="48" spans="1:10" ht="15" customHeight="1">
      <c r="B48" s="603"/>
      <c r="C48" s="604"/>
      <c r="D48" s="605"/>
      <c r="E48" s="605"/>
      <c r="F48" s="605"/>
      <c r="G48" s="605"/>
      <c r="H48" s="605"/>
      <c r="J48" s="605"/>
    </row>
    <row r="49" spans="2:10" ht="15">
      <c r="C49" s="416" t="s">
        <v>243</v>
      </c>
      <c r="D49" s="416"/>
      <c r="E49" s="417"/>
      <c r="F49" s="417"/>
      <c r="G49" s="417"/>
      <c r="H49" s="418"/>
      <c r="J49" s="608" t="s">
        <v>285</v>
      </c>
    </row>
    <row r="50" spans="2:10" ht="15">
      <c r="B50" s="28" t="s">
        <v>199</v>
      </c>
      <c r="C50" s="98" t="s">
        <v>284</v>
      </c>
      <c r="D50" s="601">
        <v>0</v>
      </c>
      <c r="E50" s="601">
        <v>0</v>
      </c>
      <c r="F50" s="601">
        <v>0</v>
      </c>
      <c r="G50" s="601">
        <v>0</v>
      </c>
      <c r="H50" s="601">
        <v>0</v>
      </c>
      <c r="I50" s="425"/>
      <c r="J50" s="591"/>
    </row>
    <row r="51" spans="2:10" ht="15">
      <c r="B51" s="30" t="s">
        <v>135</v>
      </c>
      <c r="C51" s="97">
        <v>0</v>
      </c>
      <c r="D51" s="600">
        <f t="shared" ref="D51:D56" si="4">C51*D12</f>
        <v>0</v>
      </c>
      <c r="E51" s="600">
        <f t="shared" ref="E51:H56" si="5">IF(E12=0,0,IF(E12&lt;D12,(D51+(D51/D12)*(E12-D12))*(1+E$50),($C51*(E12-D12))+(D51*(1+E$50))))</f>
        <v>0</v>
      </c>
      <c r="F51" s="600">
        <f t="shared" si="5"/>
        <v>0</v>
      </c>
      <c r="G51" s="600">
        <f t="shared" si="5"/>
        <v>0</v>
      </c>
      <c r="H51" s="600">
        <f t="shared" si="5"/>
        <v>0</v>
      </c>
      <c r="J51" s="591"/>
    </row>
    <row r="52" spans="2:10" ht="15">
      <c r="B52" s="30" t="s">
        <v>136</v>
      </c>
      <c r="C52" s="97">
        <v>0</v>
      </c>
      <c r="D52" s="31">
        <f t="shared" si="4"/>
        <v>0</v>
      </c>
      <c r="E52" s="31">
        <f t="shared" si="5"/>
        <v>0</v>
      </c>
      <c r="F52" s="31">
        <f t="shared" si="5"/>
        <v>0</v>
      </c>
      <c r="G52" s="31">
        <f t="shared" si="5"/>
        <v>0</v>
      </c>
      <c r="H52" s="31">
        <f t="shared" si="5"/>
        <v>0</v>
      </c>
      <c r="J52" s="591"/>
    </row>
    <row r="53" spans="2:10" ht="15">
      <c r="B53" s="30" t="s">
        <v>137</v>
      </c>
      <c r="C53" s="97">
        <v>0</v>
      </c>
      <c r="D53" s="31">
        <f t="shared" si="4"/>
        <v>0</v>
      </c>
      <c r="E53" s="31">
        <f t="shared" si="5"/>
        <v>0</v>
      </c>
      <c r="F53" s="31">
        <f t="shared" si="5"/>
        <v>0</v>
      </c>
      <c r="G53" s="31">
        <f t="shared" si="5"/>
        <v>0</v>
      </c>
      <c r="H53" s="31">
        <f t="shared" si="5"/>
        <v>0</v>
      </c>
      <c r="J53" s="591"/>
    </row>
    <row r="54" spans="2:10" ht="15">
      <c r="B54" s="30" t="s">
        <v>106</v>
      </c>
      <c r="C54" s="97">
        <v>0</v>
      </c>
      <c r="D54" s="31">
        <f t="shared" si="4"/>
        <v>0</v>
      </c>
      <c r="E54" s="31">
        <f t="shared" si="5"/>
        <v>0</v>
      </c>
      <c r="F54" s="31">
        <f t="shared" si="5"/>
        <v>0</v>
      </c>
      <c r="G54" s="31">
        <f t="shared" si="5"/>
        <v>0</v>
      </c>
      <c r="H54" s="31">
        <f t="shared" si="5"/>
        <v>0</v>
      </c>
      <c r="J54" s="591"/>
    </row>
    <row r="55" spans="2:10" ht="15">
      <c r="B55" s="30" t="s">
        <v>107</v>
      </c>
      <c r="C55" s="97">
        <v>0</v>
      </c>
      <c r="D55" s="31">
        <f t="shared" si="4"/>
        <v>0</v>
      </c>
      <c r="E55" s="31">
        <f t="shared" si="5"/>
        <v>0</v>
      </c>
      <c r="F55" s="31">
        <f t="shared" si="5"/>
        <v>0</v>
      </c>
      <c r="G55" s="31">
        <f t="shared" si="5"/>
        <v>0</v>
      </c>
      <c r="H55" s="31">
        <f t="shared" si="5"/>
        <v>0</v>
      </c>
      <c r="J55" s="591"/>
    </row>
    <row r="56" spans="2:10" ht="15">
      <c r="B56" s="30" t="s">
        <v>138</v>
      </c>
      <c r="C56" s="97">
        <v>0</v>
      </c>
      <c r="D56" s="31">
        <f t="shared" si="4"/>
        <v>0</v>
      </c>
      <c r="E56" s="31">
        <f t="shared" si="5"/>
        <v>0</v>
      </c>
      <c r="F56" s="31">
        <f t="shared" si="5"/>
        <v>0</v>
      </c>
      <c r="G56" s="31">
        <f t="shared" si="5"/>
        <v>0</v>
      </c>
      <c r="H56" s="31">
        <f t="shared" si="5"/>
        <v>0</v>
      </c>
      <c r="J56" s="591"/>
    </row>
    <row r="57" spans="2:10" ht="15">
      <c r="B57" s="32" t="s">
        <v>77</v>
      </c>
      <c r="C57" s="32"/>
      <c r="D57" s="34">
        <f t="shared" ref="D57:H57" si="6">SUM(D51:D56)</f>
        <v>0</v>
      </c>
      <c r="E57" s="34">
        <f t="shared" si="6"/>
        <v>0</v>
      </c>
      <c r="F57" s="34">
        <f t="shared" si="6"/>
        <v>0</v>
      </c>
      <c r="G57" s="34">
        <f t="shared" si="6"/>
        <v>0</v>
      </c>
      <c r="H57" s="34">
        <f t="shared" si="6"/>
        <v>0</v>
      </c>
      <c r="J57" s="591"/>
    </row>
    <row r="58" spans="2:10" ht="15">
      <c r="B58" s="23"/>
      <c r="C58" s="23"/>
      <c r="D58" s="23"/>
      <c r="E58" s="23"/>
      <c r="F58" s="23"/>
      <c r="G58" s="23"/>
      <c r="H58" s="23"/>
      <c r="J58" s="24"/>
    </row>
    <row r="59" spans="2:10" ht="15">
      <c r="B59" s="28" t="s">
        <v>197</v>
      </c>
      <c r="C59" s="28"/>
      <c r="D59" s="29"/>
      <c r="E59" s="29"/>
      <c r="F59" s="29"/>
      <c r="G59" s="29"/>
      <c r="H59" s="29"/>
      <c r="J59" s="90"/>
    </row>
    <row r="60" spans="2:10" ht="15">
      <c r="B60" s="30" t="s">
        <v>52</v>
      </c>
      <c r="C60" s="97">
        <v>0</v>
      </c>
      <c r="D60" s="31">
        <f t="shared" ref="D60:D67" si="7">C60*D21</f>
        <v>0</v>
      </c>
      <c r="E60" s="31">
        <f t="shared" ref="E60:H67" si="8">IF(E21=0,0,IF(E21&lt;D21,(D60+(D60/D21)*(E21-D21))*(1+E$50),($C60*(E21-D21))+(D60*(1+E$50))))</f>
        <v>0</v>
      </c>
      <c r="F60" s="31">
        <f t="shared" si="8"/>
        <v>0</v>
      </c>
      <c r="G60" s="31">
        <f t="shared" si="8"/>
        <v>0</v>
      </c>
      <c r="H60" s="31">
        <f t="shared" si="8"/>
        <v>0</v>
      </c>
      <c r="J60" s="591"/>
    </row>
    <row r="61" spans="2:10" ht="15">
      <c r="B61" s="30" t="s">
        <v>53</v>
      </c>
      <c r="C61" s="97">
        <v>0</v>
      </c>
      <c r="D61" s="31">
        <f t="shared" si="7"/>
        <v>0</v>
      </c>
      <c r="E61" s="31">
        <f t="shared" si="8"/>
        <v>0</v>
      </c>
      <c r="F61" s="31">
        <f t="shared" si="8"/>
        <v>0</v>
      </c>
      <c r="G61" s="31">
        <f t="shared" si="8"/>
        <v>0</v>
      </c>
      <c r="H61" s="31">
        <f t="shared" si="8"/>
        <v>0</v>
      </c>
      <c r="J61" s="591"/>
    </row>
    <row r="62" spans="2:10" ht="15">
      <c r="B62" s="30" t="s">
        <v>10</v>
      </c>
      <c r="C62" s="97">
        <v>0</v>
      </c>
      <c r="D62" s="31">
        <f t="shared" si="7"/>
        <v>0</v>
      </c>
      <c r="E62" s="31">
        <f t="shared" si="8"/>
        <v>0</v>
      </c>
      <c r="F62" s="31">
        <f t="shared" si="8"/>
        <v>0</v>
      </c>
      <c r="G62" s="31">
        <f t="shared" si="8"/>
        <v>0</v>
      </c>
      <c r="H62" s="31">
        <f t="shared" si="8"/>
        <v>0</v>
      </c>
      <c r="J62" s="591"/>
    </row>
    <row r="63" spans="2:10" ht="15">
      <c r="B63" s="30" t="s">
        <v>11</v>
      </c>
      <c r="C63" s="97">
        <v>0</v>
      </c>
      <c r="D63" s="31">
        <f t="shared" si="7"/>
        <v>0</v>
      </c>
      <c r="E63" s="31">
        <f t="shared" si="8"/>
        <v>0</v>
      </c>
      <c r="F63" s="31">
        <f t="shared" si="8"/>
        <v>0</v>
      </c>
      <c r="G63" s="31">
        <f t="shared" si="8"/>
        <v>0</v>
      </c>
      <c r="H63" s="31">
        <f t="shared" si="8"/>
        <v>0</v>
      </c>
      <c r="J63" s="591"/>
    </row>
    <row r="64" spans="2:10" ht="15">
      <c r="B64" s="30" t="s">
        <v>12</v>
      </c>
      <c r="C64" s="97">
        <v>0</v>
      </c>
      <c r="D64" s="31">
        <f t="shared" si="7"/>
        <v>0</v>
      </c>
      <c r="E64" s="31">
        <f t="shared" si="8"/>
        <v>0</v>
      </c>
      <c r="F64" s="31">
        <f t="shared" si="8"/>
        <v>0</v>
      </c>
      <c r="G64" s="31">
        <f t="shared" si="8"/>
        <v>0</v>
      </c>
      <c r="H64" s="31">
        <f t="shared" si="8"/>
        <v>0</v>
      </c>
      <c r="J64" s="591"/>
    </row>
    <row r="65" spans="2:10" ht="15">
      <c r="B65" s="30" t="s">
        <v>13</v>
      </c>
      <c r="C65" s="97">
        <v>0</v>
      </c>
      <c r="D65" s="31">
        <f t="shared" si="7"/>
        <v>0</v>
      </c>
      <c r="E65" s="31">
        <f t="shared" si="8"/>
        <v>0</v>
      </c>
      <c r="F65" s="31">
        <f t="shared" si="8"/>
        <v>0</v>
      </c>
      <c r="G65" s="31">
        <f t="shared" si="8"/>
        <v>0</v>
      </c>
      <c r="H65" s="31">
        <f t="shared" si="8"/>
        <v>0</v>
      </c>
      <c r="J65" s="591"/>
    </row>
    <row r="66" spans="2:10" ht="15">
      <c r="B66" s="30" t="s">
        <v>75</v>
      </c>
      <c r="C66" s="97">
        <v>0</v>
      </c>
      <c r="D66" s="31">
        <f t="shared" si="7"/>
        <v>0</v>
      </c>
      <c r="E66" s="31">
        <f t="shared" si="8"/>
        <v>0</v>
      </c>
      <c r="F66" s="31">
        <f t="shared" si="8"/>
        <v>0</v>
      </c>
      <c r="G66" s="31">
        <f t="shared" si="8"/>
        <v>0</v>
      </c>
      <c r="H66" s="31">
        <f t="shared" si="8"/>
        <v>0</v>
      </c>
      <c r="J66" s="591"/>
    </row>
    <row r="67" spans="2:10" ht="15">
      <c r="B67" s="30" t="s">
        <v>30</v>
      </c>
      <c r="C67" s="97">
        <v>0</v>
      </c>
      <c r="D67" s="31">
        <f t="shared" si="7"/>
        <v>0</v>
      </c>
      <c r="E67" s="31">
        <f t="shared" si="8"/>
        <v>0</v>
      </c>
      <c r="F67" s="31">
        <f t="shared" si="8"/>
        <v>0</v>
      </c>
      <c r="G67" s="31">
        <f t="shared" si="8"/>
        <v>0</v>
      </c>
      <c r="H67" s="31">
        <f t="shared" si="8"/>
        <v>0</v>
      </c>
      <c r="J67" s="591"/>
    </row>
    <row r="68" spans="2:10" ht="15">
      <c r="B68" s="35" t="s">
        <v>80</v>
      </c>
      <c r="C68" s="36"/>
      <c r="D68" s="31">
        <f t="shared" ref="D68:H68" si="9">SUM(D60:D67)</f>
        <v>0</v>
      </c>
      <c r="E68" s="31">
        <f t="shared" si="9"/>
        <v>0</v>
      </c>
      <c r="F68" s="31">
        <f t="shared" si="9"/>
        <v>0</v>
      </c>
      <c r="G68" s="31">
        <f t="shared" si="9"/>
        <v>0</v>
      </c>
      <c r="H68" s="31">
        <f t="shared" si="9"/>
        <v>0</v>
      </c>
      <c r="J68" s="591"/>
    </row>
    <row r="69" spans="2:10" ht="15">
      <c r="B69" s="23"/>
      <c r="C69" s="23"/>
      <c r="D69" s="23"/>
      <c r="E69" s="23"/>
      <c r="F69" s="23"/>
      <c r="G69" s="23"/>
      <c r="H69" s="23"/>
      <c r="J69" s="24"/>
    </row>
    <row r="70" spans="2:10" ht="15">
      <c r="B70" s="28" t="s">
        <v>198</v>
      </c>
      <c r="C70" s="28"/>
      <c r="D70" s="29"/>
      <c r="E70" s="29"/>
      <c r="F70" s="29"/>
      <c r="G70" s="29"/>
      <c r="H70" s="29"/>
      <c r="J70" s="90"/>
    </row>
    <row r="71" spans="2:10" ht="15">
      <c r="B71" s="30" t="s">
        <v>108</v>
      </c>
      <c r="C71" s="97">
        <v>0</v>
      </c>
      <c r="D71" s="31">
        <f>C71*D32</f>
        <v>0</v>
      </c>
      <c r="E71" s="31">
        <f t="shared" ref="E71:H75" si="10">IF(E32=0,0,IF(E32&lt;D32,(D71+(D71/D32)*(E32-D32))*(1+E$50),($C71*(E32-D32))+(D71*(1+E$50))))</f>
        <v>0</v>
      </c>
      <c r="F71" s="31">
        <f t="shared" si="10"/>
        <v>0</v>
      </c>
      <c r="G71" s="31">
        <f t="shared" si="10"/>
        <v>0</v>
      </c>
      <c r="H71" s="31">
        <f t="shared" si="10"/>
        <v>0</v>
      </c>
      <c r="J71" s="591"/>
    </row>
    <row r="72" spans="2:10" ht="15">
      <c r="B72" s="30" t="s">
        <v>109</v>
      </c>
      <c r="C72" s="97">
        <v>0</v>
      </c>
      <c r="D72" s="31">
        <f>C72*D33</f>
        <v>0</v>
      </c>
      <c r="E72" s="31">
        <f t="shared" si="10"/>
        <v>0</v>
      </c>
      <c r="F72" s="31">
        <f t="shared" si="10"/>
        <v>0</v>
      </c>
      <c r="G72" s="31">
        <f t="shared" si="10"/>
        <v>0</v>
      </c>
      <c r="H72" s="31">
        <f t="shared" si="10"/>
        <v>0</v>
      </c>
      <c r="J72" s="591"/>
    </row>
    <row r="73" spans="2:10" ht="15">
      <c r="B73" s="30" t="s">
        <v>110</v>
      </c>
      <c r="C73" s="97">
        <v>0</v>
      </c>
      <c r="D73" s="31">
        <f>C73*D34</f>
        <v>0</v>
      </c>
      <c r="E73" s="31">
        <f t="shared" si="10"/>
        <v>0</v>
      </c>
      <c r="F73" s="31">
        <f t="shared" si="10"/>
        <v>0</v>
      </c>
      <c r="G73" s="31">
        <f t="shared" si="10"/>
        <v>0</v>
      </c>
      <c r="H73" s="31">
        <f t="shared" si="10"/>
        <v>0</v>
      </c>
      <c r="J73" s="591"/>
    </row>
    <row r="74" spans="2:10" ht="15">
      <c r="B74" s="30" t="s">
        <v>7</v>
      </c>
      <c r="C74" s="97">
        <v>0</v>
      </c>
      <c r="D74" s="31">
        <f>C74*D35</f>
        <v>0</v>
      </c>
      <c r="E74" s="31">
        <f t="shared" si="10"/>
        <v>0</v>
      </c>
      <c r="F74" s="31">
        <f t="shared" si="10"/>
        <v>0</v>
      </c>
      <c r="G74" s="31">
        <f t="shared" si="10"/>
        <v>0</v>
      </c>
      <c r="H74" s="31">
        <f t="shared" si="10"/>
        <v>0</v>
      </c>
      <c r="J74" s="591"/>
    </row>
    <row r="75" spans="2:10" ht="15">
      <c r="B75" s="30" t="s">
        <v>30</v>
      </c>
      <c r="C75" s="97">
        <v>0</v>
      </c>
      <c r="D75" s="31">
        <f>C75*D36</f>
        <v>0</v>
      </c>
      <c r="E75" s="31">
        <f t="shared" si="10"/>
        <v>0</v>
      </c>
      <c r="F75" s="31">
        <f t="shared" si="10"/>
        <v>0</v>
      </c>
      <c r="G75" s="31">
        <f t="shared" si="10"/>
        <v>0</v>
      </c>
      <c r="H75" s="31">
        <f t="shared" si="10"/>
        <v>0</v>
      </c>
      <c r="J75" s="591"/>
    </row>
    <row r="76" spans="2:10" ht="15">
      <c r="B76" s="32" t="s">
        <v>82</v>
      </c>
      <c r="C76" s="32"/>
      <c r="D76" s="34">
        <f t="shared" ref="D76:H76" si="11">SUM(D71:D75)</f>
        <v>0</v>
      </c>
      <c r="E76" s="34">
        <f t="shared" si="11"/>
        <v>0</v>
      </c>
      <c r="F76" s="34">
        <f t="shared" si="11"/>
        <v>0</v>
      </c>
      <c r="G76" s="34">
        <f t="shared" si="11"/>
        <v>0</v>
      </c>
      <c r="H76" s="34">
        <f t="shared" si="11"/>
        <v>0</v>
      </c>
      <c r="J76" s="591"/>
    </row>
    <row r="77" spans="2:10" ht="15">
      <c r="B77" s="23"/>
      <c r="C77" s="23"/>
      <c r="D77" s="23"/>
      <c r="E77" s="23"/>
      <c r="F77" s="23"/>
      <c r="G77" s="23"/>
      <c r="H77" s="23"/>
      <c r="J77" s="24"/>
    </row>
    <row r="78" spans="2:10" ht="15">
      <c r="B78" s="38" t="s">
        <v>245</v>
      </c>
      <c r="C78" s="38"/>
      <c r="D78" s="34">
        <f t="shared" ref="D78:H78" si="12">+D57+D68+D76</f>
        <v>0</v>
      </c>
      <c r="E78" s="34">
        <f t="shared" si="12"/>
        <v>0</v>
      </c>
      <c r="F78" s="34">
        <f t="shared" si="12"/>
        <v>0</v>
      </c>
      <c r="G78" s="34">
        <f t="shared" si="12"/>
        <v>0</v>
      </c>
      <c r="H78" s="34">
        <f t="shared" si="12"/>
        <v>0</v>
      </c>
      <c r="J78" s="591"/>
    </row>
    <row r="79" spans="2:10">
      <c r="B79"/>
      <c r="C79"/>
      <c r="D79"/>
      <c r="E79"/>
      <c r="F79"/>
      <c r="G79"/>
      <c r="H79"/>
      <c r="J79"/>
    </row>
  </sheetData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3">
    <dataValidation type="custom" showInputMessage="1" showErrorMessage="1" errorTitle="FTE REQUIRED" error="There must be a corresponding FTE entered above for each salary entered." sqref="C71:C75 C60:C67 C52:C56">
      <formula1>SUM(D13:H13)&gt;0</formula1>
    </dataValidation>
    <dataValidation allowBlank="1" showInputMessage="1" sqref="C76"/>
    <dataValidation type="custom" showInputMessage="1" showErrorMessage="1" errorTitle="FTE REQUIRED" error="There must be a corresponding FTE entered above for each salary entered." sqref="C51">
      <formula1>SUM(D12:H12)&gt;0</formula1>
    </dataValidation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tabColor rgb="FF003366"/>
  </sheetPr>
  <dimension ref="A1:L157"/>
  <sheetViews>
    <sheetView showGridLines="0" zoomScale="90" zoomScaleNormal="90" zoomScaleSheetLayoutView="100" workbookViewId="0"/>
  </sheetViews>
  <sheetFormatPr defaultColWidth="8.88671875" defaultRowHeight="15"/>
  <cols>
    <col min="1" max="1" width="3.6640625" style="229" customWidth="1"/>
    <col min="2" max="4" width="2.33203125" style="229" customWidth="1"/>
    <col min="5" max="5" width="51.109375" style="230" customWidth="1"/>
    <col min="6" max="6" width="2.6640625" style="231" customWidth="1"/>
    <col min="7" max="7" width="16.5546875" style="231" customWidth="1"/>
    <col min="8" max="8" width="2.6640625" style="232" customWidth="1"/>
    <col min="9" max="9" width="16.5546875" style="232" customWidth="1"/>
    <col min="10" max="10" width="49.109375" style="229" customWidth="1"/>
    <col min="11" max="16384" width="8.88671875" style="229"/>
  </cols>
  <sheetData>
    <row r="1" spans="2:12" ht="15.6" thickBot="1"/>
    <row r="2" spans="2:12" s="1" customFormat="1" ht="15.6" thickTop="1">
      <c r="B2" s="426" t="str">
        <f>IF(CONTROL!J5=0,Mssg1,UPPER(School))</f>
        <v>Please enter school name on tab - "1) School Information"</v>
      </c>
      <c r="C2" s="116"/>
      <c r="D2" s="116"/>
      <c r="E2" s="116"/>
      <c r="F2" s="116"/>
      <c r="G2" s="116"/>
      <c r="H2" s="116"/>
      <c r="I2" s="116"/>
      <c r="J2" s="117"/>
      <c r="K2" s="246"/>
    </row>
    <row r="3" spans="2:12" s="1" customFormat="1">
      <c r="B3" s="427" t="s">
        <v>145</v>
      </c>
      <c r="C3" s="428"/>
      <c r="D3" s="428"/>
      <c r="E3" s="428"/>
      <c r="F3" s="428"/>
      <c r="G3" s="428"/>
      <c r="H3" s="428"/>
      <c r="I3" s="428"/>
      <c r="J3" s="429"/>
      <c r="K3" s="246"/>
    </row>
    <row r="4" spans="2:12" s="1" customFormat="1">
      <c r="B4" s="427" t="str">
        <f>IF(PreOpenPd="",Mssg2,PreOpenPd)</f>
        <v>Select from dropdown list →</v>
      </c>
      <c r="C4" s="428"/>
      <c r="D4" s="428"/>
      <c r="E4" s="428"/>
      <c r="F4" s="428"/>
      <c r="G4" s="428"/>
      <c r="H4" s="428"/>
      <c r="I4" s="428"/>
      <c r="J4" s="429"/>
      <c r="K4" s="246"/>
    </row>
    <row r="5" spans="2:12" s="1" customFormat="1" ht="34.5" customHeight="1">
      <c r="B5" s="615" t="s">
        <v>1819</v>
      </c>
      <c r="C5" s="478"/>
      <c r="D5" s="478"/>
      <c r="E5" s="478"/>
      <c r="F5" s="478"/>
      <c r="G5" s="478"/>
      <c r="H5" s="478"/>
      <c r="I5" s="478"/>
      <c r="J5" s="479"/>
      <c r="K5" s="246"/>
    </row>
    <row r="6" spans="2:12" s="1" customFormat="1" ht="29.25" customHeight="1">
      <c r="B6" s="476"/>
      <c r="C6" s="477"/>
      <c r="D6" s="477"/>
      <c r="E6" s="477"/>
      <c r="F6" s="236"/>
      <c r="G6" s="236"/>
      <c r="H6" s="261"/>
      <c r="I6" s="261"/>
      <c r="J6" s="430" t="s">
        <v>105</v>
      </c>
      <c r="K6" s="246"/>
      <c r="L6" s="431"/>
    </row>
    <row r="7" spans="2:12" s="1" customFormat="1">
      <c r="B7" s="237" t="s">
        <v>23</v>
      </c>
      <c r="C7" s="238"/>
      <c r="D7" s="238"/>
      <c r="E7" s="239"/>
      <c r="F7" s="240"/>
      <c r="G7" s="240"/>
      <c r="H7" s="572"/>
      <c r="I7" s="243">
        <f>I41</f>
        <v>0</v>
      </c>
      <c r="J7" s="616"/>
      <c r="K7" s="246"/>
    </row>
    <row r="8" spans="2:12" s="1" customFormat="1">
      <c r="B8" s="233" t="s">
        <v>0</v>
      </c>
      <c r="C8" s="234"/>
      <c r="D8" s="234"/>
      <c r="E8" s="246"/>
      <c r="F8" s="192"/>
      <c r="G8" s="192"/>
      <c r="H8" s="248"/>
      <c r="I8" s="249">
        <f>I130</f>
        <v>0</v>
      </c>
      <c r="J8" s="616"/>
      <c r="K8" s="246"/>
    </row>
    <row r="9" spans="2:12" s="1" customFormat="1">
      <c r="B9" s="233" t="s">
        <v>22</v>
      </c>
      <c r="C9" s="260"/>
      <c r="D9" s="260"/>
      <c r="E9" s="246"/>
      <c r="F9" s="339"/>
      <c r="G9" s="339"/>
      <c r="H9" s="261"/>
      <c r="I9" s="432">
        <f>I7-I8</f>
        <v>0</v>
      </c>
      <c r="J9" s="616"/>
      <c r="K9" s="246"/>
    </row>
    <row r="10" spans="2:12" s="1" customFormat="1" ht="6" customHeight="1">
      <c r="B10" s="237"/>
      <c r="C10" s="238"/>
      <c r="D10" s="238"/>
      <c r="E10" s="239"/>
      <c r="F10" s="240"/>
      <c r="G10" s="240"/>
      <c r="H10" s="572"/>
      <c r="I10" s="248"/>
      <c r="J10" s="433"/>
      <c r="K10" s="246"/>
    </row>
    <row r="11" spans="2:12" s="1" customFormat="1" ht="15" customHeight="1">
      <c r="B11" s="618"/>
      <c r="C11" s="239"/>
      <c r="D11" s="239"/>
      <c r="E11" s="619"/>
      <c r="F11" s="619"/>
      <c r="G11" s="240"/>
      <c r="H11" s="573"/>
      <c r="I11" s="1119" t="s">
        <v>142</v>
      </c>
      <c r="J11" s="433"/>
      <c r="K11" s="246"/>
    </row>
    <row r="12" spans="2:12" s="267" customFormat="1">
      <c r="B12" s="620"/>
      <c r="C12" s="253"/>
      <c r="D12" s="253"/>
      <c r="E12" s="621"/>
      <c r="F12" s="621"/>
      <c r="G12" s="254"/>
      <c r="H12" s="255"/>
      <c r="I12" s="1119"/>
      <c r="J12" s="433"/>
      <c r="K12" s="434"/>
    </row>
    <row r="13" spans="2:12" s="267" customFormat="1" ht="6.75" customHeight="1">
      <c r="B13" s="259"/>
      <c r="C13" s="260"/>
      <c r="D13" s="260"/>
      <c r="E13" s="480"/>
      <c r="F13" s="481"/>
      <c r="G13" s="339"/>
      <c r="H13" s="261"/>
      <c r="I13" s="482"/>
      <c r="J13" s="433"/>
      <c r="K13" s="434"/>
    </row>
    <row r="14" spans="2:12" s="245" customFormat="1">
      <c r="B14" s="274" t="s">
        <v>24</v>
      </c>
      <c r="C14" s="275"/>
      <c r="D14" s="275"/>
      <c r="E14" s="276"/>
      <c r="F14" s="189"/>
      <c r="G14" s="189"/>
      <c r="H14" s="277"/>
      <c r="I14" s="277"/>
      <c r="J14" s="433"/>
      <c r="K14" s="276"/>
    </row>
    <row r="15" spans="2:12" s="245" customFormat="1">
      <c r="B15" s="274"/>
      <c r="C15" s="275" t="s">
        <v>25</v>
      </c>
      <c r="D15" s="275"/>
      <c r="E15" s="276"/>
      <c r="F15" s="189"/>
      <c r="G15" s="189"/>
      <c r="H15" s="277"/>
      <c r="I15" s="277"/>
      <c r="J15" s="433"/>
      <c r="K15" s="276"/>
    </row>
    <row r="16" spans="2:12" s="245" customFormat="1">
      <c r="B16" s="278"/>
      <c r="C16" s="151"/>
      <c r="D16" s="275" t="s">
        <v>27</v>
      </c>
      <c r="E16" s="276"/>
      <c r="F16" s="435"/>
      <c r="G16" s="435"/>
      <c r="H16" s="436"/>
      <c r="I16" s="437"/>
      <c r="J16" s="433"/>
      <c r="K16" s="276"/>
    </row>
    <row r="17" spans="2:11" s="245" customFormat="1">
      <c r="B17" s="278"/>
      <c r="C17" s="151"/>
      <c r="D17" s="151"/>
      <c r="E17" s="312" t="s">
        <v>28</v>
      </c>
      <c r="F17" s="438"/>
      <c r="G17" s="438"/>
      <c r="H17" s="436"/>
      <c r="I17" s="439">
        <f>'5) Pre-OP Cash Flow 1-Year'!U17</f>
        <v>0</v>
      </c>
      <c r="J17" s="616"/>
      <c r="K17" s="276"/>
    </row>
    <row r="18" spans="2:11" s="245" customFormat="1">
      <c r="B18" s="278"/>
      <c r="C18" s="151"/>
      <c r="D18" s="151"/>
      <c r="E18" s="312" t="s">
        <v>29</v>
      </c>
      <c r="F18" s="438"/>
      <c r="G18" s="438"/>
      <c r="H18" s="436"/>
      <c r="I18" s="439">
        <f>'5) Pre-OP Cash Flow 1-Year'!U18</f>
        <v>0</v>
      </c>
      <c r="J18" s="616"/>
      <c r="K18" s="276"/>
    </row>
    <row r="19" spans="2:11" s="245" customFormat="1">
      <c r="B19" s="278"/>
      <c r="C19" s="151"/>
      <c r="D19" s="151"/>
      <c r="E19" s="312" t="s">
        <v>30</v>
      </c>
      <c r="F19" s="438"/>
      <c r="G19" s="438"/>
      <c r="H19" s="436"/>
      <c r="I19" s="439">
        <f>'5) Pre-OP Cash Flow 1-Year'!U19</f>
        <v>0</v>
      </c>
      <c r="J19" s="616"/>
      <c r="K19" s="276"/>
    </row>
    <row r="20" spans="2:11" s="245" customFormat="1">
      <c r="B20" s="278"/>
      <c r="C20" s="151"/>
      <c r="D20" s="292" t="s">
        <v>30</v>
      </c>
      <c r="E20" s="276"/>
      <c r="F20" s="435"/>
      <c r="G20" s="435"/>
      <c r="H20" s="436"/>
      <c r="I20" s="439">
        <f>'5) Pre-OP Cash Flow 1-Year'!U20</f>
        <v>0</v>
      </c>
      <c r="J20" s="616"/>
      <c r="K20" s="276"/>
    </row>
    <row r="21" spans="2:11" s="245" customFormat="1">
      <c r="B21" s="278"/>
      <c r="C21" s="151" t="s">
        <v>31</v>
      </c>
      <c r="D21" s="279"/>
      <c r="E21" s="276"/>
      <c r="F21" s="435"/>
      <c r="G21" s="435"/>
      <c r="H21" s="436"/>
      <c r="I21" s="439">
        <f>SUM(I16:I20)</f>
        <v>0</v>
      </c>
      <c r="J21" s="616"/>
      <c r="K21" s="276"/>
    </row>
    <row r="22" spans="2:11" s="276" customFormat="1">
      <c r="B22" s="278"/>
      <c r="C22" s="151"/>
      <c r="D22" s="151"/>
      <c r="E22" s="158"/>
      <c r="F22" s="153"/>
      <c r="G22" s="153"/>
      <c r="H22" s="277"/>
      <c r="I22" s="440"/>
      <c r="J22" s="433"/>
    </row>
    <row r="23" spans="2:11" s="245" customFormat="1">
      <c r="B23" s="274"/>
      <c r="C23" s="234" t="s">
        <v>32</v>
      </c>
      <c r="D23" s="275"/>
      <c r="E23" s="158"/>
      <c r="F23" s="153"/>
      <c r="G23" s="153"/>
      <c r="H23" s="277"/>
      <c r="I23" s="441"/>
      <c r="J23" s="433"/>
      <c r="K23" s="276"/>
    </row>
    <row r="24" spans="2:11" s="245" customFormat="1">
      <c r="B24" s="278"/>
      <c r="C24" s="151"/>
      <c r="D24" s="275" t="s">
        <v>27</v>
      </c>
      <c r="E24" s="276"/>
      <c r="F24" s="189"/>
      <c r="G24" s="189"/>
      <c r="H24" s="277"/>
      <c r="I24" s="442"/>
      <c r="J24" s="433"/>
      <c r="K24" s="276"/>
    </row>
    <row r="25" spans="2:11" s="245" customFormat="1">
      <c r="B25" s="278"/>
      <c r="C25" s="151"/>
      <c r="D25" s="151"/>
      <c r="E25" s="312" t="s">
        <v>37</v>
      </c>
      <c r="F25" s="188"/>
      <c r="G25" s="188"/>
      <c r="H25" s="277"/>
      <c r="I25" s="439">
        <f>'5) Pre-OP Cash Flow 1-Year'!U25</f>
        <v>0</v>
      </c>
      <c r="J25" s="616"/>
      <c r="K25" s="276"/>
    </row>
    <row r="26" spans="2:11" s="245" customFormat="1">
      <c r="B26" s="278"/>
      <c r="C26" s="151"/>
      <c r="D26" s="151"/>
      <c r="E26" s="312" t="s">
        <v>30</v>
      </c>
      <c r="F26" s="188"/>
      <c r="G26" s="188"/>
      <c r="H26" s="277"/>
      <c r="I26" s="439">
        <f>'5) Pre-OP Cash Flow 1-Year'!U26</f>
        <v>0</v>
      </c>
      <c r="J26" s="616"/>
      <c r="K26" s="276"/>
    </row>
    <row r="27" spans="2:11" s="245" customFormat="1">
      <c r="B27" s="278"/>
      <c r="C27" s="151"/>
      <c r="D27" s="292" t="s">
        <v>38</v>
      </c>
      <c r="E27" s="276"/>
      <c r="F27" s="189"/>
      <c r="G27" s="189"/>
      <c r="H27" s="277"/>
      <c r="I27" s="439">
        <f>'5) Pre-OP Cash Flow 1-Year'!U27</f>
        <v>0</v>
      </c>
      <c r="J27" s="616"/>
      <c r="K27" s="276"/>
    </row>
    <row r="28" spans="2:11" s="245" customFormat="1">
      <c r="B28" s="278"/>
      <c r="C28" s="151" t="s">
        <v>39</v>
      </c>
      <c r="D28" s="279"/>
      <c r="E28" s="276"/>
      <c r="F28" s="189"/>
      <c r="G28" s="189"/>
      <c r="H28" s="277"/>
      <c r="I28" s="726">
        <f>SUM(I24:I27)</f>
        <v>0</v>
      </c>
      <c r="J28" s="616"/>
      <c r="K28" s="276"/>
    </row>
    <row r="29" spans="2:11" s="276" customFormat="1">
      <c r="B29" s="278"/>
      <c r="C29" s="151"/>
      <c r="D29" s="151"/>
      <c r="E29" s="158"/>
      <c r="F29" s="153"/>
      <c r="G29" s="153"/>
      <c r="H29" s="277"/>
      <c r="I29" s="440"/>
      <c r="J29" s="433"/>
    </row>
    <row r="30" spans="2:11" s="245" customFormat="1">
      <c r="B30" s="274"/>
      <c r="C30" s="275" t="s">
        <v>40</v>
      </c>
      <c r="D30" s="275"/>
      <c r="E30" s="158"/>
      <c r="F30" s="153"/>
      <c r="G30" s="153"/>
      <c r="H30" s="277"/>
      <c r="I30" s="442"/>
      <c r="J30" s="433"/>
      <c r="K30" s="276"/>
    </row>
    <row r="31" spans="2:11" s="245" customFormat="1">
      <c r="B31" s="278"/>
      <c r="C31" s="151"/>
      <c r="D31" s="279" t="s">
        <v>41</v>
      </c>
      <c r="E31" s="276"/>
      <c r="F31" s="189"/>
      <c r="G31" s="189"/>
      <c r="H31" s="277"/>
      <c r="I31" s="439">
        <f>'5) Pre-OP Cash Flow 1-Year'!U31</f>
        <v>0</v>
      </c>
      <c r="J31" s="616"/>
      <c r="K31" s="276"/>
    </row>
    <row r="32" spans="2:11" s="245" customFormat="1">
      <c r="B32" s="278"/>
      <c r="C32" s="151"/>
      <c r="D32" s="279" t="s">
        <v>42</v>
      </c>
      <c r="E32" s="276"/>
      <c r="F32" s="189"/>
      <c r="G32" s="189"/>
      <c r="H32" s="277"/>
      <c r="I32" s="439">
        <f>'5) Pre-OP Cash Flow 1-Year'!U32</f>
        <v>0</v>
      </c>
      <c r="J32" s="616"/>
      <c r="K32" s="276"/>
    </row>
    <row r="33" spans="2:11" s="245" customFormat="1">
      <c r="B33" s="278"/>
      <c r="C33" s="151"/>
      <c r="D33" s="279" t="s">
        <v>43</v>
      </c>
      <c r="E33" s="276"/>
      <c r="F33" s="189"/>
      <c r="G33" s="189"/>
      <c r="H33" s="277"/>
      <c r="I33" s="439">
        <f>'5) Pre-OP Cash Flow 1-Year'!U33</f>
        <v>0</v>
      </c>
      <c r="J33" s="616"/>
      <c r="K33" s="276"/>
    </row>
    <row r="34" spans="2:11" s="245" customFormat="1">
      <c r="B34" s="278"/>
      <c r="C34" s="151"/>
      <c r="D34" s="279" t="s">
        <v>44</v>
      </c>
      <c r="E34" s="276"/>
      <c r="F34" s="189"/>
      <c r="G34" s="189"/>
      <c r="H34" s="277"/>
      <c r="I34" s="439">
        <f>'5) Pre-OP Cash Flow 1-Year'!U34</f>
        <v>0</v>
      </c>
      <c r="J34" s="616"/>
      <c r="K34" s="276"/>
    </row>
    <row r="35" spans="2:11" s="245" customFormat="1">
      <c r="B35" s="278"/>
      <c r="C35" s="151"/>
      <c r="D35" s="279" t="s">
        <v>45</v>
      </c>
      <c r="E35" s="276"/>
      <c r="F35" s="189"/>
      <c r="G35" s="189"/>
      <c r="H35" s="277"/>
      <c r="I35" s="439">
        <f>'5) Pre-OP Cash Flow 1-Year'!U35</f>
        <v>0</v>
      </c>
      <c r="J35" s="616"/>
      <c r="K35" s="276"/>
    </row>
    <row r="36" spans="2:11" s="245" customFormat="1">
      <c r="B36" s="278"/>
      <c r="C36" s="151"/>
      <c r="D36" s="279" t="s">
        <v>46</v>
      </c>
      <c r="E36" s="276"/>
      <c r="F36" s="189"/>
      <c r="G36" s="189"/>
      <c r="H36" s="277"/>
      <c r="I36" s="439">
        <f>'5) Pre-OP Cash Flow 1-Year'!U36</f>
        <v>0</v>
      </c>
      <c r="J36" s="616"/>
      <c r="K36" s="276"/>
    </row>
    <row r="37" spans="2:11" s="245" customFormat="1">
      <c r="B37" s="278"/>
      <c r="C37" s="151"/>
      <c r="D37" s="279" t="s">
        <v>47</v>
      </c>
      <c r="E37" s="276"/>
      <c r="F37" s="189"/>
      <c r="G37" s="189"/>
      <c r="H37" s="277"/>
      <c r="I37" s="439">
        <f>'5) Pre-OP Cash Flow 1-Year'!U37</f>
        <v>0</v>
      </c>
      <c r="J37" s="616"/>
      <c r="K37" s="276"/>
    </row>
    <row r="38" spans="2:11" s="245" customFormat="1">
      <c r="B38" s="278"/>
      <c r="C38" s="151"/>
      <c r="D38" s="279" t="s">
        <v>48</v>
      </c>
      <c r="E38" s="276"/>
      <c r="F38" s="189"/>
      <c r="G38" s="189"/>
      <c r="H38" s="277"/>
      <c r="I38" s="439">
        <f>'5) Pre-OP Cash Flow 1-Year'!U38</f>
        <v>0</v>
      </c>
      <c r="J38" s="616"/>
      <c r="K38" s="276"/>
    </row>
    <row r="39" spans="2:11" s="245" customFormat="1">
      <c r="B39" s="278"/>
      <c r="C39" s="151" t="s">
        <v>49</v>
      </c>
      <c r="D39" s="279"/>
      <c r="E39" s="276"/>
      <c r="F39" s="189"/>
      <c r="G39" s="189"/>
      <c r="H39" s="277"/>
      <c r="I39" s="726">
        <f>SUM(I31:I38)</f>
        <v>0</v>
      </c>
      <c r="J39" s="616"/>
      <c r="K39" s="276"/>
    </row>
    <row r="40" spans="2:11" s="276" customFormat="1">
      <c r="B40" s="278"/>
      <c r="C40" s="151"/>
      <c r="D40" s="279"/>
      <c r="F40" s="189"/>
      <c r="G40" s="189"/>
      <c r="H40" s="277"/>
      <c r="I40" s="442"/>
      <c r="J40" s="433"/>
    </row>
    <row r="41" spans="2:11" s="245" customFormat="1" ht="17.399999999999999" thickBot="1">
      <c r="B41" s="297" t="s">
        <v>50</v>
      </c>
      <c r="C41" s="298"/>
      <c r="D41" s="298"/>
      <c r="E41" s="299"/>
      <c r="F41" s="300"/>
      <c r="G41" s="300"/>
      <c r="H41" s="364"/>
      <c r="I41" s="443">
        <f>I39+I28+I21</f>
        <v>0</v>
      </c>
      <c r="J41" s="622"/>
      <c r="K41" s="276"/>
    </row>
    <row r="42" spans="2:11" s="245" customFormat="1" ht="15" customHeight="1" thickTop="1">
      <c r="B42" s="444"/>
      <c r="C42" s="305"/>
      <c r="D42" s="305"/>
      <c r="E42" s="306"/>
      <c r="F42" s="307"/>
      <c r="G42" s="307"/>
      <c r="H42" s="308"/>
      <c r="I42" s="445"/>
      <c r="J42" s="623"/>
      <c r="K42" s="276"/>
    </row>
    <row r="43" spans="2:11" s="245" customFormat="1">
      <c r="B43" s="274" t="s">
        <v>51</v>
      </c>
      <c r="C43" s="275"/>
      <c r="D43" s="275"/>
      <c r="E43" s="276"/>
      <c r="F43" s="189"/>
      <c r="G43" s="189"/>
      <c r="H43" s="277"/>
      <c r="I43" s="441"/>
      <c r="J43" s="433"/>
      <c r="K43" s="276"/>
    </row>
    <row r="44" spans="2:11" s="245" customFormat="1" ht="30" customHeight="1">
      <c r="B44" s="278"/>
      <c r="C44" s="731" t="s">
        <v>78</v>
      </c>
      <c r="D44" s="151"/>
      <c r="E44" s="276"/>
      <c r="F44" s="276"/>
      <c r="G44" s="145" t="s">
        <v>293</v>
      </c>
      <c r="H44" s="277"/>
      <c r="I44" s="441"/>
      <c r="J44" s="433"/>
      <c r="K44" s="276"/>
    </row>
    <row r="45" spans="2:11" s="245" customFormat="1">
      <c r="B45" s="278"/>
      <c r="C45" s="276"/>
      <c r="D45" s="183" t="s">
        <v>135</v>
      </c>
      <c r="E45" s="312"/>
      <c r="F45" s="312"/>
      <c r="G45" s="446">
        <f>'5) Pre-OP Cash Flow 1-Year'!G45</f>
        <v>0</v>
      </c>
      <c r="H45" s="277"/>
      <c r="I45" s="439">
        <f>'5) Pre-OP Cash Flow 1-Year'!U45</f>
        <v>0</v>
      </c>
      <c r="J45" s="616"/>
      <c r="K45" s="276"/>
    </row>
    <row r="46" spans="2:11" s="245" customFormat="1">
      <c r="B46" s="278"/>
      <c r="C46" s="276"/>
      <c r="D46" s="183" t="s">
        <v>136</v>
      </c>
      <c r="E46" s="312"/>
      <c r="F46" s="312"/>
      <c r="G46" s="446">
        <f>'5) Pre-OP Cash Flow 1-Year'!G46</f>
        <v>0</v>
      </c>
      <c r="H46" s="277"/>
      <c r="I46" s="439">
        <f>'5) Pre-OP Cash Flow 1-Year'!U46</f>
        <v>0</v>
      </c>
      <c r="J46" s="616"/>
      <c r="K46" s="276"/>
    </row>
    <row r="47" spans="2:11" s="245" customFormat="1">
      <c r="B47" s="278"/>
      <c r="C47" s="276"/>
      <c r="D47" s="183" t="s">
        <v>137</v>
      </c>
      <c r="E47" s="312"/>
      <c r="F47" s="312"/>
      <c r="G47" s="446">
        <f>'5) Pre-OP Cash Flow 1-Year'!G47</f>
        <v>0</v>
      </c>
      <c r="H47" s="277"/>
      <c r="I47" s="439">
        <f>'5) Pre-OP Cash Flow 1-Year'!U47</f>
        <v>0</v>
      </c>
      <c r="J47" s="616"/>
      <c r="K47" s="276"/>
    </row>
    <row r="48" spans="2:11" s="245" customFormat="1">
      <c r="B48" s="278"/>
      <c r="C48" s="276"/>
      <c r="D48" s="183" t="s">
        <v>106</v>
      </c>
      <c r="E48" s="312"/>
      <c r="F48" s="312"/>
      <c r="G48" s="446">
        <f>'5) Pre-OP Cash Flow 1-Year'!G48</f>
        <v>0</v>
      </c>
      <c r="H48" s="277"/>
      <c r="I48" s="439">
        <f>'5) Pre-OP Cash Flow 1-Year'!U48</f>
        <v>0</v>
      </c>
      <c r="J48" s="616"/>
      <c r="K48" s="276"/>
    </row>
    <row r="49" spans="2:11" s="245" customFormat="1">
      <c r="B49" s="278"/>
      <c r="C49" s="276"/>
      <c r="D49" s="183" t="s">
        <v>107</v>
      </c>
      <c r="E49" s="312"/>
      <c r="F49" s="312"/>
      <c r="G49" s="446">
        <f>'5) Pre-OP Cash Flow 1-Year'!G49</f>
        <v>0</v>
      </c>
      <c r="H49" s="277"/>
      <c r="I49" s="439">
        <f>'5) Pre-OP Cash Flow 1-Year'!U49</f>
        <v>0</v>
      </c>
      <c r="J49" s="616"/>
      <c r="K49" s="276"/>
    </row>
    <row r="50" spans="2:11" s="245" customFormat="1">
      <c r="B50" s="278"/>
      <c r="C50" s="276"/>
      <c r="D50" s="183" t="s">
        <v>138</v>
      </c>
      <c r="E50" s="312"/>
      <c r="F50" s="312"/>
      <c r="G50" s="446">
        <f>'5) Pre-OP Cash Flow 1-Year'!G50</f>
        <v>0</v>
      </c>
      <c r="H50" s="277"/>
      <c r="I50" s="439">
        <f>'5) Pre-OP Cash Flow 1-Year'!U50</f>
        <v>0</v>
      </c>
      <c r="J50" s="616"/>
      <c r="K50" s="276"/>
    </row>
    <row r="51" spans="2:11" s="245" customFormat="1">
      <c r="B51" s="278"/>
      <c r="C51" s="186" t="s">
        <v>77</v>
      </c>
      <c r="D51" s="276"/>
      <c r="E51" s="312"/>
      <c r="F51" s="312"/>
      <c r="G51" s="1030">
        <f>SUM(G45:G50)</f>
        <v>0</v>
      </c>
      <c r="H51" s="277"/>
      <c r="I51" s="439">
        <f>SUM(I45:I50)</f>
        <v>0</v>
      </c>
      <c r="J51" s="616"/>
      <c r="K51" s="276"/>
    </row>
    <row r="52" spans="2:11" s="245" customFormat="1">
      <c r="B52" s="278"/>
      <c r="C52" s="276"/>
      <c r="D52" s="312"/>
      <c r="E52" s="312"/>
      <c r="F52" s="312"/>
      <c r="G52" s="367"/>
      <c r="H52" s="277"/>
      <c r="I52" s="441"/>
      <c r="J52" s="433"/>
      <c r="K52" s="276"/>
    </row>
    <row r="53" spans="2:11" s="245" customFormat="1">
      <c r="B53" s="278"/>
      <c r="C53" s="311" t="s">
        <v>79</v>
      </c>
      <c r="D53" s="151"/>
      <c r="E53" s="276"/>
      <c r="F53" s="276"/>
      <c r="G53" s="368"/>
      <c r="H53" s="277"/>
      <c r="I53" s="441"/>
      <c r="J53" s="433"/>
      <c r="K53" s="276"/>
    </row>
    <row r="54" spans="2:11" s="245" customFormat="1">
      <c r="B54" s="278"/>
      <c r="C54" s="276"/>
      <c r="D54" s="183" t="s">
        <v>52</v>
      </c>
      <c r="E54" s="312"/>
      <c r="F54" s="312"/>
      <c r="G54" s="446">
        <f>'5) Pre-OP Cash Flow 1-Year'!G54</f>
        <v>0</v>
      </c>
      <c r="H54" s="447"/>
      <c r="I54" s="439">
        <f>'5) Pre-OP Cash Flow 1-Year'!U54</f>
        <v>0</v>
      </c>
      <c r="J54" s="616"/>
      <c r="K54" s="276"/>
    </row>
    <row r="55" spans="2:11" s="245" customFormat="1">
      <c r="B55" s="278"/>
      <c r="C55" s="276"/>
      <c r="D55" s="183" t="s">
        <v>53</v>
      </c>
      <c r="E55" s="312"/>
      <c r="F55" s="312"/>
      <c r="G55" s="446">
        <f>'5) Pre-OP Cash Flow 1-Year'!G55</f>
        <v>0</v>
      </c>
      <c r="H55" s="447"/>
      <c r="I55" s="439">
        <f>'5) Pre-OP Cash Flow 1-Year'!U55</f>
        <v>0</v>
      </c>
      <c r="J55" s="616"/>
      <c r="K55" s="276"/>
    </row>
    <row r="56" spans="2:11" s="245" customFormat="1">
      <c r="B56" s="278"/>
      <c r="C56" s="276"/>
      <c r="D56" s="183" t="s">
        <v>10</v>
      </c>
      <c r="E56" s="312"/>
      <c r="F56" s="312"/>
      <c r="G56" s="446">
        <f>'5) Pre-OP Cash Flow 1-Year'!G56</f>
        <v>0</v>
      </c>
      <c r="H56" s="447"/>
      <c r="I56" s="439">
        <f>'5) Pre-OP Cash Flow 1-Year'!U56</f>
        <v>0</v>
      </c>
      <c r="J56" s="616"/>
      <c r="K56" s="276"/>
    </row>
    <row r="57" spans="2:11" s="245" customFormat="1">
      <c r="B57" s="278"/>
      <c r="C57" s="276"/>
      <c r="D57" s="183" t="s">
        <v>11</v>
      </c>
      <c r="E57" s="312"/>
      <c r="F57" s="312"/>
      <c r="G57" s="446">
        <f>'5) Pre-OP Cash Flow 1-Year'!G57</f>
        <v>0</v>
      </c>
      <c r="H57" s="447"/>
      <c r="I57" s="439">
        <f>'5) Pre-OP Cash Flow 1-Year'!U57</f>
        <v>0</v>
      </c>
      <c r="J57" s="616"/>
      <c r="K57" s="276"/>
    </row>
    <row r="58" spans="2:11" s="245" customFormat="1">
      <c r="B58" s="278"/>
      <c r="C58" s="276"/>
      <c r="D58" s="183" t="s">
        <v>12</v>
      </c>
      <c r="E58" s="312"/>
      <c r="F58" s="312"/>
      <c r="G58" s="446">
        <f>'5) Pre-OP Cash Flow 1-Year'!G58</f>
        <v>0</v>
      </c>
      <c r="H58" s="447"/>
      <c r="I58" s="439">
        <f>'5) Pre-OP Cash Flow 1-Year'!U58</f>
        <v>0</v>
      </c>
      <c r="J58" s="616"/>
      <c r="K58" s="276"/>
    </row>
    <row r="59" spans="2:11" s="245" customFormat="1">
      <c r="B59" s="278"/>
      <c r="C59" s="276"/>
      <c r="D59" s="183" t="s">
        <v>13</v>
      </c>
      <c r="E59" s="312"/>
      <c r="F59" s="312"/>
      <c r="G59" s="446">
        <f>'5) Pre-OP Cash Flow 1-Year'!G59</f>
        <v>0</v>
      </c>
      <c r="H59" s="447"/>
      <c r="I59" s="439">
        <f>'5) Pre-OP Cash Flow 1-Year'!U59</f>
        <v>0</v>
      </c>
      <c r="J59" s="616"/>
      <c r="K59" s="276"/>
    </row>
    <row r="60" spans="2:11" s="245" customFormat="1">
      <c r="B60" s="278"/>
      <c r="C60" s="276"/>
      <c r="D60" s="183" t="s">
        <v>75</v>
      </c>
      <c r="E60" s="312"/>
      <c r="F60" s="312"/>
      <c r="G60" s="446">
        <f>'5) Pre-OP Cash Flow 1-Year'!G60</f>
        <v>0</v>
      </c>
      <c r="H60" s="447"/>
      <c r="I60" s="439">
        <f>'5) Pre-OP Cash Flow 1-Year'!U60</f>
        <v>0</v>
      </c>
      <c r="J60" s="616"/>
      <c r="K60" s="276"/>
    </row>
    <row r="61" spans="2:11" s="245" customFormat="1">
      <c r="B61" s="278"/>
      <c r="C61" s="276"/>
      <c r="D61" s="191" t="s">
        <v>30</v>
      </c>
      <c r="E61" s="312"/>
      <c r="F61" s="312"/>
      <c r="G61" s="446">
        <f>'5) Pre-OP Cash Flow 1-Year'!G61</f>
        <v>0</v>
      </c>
      <c r="H61" s="447"/>
      <c r="I61" s="439">
        <f>'5) Pre-OP Cash Flow 1-Year'!U61</f>
        <v>0</v>
      </c>
      <c r="J61" s="616"/>
      <c r="K61" s="276"/>
    </row>
    <row r="62" spans="2:11" s="245" customFormat="1">
      <c r="B62" s="278"/>
      <c r="C62" s="186" t="s">
        <v>80</v>
      </c>
      <c r="D62" s="276"/>
      <c r="E62" s="312"/>
      <c r="F62" s="312"/>
      <c r="G62" s="1030">
        <f>SUM(G54:G61)</f>
        <v>0</v>
      </c>
      <c r="H62" s="447"/>
      <c r="I62" s="726">
        <f>SUM(I54:I61)</f>
        <v>0</v>
      </c>
      <c r="J62" s="616"/>
      <c r="K62" s="276"/>
    </row>
    <row r="63" spans="2:11" s="245" customFormat="1">
      <c r="B63" s="278"/>
      <c r="C63" s="276"/>
      <c r="D63" s="312"/>
      <c r="E63" s="312"/>
      <c r="F63" s="312"/>
      <c r="G63" s="367"/>
      <c r="H63" s="277"/>
      <c r="I63" s="441"/>
      <c r="J63" s="433"/>
      <c r="K63" s="276"/>
    </row>
    <row r="64" spans="2:11" s="245" customFormat="1">
      <c r="B64" s="278"/>
      <c r="C64" s="311" t="s">
        <v>81</v>
      </c>
      <c r="D64" s="151"/>
      <c r="E64" s="276"/>
      <c r="F64" s="276"/>
      <c r="G64" s="370"/>
      <c r="H64" s="277"/>
      <c r="I64" s="441"/>
      <c r="J64" s="433"/>
      <c r="K64" s="276"/>
    </row>
    <row r="65" spans="2:11" s="245" customFormat="1">
      <c r="B65" s="278"/>
      <c r="C65" s="276"/>
      <c r="D65" s="183" t="s">
        <v>108</v>
      </c>
      <c r="E65" s="312"/>
      <c r="F65" s="312"/>
      <c r="G65" s="446">
        <f>'5) Pre-OP Cash Flow 1-Year'!G65</f>
        <v>0</v>
      </c>
      <c r="H65" s="277"/>
      <c r="I65" s="439">
        <f>'5) Pre-OP Cash Flow 1-Year'!U65</f>
        <v>0</v>
      </c>
      <c r="J65" s="616"/>
      <c r="K65" s="276"/>
    </row>
    <row r="66" spans="2:11" s="245" customFormat="1">
      <c r="B66" s="278"/>
      <c r="C66" s="276"/>
      <c r="D66" s="183" t="s">
        <v>109</v>
      </c>
      <c r="E66" s="312"/>
      <c r="F66" s="312"/>
      <c r="G66" s="446">
        <f>'5) Pre-OP Cash Flow 1-Year'!G66</f>
        <v>0</v>
      </c>
      <c r="H66" s="277"/>
      <c r="I66" s="439">
        <f>'5) Pre-OP Cash Flow 1-Year'!U66</f>
        <v>0</v>
      </c>
      <c r="J66" s="616"/>
      <c r="K66" s="276"/>
    </row>
    <row r="67" spans="2:11" s="245" customFormat="1">
      <c r="B67" s="278"/>
      <c r="C67" s="276"/>
      <c r="D67" s="183" t="s">
        <v>110</v>
      </c>
      <c r="E67" s="312"/>
      <c r="F67" s="312"/>
      <c r="G67" s="446">
        <f>'5) Pre-OP Cash Flow 1-Year'!G67</f>
        <v>0</v>
      </c>
      <c r="H67" s="277"/>
      <c r="I67" s="439">
        <f>'5) Pre-OP Cash Flow 1-Year'!U67</f>
        <v>0</v>
      </c>
      <c r="J67" s="616"/>
      <c r="K67" s="276"/>
    </row>
    <row r="68" spans="2:11" s="245" customFormat="1">
      <c r="B68" s="278"/>
      <c r="C68" s="276"/>
      <c r="D68" s="183" t="s">
        <v>7</v>
      </c>
      <c r="E68" s="312"/>
      <c r="F68" s="312"/>
      <c r="G68" s="446">
        <f>'5) Pre-OP Cash Flow 1-Year'!G68</f>
        <v>0</v>
      </c>
      <c r="H68" s="277"/>
      <c r="I68" s="439">
        <f>'5) Pre-OP Cash Flow 1-Year'!U68</f>
        <v>0</v>
      </c>
      <c r="J68" s="616"/>
      <c r="K68" s="276"/>
    </row>
    <row r="69" spans="2:11" s="245" customFormat="1">
      <c r="B69" s="278"/>
      <c r="C69" s="276"/>
      <c r="D69" s="183" t="s">
        <v>30</v>
      </c>
      <c r="E69" s="312"/>
      <c r="F69" s="312"/>
      <c r="G69" s="446">
        <f>'5) Pre-OP Cash Flow 1-Year'!G69</f>
        <v>0</v>
      </c>
      <c r="H69" s="277"/>
      <c r="I69" s="439">
        <f>'5) Pre-OP Cash Flow 1-Year'!U69</f>
        <v>0</v>
      </c>
      <c r="J69" s="616"/>
      <c r="K69" s="276"/>
    </row>
    <row r="70" spans="2:11" s="245" customFormat="1">
      <c r="B70" s="278"/>
      <c r="C70" s="186" t="s">
        <v>82</v>
      </c>
      <c r="D70" s="276"/>
      <c r="E70" s="312"/>
      <c r="F70" s="312"/>
      <c r="G70" s="184">
        <f>SUM(G65:G69)</f>
        <v>0</v>
      </c>
      <c r="H70" s="277"/>
      <c r="I70" s="726">
        <f>SUM(I65:I69)</f>
        <v>0</v>
      </c>
      <c r="J70" s="616"/>
      <c r="K70" s="276"/>
    </row>
    <row r="71" spans="2:11" s="245" customFormat="1">
      <c r="B71" s="278"/>
      <c r="C71" s="276"/>
      <c r="D71" s="312"/>
      <c r="E71" s="312"/>
      <c r="F71" s="312"/>
      <c r="G71" s="188"/>
      <c r="H71" s="277"/>
      <c r="I71" s="441"/>
      <c r="J71" s="433"/>
      <c r="K71" s="276"/>
    </row>
    <row r="72" spans="2:11" s="245" customFormat="1" ht="16.8">
      <c r="B72" s="278"/>
      <c r="C72" s="193" t="s">
        <v>83</v>
      </c>
      <c r="D72" s="151"/>
      <c r="E72" s="151"/>
      <c r="F72" s="151"/>
      <c r="G72" s="1031">
        <f>G51+G62+G70</f>
        <v>0</v>
      </c>
      <c r="H72" s="277"/>
      <c r="I72" s="457">
        <f>I51+I62+I70</f>
        <v>0</v>
      </c>
      <c r="J72" s="616"/>
      <c r="K72" s="276"/>
    </row>
    <row r="73" spans="2:11" s="245" customFormat="1">
      <c r="B73" s="278"/>
      <c r="C73" s="276"/>
      <c r="D73" s="312"/>
      <c r="E73" s="312"/>
      <c r="F73" s="312"/>
      <c r="G73" s="188"/>
      <c r="H73" s="277"/>
      <c r="I73" s="441"/>
      <c r="J73" s="433"/>
      <c r="K73" s="276"/>
    </row>
    <row r="74" spans="2:11" s="245" customFormat="1">
      <c r="B74" s="278"/>
      <c r="C74" s="311" t="s">
        <v>84</v>
      </c>
      <c r="D74" s="151"/>
      <c r="E74" s="151"/>
      <c r="F74" s="151"/>
      <c r="G74" s="192"/>
      <c r="H74" s="277"/>
      <c r="I74" s="441"/>
      <c r="J74" s="433"/>
      <c r="K74" s="276"/>
    </row>
    <row r="75" spans="2:11" s="245" customFormat="1">
      <c r="B75" s="278"/>
      <c r="C75" s="276"/>
      <c r="D75" s="183" t="s">
        <v>14</v>
      </c>
      <c r="E75" s="151"/>
      <c r="F75" s="151"/>
      <c r="G75" s="192"/>
      <c r="H75" s="277"/>
      <c r="I75" s="439">
        <f>'5) Pre-OP Cash Flow 1-Year'!U75</f>
        <v>0</v>
      </c>
      <c r="J75" s="616"/>
      <c r="K75" s="276"/>
    </row>
    <row r="76" spans="2:11" s="245" customFormat="1">
      <c r="B76" s="278"/>
      <c r="C76" s="276"/>
      <c r="D76" s="312" t="s">
        <v>71</v>
      </c>
      <c r="E76" s="151"/>
      <c r="F76" s="151"/>
      <c r="G76" s="192"/>
      <c r="H76" s="277"/>
      <c r="I76" s="439">
        <f>'5) Pre-OP Cash Flow 1-Year'!U76</f>
        <v>0</v>
      </c>
      <c r="J76" s="616"/>
      <c r="K76" s="276"/>
    </row>
    <row r="77" spans="2:11" s="245" customFormat="1">
      <c r="B77" s="278"/>
      <c r="C77" s="276"/>
      <c r="D77" s="183" t="s">
        <v>60</v>
      </c>
      <c r="E77" s="151"/>
      <c r="F77" s="151"/>
      <c r="G77" s="192"/>
      <c r="H77" s="277"/>
      <c r="I77" s="439">
        <f>'5) Pre-OP Cash Flow 1-Year'!U77</f>
        <v>0</v>
      </c>
      <c r="J77" s="616"/>
      <c r="K77" s="276"/>
    </row>
    <row r="78" spans="2:11" s="245" customFormat="1">
      <c r="B78" s="278"/>
      <c r="C78" s="186" t="s">
        <v>85</v>
      </c>
      <c r="D78" s="151"/>
      <c r="E78" s="151"/>
      <c r="F78" s="151"/>
      <c r="G78" s="192"/>
      <c r="H78" s="277"/>
      <c r="I78" s="726">
        <f>SUM(I75:I77)</f>
        <v>0</v>
      </c>
      <c r="J78" s="616"/>
      <c r="K78" s="276"/>
    </row>
    <row r="79" spans="2:11" s="245" customFormat="1">
      <c r="B79" s="278"/>
      <c r="C79" s="276"/>
      <c r="D79" s="312"/>
      <c r="E79" s="312"/>
      <c r="F79" s="312"/>
      <c r="G79" s="188"/>
      <c r="H79" s="277"/>
      <c r="I79" s="441"/>
      <c r="J79" s="433"/>
      <c r="K79" s="276"/>
    </row>
    <row r="80" spans="2:11" s="245" customFormat="1" ht="16.8">
      <c r="B80" s="278"/>
      <c r="C80" s="193" t="s">
        <v>86</v>
      </c>
      <c r="D80" s="151"/>
      <c r="E80" s="151"/>
      <c r="F80" s="151"/>
      <c r="G80" s="1031">
        <f>G72</f>
        <v>0</v>
      </c>
      <c r="H80" s="277"/>
      <c r="I80" s="457">
        <f>I72+I78</f>
        <v>0</v>
      </c>
      <c r="J80" s="616"/>
      <c r="K80" s="276"/>
    </row>
    <row r="81" spans="2:11" s="276" customFormat="1">
      <c r="B81" s="278"/>
      <c r="E81" s="312"/>
      <c r="F81" s="312"/>
      <c r="G81" s="188"/>
      <c r="H81" s="277"/>
      <c r="I81" s="441"/>
      <c r="J81" s="433"/>
    </row>
    <row r="82" spans="2:11" s="245" customFormat="1">
      <c r="B82" s="278"/>
      <c r="C82" s="311" t="s">
        <v>87</v>
      </c>
      <c r="D82" s="276"/>
      <c r="E82" s="312"/>
      <c r="F82" s="312"/>
      <c r="G82" s="188"/>
      <c r="H82" s="277"/>
      <c r="I82" s="441"/>
      <c r="J82" s="433"/>
      <c r="K82" s="276"/>
    </row>
    <row r="83" spans="2:11" s="245" customFormat="1">
      <c r="B83" s="278"/>
      <c r="C83" s="276"/>
      <c r="D83" s="151" t="s">
        <v>67</v>
      </c>
      <c r="E83" s="312"/>
      <c r="F83" s="312"/>
      <c r="G83" s="188"/>
      <c r="H83" s="277"/>
      <c r="I83" s="439">
        <f>'5) Pre-OP Cash Flow 1-Year'!U83</f>
        <v>0</v>
      </c>
      <c r="J83" s="616"/>
      <c r="K83" s="276"/>
    </row>
    <row r="84" spans="2:11" s="245" customFormat="1">
      <c r="B84" s="278"/>
      <c r="C84" s="276"/>
      <c r="D84" s="183" t="s">
        <v>5</v>
      </c>
      <c r="E84" s="312"/>
      <c r="F84" s="312"/>
      <c r="G84" s="188"/>
      <c r="H84" s="277"/>
      <c r="I84" s="439">
        <f>'5) Pre-OP Cash Flow 1-Year'!U84</f>
        <v>0</v>
      </c>
      <c r="J84" s="616"/>
      <c r="K84" s="276"/>
    </row>
    <row r="85" spans="2:11" s="245" customFormat="1">
      <c r="B85" s="278"/>
      <c r="C85" s="276"/>
      <c r="D85" s="183" t="s">
        <v>68</v>
      </c>
      <c r="E85" s="312"/>
      <c r="F85" s="312"/>
      <c r="G85" s="188"/>
      <c r="H85" s="277"/>
      <c r="I85" s="439">
        <f>'5) Pre-OP Cash Flow 1-Year'!U85</f>
        <v>0</v>
      </c>
      <c r="J85" s="616"/>
      <c r="K85" s="276"/>
    </row>
    <row r="86" spans="2:11" s="245" customFormat="1">
      <c r="B86" s="278"/>
      <c r="C86" s="276"/>
      <c r="D86" s="183" t="s">
        <v>15</v>
      </c>
      <c r="E86" s="312"/>
      <c r="F86" s="312"/>
      <c r="G86" s="188"/>
      <c r="H86" s="277"/>
      <c r="I86" s="439">
        <f>'5) Pre-OP Cash Flow 1-Year'!U86</f>
        <v>0</v>
      </c>
      <c r="J86" s="616"/>
      <c r="K86" s="276"/>
    </row>
    <row r="87" spans="2:11" s="245" customFormat="1">
      <c r="B87" s="278"/>
      <c r="C87" s="276"/>
      <c r="D87" s="183" t="s">
        <v>59</v>
      </c>
      <c r="E87" s="312"/>
      <c r="F87" s="312"/>
      <c r="G87" s="188"/>
      <c r="H87" s="277"/>
      <c r="I87" s="439">
        <f>'5) Pre-OP Cash Flow 1-Year'!U87</f>
        <v>0</v>
      </c>
      <c r="J87" s="616"/>
      <c r="K87" s="276"/>
    </row>
    <row r="88" spans="2:11" s="245" customFormat="1">
      <c r="B88" s="278"/>
      <c r="C88" s="276"/>
      <c r="D88" s="183" t="s">
        <v>16</v>
      </c>
      <c r="E88" s="312"/>
      <c r="F88" s="312"/>
      <c r="G88" s="188"/>
      <c r="H88" s="277"/>
      <c r="I88" s="439">
        <f>'5) Pre-OP Cash Flow 1-Year'!U88</f>
        <v>0</v>
      </c>
      <c r="J88" s="616"/>
      <c r="K88" s="276"/>
    </row>
    <row r="89" spans="2:11" s="245" customFormat="1">
      <c r="B89" s="278"/>
      <c r="C89" s="276"/>
      <c r="D89" s="183" t="s">
        <v>17</v>
      </c>
      <c r="E89" s="312"/>
      <c r="F89" s="312"/>
      <c r="G89" s="188"/>
      <c r="H89" s="277"/>
      <c r="I89" s="439">
        <f>'5) Pre-OP Cash Flow 1-Year'!U89</f>
        <v>0</v>
      </c>
      <c r="J89" s="616"/>
      <c r="K89" s="276"/>
    </row>
    <row r="90" spans="2:11" s="245" customFormat="1">
      <c r="B90" s="278"/>
      <c r="C90" s="276"/>
      <c r="D90" s="183" t="s">
        <v>70</v>
      </c>
      <c r="E90" s="312"/>
      <c r="F90" s="312"/>
      <c r="G90" s="188"/>
      <c r="H90" s="277"/>
      <c r="I90" s="439">
        <f>'5) Pre-OP Cash Flow 1-Year'!U90</f>
        <v>0</v>
      </c>
      <c r="J90" s="616"/>
      <c r="K90" s="276"/>
    </row>
    <row r="91" spans="2:11" s="245" customFormat="1">
      <c r="B91" s="278"/>
      <c r="C91" s="276"/>
      <c r="D91" s="148" t="s">
        <v>69</v>
      </c>
      <c r="E91" s="312"/>
      <c r="F91" s="312"/>
      <c r="G91" s="188"/>
      <c r="H91" s="277"/>
      <c r="I91" s="439">
        <f>'5) Pre-OP Cash Flow 1-Year'!U91</f>
        <v>0</v>
      </c>
      <c r="J91" s="616"/>
      <c r="K91" s="276"/>
    </row>
    <row r="92" spans="2:11" s="245" customFormat="1" ht="15.6" thickBot="1">
      <c r="B92" s="449"/>
      <c r="C92" s="450" t="s">
        <v>88</v>
      </c>
      <c r="D92" s="325"/>
      <c r="E92" s="451"/>
      <c r="F92" s="451"/>
      <c r="G92" s="452"/>
      <c r="H92" s="364"/>
      <c r="I92" s="727">
        <f>SUM(I83:I91)</f>
        <v>0</v>
      </c>
      <c r="J92" s="622"/>
      <c r="K92" s="276"/>
    </row>
    <row r="93" spans="2:11" s="245" customFormat="1" ht="15.6" thickTop="1">
      <c r="B93" s="453"/>
      <c r="C93" s="306"/>
      <c r="D93" s="454"/>
      <c r="E93" s="454"/>
      <c r="F93" s="454"/>
      <c r="G93" s="455"/>
      <c r="H93" s="308"/>
      <c r="I93" s="456"/>
      <c r="J93" s="623"/>
      <c r="K93" s="276"/>
    </row>
    <row r="94" spans="2:11" s="245" customFormat="1">
      <c r="B94" s="278"/>
      <c r="C94" s="311" t="s">
        <v>89</v>
      </c>
      <c r="D94" s="312"/>
      <c r="E94" s="312"/>
      <c r="F94" s="312"/>
      <c r="G94" s="188"/>
      <c r="H94" s="277"/>
      <c r="I94" s="441"/>
      <c r="J94" s="433"/>
      <c r="K94" s="276"/>
    </row>
    <row r="95" spans="2:11" s="245" customFormat="1">
      <c r="B95" s="278"/>
      <c r="C95" s="276"/>
      <c r="D95" s="183" t="s">
        <v>1</v>
      </c>
      <c r="E95" s="151"/>
      <c r="F95" s="151"/>
      <c r="G95" s="192"/>
      <c r="H95" s="277"/>
      <c r="I95" s="439">
        <f>'5) Pre-OP Cash Flow 1-Year'!U95</f>
        <v>0</v>
      </c>
      <c r="J95" s="616"/>
      <c r="K95" s="276"/>
    </row>
    <row r="96" spans="2:11" s="245" customFormat="1">
      <c r="B96" s="278"/>
      <c r="C96" s="276"/>
      <c r="D96" s="183" t="s">
        <v>73</v>
      </c>
      <c r="E96" s="151"/>
      <c r="F96" s="151"/>
      <c r="G96" s="192"/>
      <c r="H96" s="277"/>
      <c r="I96" s="439">
        <f>'5) Pre-OP Cash Flow 1-Year'!U96</f>
        <v>0</v>
      </c>
      <c r="J96" s="616"/>
      <c r="K96" s="276"/>
    </row>
    <row r="97" spans="2:11" s="245" customFormat="1">
      <c r="B97" s="278"/>
      <c r="C97" s="276"/>
      <c r="D97" s="183" t="s">
        <v>66</v>
      </c>
      <c r="E97" s="151"/>
      <c r="F97" s="151"/>
      <c r="G97" s="192"/>
      <c r="H97" s="277"/>
      <c r="I97" s="439">
        <f>'5) Pre-OP Cash Flow 1-Year'!U97</f>
        <v>0</v>
      </c>
      <c r="J97" s="616"/>
      <c r="K97" s="276"/>
    </row>
    <row r="98" spans="2:11" s="245" customFormat="1">
      <c r="B98" s="278"/>
      <c r="C98" s="276"/>
      <c r="D98" s="183" t="s">
        <v>72</v>
      </c>
      <c r="E98" s="151"/>
      <c r="F98" s="151"/>
      <c r="G98" s="192"/>
      <c r="H98" s="277"/>
      <c r="I98" s="439">
        <f>'5) Pre-OP Cash Flow 1-Year'!U98</f>
        <v>0</v>
      </c>
      <c r="J98" s="616"/>
      <c r="K98" s="276"/>
    </row>
    <row r="99" spans="2:11" s="245" customFormat="1">
      <c r="B99" s="278"/>
      <c r="C99" s="276"/>
      <c r="D99" s="151" t="s">
        <v>74</v>
      </c>
      <c r="E99" s="151"/>
      <c r="F99" s="151"/>
      <c r="G99" s="192"/>
      <c r="H99" s="277"/>
      <c r="I99" s="439">
        <f>'5) Pre-OP Cash Flow 1-Year'!U99</f>
        <v>0</v>
      </c>
      <c r="J99" s="616"/>
      <c r="K99" s="276"/>
    </row>
    <row r="100" spans="2:11" s="245" customFormat="1">
      <c r="B100" s="278"/>
      <c r="C100" s="276"/>
      <c r="D100" s="151" t="s">
        <v>58</v>
      </c>
      <c r="E100" s="151"/>
      <c r="F100" s="151"/>
      <c r="G100" s="192"/>
      <c r="H100" s="277"/>
      <c r="I100" s="439">
        <f>'5) Pre-OP Cash Flow 1-Year'!U100</f>
        <v>0</v>
      </c>
      <c r="J100" s="616"/>
      <c r="K100" s="276"/>
    </row>
    <row r="101" spans="2:11" s="245" customFormat="1">
      <c r="B101" s="278"/>
      <c r="C101" s="276"/>
      <c r="D101" s="183" t="s">
        <v>64</v>
      </c>
      <c r="E101" s="151"/>
      <c r="F101" s="151"/>
      <c r="G101" s="192"/>
      <c r="H101" s="277"/>
      <c r="I101" s="439">
        <f>'5) Pre-OP Cash Flow 1-Year'!U101</f>
        <v>0</v>
      </c>
      <c r="J101" s="616"/>
      <c r="K101" s="276"/>
    </row>
    <row r="102" spans="2:11" s="245" customFormat="1">
      <c r="B102" s="278"/>
      <c r="C102" s="276"/>
      <c r="D102" s="151" t="s">
        <v>54</v>
      </c>
      <c r="E102" s="151"/>
      <c r="F102" s="151"/>
      <c r="G102" s="192"/>
      <c r="H102" s="277"/>
      <c r="I102" s="439">
        <f>'5) Pre-OP Cash Flow 1-Year'!U102</f>
        <v>0</v>
      </c>
      <c r="J102" s="616"/>
      <c r="K102" s="276"/>
    </row>
    <row r="103" spans="2:11" s="245" customFormat="1">
      <c r="B103" s="278"/>
      <c r="C103" s="276"/>
      <c r="D103" s="183" t="s">
        <v>62</v>
      </c>
      <c r="E103" s="151"/>
      <c r="F103" s="151"/>
      <c r="G103" s="192"/>
      <c r="H103" s="277"/>
      <c r="I103" s="439">
        <f>'5) Pre-OP Cash Flow 1-Year'!U103</f>
        <v>0</v>
      </c>
      <c r="J103" s="616"/>
      <c r="K103" s="276"/>
    </row>
    <row r="104" spans="2:11" s="245" customFormat="1">
      <c r="B104" s="278"/>
      <c r="C104" s="276"/>
      <c r="D104" s="183" t="s">
        <v>2</v>
      </c>
      <c r="E104" s="151"/>
      <c r="F104" s="151"/>
      <c r="G104" s="192"/>
      <c r="H104" s="277"/>
      <c r="I104" s="439">
        <f>'5) Pre-OP Cash Flow 1-Year'!U104</f>
        <v>0</v>
      </c>
      <c r="J104" s="616"/>
      <c r="K104" s="276"/>
    </row>
    <row r="105" spans="2:11" s="245" customFormat="1">
      <c r="B105" s="278"/>
      <c r="C105" s="276"/>
      <c r="D105" s="183" t="s">
        <v>19</v>
      </c>
      <c r="E105" s="151"/>
      <c r="F105" s="151"/>
      <c r="G105" s="192"/>
      <c r="H105" s="277"/>
      <c r="I105" s="439">
        <f>'5) Pre-OP Cash Flow 1-Year'!U105</f>
        <v>0</v>
      </c>
      <c r="J105" s="616"/>
      <c r="K105" s="276"/>
    </row>
    <row r="106" spans="2:11" s="245" customFormat="1">
      <c r="B106" s="278"/>
      <c r="C106" s="276"/>
      <c r="D106" s="183" t="s">
        <v>65</v>
      </c>
      <c r="E106" s="151"/>
      <c r="F106" s="151"/>
      <c r="G106" s="192"/>
      <c r="H106" s="277"/>
      <c r="I106" s="439">
        <f>'5) Pre-OP Cash Flow 1-Year'!U106</f>
        <v>0</v>
      </c>
      <c r="J106" s="616"/>
      <c r="K106" s="276"/>
    </row>
    <row r="107" spans="2:11" s="245" customFormat="1">
      <c r="B107" s="278"/>
      <c r="C107" s="276"/>
      <c r="D107" s="151" t="s">
        <v>6</v>
      </c>
      <c r="E107" s="151"/>
      <c r="F107" s="151"/>
      <c r="G107" s="192"/>
      <c r="H107" s="277"/>
      <c r="I107" s="439">
        <f>'5) Pre-OP Cash Flow 1-Year'!U107</f>
        <v>0</v>
      </c>
      <c r="J107" s="616"/>
      <c r="K107" s="276"/>
    </row>
    <row r="108" spans="2:11" s="245" customFormat="1">
      <c r="B108" s="278"/>
      <c r="C108" s="276"/>
      <c r="D108" s="151" t="s">
        <v>18</v>
      </c>
      <c r="E108" s="151"/>
      <c r="F108" s="151"/>
      <c r="G108" s="192"/>
      <c r="H108" s="277"/>
      <c r="I108" s="439">
        <f>'5) Pre-OP Cash Flow 1-Year'!U108</f>
        <v>0</v>
      </c>
      <c r="J108" s="616"/>
      <c r="K108" s="276"/>
    </row>
    <row r="109" spans="2:11" s="245" customFormat="1">
      <c r="B109" s="278"/>
      <c r="C109" s="276"/>
      <c r="D109" s="183" t="s">
        <v>8</v>
      </c>
      <c r="E109" s="151"/>
      <c r="F109" s="151"/>
      <c r="G109" s="192"/>
      <c r="H109" s="277"/>
      <c r="I109" s="439">
        <f>'5) Pre-OP Cash Flow 1-Year'!U109</f>
        <v>0</v>
      </c>
      <c r="J109" s="616"/>
      <c r="K109" s="276"/>
    </row>
    <row r="110" spans="2:11" s="245" customFormat="1">
      <c r="B110" s="278"/>
      <c r="C110" s="276"/>
      <c r="D110" s="183" t="s">
        <v>61</v>
      </c>
      <c r="E110" s="151"/>
      <c r="F110" s="151"/>
      <c r="G110" s="192"/>
      <c r="H110" s="277"/>
      <c r="I110" s="439">
        <f>'5) Pre-OP Cash Flow 1-Year'!U110</f>
        <v>0</v>
      </c>
      <c r="J110" s="616"/>
      <c r="K110" s="276"/>
    </row>
    <row r="111" spans="2:11" s="245" customFormat="1">
      <c r="B111" s="278"/>
      <c r="C111" s="276"/>
      <c r="D111" s="183" t="s">
        <v>76</v>
      </c>
      <c r="E111" s="151"/>
      <c r="F111" s="151"/>
      <c r="G111" s="192"/>
      <c r="H111" s="277"/>
      <c r="I111" s="439">
        <f>'5) Pre-OP Cash Flow 1-Year'!U111</f>
        <v>0</v>
      </c>
      <c r="J111" s="616"/>
      <c r="K111" s="276"/>
    </row>
    <row r="112" spans="2:11" s="245" customFormat="1">
      <c r="B112" s="278"/>
      <c r="C112" s="276"/>
      <c r="D112" s="183" t="s">
        <v>63</v>
      </c>
      <c r="E112" s="151"/>
      <c r="F112" s="151"/>
      <c r="G112" s="192"/>
      <c r="H112" s="277"/>
      <c r="I112" s="439">
        <f>'5) Pre-OP Cash Flow 1-Year'!U112</f>
        <v>0</v>
      </c>
      <c r="J112" s="616"/>
      <c r="K112" s="276"/>
    </row>
    <row r="113" spans="2:11" s="245" customFormat="1">
      <c r="B113" s="278"/>
      <c r="C113" s="276"/>
      <c r="D113" s="183" t="s">
        <v>42</v>
      </c>
      <c r="E113" s="151"/>
      <c r="F113" s="151"/>
      <c r="G113" s="192"/>
      <c r="H113" s="277"/>
      <c r="I113" s="439">
        <f>'5) Pre-OP Cash Flow 1-Year'!U113</f>
        <v>0</v>
      </c>
      <c r="J113" s="616"/>
      <c r="K113" s="276"/>
    </row>
    <row r="114" spans="2:11" s="245" customFormat="1">
      <c r="B114" s="278"/>
      <c r="C114" s="276"/>
      <c r="D114" s="151" t="s">
        <v>30</v>
      </c>
      <c r="E114" s="151"/>
      <c r="F114" s="151"/>
      <c r="G114" s="192"/>
      <c r="H114" s="277"/>
      <c r="I114" s="439">
        <f>'5) Pre-OP Cash Flow 1-Year'!U114</f>
        <v>0</v>
      </c>
      <c r="J114" s="616"/>
      <c r="K114" s="276"/>
    </row>
    <row r="115" spans="2:11" s="245" customFormat="1">
      <c r="B115" s="278"/>
      <c r="C115" s="186" t="s">
        <v>90</v>
      </c>
      <c r="D115" s="151"/>
      <c r="E115" s="151"/>
      <c r="F115" s="151"/>
      <c r="G115" s="192"/>
      <c r="H115" s="277"/>
      <c r="I115" s="726">
        <f>SUM(I95:I114)</f>
        <v>0</v>
      </c>
      <c r="J115" s="616"/>
      <c r="K115" s="276"/>
    </row>
    <row r="116" spans="2:11" s="245" customFormat="1">
      <c r="B116" s="278"/>
      <c r="C116" s="276"/>
      <c r="D116" s="312"/>
      <c r="E116" s="312"/>
      <c r="F116" s="312"/>
      <c r="G116" s="188"/>
      <c r="H116" s="277"/>
      <c r="I116" s="441"/>
      <c r="J116" s="433"/>
      <c r="K116" s="276"/>
    </row>
    <row r="117" spans="2:11" s="276" customFormat="1">
      <c r="B117" s="278"/>
      <c r="C117" s="311" t="s">
        <v>91</v>
      </c>
      <c r="D117" s="151"/>
      <c r="E117" s="319"/>
      <c r="F117" s="319"/>
      <c r="G117" s="320"/>
      <c r="H117" s="277"/>
      <c r="I117" s="442"/>
      <c r="J117" s="433"/>
    </row>
    <row r="118" spans="2:11" s="276" customFormat="1">
      <c r="B118" s="278"/>
      <c r="C118" s="151"/>
      <c r="D118" s="183" t="s">
        <v>3</v>
      </c>
      <c r="E118" s="158"/>
      <c r="F118" s="158"/>
      <c r="G118" s="320"/>
      <c r="H118" s="277"/>
      <c r="I118" s="439">
        <f>'5) Pre-OP Cash Flow 1-Year'!U118</f>
        <v>0</v>
      </c>
      <c r="J118" s="616"/>
    </row>
    <row r="119" spans="2:11" s="276" customFormat="1">
      <c r="B119" s="278"/>
      <c r="C119" s="151"/>
      <c r="D119" s="183" t="s">
        <v>4</v>
      </c>
      <c r="E119" s="158"/>
      <c r="F119" s="158"/>
      <c r="G119" s="320"/>
      <c r="H119" s="277"/>
      <c r="I119" s="439">
        <f>'5) Pre-OP Cash Flow 1-Year'!U119</f>
        <v>0</v>
      </c>
      <c r="J119" s="616"/>
    </row>
    <row r="120" spans="2:11" s="276" customFormat="1">
      <c r="B120" s="278"/>
      <c r="C120" s="151"/>
      <c r="D120" s="151" t="s">
        <v>1096</v>
      </c>
      <c r="E120" s="158"/>
      <c r="F120" s="158"/>
      <c r="G120" s="320"/>
      <c r="H120" s="277"/>
      <c r="I120" s="439">
        <f>'5) Pre-OP Cash Flow 1-Year'!U120</f>
        <v>0</v>
      </c>
      <c r="J120" s="616"/>
    </row>
    <row r="121" spans="2:11" s="276" customFormat="1">
      <c r="B121" s="278"/>
      <c r="C121" s="151"/>
      <c r="D121" s="151" t="s">
        <v>55</v>
      </c>
      <c r="E121" s="158"/>
      <c r="F121" s="158"/>
      <c r="G121" s="320"/>
      <c r="H121" s="277"/>
      <c r="I121" s="439">
        <f>'5) Pre-OP Cash Flow 1-Year'!U121</f>
        <v>0</v>
      </c>
      <c r="J121" s="616"/>
    </row>
    <row r="122" spans="2:11" s="276" customFormat="1">
      <c r="B122" s="278"/>
      <c r="C122" s="151"/>
      <c r="D122" s="151" t="s">
        <v>58</v>
      </c>
      <c r="E122" s="158"/>
      <c r="F122" s="158"/>
      <c r="G122" s="320"/>
      <c r="H122" s="277"/>
      <c r="I122" s="439">
        <f>'5) Pre-OP Cash Flow 1-Year'!U122</f>
        <v>0</v>
      </c>
      <c r="J122" s="616"/>
    </row>
    <row r="123" spans="2:11" s="276" customFormat="1">
      <c r="B123" s="278"/>
      <c r="C123" s="151"/>
      <c r="D123" s="183" t="s">
        <v>7</v>
      </c>
      <c r="E123" s="158"/>
      <c r="F123" s="158"/>
      <c r="G123" s="320"/>
      <c r="H123" s="277"/>
      <c r="I123" s="439">
        <f>'5) Pre-OP Cash Flow 1-Year'!U123</f>
        <v>0</v>
      </c>
      <c r="J123" s="616"/>
    </row>
    <row r="124" spans="2:11" s="276" customFormat="1">
      <c r="B124" s="278"/>
      <c r="C124" s="151"/>
      <c r="D124" s="151" t="s">
        <v>9</v>
      </c>
      <c r="E124" s="158"/>
      <c r="F124" s="158"/>
      <c r="G124" s="320"/>
      <c r="H124" s="277"/>
      <c r="I124" s="439">
        <f>'5) Pre-OP Cash Flow 1-Year'!U124</f>
        <v>0</v>
      </c>
      <c r="J124" s="616"/>
    </row>
    <row r="125" spans="2:11" s="245" customFormat="1">
      <c r="B125" s="278"/>
      <c r="C125" s="312" t="s">
        <v>92</v>
      </c>
      <c r="D125" s="151"/>
      <c r="E125" s="319"/>
      <c r="F125" s="319"/>
      <c r="G125" s="320"/>
      <c r="H125" s="277"/>
      <c r="I125" s="726">
        <f>SUM(I118:I124)</f>
        <v>0</v>
      </c>
      <c r="J125" s="616"/>
      <c r="K125" s="276"/>
    </row>
    <row r="126" spans="2:11" s="245" customFormat="1">
      <c r="B126" s="278"/>
      <c r="C126" s="311"/>
      <c r="D126" s="151"/>
      <c r="E126" s="319"/>
      <c r="F126" s="319"/>
      <c r="G126" s="320"/>
      <c r="H126" s="277"/>
      <c r="I126" s="442"/>
      <c r="J126" s="433"/>
      <c r="K126" s="276"/>
    </row>
    <row r="127" spans="2:11" s="245" customFormat="1">
      <c r="B127" s="278"/>
      <c r="C127" s="311" t="s">
        <v>93</v>
      </c>
      <c r="D127" s="151"/>
      <c r="E127" s="319"/>
      <c r="F127" s="319"/>
      <c r="G127" s="320"/>
      <c r="H127" s="277"/>
      <c r="I127" s="439">
        <f>'5) Pre-OP Cash Flow 1-Year'!U127</f>
        <v>0</v>
      </c>
      <c r="J127" s="616"/>
      <c r="K127" s="276"/>
    </row>
    <row r="128" spans="2:11" s="276" customFormat="1">
      <c r="B128" s="278"/>
      <c r="C128" s="311" t="s">
        <v>118</v>
      </c>
      <c r="D128" s="151"/>
      <c r="E128" s="319"/>
      <c r="F128" s="319"/>
      <c r="G128" s="320"/>
      <c r="H128" s="277"/>
      <c r="I128" s="439">
        <f>'5) Pre-OP Cash Flow 1-Year'!U128</f>
        <v>0</v>
      </c>
      <c r="J128" s="616"/>
    </row>
    <row r="129" spans="1:11" s="276" customFormat="1">
      <c r="B129" s="278"/>
      <c r="C129" s="311"/>
      <c r="D129" s="151"/>
      <c r="E129" s="319"/>
      <c r="F129" s="319"/>
      <c r="G129" s="320"/>
      <c r="H129" s="277"/>
      <c r="I129" s="280"/>
      <c r="J129" s="433"/>
    </row>
    <row r="130" spans="1:11" s="276" customFormat="1" ht="16.8">
      <c r="B130" s="274" t="s">
        <v>57</v>
      </c>
      <c r="C130" s="275"/>
      <c r="D130" s="275"/>
      <c r="G130" s="189"/>
      <c r="H130" s="372"/>
      <c r="I130" s="457">
        <f>I80+I92+I115+I125+I127+I128</f>
        <v>0</v>
      </c>
      <c r="J130" s="616"/>
    </row>
    <row r="131" spans="1:11" s="276" customFormat="1">
      <c r="B131" s="278"/>
      <c r="C131" s="151"/>
      <c r="D131" s="151"/>
      <c r="E131" s="158"/>
      <c r="F131" s="158"/>
      <c r="G131" s="153"/>
      <c r="H131" s="277"/>
      <c r="I131" s="280"/>
      <c r="J131" s="433"/>
    </row>
    <row r="132" spans="1:11" s="276" customFormat="1" ht="17.399999999999999" thickBot="1">
      <c r="B132" s="323" t="s">
        <v>98</v>
      </c>
      <c r="C132" s="324"/>
      <c r="D132" s="324"/>
      <c r="E132" s="325"/>
      <c r="F132" s="325"/>
      <c r="G132" s="300"/>
      <c r="H132" s="374"/>
      <c r="I132" s="458">
        <f>I41-I130</f>
        <v>0</v>
      </c>
      <c r="J132" s="622"/>
    </row>
    <row r="133" spans="1:11" s="245" customFormat="1" ht="7.5" hidden="1" customHeight="1" thickTop="1">
      <c r="B133" s="275"/>
      <c r="C133" s="275"/>
      <c r="D133" s="275"/>
      <c r="E133" s="276"/>
      <c r="F133" s="189"/>
      <c r="G133" s="189"/>
      <c r="H133" s="372"/>
      <c r="I133" s="372"/>
      <c r="J133" s="459"/>
    </row>
    <row r="134" spans="1:11" s="276" customFormat="1" ht="5.0999999999999996" customHeight="1" thickTop="1">
      <c r="B134" s="260"/>
      <c r="C134" s="260"/>
      <c r="D134" s="260"/>
      <c r="F134" s="189"/>
      <c r="G134" s="189"/>
      <c r="H134" s="327"/>
      <c r="I134" s="327"/>
      <c r="J134" s="400"/>
    </row>
    <row r="135" spans="1:11" hidden="1">
      <c r="A135" s="151"/>
      <c r="B135" s="460" t="s">
        <v>94</v>
      </c>
      <c r="C135" s="460"/>
      <c r="D135" s="460"/>
      <c r="E135" s="461"/>
      <c r="F135" s="192"/>
      <c r="G135" s="192"/>
      <c r="H135" s="329"/>
      <c r="I135" s="331"/>
      <c r="J135" s="475" t="s">
        <v>169</v>
      </c>
      <c r="K135" s="151"/>
    </row>
    <row r="136" spans="1:11" hidden="1">
      <c r="A136" s="151"/>
      <c r="B136" s="462"/>
      <c r="C136" s="462"/>
      <c r="D136" s="462"/>
      <c r="E136" s="461" t="e">
        <f>#REF!</f>
        <v>#REF!</v>
      </c>
      <c r="F136" s="192"/>
      <c r="G136" s="192"/>
      <c r="H136" s="329"/>
      <c r="I136" s="463">
        <v>0</v>
      </c>
      <c r="J136" s="475" t="s">
        <v>169</v>
      </c>
      <c r="K136" s="151"/>
    </row>
    <row r="137" spans="1:11" hidden="1">
      <c r="A137" s="151"/>
      <c r="B137" s="462"/>
      <c r="C137" s="462"/>
      <c r="D137" s="462"/>
      <c r="E137" s="461" t="e">
        <f>#REF!</f>
        <v>#REF!</v>
      </c>
      <c r="F137" s="192"/>
      <c r="G137" s="192"/>
      <c r="H137" s="329"/>
      <c r="I137" s="463">
        <v>0</v>
      </c>
      <c r="J137" s="475" t="s">
        <v>169</v>
      </c>
      <c r="K137" s="151"/>
    </row>
    <row r="138" spans="1:11" hidden="1">
      <c r="A138" s="151"/>
      <c r="B138" s="462"/>
      <c r="C138" s="462"/>
      <c r="D138" s="462"/>
      <c r="E138" s="461" t="e">
        <f>#REF!</f>
        <v>#REF!</v>
      </c>
      <c r="F138" s="192"/>
      <c r="G138" s="192"/>
      <c r="H138" s="329"/>
      <c r="I138" s="463">
        <v>0</v>
      </c>
      <c r="J138" s="475" t="s">
        <v>169</v>
      </c>
      <c r="K138" s="151"/>
    </row>
    <row r="139" spans="1:11" hidden="1">
      <c r="A139" s="151"/>
      <c r="B139" s="462"/>
      <c r="C139" s="462"/>
      <c r="D139" s="462"/>
      <c r="E139" s="461" t="e">
        <f>#REF!</f>
        <v>#REF!</v>
      </c>
      <c r="F139" s="192"/>
      <c r="G139" s="192"/>
      <c r="H139" s="329"/>
      <c r="I139" s="463">
        <v>0</v>
      </c>
      <c r="J139" s="475" t="s">
        <v>169</v>
      </c>
      <c r="K139" s="151"/>
    </row>
    <row r="140" spans="1:11" hidden="1">
      <c r="A140" s="151"/>
      <c r="B140" s="462"/>
      <c r="C140" s="462"/>
      <c r="D140" s="462"/>
      <c r="E140" s="461" t="e">
        <f>#REF!</f>
        <v>#REF!</v>
      </c>
      <c r="F140" s="192"/>
      <c r="G140" s="192"/>
      <c r="H140" s="329"/>
      <c r="I140" s="463">
        <v>0</v>
      </c>
      <c r="J140" s="475" t="s">
        <v>169</v>
      </c>
      <c r="K140" s="151"/>
    </row>
    <row r="141" spans="1:11" hidden="1">
      <c r="A141" s="151"/>
      <c r="B141" s="462"/>
      <c r="C141" s="462"/>
      <c r="D141" s="462"/>
      <c r="E141" s="461" t="e">
        <f>#REF!</f>
        <v>#REF!</v>
      </c>
      <c r="F141" s="192"/>
      <c r="G141" s="192"/>
      <c r="H141" s="329"/>
      <c r="I141" s="463">
        <v>0</v>
      </c>
      <c r="J141" s="475" t="s">
        <v>169</v>
      </c>
      <c r="K141" s="151"/>
    </row>
    <row r="142" spans="1:11" hidden="1">
      <c r="A142" s="151"/>
      <c r="B142" s="462"/>
      <c r="C142" s="462"/>
      <c r="D142" s="462"/>
      <c r="E142" s="461" t="e">
        <f>#REF!</f>
        <v>#REF!</v>
      </c>
      <c r="F142" s="192"/>
      <c r="G142" s="192"/>
      <c r="H142" s="329"/>
      <c r="I142" s="463">
        <v>0</v>
      </c>
      <c r="J142" s="475" t="s">
        <v>169</v>
      </c>
      <c r="K142" s="151"/>
    </row>
    <row r="143" spans="1:11" hidden="1">
      <c r="A143" s="151"/>
      <c r="B143" s="462"/>
      <c r="C143" s="462"/>
      <c r="D143" s="462"/>
      <c r="E143" s="461" t="e">
        <f>#REF!</f>
        <v>#REF!</v>
      </c>
      <c r="F143" s="192"/>
      <c r="G143" s="192"/>
      <c r="H143" s="329"/>
      <c r="I143" s="463">
        <v>0</v>
      </c>
      <c r="J143" s="475" t="s">
        <v>169</v>
      </c>
      <c r="K143" s="151"/>
    </row>
    <row r="144" spans="1:11" hidden="1">
      <c r="A144" s="151"/>
      <c r="B144" s="462"/>
      <c r="C144" s="462"/>
      <c r="D144" s="462"/>
      <c r="E144" s="461" t="e">
        <f>#REF!</f>
        <v>#REF!</v>
      </c>
      <c r="F144" s="192"/>
      <c r="G144" s="192"/>
      <c r="H144" s="329"/>
      <c r="I144" s="463">
        <v>0</v>
      </c>
      <c r="J144" s="475" t="s">
        <v>169</v>
      </c>
      <c r="K144" s="151"/>
    </row>
    <row r="145" spans="1:11" hidden="1">
      <c r="A145" s="151"/>
      <c r="B145" s="462"/>
      <c r="C145" s="462"/>
      <c r="D145" s="462"/>
      <c r="E145" s="461" t="e">
        <f>#REF!</f>
        <v>#REF!</v>
      </c>
      <c r="F145" s="192"/>
      <c r="G145" s="192"/>
      <c r="H145" s="329"/>
      <c r="I145" s="463">
        <v>0</v>
      </c>
      <c r="J145" s="475" t="s">
        <v>169</v>
      </c>
      <c r="K145" s="151"/>
    </row>
    <row r="146" spans="1:11" hidden="1">
      <c r="A146" s="151"/>
      <c r="B146" s="462"/>
      <c r="C146" s="462"/>
      <c r="D146" s="462"/>
      <c r="E146" s="461" t="e">
        <f>#REF!</f>
        <v>#REF!</v>
      </c>
      <c r="F146" s="192"/>
      <c r="G146" s="192"/>
      <c r="H146" s="329"/>
      <c r="I146" s="463">
        <v>0</v>
      </c>
      <c r="J146" s="475" t="s">
        <v>169</v>
      </c>
      <c r="K146" s="151"/>
    </row>
    <row r="147" spans="1:11" hidden="1">
      <c r="A147" s="151"/>
      <c r="B147" s="462"/>
      <c r="C147" s="462"/>
      <c r="D147" s="462"/>
      <c r="E147" s="461" t="e">
        <f>#REF!</f>
        <v>#REF!</v>
      </c>
      <c r="F147" s="192"/>
      <c r="G147" s="192"/>
      <c r="H147" s="329"/>
      <c r="I147" s="463">
        <v>0</v>
      </c>
      <c r="J147" s="475" t="s">
        <v>169</v>
      </c>
      <c r="K147" s="151"/>
    </row>
    <row r="148" spans="1:11" hidden="1">
      <c r="A148" s="151"/>
      <c r="B148" s="462"/>
      <c r="C148" s="462"/>
      <c r="D148" s="462"/>
      <c r="E148" s="461" t="e">
        <f>#REF!</f>
        <v>#REF!</v>
      </c>
      <c r="F148" s="192"/>
      <c r="G148" s="192"/>
      <c r="H148" s="329"/>
      <c r="I148" s="463">
        <v>0</v>
      </c>
      <c r="J148" s="475" t="s">
        <v>169</v>
      </c>
      <c r="K148" s="151"/>
    </row>
    <row r="149" spans="1:11" hidden="1">
      <c r="A149" s="151"/>
      <c r="B149" s="462"/>
      <c r="C149" s="462"/>
      <c r="D149" s="462"/>
      <c r="E149" s="461" t="e">
        <f>#REF!</f>
        <v>#REF!</v>
      </c>
      <c r="F149" s="192"/>
      <c r="G149" s="192"/>
      <c r="H149" s="329"/>
      <c r="I149" s="463">
        <v>0</v>
      </c>
      <c r="J149" s="475" t="s">
        <v>169</v>
      </c>
      <c r="K149" s="151"/>
    </row>
    <row r="150" spans="1:11" hidden="1">
      <c r="A150" s="151"/>
      <c r="B150" s="462"/>
      <c r="C150" s="462"/>
      <c r="D150" s="462"/>
      <c r="E150" s="461" t="e">
        <f>#REF!</f>
        <v>#REF!</v>
      </c>
      <c r="F150" s="192"/>
      <c r="G150" s="192"/>
      <c r="H150" s="329"/>
      <c r="I150" s="463">
        <v>0</v>
      </c>
      <c r="J150" s="475" t="s">
        <v>169</v>
      </c>
      <c r="K150" s="151"/>
    </row>
    <row r="151" spans="1:11" ht="16.8" hidden="1">
      <c r="A151" s="151"/>
      <c r="B151" s="462"/>
      <c r="C151" s="462"/>
      <c r="D151" s="462"/>
      <c r="E151" s="461" t="e">
        <f>#REF!</f>
        <v>#REF!</v>
      </c>
      <c r="F151" s="192"/>
      <c r="G151" s="192"/>
      <c r="H151" s="464"/>
      <c r="I151" s="463">
        <v>0</v>
      </c>
      <c r="J151" s="475" t="s">
        <v>169</v>
      </c>
      <c r="K151" s="151"/>
    </row>
    <row r="152" spans="1:11" ht="16.8" hidden="1">
      <c r="A152" s="151"/>
      <c r="B152" s="465" t="s">
        <v>95</v>
      </c>
      <c r="C152" s="465"/>
      <c r="D152" s="465"/>
      <c r="E152" s="466"/>
      <c r="F152" s="254"/>
      <c r="G152" s="254"/>
      <c r="H152" s="467"/>
      <c r="I152" s="468">
        <f>SUM(I136:I151)</f>
        <v>0</v>
      </c>
      <c r="J152" s="475" t="s">
        <v>169</v>
      </c>
      <c r="K152" s="151"/>
    </row>
    <row r="153" spans="1:11" s="151" customFormat="1" ht="7.5" hidden="1" customHeight="1">
      <c r="B153" s="461"/>
      <c r="C153" s="461"/>
      <c r="D153" s="461"/>
      <c r="E153" s="461"/>
      <c r="F153" s="192"/>
      <c r="G153" s="192"/>
      <c r="H153" s="329"/>
      <c r="I153" s="388"/>
      <c r="J153" s="475" t="s">
        <v>169</v>
      </c>
    </row>
    <row r="154" spans="1:11" ht="16.8" hidden="1">
      <c r="A154" s="151"/>
      <c r="B154" s="469" t="s">
        <v>96</v>
      </c>
      <c r="C154" s="469"/>
      <c r="D154" s="469"/>
      <c r="E154" s="470"/>
      <c r="F154" s="392"/>
      <c r="G154" s="392"/>
      <c r="H154" s="393"/>
      <c r="I154" s="471">
        <f>IF(I152&gt;0,I41/I152,0)</f>
        <v>0</v>
      </c>
      <c r="J154" s="475" t="s">
        <v>169</v>
      </c>
      <c r="K154" s="151"/>
    </row>
    <row r="155" spans="1:11" s="151" customFormat="1" ht="7.5" hidden="1" customHeight="1">
      <c r="B155" s="461"/>
      <c r="C155" s="461"/>
      <c r="D155" s="461"/>
      <c r="E155" s="461"/>
      <c r="F155" s="192"/>
      <c r="G155" s="192"/>
      <c r="H155" s="329"/>
      <c r="I155" s="388"/>
      <c r="J155" s="475" t="s">
        <v>169</v>
      </c>
    </row>
    <row r="156" spans="1:11" ht="17.399999999999999" hidden="1" thickBot="1">
      <c r="A156" s="151"/>
      <c r="B156" s="472" t="s">
        <v>97</v>
      </c>
      <c r="C156" s="472"/>
      <c r="D156" s="472"/>
      <c r="E156" s="473"/>
      <c r="F156" s="397"/>
      <c r="G156" s="397"/>
      <c r="H156" s="398"/>
      <c r="I156" s="474">
        <f>IF(I152&gt;0,I130/I152,0)</f>
        <v>0</v>
      </c>
      <c r="J156" s="475" t="s">
        <v>169</v>
      </c>
      <c r="K156" s="151"/>
    </row>
    <row r="157" spans="1:11">
      <c r="A157" s="151"/>
      <c r="B157" s="151"/>
      <c r="J157" s="151"/>
      <c r="K157" s="151"/>
    </row>
  </sheetData>
  <customSheetViews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4:J4">
    <cfRule type="expression" dxfId="19" priority="3">
      <formula>PreOpenPd=""</formula>
    </cfRule>
  </conditionalFormatting>
  <conditionalFormatting sqref="B2:J2">
    <cfRule type="expression" dxfId="18" priority="1">
      <formula>School="Enter School Name Here"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3366"/>
  </sheetPr>
  <dimension ref="A1:W155"/>
  <sheetViews>
    <sheetView showGridLines="0" zoomScale="90" zoomScaleNormal="90" zoomScaleSheetLayoutView="90" workbookViewId="0"/>
  </sheetViews>
  <sheetFormatPr defaultColWidth="8.88671875" defaultRowHeight="15"/>
  <cols>
    <col min="1" max="1" width="3.6640625" style="624" customWidth="1"/>
    <col min="2" max="3" width="2.33203125" style="229" customWidth="1"/>
    <col min="4" max="4" width="22.33203125" style="229" customWidth="1"/>
    <col min="5" max="5" width="29" style="230" customWidth="1"/>
    <col min="6" max="6" width="2.44140625" style="231" customWidth="1"/>
    <col min="7" max="7" width="11.33203125" style="231" customWidth="1"/>
    <col min="8" max="8" width="2.6640625" style="232" customWidth="1"/>
    <col min="9" max="21" width="11.6640625" style="229" customWidth="1"/>
    <col min="22" max="22" width="8.88671875" style="229"/>
    <col min="23" max="23" width="14.6640625" style="229" customWidth="1"/>
    <col min="24" max="16384" width="8.88671875" style="229"/>
  </cols>
  <sheetData>
    <row r="1" spans="1:22" s="624" customFormat="1" ht="15.6" thickBot="1">
      <c r="E1" s="625"/>
      <c r="F1" s="626"/>
      <c r="G1" s="626"/>
      <c r="H1" s="627"/>
    </row>
    <row r="2" spans="1:22" s="1" customFormat="1" ht="18.600000000000001" thickTop="1">
      <c r="A2" s="580"/>
      <c r="B2" s="1128" t="s">
        <v>301</v>
      </c>
      <c r="C2" s="1129"/>
      <c r="D2" s="1129"/>
      <c r="E2" s="1129"/>
      <c r="F2" s="1129"/>
      <c r="G2" s="1129"/>
      <c r="H2" s="1130"/>
      <c r="I2" s="718" t="str">
        <f>'4) Pre-Opening Period Budget'!B2</f>
        <v>Please enter school name on tab - "1) School Information"</v>
      </c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20"/>
    </row>
    <row r="3" spans="1:22" s="1" customFormat="1" ht="15" customHeight="1">
      <c r="A3" s="580"/>
      <c r="B3" s="1131"/>
      <c r="C3" s="1132"/>
      <c r="D3" s="1132"/>
      <c r="E3" s="1132"/>
      <c r="F3" s="1132"/>
      <c r="G3" s="1132"/>
      <c r="H3" s="1133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733"/>
    </row>
    <row r="4" spans="1:22" s="1" customFormat="1">
      <c r="A4" s="580"/>
      <c r="B4" s="1120" t="s">
        <v>350</v>
      </c>
      <c r="C4" s="1121"/>
      <c r="D4" s="1121"/>
      <c r="E4" s="1121"/>
      <c r="F4" s="1121"/>
      <c r="G4" s="1121"/>
      <c r="H4" s="1122"/>
      <c r="I4" s="721" t="s">
        <v>294</v>
      </c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2"/>
    </row>
    <row r="5" spans="1:22" s="1" customFormat="1">
      <c r="A5" s="580"/>
      <c r="B5" s="1123"/>
      <c r="C5" s="1124"/>
      <c r="D5" s="1124"/>
      <c r="E5" s="1124"/>
      <c r="F5" s="1124"/>
      <c r="G5" s="1124"/>
      <c r="H5" s="1125"/>
      <c r="I5" s="1028" t="str">
        <f>IF(OR(PreOpenPd="",PreOpenPd="Select from dropdown list →"),Mssg2,IF(PreOpenType=CONTROL!B33,"Do NOT complete this section.  Complete tab ""5) Pre-OP Cash Flow 6-Mo.""",PreOpenPd))</f>
        <v>Please complete entering all information  on tab - "1) School Information"</v>
      </c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9"/>
    </row>
    <row r="6" spans="1:22" s="1" customFormat="1">
      <c r="A6" s="580"/>
      <c r="B6" s="629" t="s">
        <v>23</v>
      </c>
      <c r="C6" s="630"/>
      <c r="D6" s="630"/>
      <c r="E6" s="631"/>
      <c r="F6" s="632"/>
      <c r="G6" s="632"/>
      <c r="H6" s="633"/>
      <c r="I6" s="693">
        <f t="shared" ref="I6:U6" si="0">I41</f>
        <v>0</v>
      </c>
      <c r="J6" s="694">
        <f t="shared" si="0"/>
        <v>0</v>
      </c>
      <c r="K6" s="694">
        <f t="shared" si="0"/>
        <v>0</v>
      </c>
      <c r="L6" s="694">
        <f t="shared" si="0"/>
        <v>0</v>
      </c>
      <c r="M6" s="694">
        <f t="shared" si="0"/>
        <v>0</v>
      </c>
      <c r="N6" s="694">
        <f t="shared" si="0"/>
        <v>0</v>
      </c>
      <c r="O6" s="694">
        <f t="shared" si="0"/>
        <v>0</v>
      </c>
      <c r="P6" s="694">
        <f t="shared" si="0"/>
        <v>0</v>
      </c>
      <c r="Q6" s="694">
        <f t="shared" si="0"/>
        <v>0</v>
      </c>
      <c r="R6" s="694">
        <f t="shared" si="0"/>
        <v>0</v>
      </c>
      <c r="S6" s="694">
        <f t="shared" si="0"/>
        <v>0</v>
      </c>
      <c r="T6" s="694">
        <f t="shared" si="0"/>
        <v>0</v>
      </c>
      <c r="U6" s="695">
        <f t="shared" si="0"/>
        <v>0</v>
      </c>
    </row>
    <row r="7" spans="1:22" s="1" customFormat="1">
      <c r="A7" s="580"/>
      <c r="B7" s="634" t="s">
        <v>0</v>
      </c>
      <c r="C7" s="628"/>
      <c r="D7" s="628"/>
      <c r="E7" s="585"/>
      <c r="F7" s="370"/>
      <c r="G7" s="370"/>
      <c r="H7" s="635"/>
      <c r="I7" s="696">
        <f t="shared" ref="I7:U7" si="1">I130</f>
        <v>0</v>
      </c>
      <c r="J7" s="697">
        <f t="shared" si="1"/>
        <v>0</v>
      </c>
      <c r="K7" s="697">
        <f t="shared" si="1"/>
        <v>0</v>
      </c>
      <c r="L7" s="697">
        <f t="shared" si="1"/>
        <v>0</v>
      </c>
      <c r="M7" s="697">
        <f t="shared" si="1"/>
        <v>0</v>
      </c>
      <c r="N7" s="697">
        <f t="shared" si="1"/>
        <v>0</v>
      </c>
      <c r="O7" s="697">
        <f t="shared" si="1"/>
        <v>0</v>
      </c>
      <c r="P7" s="697">
        <f t="shared" si="1"/>
        <v>0</v>
      </c>
      <c r="Q7" s="697">
        <f t="shared" si="1"/>
        <v>0</v>
      </c>
      <c r="R7" s="697">
        <f t="shared" si="1"/>
        <v>0</v>
      </c>
      <c r="S7" s="697">
        <f t="shared" si="1"/>
        <v>0</v>
      </c>
      <c r="T7" s="697">
        <f t="shared" si="1"/>
        <v>0</v>
      </c>
      <c r="U7" s="698">
        <f t="shared" si="1"/>
        <v>0</v>
      </c>
    </row>
    <row r="8" spans="1:22" s="1" customFormat="1">
      <c r="A8" s="580"/>
      <c r="B8" s="634" t="s">
        <v>22</v>
      </c>
      <c r="C8" s="628"/>
      <c r="D8" s="628"/>
      <c r="E8" s="585"/>
      <c r="F8" s="370"/>
      <c r="G8" s="370"/>
      <c r="H8" s="635"/>
      <c r="I8" s="696">
        <f t="shared" ref="I8:U8" si="2">I6-I7</f>
        <v>0</v>
      </c>
      <c r="J8" s="697">
        <f t="shared" si="2"/>
        <v>0</v>
      </c>
      <c r="K8" s="697">
        <f t="shared" si="2"/>
        <v>0</v>
      </c>
      <c r="L8" s="697">
        <f t="shared" si="2"/>
        <v>0</v>
      </c>
      <c r="M8" s="697">
        <f t="shared" si="2"/>
        <v>0</v>
      </c>
      <c r="N8" s="697">
        <f t="shared" si="2"/>
        <v>0</v>
      </c>
      <c r="O8" s="697">
        <f t="shared" si="2"/>
        <v>0</v>
      </c>
      <c r="P8" s="697">
        <f t="shared" si="2"/>
        <v>0</v>
      </c>
      <c r="Q8" s="697">
        <f t="shared" si="2"/>
        <v>0</v>
      </c>
      <c r="R8" s="697">
        <f t="shared" si="2"/>
        <v>0</v>
      </c>
      <c r="S8" s="697">
        <f t="shared" si="2"/>
        <v>0</v>
      </c>
      <c r="T8" s="697">
        <f t="shared" si="2"/>
        <v>0</v>
      </c>
      <c r="U8" s="698">
        <f t="shared" si="2"/>
        <v>0</v>
      </c>
    </row>
    <row r="9" spans="1:22" s="1" customFormat="1">
      <c r="A9" s="580"/>
      <c r="B9" s="634" t="s">
        <v>132</v>
      </c>
      <c r="C9" s="628"/>
      <c r="D9" s="628"/>
      <c r="E9" s="585"/>
      <c r="F9" s="370"/>
      <c r="G9" s="370"/>
      <c r="H9" s="635"/>
      <c r="I9" s="696">
        <f t="shared" ref="I9:U9" si="3">I148</f>
        <v>0</v>
      </c>
      <c r="J9" s="697">
        <f t="shared" si="3"/>
        <v>0</v>
      </c>
      <c r="K9" s="697">
        <f t="shared" si="3"/>
        <v>0</v>
      </c>
      <c r="L9" s="697">
        <f t="shared" si="3"/>
        <v>0</v>
      </c>
      <c r="M9" s="697">
        <f t="shared" si="3"/>
        <v>0</v>
      </c>
      <c r="N9" s="697">
        <f t="shared" si="3"/>
        <v>0</v>
      </c>
      <c r="O9" s="697">
        <f t="shared" si="3"/>
        <v>0</v>
      </c>
      <c r="P9" s="697">
        <f t="shared" si="3"/>
        <v>0</v>
      </c>
      <c r="Q9" s="697">
        <f t="shared" si="3"/>
        <v>0</v>
      </c>
      <c r="R9" s="697">
        <f t="shared" si="3"/>
        <v>0</v>
      </c>
      <c r="S9" s="697">
        <f t="shared" si="3"/>
        <v>0</v>
      </c>
      <c r="T9" s="697">
        <f t="shared" si="3"/>
        <v>0</v>
      </c>
      <c r="U9" s="698">
        <f t="shared" si="3"/>
        <v>0</v>
      </c>
    </row>
    <row r="10" spans="1:22" s="1" customFormat="1">
      <c r="A10" s="580"/>
      <c r="B10" s="634" t="s">
        <v>129</v>
      </c>
      <c r="C10" s="628"/>
      <c r="D10" s="628"/>
      <c r="E10" s="585"/>
      <c r="F10" s="370"/>
      <c r="G10" s="370"/>
      <c r="H10" s="635"/>
      <c r="I10" s="696">
        <f t="shared" ref="I10:U10" si="4">I152</f>
        <v>0</v>
      </c>
      <c r="J10" s="697">
        <f t="shared" si="4"/>
        <v>0</v>
      </c>
      <c r="K10" s="697">
        <f t="shared" si="4"/>
        <v>0</v>
      </c>
      <c r="L10" s="697">
        <f t="shared" si="4"/>
        <v>0</v>
      </c>
      <c r="M10" s="697">
        <f t="shared" si="4"/>
        <v>0</v>
      </c>
      <c r="N10" s="697">
        <f t="shared" si="4"/>
        <v>0</v>
      </c>
      <c r="O10" s="697">
        <f t="shared" si="4"/>
        <v>0</v>
      </c>
      <c r="P10" s="697">
        <f t="shared" si="4"/>
        <v>0</v>
      </c>
      <c r="Q10" s="697">
        <f t="shared" si="4"/>
        <v>0</v>
      </c>
      <c r="R10" s="697">
        <f t="shared" si="4"/>
        <v>0</v>
      </c>
      <c r="S10" s="697">
        <f t="shared" si="4"/>
        <v>0</v>
      </c>
      <c r="T10" s="697">
        <f t="shared" si="4"/>
        <v>0</v>
      </c>
      <c r="U10" s="698">
        <f t="shared" si="4"/>
        <v>0</v>
      </c>
    </row>
    <row r="11" spans="1:22" s="1" customFormat="1">
      <c r="A11" s="580"/>
      <c r="B11" s="636" t="s">
        <v>22</v>
      </c>
      <c r="C11" s="637"/>
      <c r="D11" s="637"/>
      <c r="E11" s="638"/>
      <c r="F11" s="639"/>
      <c r="G11" s="639"/>
      <c r="H11" s="640"/>
      <c r="I11" s="699">
        <f t="shared" ref="I11:U11" si="5">SUM(I8:I10)</f>
        <v>0</v>
      </c>
      <c r="J11" s="700">
        <f t="shared" si="5"/>
        <v>0</v>
      </c>
      <c r="K11" s="700">
        <f t="shared" si="5"/>
        <v>0</v>
      </c>
      <c r="L11" s="700">
        <f t="shared" si="5"/>
        <v>0</v>
      </c>
      <c r="M11" s="700">
        <f t="shared" si="5"/>
        <v>0</v>
      </c>
      <c r="N11" s="700">
        <f t="shared" si="5"/>
        <v>0</v>
      </c>
      <c r="O11" s="700">
        <f t="shared" si="5"/>
        <v>0</v>
      </c>
      <c r="P11" s="700">
        <f t="shared" si="5"/>
        <v>0</v>
      </c>
      <c r="Q11" s="700">
        <f t="shared" si="5"/>
        <v>0</v>
      </c>
      <c r="R11" s="700">
        <f t="shared" si="5"/>
        <v>0</v>
      </c>
      <c r="S11" s="700">
        <f t="shared" si="5"/>
        <v>0</v>
      </c>
      <c r="T11" s="700">
        <f t="shared" si="5"/>
        <v>0</v>
      </c>
      <c r="U11" s="701">
        <f t="shared" si="5"/>
        <v>0</v>
      </c>
    </row>
    <row r="12" spans="1:22" s="1" customFormat="1">
      <c r="A12" s="580"/>
      <c r="B12" s="641"/>
      <c r="C12" s="586"/>
      <c r="D12" s="586"/>
      <c r="E12" s="585"/>
      <c r="F12" s="370"/>
      <c r="G12" s="370"/>
      <c r="H12" s="642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1:22" s="267" customFormat="1">
      <c r="A13" s="643"/>
      <c r="B13" s="1126"/>
      <c r="C13" s="1127"/>
      <c r="D13" s="1127"/>
      <c r="E13" s="1127"/>
      <c r="F13" s="644"/>
      <c r="G13" s="644"/>
      <c r="H13" s="645"/>
      <c r="I13" s="487" t="s">
        <v>255</v>
      </c>
      <c r="J13" s="488" t="s">
        <v>256</v>
      </c>
      <c r="K13" s="488" t="s">
        <v>257</v>
      </c>
      <c r="L13" s="488" t="s">
        <v>258</v>
      </c>
      <c r="M13" s="488" t="s">
        <v>259</v>
      </c>
      <c r="N13" s="488" t="s">
        <v>260</v>
      </c>
      <c r="O13" s="488" t="s">
        <v>249</v>
      </c>
      <c r="P13" s="488" t="s">
        <v>250</v>
      </c>
      <c r="Q13" s="488" t="s">
        <v>251</v>
      </c>
      <c r="R13" s="488" t="s">
        <v>252</v>
      </c>
      <c r="S13" s="488" t="s">
        <v>253</v>
      </c>
      <c r="T13" s="488" t="s">
        <v>254</v>
      </c>
      <c r="U13" s="489" t="s">
        <v>99</v>
      </c>
      <c r="V13" s="713" t="e">
        <f>COUNTIF(#REF!,"&lt;&gt;0")</f>
        <v>#REF!</v>
      </c>
    </row>
    <row r="14" spans="1:22" s="245" customFormat="1">
      <c r="A14" s="646"/>
      <c r="B14" s="647" t="s">
        <v>24</v>
      </c>
      <c r="C14" s="648"/>
      <c r="D14" s="648"/>
      <c r="E14" s="649"/>
      <c r="F14" s="368"/>
      <c r="G14" s="368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702"/>
      <c r="V14" s="724" t="b">
        <f>PreOpenPd=PreOp1Yr</f>
        <v>0</v>
      </c>
    </row>
    <row r="15" spans="1:22" s="245" customFormat="1">
      <c r="A15" s="646"/>
      <c r="B15" s="647"/>
      <c r="C15" s="648" t="s">
        <v>25</v>
      </c>
      <c r="D15" s="648"/>
      <c r="E15" s="649"/>
      <c r="F15" s="650"/>
      <c r="G15" s="650"/>
      <c r="H15" s="651"/>
      <c r="I15" s="651"/>
      <c r="J15" s="651"/>
      <c r="K15" s="651"/>
      <c r="L15" s="651"/>
      <c r="M15" s="651"/>
      <c r="N15" s="651"/>
      <c r="O15" s="651"/>
      <c r="P15" s="651"/>
      <c r="Q15" s="651"/>
      <c r="R15" s="651"/>
      <c r="S15" s="651"/>
      <c r="T15" s="651"/>
      <c r="U15" s="703"/>
    </row>
    <row r="16" spans="1:22" s="245" customFormat="1">
      <c r="A16" s="646"/>
      <c r="B16" s="652"/>
      <c r="C16" s="653"/>
      <c r="D16" s="648" t="s">
        <v>27</v>
      </c>
      <c r="E16" s="649"/>
      <c r="F16" s="368"/>
      <c r="G16" s="368"/>
      <c r="H16" s="441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707"/>
    </row>
    <row r="17" spans="1:21" s="245" customFormat="1">
      <c r="A17" s="646"/>
      <c r="B17" s="652"/>
      <c r="C17" s="653"/>
      <c r="D17" s="654" t="s">
        <v>28</v>
      </c>
      <c r="E17" s="649"/>
      <c r="F17" s="367"/>
      <c r="G17" s="367"/>
      <c r="H17" s="362"/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0</v>
      </c>
      <c r="R17" s="283">
        <v>0</v>
      </c>
      <c r="S17" s="283">
        <v>0</v>
      </c>
      <c r="T17" s="283">
        <v>0</v>
      </c>
      <c r="U17" s="284">
        <f>SUM(I17:T17)</f>
        <v>0</v>
      </c>
    </row>
    <row r="18" spans="1:21" s="245" customFormat="1">
      <c r="A18" s="646"/>
      <c r="B18" s="652"/>
      <c r="C18" s="653"/>
      <c r="D18" s="654" t="s">
        <v>242</v>
      </c>
      <c r="E18" s="649"/>
      <c r="F18" s="367"/>
      <c r="G18" s="367"/>
      <c r="H18" s="36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</row>
    <row r="19" spans="1:21" s="245" customFormat="1">
      <c r="A19" s="646"/>
      <c r="B19" s="652"/>
      <c r="C19" s="653"/>
      <c r="D19" s="654" t="s">
        <v>30</v>
      </c>
      <c r="E19" s="649"/>
      <c r="F19" s="367"/>
      <c r="G19" s="367"/>
      <c r="H19" s="36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>SUM(I19:T19)</f>
        <v>0</v>
      </c>
    </row>
    <row r="20" spans="1:21" s="245" customFormat="1" ht="16.8">
      <c r="A20" s="646"/>
      <c r="B20" s="652"/>
      <c r="C20" s="653"/>
      <c r="D20" s="654" t="s">
        <v>30</v>
      </c>
      <c r="E20" s="649"/>
      <c r="F20" s="368"/>
      <c r="G20" s="368"/>
      <c r="H20" s="362"/>
      <c r="I20" s="293">
        <v>0</v>
      </c>
      <c r="J20" s="293">
        <v>0</v>
      </c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293">
        <v>0</v>
      </c>
      <c r="R20" s="293">
        <v>0</v>
      </c>
      <c r="S20" s="293">
        <v>0</v>
      </c>
      <c r="T20" s="293">
        <v>0</v>
      </c>
      <c r="U20" s="294">
        <f>SUM(I20:T20)</f>
        <v>0</v>
      </c>
    </row>
    <row r="21" spans="1:21" s="245" customFormat="1">
      <c r="A21" s="646"/>
      <c r="B21" s="652"/>
      <c r="C21" s="653" t="s">
        <v>31</v>
      </c>
      <c r="D21" s="351"/>
      <c r="E21" s="649"/>
      <c r="F21" s="368"/>
      <c r="G21" s="368"/>
      <c r="H21" s="362"/>
      <c r="I21" s="287">
        <f t="shared" ref="I21:U21" si="6">SUM(I16:I20)</f>
        <v>0</v>
      </c>
      <c r="J21" s="491">
        <f t="shared" si="6"/>
        <v>0</v>
      </c>
      <c r="K21" s="491">
        <f t="shared" si="6"/>
        <v>0</v>
      </c>
      <c r="L21" s="491">
        <f t="shared" si="6"/>
        <v>0</v>
      </c>
      <c r="M21" s="491">
        <f t="shared" si="6"/>
        <v>0</v>
      </c>
      <c r="N21" s="491">
        <f t="shared" si="6"/>
        <v>0</v>
      </c>
      <c r="O21" s="491">
        <f t="shared" si="6"/>
        <v>0</v>
      </c>
      <c r="P21" s="491">
        <f t="shared" si="6"/>
        <v>0</v>
      </c>
      <c r="Q21" s="491">
        <f t="shared" si="6"/>
        <v>0</v>
      </c>
      <c r="R21" s="491">
        <f t="shared" si="6"/>
        <v>0</v>
      </c>
      <c r="S21" s="491">
        <f t="shared" si="6"/>
        <v>0</v>
      </c>
      <c r="T21" s="491">
        <f t="shared" si="6"/>
        <v>0</v>
      </c>
      <c r="U21" s="288">
        <f t="shared" si="6"/>
        <v>0</v>
      </c>
    </row>
    <row r="22" spans="1:21" s="276" customFormat="1">
      <c r="A22" s="649"/>
      <c r="B22" s="652"/>
      <c r="C22" s="653"/>
      <c r="D22" s="653"/>
      <c r="E22" s="152"/>
      <c r="F22" s="655"/>
      <c r="G22" s="655"/>
      <c r="H22" s="441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706"/>
    </row>
    <row r="23" spans="1:21" s="245" customFormat="1">
      <c r="A23" s="646"/>
      <c r="B23" s="647"/>
      <c r="C23" s="648" t="s">
        <v>32</v>
      </c>
      <c r="D23" s="648"/>
      <c r="E23" s="152"/>
      <c r="F23" s="655"/>
      <c r="G23" s="655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702"/>
    </row>
    <row r="24" spans="1:21" s="245" customFormat="1">
      <c r="A24" s="646"/>
      <c r="B24" s="652"/>
      <c r="C24" s="653"/>
      <c r="D24" s="648" t="s">
        <v>27</v>
      </c>
      <c r="E24" s="649"/>
      <c r="F24" s="368"/>
      <c r="G24" s="368"/>
      <c r="H24" s="441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707"/>
    </row>
    <row r="25" spans="1:21" s="245" customFormat="1">
      <c r="A25" s="646"/>
      <c r="B25" s="652"/>
      <c r="C25" s="653"/>
      <c r="D25" s="654" t="s">
        <v>37</v>
      </c>
      <c r="E25" s="649"/>
      <c r="F25" s="367"/>
      <c r="G25" s="367"/>
      <c r="H25" s="36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>SUM(I25:T25)</f>
        <v>0</v>
      </c>
    </row>
    <row r="26" spans="1:21" s="245" customFormat="1">
      <c r="A26" s="646"/>
      <c r="B26" s="652"/>
      <c r="C26" s="653"/>
      <c r="D26" s="654" t="s">
        <v>30</v>
      </c>
      <c r="E26" s="649"/>
      <c r="F26" s="367"/>
      <c r="G26" s="367"/>
      <c r="H26" s="36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>SUM(I26:T26)</f>
        <v>0</v>
      </c>
    </row>
    <row r="27" spans="1:21" s="245" customFormat="1">
      <c r="A27" s="646"/>
      <c r="B27" s="652"/>
      <c r="C27" s="653"/>
      <c r="D27" s="654" t="s">
        <v>38</v>
      </c>
      <c r="E27" s="649"/>
      <c r="F27" s="368"/>
      <c r="G27" s="368"/>
      <c r="H27" s="36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>SUM(I27:T27)</f>
        <v>0</v>
      </c>
    </row>
    <row r="28" spans="1:21" s="245" customFormat="1">
      <c r="A28" s="646"/>
      <c r="B28" s="652"/>
      <c r="C28" s="653" t="s">
        <v>39</v>
      </c>
      <c r="D28" s="351"/>
      <c r="E28" s="649"/>
      <c r="F28" s="368"/>
      <c r="G28" s="368"/>
      <c r="H28" s="362"/>
      <c r="I28" s="287">
        <f t="shared" ref="I28:U28" si="7">SUM(I25:I27)</f>
        <v>0</v>
      </c>
      <c r="J28" s="287">
        <f t="shared" si="7"/>
        <v>0</v>
      </c>
      <c r="K28" s="287">
        <f t="shared" si="7"/>
        <v>0</v>
      </c>
      <c r="L28" s="287">
        <f t="shared" si="7"/>
        <v>0</v>
      </c>
      <c r="M28" s="287">
        <f t="shared" si="7"/>
        <v>0</v>
      </c>
      <c r="N28" s="287">
        <f t="shared" si="7"/>
        <v>0</v>
      </c>
      <c r="O28" s="287">
        <f t="shared" si="7"/>
        <v>0</v>
      </c>
      <c r="P28" s="287">
        <f t="shared" si="7"/>
        <v>0</v>
      </c>
      <c r="Q28" s="287">
        <f t="shared" si="7"/>
        <v>0</v>
      </c>
      <c r="R28" s="287">
        <f t="shared" si="7"/>
        <v>0</v>
      </c>
      <c r="S28" s="287">
        <f t="shared" si="7"/>
        <v>0</v>
      </c>
      <c r="T28" s="287">
        <f t="shared" si="7"/>
        <v>0</v>
      </c>
      <c r="U28" s="287">
        <f t="shared" si="7"/>
        <v>0</v>
      </c>
    </row>
    <row r="29" spans="1:21" s="276" customFormat="1" ht="7.5" customHeight="1">
      <c r="A29" s="649"/>
      <c r="B29" s="652"/>
      <c r="C29" s="653"/>
      <c r="D29" s="653"/>
      <c r="E29" s="152"/>
      <c r="F29" s="655"/>
      <c r="G29" s="655"/>
      <c r="H29" s="441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706"/>
    </row>
    <row r="30" spans="1:21" s="245" customFormat="1">
      <c r="A30" s="646"/>
      <c r="B30" s="647"/>
      <c r="C30" s="648" t="s">
        <v>40</v>
      </c>
      <c r="D30" s="648"/>
      <c r="E30" s="152"/>
      <c r="F30" s="655"/>
      <c r="G30" s="655"/>
      <c r="H30" s="441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707"/>
    </row>
    <row r="31" spans="1:21" s="245" customFormat="1">
      <c r="A31" s="646"/>
      <c r="B31" s="652"/>
      <c r="C31" s="653"/>
      <c r="D31" s="351" t="s">
        <v>41</v>
      </c>
      <c r="E31" s="649"/>
      <c r="F31" s="368"/>
      <c r="G31" s="368"/>
      <c r="H31" s="36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ref="U31:U38" si="8">SUM(I31:T31)</f>
        <v>0</v>
      </c>
    </row>
    <row r="32" spans="1:21" s="245" customFormat="1">
      <c r="A32" s="646"/>
      <c r="B32" s="652"/>
      <c r="C32" s="653"/>
      <c r="D32" s="351" t="s">
        <v>42</v>
      </c>
      <c r="E32" s="649"/>
      <c r="F32" s="368"/>
      <c r="G32" s="368"/>
      <c r="H32" s="36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8"/>
        <v>0</v>
      </c>
    </row>
    <row r="33" spans="1:23" s="245" customFormat="1">
      <c r="A33" s="646"/>
      <c r="B33" s="652"/>
      <c r="C33" s="653"/>
      <c r="D33" s="351" t="s">
        <v>43</v>
      </c>
      <c r="E33" s="649"/>
      <c r="F33" s="368"/>
      <c r="G33" s="368"/>
      <c r="H33" s="362"/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3">
        <v>0</v>
      </c>
      <c r="O33" s="283">
        <v>0</v>
      </c>
      <c r="P33" s="283">
        <v>0</v>
      </c>
      <c r="Q33" s="283">
        <v>0</v>
      </c>
      <c r="R33" s="283">
        <v>0</v>
      </c>
      <c r="S33" s="283">
        <v>0</v>
      </c>
      <c r="T33" s="283">
        <v>0</v>
      </c>
      <c r="U33" s="284">
        <f t="shared" si="8"/>
        <v>0</v>
      </c>
    </row>
    <row r="34" spans="1:23" s="245" customFormat="1">
      <c r="A34" s="646"/>
      <c r="B34" s="652"/>
      <c r="C34" s="653"/>
      <c r="D34" s="351" t="s">
        <v>44</v>
      </c>
      <c r="E34" s="649"/>
      <c r="F34" s="368"/>
      <c r="G34" s="368"/>
      <c r="H34" s="362"/>
      <c r="I34" s="283">
        <v>0</v>
      </c>
      <c r="J34" s="283">
        <v>0</v>
      </c>
      <c r="K34" s="283">
        <v>0</v>
      </c>
      <c r="L34" s="283">
        <v>0</v>
      </c>
      <c r="M34" s="283">
        <v>0</v>
      </c>
      <c r="N34" s="283">
        <v>0</v>
      </c>
      <c r="O34" s="283">
        <v>0</v>
      </c>
      <c r="P34" s="283">
        <v>0</v>
      </c>
      <c r="Q34" s="283">
        <v>0</v>
      </c>
      <c r="R34" s="283">
        <v>0</v>
      </c>
      <c r="S34" s="283">
        <v>0</v>
      </c>
      <c r="T34" s="283">
        <v>0</v>
      </c>
      <c r="U34" s="284">
        <f t="shared" si="8"/>
        <v>0</v>
      </c>
    </row>
    <row r="35" spans="1:23" s="245" customFormat="1">
      <c r="A35" s="646"/>
      <c r="B35" s="652"/>
      <c r="C35" s="653"/>
      <c r="D35" s="351" t="s">
        <v>45</v>
      </c>
      <c r="E35" s="649"/>
      <c r="F35" s="368"/>
      <c r="G35" s="368"/>
      <c r="H35" s="362"/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 t="shared" si="8"/>
        <v>0</v>
      </c>
    </row>
    <row r="36" spans="1:23" s="245" customFormat="1">
      <c r="A36" s="646"/>
      <c r="B36" s="652"/>
      <c r="C36" s="653"/>
      <c r="D36" s="351" t="s">
        <v>46</v>
      </c>
      <c r="E36" s="649"/>
      <c r="F36" s="368"/>
      <c r="G36" s="368"/>
      <c r="H36" s="362"/>
      <c r="I36" s="283">
        <v>0</v>
      </c>
      <c r="J36" s="283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 t="shared" si="8"/>
        <v>0</v>
      </c>
    </row>
    <row r="37" spans="1:23" s="245" customFormat="1">
      <c r="A37" s="646"/>
      <c r="B37" s="652"/>
      <c r="C37" s="653"/>
      <c r="D37" s="351" t="s">
        <v>47</v>
      </c>
      <c r="E37" s="649"/>
      <c r="F37" s="368"/>
      <c r="G37" s="368"/>
      <c r="H37" s="362"/>
      <c r="I37" s="283">
        <v>0</v>
      </c>
      <c r="J37" s="283">
        <v>0</v>
      </c>
      <c r="K37" s="283">
        <v>0</v>
      </c>
      <c r="L37" s="283">
        <v>0</v>
      </c>
      <c r="M37" s="283">
        <v>0</v>
      </c>
      <c r="N37" s="283">
        <v>0</v>
      </c>
      <c r="O37" s="283">
        <v>0</v>
      </c>
      <c r="P37" s="283">
        <v>0</v>
      </c>
      <c r="Q37" s="283">
        <v>0</v>
      </c>
      <c r="R37" s="283">
        <v>0</v>
      </c>
      <c r="S37" s="283">
        <v>0</v>
      </c>
      <c r="T37" s="283">
        <v>0</v>
      </c>
      <c r="U37" s="284">
        <f t="shared" si="8"/>
        <v>0</v>
      </c>
    </row>
    <row r="38" spans="1:23" s="245" customFormat="1" ht="16.8">
      <c r="A38" s="646"/>
      <c r="B38" s="652"/>
      <c r="C38" s="653"/>
      <c r="D38" s="351" t="s">
        <v>48</v>
      </c>
      <c r="E38" s="649"/>
      <c r="F38" s="368"/>
      <c r="G38" s="368"/>
      <c r="H38" s="362"/>
      <c r="I38" s="293">
        <v>0</v>
      </c>
      <c r="J38" s="293">
        <v>0</v>
      </c>
      <c r="K38" s="293">
        <v>0</v>
      </c>
      <c r="L38" s="293">
        <v>0</v>
      </c>
      <c r="M38" s="293">
        <v>0</v>
      </c>
      <c r="N38" s="293">
        <v>0</v>
      </c>
      <c r="O38" s="293">
        <v>0</v>
      </c>
      <c r="P38" s="293">
        <v>0</v>
      </c>
      <c r="Q38" s="293">
        <v>0</v>
      </c>
      <c r="R38" s="293">
        <v>0</v>
      </c>
      <c r="S38" s="293">
        <v>0</v>
      </c>
      <c r="T38" s="293">
        <v>0</v>
      </c>
      <c r="U38" s="294">
        <f t="shared" si="8"/>
        <v>0</v>
      </c>
    </row>
    <row r="39" spans="1:23" s="245" customFormat="1">
      <c r="A39" s="646"/>
      <c r="B39" s="652"/>
      <c r="C39" s="653" t="s">
        <v>49</v>
      </c>
      <c r="D39" s="351"/>
      <c r="E39" s="649"/>
      <c r="F39" s="368"/>
      <c r="G39" s="368"/>
      <c r="H39" s="362"/>
      <c r="I39" s="287">
        <f t="shared" ref="I39:U39" si="9">SUM(I31:I38)</f>
        <v>0</v>
      </c>
      <c r="J39" s="491">
        <f t="shared" si="9"/>
        <v>0</v>
      </c>
      <c r="K39" s="491">
        <f t="shared" si="9"/>
        <v>0</v>
      </c>
      <c r="L39" s="491">
        <f t="shared" si="9"/>
        <v>0</v>
      </c>
      <c r="M39" s="491">
        <f t="shared" si="9"/>
        <v>0</v>
      </c>
      <c r="N39" s="491">
        <f t="shared" si="9"/>
        <v>0</v>
      </c>
      <c r="O39" s="491">
        <f t="shared" si="9"/>
        <v>0</v>
      </c>
      <c r="P39" s="491">
        <f t="shared" si="9"/>
        <v>0</v>
      </c>
      <c r="Q39" s="491">
        <f t="shared" si="9"/>
        <v>0</v>
      </c>
      <c r="R39" s="491">
        <f t="shared" si="9"/>
        <v>0</v>
      </c>
      <c r="S39" s="491">
        <f t="shared" si="9"/>
        <v>0</v>
      </c>
      <c r="T39" s="491">
        <f t="shared" si="9"/>
        <v>0</v>
      </c>
      <c r="U39" s="288">
        <f t="shared" si="9"/>
        <v>0</v>
      </c>
    </row>
    <row r="40" spans="1:23" s="276" customFormat="1">
      <c r="A40" s="649"/>
      <c r="B40" s="652"/>
      <c r="C40" s="653"/>
      <c r="D40" s="351"/>
      <c r="E40" s="649"/>
      <c r="F40" s="368"/>
      <c r="G40" s="368"/>
      <c r="H40" s="441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1"/>
    </row>
    <row r="41" spans="1:23" s="245" customFormat="1" ht="17.399999999999999" thickBot="1">
      <c r="A41" s="646"/>
      <c r="B41" s="656" t="s">
        <v>50</v>
      </c>
      <c r="C41" s="657"/>
      <c r="D41" s="657"/>
      <c r="E41" s="658"/>
      <c r="F41" s="659"/>
      <c r="G41" s="659"/>
      <c r="H41" s="660"/>
      <c r="I41" s="302">
        <f t="shared" ref="I41:U41" si="10">I39+I28+I21</f>
        <v>0</v>
      </c>
      <c r="J41" s="303">
        <f t="shared" si="10"/>
        <v>0</v>
      </c>
      <c r="K41" s="303">
        <f t="shared" si="10"/>
        <v>0</v>
      </c>
      <c r="L41" s="303">
        <f t="shared" si="10"/>
        <v>0</v>
      </c>
      <c r="M41" s="303">
        <f t="shared" si="10"/>
        <v>0</v>
      </c>
      <c r="N41" s="303">
        <f t="shared" si="10"/>
        <v>0</v>
      </c>
      <c r="O41" s="303">
        <f t="shared" si="10"/>
        <v>0</v>
      </c>
      <c r="P41" s="303">
        <f t="shared" si="10"/>
        <v>0</v>
      </c>
      <c r="Q41" s="303">
        <f t="shared" si="10"/>
        <v>0</v>
      </c>
      <c r="R41" s="303">
        <f t="shared" si="10"/>
        <v>0</v>
      </c>
      <c r="S41" s="303">
        <f t="shared" si="10"/>
        <v>0</v>
      </c>
      <c r="T41" s="303">
        <f t="shared" si="10"/>
        <v>0</v>
      </c>
      <c r="U41" s="304">
        <f t="shared" si="10"/>
        <v>0</v>
      </c>
    </row>
    <row r="42" spans="1:23" s="245" customFormat="1" ht="8.1" customHeight="1" thickTop="1">
      <c r="A42" s="646"/>
      <c r="B42" s="661"/>
      <c r="C42" s="662"/>
      <c r="D42" s="662"/>
      <c r="E42" s="663"/>
      <c r="F42" s="664"/>
      <c r="G42" s="664"/>
      <c r="H42" s="456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708"/>
    </row>
    <row r="43" spans="1:23" s="245" customFormat="1">
      <c r="A43" s="646"/>
      <c r="B43" s="647" t="s">
        <v>51</v>
      </c>
      <c r="C43" s="648"/>
      <c r="D43" s="648"/>
      <c r="E43" s="649"/>
      <c r="F43" s="368"/>
      <c r="G43" s="368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702"/>
    </row>
    <row r="44" spans="1:23" s="245" customFormat="1" ht="28.8">
      <c r="A44" s="646"/>
      <c r="B44" s="652"/>
      <c r="C44" s="665" t="s">
        <v>261</v>
      </c>
      <c r="D44" s="653"/>
      <c r="E44" s="649"/>
      <c r="F44" s="368"/>
      <c r="G44" s="666" t="s">
        <v>262</v>
      </c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702"/>
    </row>
    <row r="45" spans="1:23" s="245" customFormat="1">
      <c r="A45" s="646"/>
      <c r="B45" s="652"/>
      <c r="C45" s="649"/>
      <c r="D45" s="667" t="s">
        <v>135</v>
      </c>
      <c r="E45" s="590"/>
      <c r="F45" s="367"/>
      <c r="G45" s="485">
        <v>0</v>
      </c>
      <c r="H45" s="36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 t="shared" ref="U45:U50" si="11">SUM(I45:T45)</f>
        <v>0</v>
      </c>
    </row>
    <row r="46" spans="1:23" s="245" customFormat="1">
      <c r="A46" s="646"/>
      <c r="B46" s="652"/>
      <c r="C46" s="649"/>
      <c r="D46" s="667" t="s">
        <v>136</v>
      </c>
      <c r="E46" s="590"/>
      <c r="F46" s="367"/>
      <c r="G46" s="485">
        <v>0</v>
      </c>
      <c r="H46" s="36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 t="shared" si="11"/>
        <v>0</v>
      </c>
      <c r="W46" s="723"/>
    </row>
    <row r="47" spans="1:23" s="245" customFormat="1">
      <c r="A47" s="646"/>
      <c r="B47" s="652"/>
      <c r="C47" s="649"/>
      <c r="D47" s="667" t="s">
        <v>137</v>
      </c>
      <c r="E47" s="590"/>
      <c r="F47" s="367"/>
      <c r="G47" s="485">
        <v>0</v>
      </c>
      <c r="H47" s="36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 t="shared" si="11"/>
        <v>0</v>
      </c>
    </row>
    <row r="48" spans="1:23" s="245" customFormat="1">
      <c r="A48" s="646"/>
      <c r="B48" s="652"/>
      <c r="C48" s="649"/>
      <c r="D48" s="667" t="s">
        <v>106</v>
      </c>
      <c r="E48" s="590"/>
      <c r="F48" s="367"/>
      <c r="G48" s="485">
        <v>0</v>
      </c>
      <c r="H48" s="36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 t="shared" si="11"/>
        <v>0</v>
      </c>
    </row>
    <row r="49" spans="1:21" s="245" customFormat="1">
      <c r="A49" s="646"/>
      <c r="B49" s="652"/>
      <c r="C49" s="649"/>
      <c r="D49" s="667" t="s">
        <v>107</v>
      </c>
      <c r="E49" s="590"/>
      <c r="F49" s="367"/>
      <c r="G49" s="485">
        <v>0</v>
      </c>
      <c r="H49" s="362"/>
      <c r="I49" s="283">
        <v>0</v>
      </c>
      <c r="J49" s="283">
        <v>0</v>
      </c>
      <c r="K49" s="283">
        <v>0</v>
      </c>
      <c r="L49" s="283">
        <v>0</v>
      </c>
      <c r="M49" s="283">
        <v>0</v>
      </c>
      <c r="N49" s="283">
        <v>0</v>
      </c>
      <c r="O49" s="283">
        <v>0</v>
      </c>
      <c r="P49" s="283">
        <v>0</v>
      </c>
      <c r="Q49" s="283">
        <v>0</v>
      </c>
      <c r="R49" s="283">
        <v>0</v>
      </c>
      <c r="S49" s="283">
        <v>0</v>
      </c>
      <c r="T49" s="283">
        <v>0</v>
      </c>
      <c r="U49" s="284">
        <f t="shared" si="11"/>
        <v>0</v>
      </c>
    </row>
    <row r="50" spans="1:21" s="245" customFormat="1" ht="16.8">
      <c r="A50" s="646"/>
      <c r="B50" s="652"/>
      <c r="C50" s="649"/>
      <c r="D50" s="667" t="s">
        <v>138</v>
      </c>
      <c r="E50" s="590"/>
      <c r="F50" s="668"/>
      <c r="G50" s="839">
        <v>0</v>
      </c>
      <c r="H50" s="362"/>
      <c r="I50" s="293">
        <v>0</v>
      </c>
      <c r="J50" s="293">
        <v>0</v>
      </c>
      <c r="K50" s="293">
        <v>0</v>
      </c>
      <c r="L50" s="293">
        <v>0</v>
      </c>
      <c r="M50" s="293">
        <v>0</v>
      </c>
      <c r="N50" s="293">
        <v>0</v>
      </c>
      <c r="O50" s="293">
        <v>0</v>
      </c>
      <c r="P50" s="293">
        <v>0</v>
      </c>
      <c r="Q50" s="293">
        <v>0</v>
      </c>
      <c r="R50" s="293">
        <v>0</v>
      </c>
      <c r="S50" s="293">
        <v>0</v>
      </c>
      <c r="T50" s="293">
        <v>0</v>
      </c>
      <c r="U50" s="294">
        <f t="shared" si="11"/>
        <v>0</v>
      </c>
    </row>
    <row r="51" spans="1:21" s="245" customFormat="1">
      <c r="A51" s="646"/>
      <c r="B51" s="652"/>
      <c r="C51" s="669" t="s">
        <v>77</v>
      </c>
      <c r="D51" s="649"/>
      <c r="E51" s="590"/>
      <c r="F51" s="367"/>
      <c r="G51" s="365">
        <f>SUM(G45:G50)</f>
        <v>0</v>
      </c>
      <c r="H51" s="362"/>
      <c r="I51" s="314">
        <f t="shared" ref="I51:U51" si="12">SUM(I45:I50)</f>
        <v>0</v>
      </c>
      <c r="J51" s="154">
        <f t="shared" si="12"/>
        <v>0</v>
      </c>
      <c r="K51" s="154">
        <f t="shared" si="12"/>
        <v>0</v>
      </c>
      <c r="L51" s="154">
        <f t="shared" si="12"/>
        <v>0</v>
      </c>
      <c r="M51" s="154">
        <f t="shared" si="12"/>
        <v>0</v>
      </c>
      <c r="N51" s="154">
        <f t="shared" si="12"/>
        <v>0</v>
      </c>
      <c r="O51" s="154">
        <f t="shared" si="12"/>
        <v>0</v>
      </c>
      <c r="P51" s="154">
        <f t="shared" si="12"/>
        <v>0</v>
      </c>
      <c r="Q51" s="154">
        <f t="shared" si="12"/>
        <v>0</v>
      </c>
      <c r="R51" s="154">
        <f t="shared" si="12"/>
        <v>0</v>
      </c>
      <c r="S51" s="154">
        <f t="shared" si="12"/>
        <v>0</v>
      </c>
      <c r="T51" s="154">
        <f t="shared" si="12"/>
        <v>0</v>
      </c>
      <c r="U51" s="315">
        <f t="shared" si="12"/>
        <v>0</v>
      </c>
    </row>
    <row r="52" spans="1:21" s="245" customFormat="1" ht="8.1" customHeight="1">
      <c r="A52" s="646"/>
      <c r="B52" s="652"/>
      <c r="C52" s="649"/>
      <c r="D52" s="590"/>
      <c r="E52" s="590"/>
      <c r="F52" s="367"/>
      <c r="G52" s="367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702"/>
    </row>
    <row r="53" spans="1:21" s="245" customFormat="1">
      <c r="A53" s="646"/>
      <c r="B53" s="652"/>
      <c r="C53" s="665" t="s">
        <v>79</v>
      </c>
      <c r="D53" s="653"/>
      <c r="E53" s="649"/>
      <c r="F53" s="368"/>
      <c r="G53" s="368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702"/>
    </row>
    <row r="54" spans="1:21" s="245" customFormat="1">
      <c r="A54" s="646"/>
      <c r="B54" s="652"/>
      <c r="C54" s="649"/>
      <c r="D54" s="667" t="s">
        <v>52</v>
      </c>
      <c r="E54" s="590"/>
      <c r="F54" s="367"/>
      <c r="G54" s="485">
        <v>0</v>
      </c>
      <c r="H54" s="670"/>
      <c r="I54" s="283">
        <v>0</v>
      </c>
      <c r="J54" s="283">
        <v>0</v>
      </c>
      <c r="K54" s="283">
        <v>0</v>
      </c>
      <c r="L54" s="283">
        <v>0</v>
      </c>
      <c r="M54" s="283">
        <v>0</v>
      </c>
      <c r="N54" s="283">
        <v>0</v>
      </c>
      <c r="O54" s="283">
        <v>0</v>
      </c>
      <c r="P54" s="283">
        <v>0</v>
      </c>
      <c r="Q54" s="283">
        <v>0</v>
      </c>
      <c r="R54" s="283">
        <v>0</v>
      </c>
      <c r="S54" s="283">
        <v>0</v>
      </c>
      <c r="T54" s="283">
        <v>0</v>
      </c>
      <c r="U54" s="284">
        <f t="shared" ref="U54:U61" si="13">SUM(I54:T54)</f>
        <v>0</v>
      </c>
    </row>
    <row r="55" spans="1:21" s="245" customFormat="1">
      <c r="A55" s="646"/>
      <c r="B55" s="652"/>
      <c r="C55" s="649"/>
      <c r="D55" s="667" t="s">
        <v>53</v>
      </c>
      <c r="E55" s="590"/>
      <c r="F55" s="367"/>
      <c r="G55" s="485">
        <v>0</v>
      </c>
      <c r="H55" s="670"/>
      <c r="I55" s="283">
        <v>0</v>
      </c>
      <c r="J55" s="283">
        <v>0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283">
        <v>0</v>
      </c>
      <c r="Q55" s="283">
        <v>0</v>
      </c>
      <c r="R55" s="283">
        <v>0</v>
      </c>
      <c r="S55" s="283">
        <v>0</v>
      </c>
      <c r="T55" s="283">
        <v>0</v>
      </c>
      <c r="U55" s="284">
        <f t="shared" si="13"/>
        <v>0</v>
      </c>
    </row>
    <row r="56" spans="1:21" s="245" customFormat="1">
      <c r="A56" s="646"/>
      <c r="B56" s="652"/>
      <c r="C56" s="649"/>
      <c r="D56" s="667" t="s">
        <v>10</v>
      </c>
      <c r="E56" s="590"/>
      <c r="F56" s="367"/>
      <c r="G56" s="485">
        <v>0</v>
      </c>
      <c r="H56" s="670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si="13"/>
        <v>0</v>
      </c>
    </row>
    <row r="57" spans="1:21" s="245" customFormat="1">
      <c r="A57" s="646"/>
      <c r="B57" s="652"/>
      <c r="C57" s="649"/>
      <c r="D57" s="667" t="s">
        <v>11</v>
      </c>
      <c r="E57" s="590"/>
      <c r="F57" s="367"/>
      <c r="G57" s="485">
        <v>0</v>
      </c>
      <c r="H57" s="670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3"/>
        <v>0</v>
      </c>
    </row>
    <row r="58" spans="1:21" s="245" customFormat="1">
      <c r="A58" s="646"/>
      <c r="B58" s="652"/>
      <c r="C58" s="649"/>
      <c r="D58" s="667" t="s">
        <v>12</v>
      </c>
      <c r="E58" s="590"/>
      <c r="F58" s="367"/>
      <c r="G58" s="485">
        <v>0</v>
      </c>
      <c r="H58" s="670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3"/>
        <v>0</v>
      </c>
    </row>
    <row r="59" spans="1:21" s="245" customFormat="1">
      <c r="A59" s="646"/>
      <c r="B59" s="652"/>
      <c r="C59" s="649"/>
      <c r="D59" s="667" t="s">
        <v>13</v>
      </c>
      <c r="E59" s="590"/>
      <c r="F59" s="367"/>
      <c r="G59" s="485">
        <v>0</v>
      </c>
      <c r="H59" s="670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3"/>
        <v>0</v>
      </c>
    </row>
    <row r="60" spans="1:21" s="245" customFormat="1">
      <c r="A60" s="646"/>
      <c r="B60" s="652"/>
      <c r="C60" s="649"/>
      <c r="D60" s="667" t="s">
        <v>75</v>
      </c>
      <c r="E60" s="590"/>
      <c r="F60" s="367"/>
      <c r="G60" s="485">
        <v>0</v>
      </c>
      <c r="H60" s="670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3"/>
        <v>0</v>
      </c>
    </row>
    <row r="61" spans="1:21" s="245" customFormat="1" ht="16.8">
      <c r="A61" s="646"/>
      <c r="B61" s="652"/>
      <c r="C61" s="649"/>
      <c r="D61" s="669" t="s">
        <v>30</v>
      </c>
      <c r="E61" s="590"/>
      <c r="F61" s="668"/>
      <c r="G61" s="839">
        <v>0</v>
      </c>
      <c r="H61" s="670"/>
      <c r="I61" s="293">
        <v>0</v>
      </c>
      <c r="J61" s="293">
        <v>0</v>
      </c>
      <c r="K61" s="293">
        <v>0</v>
      </c>
      <c r="L61" s="293">
        <v>0</v>
      </c>
      <c r="M61" s="293">
        <v>0</v>
      </c>
      <c r="N61" s="293">
        <v>0</v>
      </c>
      <c r="O61" s="293">
        <v>0</v>
      </c>
      <c r="P61" s="293">
        <v>0</v>
      </c>
      <c r="Q61" s="293">
        <v>0</v>
      </c>
      <c r="R61" s="293">
        <v>0</v>
      </c>
      <c r="S61" s="293">
        <v>0</v>
      </c>
      <c r="T61" s="293">
        <v>0</v>
      </c>
      <c r="U61" s="294">
        <f t="shared" si="13"/>
        <v>0</v>
      </c>
    </row>
    <row r="62" spans="1:21" s="245" customFormat="1">
      <c r="A62" s="646"/>
      <c r="B62" s="652"/>
      <c r="C62" s="669" t="s">
        <v>80</v>
      </c>
      <c r="D62" s="649"/>
      <c r="E62" s="590"/>
      <c r="F62" s="367"/>
      <c r="G62" s="365">
        <f>SUM(G54:G61)</f>
        <v>0</v>
      </c>
      <c r="H62" s="670"/>
      <c r="I62" s="314">
        <f t="shared" ref="I62:U62" si="14">SUM(I54:I61)</f>
        <v>0</v>
      </c>
      <c r="J62" s="314">
        <f t="shared" si="14"/>
        <v>0</v>
      </c>
      <c r="K62" s="314">
        <f t="shared" si="14"/>
        <v>0</v>
      </c>
      <c r="L62" s="314">
        <f t="shared" si="14"/>
        <v>0</v>
      </c>
      <c r="M62" s="314">
        <f t="shared" si="14"/>
        <v>0</v>
      </c>
      <c r="N62" s="314">
        <f t="shared" si="14"/>
        <v>0</v>
      </c>
      <c r="O62" s="314">
        <f t="shared" si="14"/>
        <v>0</v>
      </c>
      <c r="P62" s="314">
        <f t="shared" si="14"/>
        <v>0</v>
      </c>
      <c r="Q62" s="314">
        <f t="shared" si="14"/>
        <v>0</v>
      </c>
      <c r="R62" s="314">
        <f t="shared" si="14"/>
        <v>0</v>
      </c>
      <c r="S62" s="314">
        <f t="shared" si="14"/>
        <v>0</v>
      </c>
      <c r="T62" s="314">
        <f t="shared" si="14"/>
        <v>0</v>
      </c>
      <c r="U62" s="315">
        <f t="shared" si="14"/>
        <v>0</v>
      </c>
    </row>
    <row r="63" spans="1:21" s="245" customFormat="1" ht="8.1" customHeight="1">
      <c r="A63" s="646"/>
      <c r="B63" s="652"/>
      <c r="C63" s="649"/>
      <c r="D63" s="590"/>
      <c r="E63" s="590"/>
      <c r="F63" s="367"/>
      <c r="G63" s="367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702"/>
    </row>
    <row r="64" spans="1:21" s="245" customFormat="1">
      <c r="A64" s="646"/>
      <c r="B64" s="652"/>
      <c r="C64" s="665" t="s">
        <v>81</v>
      </c>
      <c r="D64" s="653"/>
      <c r="E64" s="649"/>
      <c r="F64" s="370"/>
      <c r="G64" s="370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702"/>
    </row>
    <row r="65" spans="1:22" s="245" customFormat="1">
      <c r="A65" s="646"/>
      <c r="B65" s="652"/>
      <c r="C65" s="649"/>
      <c r="D65" s="667" t="s">
        <v>108</v>
      </c>
      <c r="E65" s="590"/>
      <c r="F65" s="367"/>
      <c r="G65" s="485">
        <v>0</v>
      </c>
      <c r="H65" s="362"/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83">
        <v>0</v>
      </c>
      <c r="T65" s="283">
        <v>0</v>
      </c>
      <c r="U65" s="284">
        <f>SUM(I65:T65)</f>
        <v>0</v>
      </c>
    </row>
    <row r="66" spans="1:22" s="245" customFormat="1">
      <c r="A66" s="646"/>
      <c r="B66" s="652"/>
      <c r="C66" s="649"/>
      <c r="D66" s="667" t="s">
        <v>109</v>
      </c>
      <c r="E66" s="590"/>
      <c r="F66" s="367"/>
      <c r="G66" s="485">
        <v>0</v>
      </c>
      <c r="H66" s="362"/>
      <c r="I66" s="283">
        <v>0</v>
      </c>
      <c r="J66" s="283">
        <v>0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0</v>
      </c>
      <c r="Q66" s="283">
        <v>0</v>
      </c>
      <c r="R66" s="283">
        <v>0</v>
      </c>
      <c r="S66" s="283">
        <v>0</v>
      </c>
      <c r="T66" s="283">
        <v>0</v>
      </c>
      <c r="U66" s="284">
        <f>SUM(I66:T66)</f>
        <v>0</v>
      </c>
    </row>
    <row r="67" spans="1:22" s="245" customFormat="1">
      <c r="A67" s="646"/>
      <c r="B67" s="652"/>
      <c r="C67" s="649"/>
      <c r="D67" s="667" t="s">
        <v>110</v>
      </c>
      <c r="E67" s="590"/>
      <c r="F67" s="367"/>
      <c r="G67" s="485">
        <v>0</v>
      </c>
      <c r="H67" s="362"/>
      <c r="I67" s="283">
        <v>0</v>
      </c>
      <c r="J67" s="283">
        <v>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0</v>
      </c>
      <c r="Q67" s="283">
        <v>0</v>
      </c>
      <c r="R67" s="283">
        <v>0</v>
      </c>
      <c r="S67" s="283">
        <v>0</v>
      </c>
      <c r="T67" s="283">
        <v>0</v>
      </c>
      <c r="U67" s="284">
        <f>SUM(I67:T67)</f>
        <v>0</v>
      </c>
    </row>
    <row r="68" spans="1:22" s="245" customFormat="1">
      <c r="A68" s="646"/>
      <c r="B68" s="652"/>
      <c r="C68" s="649"/>
      <c r="D68" s="667" t="s">
        <v>7</v>
      </c>
      <c r="E68" s="590"/>
      <c r="F68" s="367"/>
      <c r="G68" s="485">
        <v>0</v>
      </c>
      <c r="H68" s="362"/>
      <c r="I68" s="283">
        <v>0</v>
      </c>
      <c r="J68" s="283">
        <v>0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83">
        <v>0</v>
      </c>
      <c r="T68" s="283">
        <v>0</v>
      </c>
      <c r="U68" s="284">
        <f>SUM(I68:T68)</f>
        <v>0</v>
      </c>
    </row>
    <row r="69" spans="1:22" s="245" customFormat="1" ht="16.8">
      <c r="A69" s="646"/>
      <c r="B69" s="652"/>
      <c r="C69" s="649"/>
      <c r="D69" s="667" t="s">
        <v>30</v>
      </c>
      <c r="E69" s="590"/>
      <c r="F69" s="668"/>
      <c r="G69" s="839">
        <v>0</v>
      </c>
      <c r="H69" s="362"/>
      <c r="I69" s="293">
        <v>0</v>
      </c>
      <c r="J69" s="293">
        <v>0</v>
      </c>
      <c r="K69" s="293">
        <v>0</v>
      </c>
      <c r="L69" s="293">
        <v>0</v>
      </c>
      <c r="M69" s="293">
        <v>0</v>
      </c>
      <c r="N69" s="293">
        <v>0</v>
      </c>
      <c r="O69" s="293">
        <v>0</v>
      </c>
      <c r="P69" s="293">
        <v>0</v>
      </c>
      <c r="Q69" s="293">
        <v>0</v>
      </c>
      <c r="R69" s="293">
        <v>0</v>
      </c>
      <c r="S69" s="293">
        <v>0</v>
      </c>
      <c r="T69" s="293">
        <v>0</v>
      </c>
      <c r="U69" s="294">
        <f>SUM(I69:T69)</f>
        <v>0</v>
      </c>
    </row>
    <row r="70" spans="1:22" s="245" customFormat="1">
      <c r="A70" s="646"/>
      <c r="B70" s="652"/>
      <c r="C70" s="669" t="s">
        <v>82</v>
      </c>
      <c r="D70" s="649"/>
      <c r="E70" s="590"/>
      <c r="F70" s="367"/>
      <c r="G70" s="184">
        <f>SUM(G65:G69)</f>
        <v>0</v>
      </c>
      <c r="H70" s="362"/>
      <c r="I70" s="314">
        <f t="shared" ref="I70:U70" si="15">SUM(I65:I69)</f>
        <v>0</v>
      </c>
      <c r="J70" s="314">
        <f t="shared" si="15"/>
        <v>0</v>
      </c>
      <c r="K70" s="314">
        <f t="shared" si="15"/>
        <v>0</v>
      </c>
      <c r="L70" s="314">
        <f t="shared" si="15"/>
        <v>0</v>
      </c>
      <c r="M70" s="314">
        <f t="shared" si="15"/>
        <v>0</v>
      </c>
      <c r="N70" s="314">
        <f t="shared" si="15"/>
        <v>0</v>
      </c>
      <c r="O70" s="314">
        <f t="shared" si="15"/>
        <v>0</v>
      </c>
      <c r="P70" s="314">
        <f t="shared" si="15"/>
        <v>0</v>
      </c>
      <c r="Q70" s="314">
        <f t="shared" si="15"/>
        <v>0</v>
      </c>
      <c r="R70" s="314">
        <f t="shared" si="15"/>
        <v>0</v>
      </c>
      <c r="S70" s="314">
        <f t="shared" si="15"/>
        <v>0</v>
      </c>
      <c r="T70" s="314">
        <f t="shared" si="15"/>
        <v>0</v>
      </c>
      <c r="U70" s="315">
        <f t="shared" si="15"/>
        <v>0</v>
      </c>
    </row>
    <row r="71" spans="1:22" s="245" customFormat="1" ht="8.1" customHeight="1">
      <c r="A71" s="646"/>
      <c r="B71" s="652"/>
      <c r="C71" s="649"/>
      <c r="D71" s="590"/>
      <c r="E71" s="590"/>
      <c r="F71" s="367"/>
      <c r="G71" s="188"/>
      <c r="H71" s="441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6"/>
    </row>
    <row r="72" spans="1:22" s="245" customFormat="1">
      <c r="A72" s="646"/>
      <c r="B72" s="652"/>
      <c r="C72" s="671" t="s">
        <v>83</v>
      </c>
      <c r="D72" s="653"/>
      <c r="E72" s="653"/>
      <c r="F72" s="441"/>
      <c r="G72" s="448">
        <f>G51+G62+G70</f>
        <v>0</v>
      </c>
      <c r="H72" s="362"/>
      <c r="I72" s="287">
        <f t="shared" ref="I72:U72" si="16">I51+I62+I70</f>
        <v>0</v>
      </c>
      <c r="J72" s="287">
        <f t="shared" si="16"/>
        <v>0</v>
      </c>
      <c r="K72" s="287">
        <f t="shared" si="16"/>
        <v>0</v>
      </c>
      <c r="L72" s="287">
        <f t="shared" si="16"/>
        <v>0</v>
      </c>
      <c r="M72" s="287">
        <f t="shared" si="16"/>
        <v>0</v>
      </c>
      <c r="N72" s="287">
        <f t="shared" si="16"/>
        <v>0</v>
      </c>
      <c r="O72" s="287">
        <f t="shared" si="16"/>
        <v>0</v>
      </c>
      <c r="P72" s="287">
        <f t="shared" si="16"/>
        <v>0</v>
      </c>
      <c r="Q72" s="287">
        <f t="shared" si="16"/>
        <v>0</v>
      </c>
      <c r="R72" s="287">
        <f t="shared" si="16"/>
        <v>0</v>
      </c>
      <c r="S72" s="287">
        <f t="shared" si="16"/>
        <v>0</v>
      </c>
      <c r="T72" s="287">
        <f t="shared" si="16"/>
        <v>0</v>
      </c>
      <c r="U72" s="288">
        <f t="shared" si="16"/>
        <v>0</v>
      </c>
    </row>
    <row r="73" spans="1:22" s="245" customFormat="1" ht="8.1" customHeight="1">
      <c r="A73" s="646"/>
      <c r="B73" s="652"/>
      <c r="C73" s="649"/>
      <c r="D73" s="590"/>
      <c r="E73" s="590"/>
      <c r="F73" s="367"/>
      <c r="G73" s="367"/>
      <c r="H73" s="441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0"/>
      <c r="U73" s="706"/>
    </row>
    <row r="74" spans="1:22" s="245" customFormat="1">
      <c r="A74" s="646"/>
      <c r="B74" s="652"/>
      <c r="C74" s="665" t="s">
        <v>84</v>
      </c>
      <c r="D74" s="653"/>
      <c r="E74" s="653"/>
      <c r="F74" s="370"/>
      <c r="G74" s="370"/>
      <c r="H74" s="441"/>
      <c r="I74" s="441"/>
      <c r="J74" s="441"/>
      <c r="K74" s="441"/>
      <c r="L74" s="441"/>
      <c r="M74" s="441"/>
      <c r="N74" s="441"/>
      <c r="O74" s="441"/>
      <c r="P74" s="441"/>
      <c r="Q74" s="441"/>
      <c r="R74" s="441"/>
      <c r="S74" s="441"/>
      <c r="T74" s="441"/>
      <c r="U74" s="702"/>
    </row>
    <row r="75" spans="1:22" s="245" customFormat="1">
      <c r="A75" s="646"/>
      <c r="B75" s="652"/>
      <c r="C75" s="649"/>
      <c r="D75" s="667" t="s">
        <v>14</v>
      </c>
      <c r="E75" s="653"/>
      <c r="F75" s="370"/>
      <c r="G75" s="370"/>
      <c r="H75" s="36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>SUM(I75:T75)</f>
        <v>0</v>
      </c>
    </row>
    <row r="76" spans="1:22" s="245" customFormat="1">
      <c r="A76" s="646"/>
      <c r="B76" s="652"/>
      <c r="C76" s="649"/>
      <c r="D76" s="590" t="s">
        <v>71</v>
      </c>
      <c r="E76" s="653"/>
      <c r="F76" s="370"/>
      <c r="G76" s="370"/>
      <c r="H76" s="362"/>
      <c r="I76" s="283">
        <v>0</v>
      </c>
      <c r="J76" s="283">
        <v>0</v>
      </c>
      <c r="K76" s="283">
        <v>0</v>
      </c>
      <c r="L76" s="283">
        <v>0</v>
      </c>
      <c r="M76" s="283">
        <v>0</v>
      </c>
      <c r="N76" s="283">
        <v>0</v>
      </c>
      <c r="O76" s="283">
        <v>0</v>
      </c>
      <c r="P76" s="283">
        <v>0</v>
      </c>
      <c r="Q76" s="283">
        <v>0</v>
      </c>
      <c r="R76" s="283">
        <v>0</v>
      </c>
      <c r="S76" s="283">
        <v>0</v>
      </c>
      <c r="T76" s="283">
        <v>0</v>
      </c>
      <c r="U76" s="284">
        <f>SUM(I76:T76)</f>
        <v>0</v>
      </c>
    </row>
    <row r="77" spans="1:22" s="245" customFormat="1" ht="16.8">
      <c r="A77" s="646"/>
      <c r="B77" s="652"/>
      <c r="C77" s="649"/>
      <c r="D77" s="667" t="s">
        <v>60</v>
      </c>
      <c r="E77" s="653"/>
      <c r="F77" s="370"/>
      <c r="G77" s="370"/>
      <c r="H77" s="362"/>
      <c r="I77" s="293">
        <v>0</v>
      </c>
      <c r="J77" s="293">
        <v>0</v>
      </c>
      <c r="K77" s="293">
        <v>0</v>
      </c>
      <c r="L77" s="293">
        <v>0</v>
      </c>
      <c r="M77" s="293">
        <v>0</v>
      </c>
      <c r="N77" s="293">
        <v>0</v>
      </c>
      <c r="O77" s="293">
        <v>0</v>
      </c>
      <c r="P77" s="293">
        <v>0</v>
      </c>
      <c r="Q77" s="293">
        <v>0</v>
      </c>
      <c r="R77" s="293">
        <v>0</v>
      </c>
      <c r="S77" s="293">
        <v>0</v>
      </c>
      <c r="T77" s="293">
        <v>0</v>
      </c>
      <c r="U77" s="294">
        <f>SUM(I77:T77)</f>
        <v>0</v>
      </c>
    </row>
    <row r="78" spans="1:22" s="245" customFormat="1">
      <c r="A78" s="646"/>
      <c r="B78" s="652"/>
      <c r="C78" s="669" t="s">
        <v>85</v>
      </c>
      <c r="D78" s="653"/>
      <c r="E78" s="653"/>
      <c r="F78" s="370"/>
      <c r="G78" s="370"/>
      <c r="H78" s="362"/>
      <c r="I78" s="287">
        <f t="shared" ref="I78:U78" si="17">SUM(I74:I77)</f>
        <v>0</v>
      </c>
      <c r="J78" s="287">
        <f t="shared" si="17"/>
        <v>0</v>
      </c>
      <c r="K78" s="287">
        <f t="shared" si="17"/>
        <v>0</v>
      </c>
      <c r="L78" s="287">
        <f t="shared" si="17"/>
        <v>0</v>
      </c>
      <c r="M78" s="287">
        <f t="shared" si="17"/>
        <v>0</v>
      </c>
      <c r="N78" s="287">
        <f t="shared" si="17"/>
        <v>0</v>
      </c>
      <c r="O78" s="287">
        <f t="shared" si="17"/>
        <v>0</v>
      </c>
      <c r="P78" s="287">
        <f t="shared" si="17"/>
        <v>0</v>
      </c>
      <c r="Q78" s="287">
        <f t="shared" si="17"/>
        <v>0</v>
      </c>
      <c r="R78" s="287">
        <f t="shared" si="17"/>
        <v>0</v>
      </c>
      <c r="S78" s="287">
        <f t="shared" si="17"/>
        <v>0</v>
      </c>
      <c r="T78" s="287">
        <f t="shared" si="17"/>
        <v>0</v>
      </c>
      <c r="U78" s="288">
        <f t="shared" si="17"/>
        <v>0</v>
      </c>
    </row>
    <row r="79" spans="1:22" s="245" customFormat="1" ht="8.1" customHeight="1">
      <c r="A79" s="646"/>
      <c r="B79" s="652"/>
      <c r="C79" s="649"/>
      <c r="D79" s="590"/>
      <c r="E79" s="590"/>
      <c r="F79" s="367"/>
      <c r="G79" s="188"/>
      <c r="H79" s="441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6"/>
    </row>
    <row r="80" spans="1:22" s="245" customFormat="1">
      <c r="A80" s="646"/>
      <c r="B80" s="652"/>
      <c r="C80" s="671" t="s">
        <v>86</v>
      </c>
      <c r="D80" s="653"/>
      <c r="E80" s="653"/>
      <c r="F80" s="441"/>
      <c r="G80" s="448">
        <f>G72</f>
        <v>0</v>
      </c>
      <c r="H80" s="362"/>
      <c r="I80" s="287">
        <f t="shared" ref="I80:U80" si="18">I72+I78</f>
        <v>0</v>
      </c>
      <c r="J80" s="491">
        <f t="shared" si="18"/>
        <v>0</v>
      </c>
      <c r="K80" s="491">
        <f t="shared" si="18"/>
        <v>0</v>
      </c>
      <c r="L80" s="491">
        <f t="shared" si="18"/>
        <v>0</v>
      </c>
      <c r="M80" s="491">
        <f t="shared" si="18"/>
        <v>0</v>
      </c>
      <c r="N80" s="491">
        <f t="shared" si="18"/>
        <v>0</v>
      </c>
      <c r="O80" s="491">
        <f t="shared" si="18"/>
        <v>0</v>
      </c>
      <c r="P80" s="491">
        <f t="shared" si="18"/>
        <v>0</v>
      </c>
      <c r="Q80" s="491">
        <f t="shared" si="18"/>
        <v>0</v>
      </c>
      <c r="R80" s="491">
        <f t="shared" si="18"/>
        <v>0</v>
      </c>
      <c r="S80" s="491">
        <f t="shared" si="18"/>
        <v>0</v>
      </c>
      <c r="T80" s="491">
        <f t="shared" si="18"/>
        <v>0</v>
      </c>
      <c r="U80" s="288">
        <f t="shared" si="18"/>
        <v>0</v>
      </c>
      <c r="V80" s="713" t="e">
        <f>#REF!</f>
        <v>#REF!</v>
      </c>
    </row>
    <row r="81" spans="1:21" s="276" customFormat="1" ht="8.1" customHeight="1">
      <c r="A81" s="649"/>
      <c r="B81" s="652"/>
      <c r="C81" s="649"/>
      <c r="D81" s="649"/>
      <c r="E81" s="590"/>
      <c r="F81" s="367"/>
      <c r="G81" s="367"/>
      <c r="H81" s="441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706"/>
    </row>
    <row r="82" spans="1:21" s="245" customFormat="1">
      <c r="A82" s="646"/>
      <c r="B82" s="652"/>
      <c r="C82" s="665" t="s">
        <v>87</v>
      </c>
      <c r="D82" s="649"/>
      <c r="E82" s="590"/>
      <c r="F82" s="367"/>
      <c r="G82" s="367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702"/>
    </row>
    <row r="83" spans="1:21" s="245" customFormat="1">
      <c r="A83" s="646"/>
      <c r="B83" s="652"/>
      <c r="C83" s="649"/>
      <c r="D83" s="653" t="s">
        <v>67</v>
      </c>
      <c r="E83" s="590"/>
      <c r="F83" s="367"/>
      <c r="H83" s="362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ref="U83:U91" si="19">SUM(I83:T83)</f>
        <v>0</v>
      </c>
    </row>
    <row r="84" spans="1:21" s="245" customFormat="1">
      <c r="A84" s="646"/>
      <c r="B84" s="652"/>
      <c r="C84" s="649"/>
      <c r="D84" s="667" t="s">
        <v>5</v>
      </c>
      <c r="E84" s="590"/>
      <c r="F84" s="367"/>
      <c r="G84" s="367"/>
      <c r="H84" s="362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9"/>
        <v>0</v>
      </c>
    </row>
    <row r="85" spans="1:21" s="245" customFormat="1">
      <c r="A85" s="646"/>
      <c r="B85" s="652"/>
      <c r="C85" s="649"/>
      <c r="D85" s="667" t="s">
        <v>68</v>
      </c>
      <c r="E85" s="590"/>
      <c r="F85" s="367"/>
      <c r="G85" s="367"/>
      <c r="H85" s="362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9"/>
        <v>0</v>
      </c>
    </row>
    <row r="86" spans="1:21" s="245" customFormat="1">
      <c r="A86" s="646"/>
      <c r="B86" s="652"/>
      <c r="C86" s="649"/>
      <c r="D86" s="667" t="s">
        <v>15</v>
      </c>
      <c r="E86" s="590"/>
      <c r="F86" s="367"/>
      <c r="G86" s="367"/>
      <c r="H86" s="362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9"/>
        <v>0</v>
      </c>
    </row>
    <row r="87" spans="1:21" s="245" customFormat="1">
      <c r="A87" s="646"/>
      <c r="B87" s="652"/>
      <c r="C87" s="649"/>
      <c r="D87" s="667" t="s">
        <v>59</v>
      </c>
      <c r="E87" s="590"/>
      <c r="F87" s="367"/>
      <c r="G87" s="367"/>
      <c r="H87" s="362"/>
      <c r="I87" s="283">
        <v>0</v>
      </c>
      <c r="J87" s="283">
        <v>0</v>
      </c>
      <c r="K87" s="283">
        <v>0</v>
      </c>
      <c r="L87" s="283">
        <v>0</v>
      </c>
      <c r="M87" s="283">
        <v>0</v>
      </c>
      <c r="N87" s="283">
        <v>0</v>
      </c>
      <c r="O87" s="283">
        <v>0</v>
      </c>
      <c r="P87" s="283">
        <v>0</v>
      </c>
      <c r="Q87" s="283">
        <v>0</v>
      </c>
      <c r="R87" s="283">
        <v>0</v>
      </c>
      <c r="S87" s="283">
        <v>0</v>
      </c>
      <c r="T87" s="283">
        <v>0</v>
      </c>
      <c r="U87" s="284">
        <f t="shared" si="19"/>
        <v>0</v>
      </c>
    </row>
    <row r="88" spans="1:21" s="245" customFormat="1">
      <c r="A88" s="646"/>
      <c r="B88" s="652"/>
      <c r="C88" s="649"/>
      <c r="D88" s="667" t="s">
        <v>16</v>
      </c>
      <c r="E88" s="590"/>
      <c r="F88" s="367"/>
      <c r="G88" s="367"/>
      <c r="H88" s="362"/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0</v>
      </c>
      <c r="R88" s="283">
        <v>0</v>
      </c>
      <c r="S88" s="283">
        <v>0</v>
      </c>
      <c r="T88" s="283">
        <v>0</v>
      </c>
      <c r="U88" s="284">
        <f t="shared" si="19"/>
        <v>0</v>
      </c>
    </row>
    <row r="89" spans="1:21" s="245" customFormat="1">
      <c r="A89" s="646"/>
      <c r="B89" s="652"/>
      <c r="C89" s="649"/>
      <c r="D89" s="667" t="s">
        <v>17</v>
      </c>
      <c r="E89" s="590"/>
      <c r="F89" s="367"/>
      <c r="G89" s="367"/>
      <c r="H89" s="362"/>
      <c r="I89" s="283">
        <v>0</v>
      </c>
      <c r="J89" s="283">
        <v>0</v>
      </c>
      <c r="K89" s="283">
        <v>0</v>
      </c>
      <c r="L89" s="283">
        <v>0</v>
      </c>
      <c r="M89" s="283">
        <v>0</v>
      </c>
      <c r="N89" s="283">
        <v>0</v>
      </c>
      <c r="O89" s="283">
        <v>0</v>
      </c>
      <c r="P89" s="283">
        <v>0</v>
      </c>
      <c r="Q89" s="283">
        <v>0</v>
      </c>
      <c r="R89" s="283">
        <v>0</v>
      </c>
      <c r="S89" s="283">
        <v>0</v>
      </c>
      <c r="T89" s="283">
        <v>0</v>
      </c>
      <c r="U89" s="284">
        <f t="shared" si="19"/>
        <v>0</v>
      </c>
    </row>
    <row r="90" spans="1:21" s="245" customFormat="1">
      <c r="A90" s="646"/>
      <c r="B90" s="652"/>
      <c r="C90" s="649"/>
      <c r="D90" s="667" t="s">
        <v>70</v>
      </c>
      <c r="E90" s="590"/>
      <c r="F90" s="367"/>
      <c r="G90" s="367"/>
      <c r="H90" s="362"/>
      <c r="I90" s="283">
        <v>0</v>
      </c>
      <c r="J90" s="283">
        <v>0</v>
      </c>
      <c r="K90" s="283">
        <v>0</v>
      </c>
      <c r="L90" s="283">
        <v>0</v>
      </c>
      <c r="M90" s="283">
        <v>0</v>
      </c>
      <c r="N90" s="283">
        <v>0</v>
      </c>
      <c r="O90" s="283">
        <v>0</v>
      </c>
      <c r="P90" s="283">
        <v>0</v>
      </c>
      <c r="Q90" s="283">
        <v>0</v>
      </c>
      <c r="R90" s="283">
        <v>0</v>
      </c>
      <c r="S90" s="283">
        <v>0</v>
      </c>
      <c r="T90" s="283">
        <v>0</v>
      </c>
      <c r="U90" s="284">
        <f t="shared" si="19"/>
        <v>0</v>
      </c>
    </row>
    <row r="91" spans="1:21" s="245" customFormat="1" ht="16.8">
      <c r="A91" s="646"/>
      <c r="B91" s="652"/>
      <c r="C91" s="649"/>
      <c r="D91" s="653" t="s">
        <v>69</v>
      </c>
      <c r="E91" s="590"/>
      <c r="F91" s="367"/>
      <c r="G91" s="367"/>
      <c r="H91" s="362"/>
      <c r="I91" s="293">
        <v>0</v>
      </c>
      <c r="J91" s="293">
        <v>0</v>
      </c>
      <c r="K91" s="293">
        <v>0</v>
      </c>
      <c r="L91" s="293">
        <v>0</v>
      </c>
      <c r="M91" s="293">
        <v>0</v>
      </c>
      <c r="N91" s="293">
        <v>0</v>
      </c>
      <c r="O91" s="293">
        <v>0</v>
      </c>
      <c r="P91" s="293">
        <v>0</v>
      </c>
      <c r="Q91" s="293">
        <v>0</v>
      </c>
      <c r="R91" s="293">
        <v>0</v>
      </c>
      <c r="S91" s="293">
        <v>0</v>
      </c>
      <c r="T91" s="293">
        <v>0</v>
      </c>
      <c r="U91" s="294">
        <f t="shared" si="19"/>
        <v>0</v>
      </c>
    </row>
    <row r="92" spans="1:21" s="245" customFormat="1" ht="15.6" thickBot="1">
      <c r="A92" s="646"/>
      <c r="B92" s="672"/>
      <c r="C92" s="673" t="s">
        <v>88</v>
      </c>
      <c r="D92" s="658"/>
      <c r="E92" s="674"/>
      <c r="F92" s="675"/>
      <c r="G92" s="675"/>
      <c r="H92" s="660"/>
      <c r="I92" s="495">
        <f t="shared" ref="I92:U92" si="20">SUM(I83:I91)</f>
        <v>0</v>
      </c>
      <c r="J92" s="493">
        <f t="shared" si="20"/>
        <v>0</v>
      </c>
      <c r="K92" s="493">
        <f t="shared" si="20"/>
        <v>0</v>
      </c>
      <c r="L92" s="493">
        <f t="shared" si="20"/>
        <v>0</v>
      </c>
      <c r="M92" s="493">
        <f t="shared" si="20"/>
        <v>0</v>
      </c>
      <c r="N92" s="493">
        <f t="shared" si="20"/>
        <v>0</v>
      </c>
      <c r="O92" s="493">
        <f t="shared" si="20"/>
        <v>0</v>
      </c>
      <c r="P92" s="493">
        <f t="shared" si="20"/>
        <v>0</v>
      </c>
      <c r="Q92" s="493">
        <f t="shared" si="20"/>
        <v>0</v>
      </c>
      <c r="R92" s="493">
        <f t="shared" si="20"/>
        <v>0</v>
      </c>
      <c r="S92" s="493">
        <f t="shared" si="20"/>
        <v>0</v>
      </c>
      <c r="T92" s="493">
        <f t="shared" si="20"/>
        <v>0</v>
      </c>
      <c r="U92" s="494">
        <f t="shared" si="20"/>
        <v>0</v>
      </c>
    </row>
    <row r="93" spans="1:21" s="245" customFormat="1" ht="15.6" thickTop="1">
      <c r="A93" s="646"/>
      <c r="B93" s="652"/>
      <c r="C93" s="649"/>
      <c r="D93" s="590"/>
      <c r="E93" s="590"/>
      <c r="F93" s="367"/>
      <c r="G93" s="367"/>
      <c r="H93" s="441"/>
      <c r="I93" s="441"/>
      <c r="J93" s="441"/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702"/>
    </row>
    <row r="94" spans="1:21" s="245" customFormat="1">
      <c r="A94" s="646"/>
      <c r="B94" s="652"/>
      <c r="C94" s="665" t="s">
        <v>89</v>
      </c>
      <c r="D94" s="590"/>
      <c r="E94" s="590"/>
      <c r="F94" s="367"/>
      <c r="G94" s="367"/>
      <c r="H94" s="441"/>
      <c r="I94" s="441"/>
      <c r="J94" s="441"/>
      <c r="K94" s="441"/>
      <c r="L94" s="441"/>
      <c r="M94" s="441"/>
      <c r="N94" s="441"/>
      <c r="O94" s="441"/>
      <c r="P94" s="441"/>
      <c r="Q94" s="441"/>
      <c r="R94" s="441"/>
      <c r="S94" s="441"/>
      <c r="T94" s="441"/>
      <c r="U94" s="702"/>
    </row>
    <row r="95" spans="1:21" s="245" customFormat="1">
      <c r="A95" s="646"/>
      <c r="B95" s="652"/>
      <c r="C95" s="649"/>
      <c r="D95" s="667" t="s">
        <v>1</v>
      </c>
      <c r="E95" s="653"/>
      <c r="F95" s="370"/>
      <c r="G95" s="370"/>
      <c r="H95" s="362"/>
      <c r="I95" s="283">
        <v>0</v>
      </c>
      <c r="J95" s="283">
        <v>0</v>
      </c>
      <c r="K95" s="283">
        <v>0</v>
      </c>
      <c r="L95" s="283">
        <v>0</v>
      </c>
      <c r="M95" s="283">
        <v>0</v>
      </c>
      <c r="N95" s="283">
        <v>0</v>
      </c>
      <c r="O95" s="283">
        <v>0</v>
      </c>
      <c r="P95" s="283">
        <v>0</v>
      </c>
      <c r="Q95" s="283">
        <v>0</v>
      </c>
      <c r="R95" s="283">
        <v>0</v>
      </c>
      <c r="S95" s="283">
        <v>0</v>
      </c>
      <c r="T95" s="283">
        <v>0</v>
      </c>
      <c r="U95" s="284">
        <f t="shared" ref="U95:U114" si="21">SUM(I95:T95)</f>
        <v>0</v>
      </c>
    </row>
    <row r="96" spans="1:21" s="245" customFormat="1">
      <c r="A96" s="646"/>
      <c r="B96" s="652"/>
      <c r="C96" s="649"/>
      <c r="D96" s="667" t="s">
        <v>73</v>
      </c>
      <c r="E96" s="653"/>
      <c r="F96" s="370"/>
      <c r="G96" s="370"/>
      <c r="H96" s="362"/>
      <c r="I96" s="283">
        <v>0</v>
      </c>
      <c r="J96" s="283">
        <v>0</v>
      </c>
      <c r="K96" s="283">
        <v>0</v>
      </c>
      <c r="L96" s="283">
        <v>0</v>
      </c>
      <c r="M96" s="283">
        <v>0</v>
      </c>
      <c r="N96" s="283">
        <v>0</v>
      </c>
      <c r="O96" s="283">
        <v>0</v>
      </c>
      <c r="P96" s="283">
        <v>0</v>
      </c>
      <c r="Q96" s="283">
        <v>0</v>
      </c>
      <c r="R96" s="283">
        <v>0</v>
      </c>
      <c r="S96" s="283">
        <v>0</v>
      </c>
      <c r="T96" s="283">
        <v>0</v>
      </c>
      <c r="U96" s="284">
        <f t="shared" si="21"/>
        <v>0</v>
      </c>
    </row>
    <row r="97" spans="1:21" s="245" customFormat="1">
      <c r="A97" s="646"/>
      <c r="B97" s="652"/>
      <c r="C97" s="649"/>
      <c r="D97" s="667" t="s">
        <v>66</v>
      </c>
      <c r="E97" s="653"/>
      <c r="F97" s="370"/>
      <c r="G97" s="370"/>
      <c r="H97" s="362"/>
      <c r="I97" s="283">
        <v>0</v>
      </c>
      <c r="J97" s="283">
        <v>0</v>
      </c>
      <c r="K97" s="283">
        <v>0</v>
      </c>
      <c r="L97" s="283">
        <v>0</v>
      </c>
      <c r="M97" s="283">
        <v>0</v>
      </c>
      <c r="N97" s="283">
        <v>0</v>
      </c>
      <c r="O97" s="283">
        <v>0</v>
      </c>
      <c r="P97" s="283">
        <v>0</v>
      </c>
      <c r="Q97" s="283">
        <v>0</v>
      </c>
      <c r="R97" s="283">
        <v>0</v>
      </c>
      <c r="S97" s="283">
        <v>0</v>
      </c>
      <c r="T97" s="283">
        <v>0</v>
      </c>
      <c r="U97" s="284">
        <f t="shared" si="21"/>
        <v>0</v>
      </c>
    </row>
    <row r="98" spans="1:21" s="245" customFormat="1">
      <c r="A98" s="646"/>
      <c r="B98" s="652"/>
      <c r="C98" s="649"/>
      <c r="D98" s="667" t="s">
        <v>72</v>
      </c>
      <c r="E98" s="653"/>
      <c r="F98" s="370"/>
      <c r="G98" s="370"/>
      <c r="H98" s="362"/>
      <c r="I98" s="283">
        <v>0</v>
      </c>
      <c r="J98" s="283">
        <v>0</v>
      </c>
      <c r="K98" s="283">
        <v>0</v>
      </c>
      <c r="L98" s="283">
        <v>0</v>
      </c>
      <c r="M98" s="283">
        <v>0</v>
      </c>
      <c r="N98" s="283">
        <v>0</v>
      </c>
      <c r="O98" s="283">
        <v>0</v>
      </c>
      <c r="P98" s="283">
        <v>0</v>
      </c>
      <c r="Q98" s="283">
        <v>0</v>
      </c>
      <c r="R98" s="283">
        <v>0</v>
      </c>
      <c r="S98" s="283">
        <v>0</v>
      </c>
      <c r="T98" s="283">
        <v>0</v>
      </c>
      <c r="U98" s="284">
        <f t="shared" si="21"/>
        <v>0</v>
      </c>
    </row>
    <row r="99" spans="1:21" s="245" customFormat="1">
      <c r="A99" s="646"/>
      <c r="B99" s="652"/>
      <c r="C99" s="649"/>
      <c r="D99" s="653" t="s">
        <v>74</v>
      </c>
      <c r="E99" s="653"/>
      <c r="F99" s="370"/>
      <c r="G99" s="370"/>
      <c r="H99" s="362"/>
      <c r="I99" s="283">
        <v>0</v>
      </c>
      <c r="J99" s="283">
        <v>0</v>
      </c>
      <c r="K99" s="283">
        <v>0</v>
      </c>
      <c r="L99" s="283">
        <v>0</v>
      </c>
      <c r="M99" s="283">
        <v>0</v>
      </c>
      <c r="N99" s="283">
        <v>0</v>
      </c>
      <c r="O99" s="283">
        <v>0</v>
      </c>
      <c r="P99" s="283">
        <v>0</v>
      </c>
      <c r="Q99" s="283">
        <v>0</v>
      </c>
      <c r="R99" s="283">
        <v>0</v>
      </c>
      <c r="S99" s="283">
        <v>0</v>
      </c>
      <c r="T99" s="283">
        <v>0</v>
      </c>
      <c r="U99" s="284">
        <f t="shared" si="21"/>
        <v>0</v>
      </c>
    </row>
    <row r="100" spans="1:21" s="245" customFormat="1">
      <c r="A100" s="646"/>
      <c r="B100" s="652"/>
      <c r="C100" s="649"/>
      <c r="D100" s="653" t="s">
        <v>58</v>
      </c>
      <c r="E100" s="653"/>
      <c r="F100" s="370"/>
      <c r="G100" s="370"/>
      <c r="H100" s="362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283">
        <v>0</v>
      </c>
      <c r="O100" s="283">
        <v>0</v>
      </c>
      <c r="P100" s="283">
        <v>0</v>
      </c>
      <c r="Q100" s="283">
        <v>0</v>
      </c>
      <c r="R100" s="283">
        <v>0</v>
      </c>
      <c r="S100" s="283">
        <v>0</v>
      </c>
      <c r="T100" s="283">
        <v>0</v>
      </c>
      <c r="U100" s="284">
        <f t="shared" si="21"/>
        <v>0</v>
      </c>
    </row>
    <row r="101" spans="1:21" s="245" customFormat="1">
      <c r="A101" s="646"/>
      <c r="B101" s="652"/>
      <c r="C101" s="649"/>
      <c r="D101" s="667" t="s">
        <v>64</v>
      </c>
      <c r="E101" s="653"/>
      <c r="F101" s="370"/>
      <c r="G101" s="370"/>
      <c r="H101" s="36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 t="shared" si="21"/>
        <v>0</v>
      </c>
    </row>
    <row r="102" spans="1:21" s="245" customFormat="1">
      <c r="A102" s="646"/>
      <c r="B102" s="652"/>
      <c r="C102" s="649"/>
      <c r="D102" s="653" t="s">
        <v>54</v>
      </c>
      <c r="E102" s="653"/>
      <c r="F102" s="370"/>
      <c r="G102" s="370"/>
      <c r="H102" s="36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 t="shared" si="21"/>
        <v>0</v>
      </c>
    </row>
    <row r="103" spans="1:21" s="245" customFormat="1">
      <c r="A103" s="646"/>
      <c r="B103" s="652"/>
      <c r="C103" s="649"/>
      <c r="D103" s="667" t="s">
        <v>62</v>
      </c>
      <c r="E103" s="653"/>
      <c r="F103" s="370"/>
      <c r="G103" s="370"/>
      <c r="H103" s="362"/>
      <c r="I103" s="283">
        <v>0</v>
      </c>
      <c r="J103" s="283">
        <v>0</v>
      </c>
      <c r="K103" s="283">
        <v>0</v>
      </c>
      <c r="L103" s="283">
        <v>0</v>
      </c>
      <c r="M103" s="283">
        <v>0</v>
      </c>
      <c r="N103" s="283">
        <v>0</v>
      </c>
      <c r="O103" s="283">
        <v>0</v>
      </c>
      <c r="P103" s="283">
        <v>0</v>
      </c>
      <c r="Q103" s="283">
        <v>0</v>
      </c>
      <c r="R103" s="283">
        <v>0</v>
      </c>
      <c r="S103" s="283">
        <v>0</v>
      </c>
      <c r="T103" s="283">
        <v>0</v>
      </c>
      <c r="U103" s="284">
        <f t="shared" si="21"/>
        <v>0</v>
      </c>
    </row>
    <row r="104" spans="1:21" s="245" customFormat="1">
      <c r="A104" s="646"/>
      <c r="B104" s="652"/>
      <c r="C104" s="649"/>
      <c r="D104" s="667" t="s">
        <v>2</v>
      </c>
      <c r="E104" s="653"/>
      <c r="F104" s="370"/>
      <c r="G104" s="370"/>
      <c r="H104" s="362"/>
      <c r="I104" s="283">
        <v>0</v>
      </c>
      <c r="J104" s="283">
        <v>0</v>
      </c>
      <c r="K104" s="283">
        <v>0</v>
      </c>
      <c r="L104" s="283">
        <v>0</v>
      </c>
      <c r="M104" s="283">
        <v>0</v>
      </c>
      <c r="N104" s="283">
        <v>0</v>
      </c>
      <c r="O104" s="283">
        <v>0</v>
      </c>
      <c r="P104" s="283">
        <v>0</v>
      </c>
      <c r="Q104" s="283">
        <v>0</v>
      </c>
      <c r="R104" s="283">
        <v>0</v>
      </c>
      <c r="S104" s="283">
        <v>0</v>
      </c>
      <c r="T104" s="283">
        <v>0</v>
      </c>
      <c r="U104" s="284">
        <f t="shared" si="21"/>
        <v>0</v>
      </c>
    </row>
    <row r="105" spans="1:21" s="245" customFormat="1">
      <c r="A105" s="646"/>
      <c r="B105" s="652"/>
      <c r="C105" s="649"/>
      <c r="D105" s="667" t="s">
        <v>19</v>
      </c>
      <c r="E105" s="653"/>
      <c r="F105" s="370"/>
      <c r="G105" s="370"/>
      <c r="H105" s="362"/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O105" s="283">
        <v>0</v>
      </c>
      <c r="P105" s="283">
        <v>0</v>
      </c>
      <c r="Q105" s="283">
        <v>0</v>
      </c>
      <c r="R105" s="283">
        <v>0</v>
      </c>
      <c r="S105" s="283">
        <v>0</v>
      </c>
      <c r="T105" s="283">
        <v>0</v>
      </c>
      <c r="U105" s="284">
        <f t="shared" si="21"/>
        <v>0</v>
      </c>
    </row>
    <row r="106" spans="1:21" s="245" customFormat="1">
      <c r="A106" s="646"/>
      <c r="B106" s="652"/>
      <c r="C106" s="649"/>
      <c r="D106" s="667" t="s">
        <v>65</v>
      </c>
      <c r="E106" s="653"/>
      <c r="F106" s="370"/>
      <c r="G106" s="370"/>
      <c r="H106" s="362"/>
      <c r="I106" s="283">
        <v>0</v>
      </c>
      <c r="J106" s="283">
        <v>0</v>
      </c>
      <c r="K106" s="283">
        <v>0</v>
      </c>
      <c r="L106" s="283">
        <v>0</v>
      </c>
      <c r="M106" s="283">
        <v>0</v>
      </c>
      <c r="N106" s="283">
        <v>0</v>
      </c>
      <c r="O106" s="283">
        <v>0</v>
      </c>
      <c r="P106" s="283">
        <v>0</v>
      </c>
      <c r="Q106" s="283">
        <v>0</v>
      </c>
      <c r="R106" s="283">
        <v>0</v>
      </c>
      <c r="S106" s="283">
        <v>0</v>
      </c>
      <c r="T106" s="283">
        <v>0</v>
      </c>
      <c r="U106" s="284">
        <f t="shared" si="21"/>
        <v>0</v>
      </c>
    </row>
    <row r="107" spans="1:21" s="245" customFormat="1">
      <c r="A107" s="646"/>
      <c r="B107" s="652"/>
      <c r="C107" s="649"/>
      <c r="D107" s="653" t="s">
        <v>6</v>
      </c>
      <c r="E107" s="653"/>
      <c r="F107" s="370"/>
      <c r="G107" s="370"/>
      <c r="H107" s="362"/>
      <c r="I107" s="283">
        <v>0</v>
      </c>
      <c r="J107" s="283">
        <v>0</v>
      </c>
      <c r="K107" s="283">
        <v>0</v>
      </c>
      <c r="L107" s="283">
        <v>0</v>
      </c>
      <c r="M107" s="283">
        <v>0</v>
      </c>
      <c r="N107" s="283">
        <v>0</v>
      </c>
      <c r="O107" s="283">
        <v>0</v>
      </c>
      <c r="P107" s="283">
        <v>0</v>
      </c>
      <c r="Q107" s="283">
        <v>0</v>
      </c>
      <c r="R107" s="283">
        <v>0</v>
      </c>
      <c r="S107" s="283">
        <v>0</v>
      </c>
      <c r="T107" s="283">
        <v>0</v>
      </c>
      <c r="U107" s="284">
        <f t="shared" si="21"/>
        <v>0</v>
      </c>
    </row>
    <row r="108" spans="1:21" s="245" customFormat="1">
      <c r="A108" s="646"/>
      <c r="B108" s="652"/>
      <c r="C108" s="649"/>
      <c r="D108" s="653" t="s">
        <v>18</v>
      </c>
      <c r="E108" s="653"/>
      <c r="F108" s="370"/>
      <c r="G108" s="370"/>
      <c r="H108" s="362"/>
      <c r="I108" s="283">
        <v>0</v>
      </c>
      <c r="J108" s="283">
        <v>0</v>
      </c>
      <c r="K108" s="283">
        <v>0</v>
      </c>
      <c r="L108" s="283">
        <v>0</v>
      </c>
      <c r="M108" s="283">
        <v>0</v>
      </c>
      <c r="N108" s="283">
        <v>0</v>
      </c>
      <c r="O108" s="283">
        <v>0</v>
      </c>
      <c r="P108" s="283">
        <v>0</v>
      </c>
      <c r="Q108" s="283">
        <v>0</v>
      </c>
      <c r="R108" s="283">
        <v>0</v>
      </c>
      <c r="S108" s="283">
        <v>0</v>
      </c>
      <c r="T108" s="283">
        <v>0</v>
      </c>
      <c r="U108" s="284">
        <f t="shared" si="21"/>
        <v>0</v>
      </c>
    </row>
    <row r="109" spans="1:21" s="245" customFormat="1">
      <c r="A109" s="646"/>
      <c r="B109" s="652"/>
      <c r="C109" s="649"/>
      <c r="D109" s="667" t="s">
        <v>8</v>
      </c>
      <c r="E109" s="653"/>
      <c r="F109" s="370"/>
      <c r="G109" s="370"/>
      <c r="H109" s="362"/>
      <c r="I109" s="283">
        <v>0</v>
      </c>
      <c r="J109" s="283">
        <v>0</v>
      </c>
      <c r="K109" s="283">
        <v>0</v>
      </c>
      <c r="L109" s="283">
        <v>0</v>
      </c>
      <c r="M109" s="283">
        <v>0</v>
      </c>
      <c r="N109" s="283">
        <v>0</v>
      </c>
      <c r="O109" s="283">
        <v>0</v>
      </c>
      <c r="P109" s="283">
        <v>0</v>
      </c>
      <c r="Q109" s="283">
        <v>0</v>
      </c>
      <c r="R109" s="283">
        <v>0</v>
      </c>
      <c r="S109" s="283">
        <v>0</v>
      </c>
      <c r="T109" s="283">
        <v>0</v>
      </c>
      <c r="U109" s="284">
        <f t="shared" si="21"/>
        <v>0</v>
      </c>
    </row>
    <row r="110" spans="1:21" s="245" customFormat="1">
      <c r="A110" s="646"/>
      <c r="B110" s="652"/>
      <c r="C110" s="649"/>
      <c r="D110" s="667" t="s">
        <v>61</v>
      </c>
      <c r="E110" s="653"/>
      <c r="F110" s="370"/>
      <c r="G110" s="370"/>
      <c r="H110" s="362"/>
      <c r="I110" s="283">
        <v>0</v>
      </c>
      <c r="J110" s="283">
        <v>0</v>
      </c>
      <c r="K110" s="283">
        <v>0</v>
      </c>
      <c r="L110" s="283">
        <v>0</v>
      </c>
      <c r="M110" s="283">
        <v>0</v>
      </c>
      <c r="N110" s="283">
        <v>0</v>
      </c>
      <c r="O110" s="283">
        <v>0</v>
      </c>
      <c r="P110" s="283">
        <v>0</v>
      </c>
      <c r="Q110" s="283">
        <v>0</v>
      </c>
      <c r="R110" s="283">
        <v>0</v>
      </c>
      <c r="S110" s="283">
        <v>0</v>
      </c>
      <c r="T110" s="283">
        <v>0</v>
      </c>
      <c r="U110" s="284">
        <f t="shared" si="21"/>
        <v>0</v>
      </c>
    </row>
    <row r="111" spans="1:21" s="245" customFormat="1">
      <c r="A111" s="646"/>
      <c r="B111" s="652"/>
      <c r="C111" s="649"/>
      <c r="D111" s="667" t="s">
        <v>76</v>
      </c>
      <c r="E111" s="653"/>
      <c r="F111" s="370"/>
      <c r="G111" s="370"/>
      <c r="H111" s="362"/>
      <c r="I111" s="283">
        <v>0</v>
      </c>
      <c r="J111" s="283">
        <v>0</v>
      </c>
      <c r="K111" s="283">
        <v>0</v>
      </c>
      <c r="L111" s="283">
        <v>0</v>
      </c>
      <c r="M111" s="283">
        <v>0</v>
      </c>
      <c r="N111" s="283">
        <v>0</v>
      </c>
      <c r="O111" s="283">
        <v>0</v>
      </c>
      <c r="P111" s="283">
        <v>0</v>
      </c>
      <c r="Q111" s="283">
        <v>0</v>
      </c>
      <c r="R111" s="283">
        <v>0</v>
      </c>
      <c r="S111" s="283">
        <v>0</v>
      </c>
      <c r="T111" s="283">
        <v>0</v>
      </c>
      <c r="U111" s="284">
        <f t="shared" si="21"/>
        <v>0</v>
      </c>
    </row>
    <row r="112" spans="1:21" s="245" customFormat="1">
      <c r="A112" s="646"/>
      <c r="B112" s="652"/>
      <c r="C112" s="649"/>
      <c r="D112" s="667" t="s">
        <v>63</v>
      </c>
      <c r="E112" s="653"/>
      <c r="F112" s="370"/>
      <c r="G112" s="370"/>
      <c r="H112" s="362"/>
      <c r="I112" s="283">
        <v>0</v>
      </c>
      <c r="J112" s="283">
        <v>0</v>
      </c>
      <c r="K112" s="283">
        <v>0</v>
      </c>
      <c r="L112" s="283">
        <v>0</v>
      </c>
      <c r="M112" s="283">
        <v>0</v>
      </c>
      <c r="N112" s="283">
        <v>0</v>
      </c>
      <c r="O112" s="283">
        <v>0</v>
      </c>
      <c r="P112" s="283">
        <v>0</v>
      </c>
      <c r="Q112" s="283">
        <v>0</v>
      </c>
      <c r="R112" s="283">
        <v>0</v>
      </c>
      <c r="S112" s="283">
        <v>0</v>
      </c>
      <c r="T112" s="283">
        <v>0</v>
      </c>
      <c r="U112" s="284">
        <f t="shared" si="21"/>
        <v>0</v>
      </c>
    </row>
    <row r="113" spans="1:21" s="245" customFormat="1">
      <c r="A113" s="646"/>
      <c r="B113" s="652"/>
      <c r="C113" s="649"/>
      <c r="D113" s="667" t="s">
        <v>42</v>
      </c>
      <c r="E113" s="653"/>
      <c r="F113" s="370"/>
      <c r="G113" s="370"/>
      <c r="H113" s="362"/>
      <c r="I113" s="283">
        <v>0</v>
      </c>
      <c r="J113" s="283">
        <v>0</v>
      </c>
      <c r="K113" s="283">
        <v>0</v>
      </c>
      <c r="L113" s="283">
        <v>0</v>
      </c>
      <c r="M113" s="283">
        <v>0</v>
      </c>
      <c r="N113" s="283">
        <v>0</v>
      </c>
      <c r="O113" s="283">
        <v>0</v>
      </c>
      <c r="P113" s="283">
        <v>0</v>
      </c>
      <c r="Q113" s="283">
        <v>0</v>
      </c>
      <c r="R113" s="283">
        <v>0</v>
      </c>
      <c r="S113" s="283">
        <v>0</v>
      </c>
      <c r="T113" s="283">
        <v>0</v>
      </c>
      <c r="U113" s="284">
        <f t="shared" si="21"/>
        <v>0</v>
      </c>
    </row>
    <row r="114" spans="1:21" s="245" customFormat="1" ht="16.8">
      <c r="A114" s="646"/>
      <c r="B114" s="652"/>
      <c r="C114" s="649"/>
      <c r="D114" s="653" t="s">
        <v>30</v>
      </c>
      <c r="E114" s="653"/>
      <c r="F114" s="370"/>
      <c r="G114" s="370"/>
      <c r="H114" s="362"/>
      <c r="I114" s="293">
        <v>0</v>
      </c>
      <c r="J114" s="293">
        <v>0</v>
      </c>
      <c r="K114" s="293">
        <v>0</v>
      </c>
      <c r="L114" s="293">
        <v>0</v>
      </c>
      <c r="M114" s="293">
        <v>0</v>
      </c>
      <c r="N114" s="293">
        <v>0</v>
      </c>
      <c r="O114" s="293">
        <v>0</v>
      </c>
      <c r="P114" s="293">
        <v>0</v>
      </c>
      <c r="Q114" s="293">
        <v>0</v>
      </c>
      <c r="R114" s="293">
        <v>0</v>
      </c>
      <c r="S114" s="293">
        <v>0</v>
      </c>
      <c r="T114" s="293">
        <v>0</v>
      </c>
      <c r="U114" s="294">
        <f t="shared" si="21"/>
        <v>0</v>
      </c>
    </row>
    <row r="115" spans="1:21" s="245" customFormat="1">
      <c r="A115" s="646"/>
      <c r="B115" s="652"/>
      <c r="C115" s="669" t="s">
        <v>90</v>
      </c>
      <c r="D115" s="653"/>
      <c r="E115" s="653"/>
      <c r="F115" s="370"/>
      <c r="G115" s="370"/>
      <c r="H115" s="362"/>
      <c r="I115" s="287">
        <f t="shared" ref="I115:U115" si="22">SUM(I95:I114)</f>
        <v>0</v>
      </c>
      <c r="J115" s="286">
        <f t="shared" si="22"/>
        <v>0</v>
      </c>
      <c r="K115" s="286">
        <f t="shared" si="22"/>
        <v>0</v>
      </c>
      <c r="L115" s="286">
        <f t="shared" si="22"/>
        <v>0</v>
      </c>
      <c r="M115" s="286">
        <f t="shared" si="22"/>
        <v>0</v>
      </c>
      <c r="N115" s="286">
        <f t="shared" si="22"/>
        <v>0</v>
      </c>
      <c r="O115" s="286">
        <f t="shared" si="22"/>
        <v>0</v>
      </c>
      <c r="P115" s="286">
        <f t="shared" si="22"/>
        <v>0</v>
      </c>
      <c r="Q115" s="286">
        <f t="shared" si="22"/>
        <v>0</v>
      </c>
      <c r="R115" s="286">
        <f t="shared" si="22"/>
        <v>0</v>
      </c>
      <c r="S115" s="286">
        <f t="shared" si="22"/>
        <v>0</v>
      </c>
      <c r="T115" s="286">
        <f t="shared" si="22"/>
        <v>0</v>
      </c>
      <c r="U115" s="284">
        <f t="shared" si="22"/>
        <v>0</v>
      </c>
    </row>
    <row r="116" spans="1:21" s="245" customFormat="1">
      <c r="A116" s="646"/>
      <c r="B116" s="652"/>
      <c r="C116" s="649"/>
      <c r="D116" s="590"/>
      <c r="E116" s="590"/>
      <c r="F116" s="367"/>
      <c r="G116" s="367"/>
      <c r="H116" s="441"/>
      <c r="I116" s="440"/>
      <c r="J116" s="440"/>
      <c r="K116" s="440"/>
      <c r="L116" s="440"/>
      <c r="M116" s="440"/>
      <c r="N116" s="440"/>
      <c r="O116" s="440"/>
      <c r="P116" s="440"/>
      <c r="Q116" s="440"/>
      <c r="R116" s="440"/>
      <c r="S116" s="440"/>
      <c r="T116" s="440"/>
      <c r="U116" s="706"/>
    </row>
    <row r="117" spans="1:21" s="276" customFormat="1">
      <c r="A117" s="649"/>
      <c r="B117" s="652"/>
      <c r="C117" s="665" t="s">
        <v>91</v>
      </c>
      <c r="D117" s="653"/>
      <c r="E117" s="676"/>
      <c r="F117" s="677"/>
      <c r="G117" s="677"/>
      <c r="H117" s="441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2"/>
      <c r="U117" s="707"/>
    </row>
    <row r="118" spans="1:21" s="276" customFormat="1">
      <c r="A118" s="649"/>
      <c r="B118" s="652"/>
      <c r="C118" s="653"/>
      <c r="D118" s="667" t="s">
        <v>3</v>
      </c>
      <c r="E118" s="152"/>
      <c r="F118" s="677"/>
      <c r="G118" s="677"/>
      <c r="H118" s="362"/>
      <c r="I118" s="283">
        <v>0</v>
      </c>
      <c r="J118" s="283">
        <v>0</v>
      </c>
      <c r="K118" s="283">
        <v>0</v>
      </c>
      <c r="L118" s="283">
        <v>0</v>
      </c>
      <c r="M118" s="283">
        <v>0</v>
      </c>
      <c r="N118" s="283">
        <v>0</v>
      </c>
      <c r="O118" s="283">
        <v>0</v>
      </c>
      <c r="P118" s="283">
        <v>0</v>
      </c>
      <c r="Q118" s="283">
        <v>0</v>
      </c>
      <c r="R118" s="283">
        <v>0</v>
      </c>
      <c r="S118" s="283">
        <v>0</v>
      </c>
      <c r="T118" s="283">
        <v>0</v>
      </c>
      <c r="U118" s="284">
        <f t="shared" ref="U118:U124" si="23">SUM(I118:T118)</f>
        <v>0</v>
      </c>
    </row>
    <row r="119" spans="1:21" s="276" customFormat="1">
      <c r="A119" s="649"/>
      <c r="B119" s="652"/>
      <c r="C119" s="653"/>
      <c r="D119" s="667" t="s">
        <v>4</v>
      </c>
      <c r="E119" s="152"/>
      <c r="F119" s="677"/>
      <c r="G119" s="677"/>
      <c r="H119" s="362"/>
      <c r="I119" s="283">
        <v>0</v>
      </c>
      <c r="J119" s="283">
        <v>0</v>
      </c>
      <c r="K119" s="283">
        <v>0</v>
      </c>
      <c r="L119" s="283">
        <v>0</v>
      </c>
      <c r="M119" s="283">
        <v>0</v>
      </c>
      <c r="N119" s="283">
        <v>0</v>
      </c>
      <c r="O119" s="283">
        <v>0</v>
      </c>
      <c r="P119" s="283">
        <v>0</v>
      </c>
      <c r="Q119" s="283">
        <v>0</v>
      </c>
      <c r="R119" s="283">
        <v>0</v>
      </c>
      <c r="S119" s="283">
        <v>0</v>
      </c>
      <c r="T119" s="283">
        <v>0</v>
      </c>
      <c r="U119" s="284">
        <f t="shared" si="23"/>
        <v>0</v>
      </c>
    </row>
    <row r="120" spans="1:21" s="276" customFormat="1">
      <c r="A120" s="649"/>
      <c r="B120" s="652"/>
      <c r="C120" s="653"/>
      <c r="D120" s="151" t="s">
        <v>1096</v>
      </c>
      <c r="E120" s="152"/>
      <c r="F120" s="677"/>
      <c r="G120" s="677"/>
      <c r="H120" s="362"/>
      <c r="I120" s="283">
        <v>0</v>
      </c>
      <c r="J120" s="283">
        <v>0</v>
      </c>
      <c r="K120" s="283">
        <v>0</v>
      </c>
      <c r="L120" s="283">
        <v>0</v>
      </c>
      <c r="M120" s="283">
        <v>0</v>
      </c>
      <c r="N120" s="283">
        <v>0</v>
      </c>
      <c r="O120" s="283">
        <v>0</v>
      </c>
      <c r="P120" s="283">
        <v>0</v>
      </c>
      <c r="Q120" s="283">
        <v>0</v>
      </c>
      <c r="R120" s="283">
        <v>0</v>
      </c>
      <c r="S120" s="283">
        <v>0</v>
      </c>
      <c r="T120" s="283">
        <v>0</v>
      </c>
      <c r="U120" s="284">
        <f t="shared" si="23"/>
        <v>0</v>
      </c>
    </row>
    <row r="121" spans="1:21" s="276" customFormat="1">
      <c r="A121" s="649"/>
      <c r="B121" s="652"/>
      <c r="C121" s="653"/>
      <c r="D121" s="653" t="s">
        <v>55</v>
      </c>
      <c r="E121" s="152"/>
      <c r="F121" s="677"/>
      <c r="G121" s="677"/>
      <c r="H121" s="362"/>
      <c r="I121" s="283">
        <v>0</v>
      </c>
      <c r="J121" s="283">
        <v>0</v>
      </c>
      <c r="K121" s="283">
        <v>0</v>
      </c>
      <c r="L121" s="283">
        <v>0</v>
      </c>
      <c r="M121" s="283">
        <v>0</v>
      </c>
      <c r="N121" s="283">
        <v>0</v>
      </c>
      <c r="O121" s="283">
        <v>0</v>
      </c>
      <c r="P121" s="283">
        <v>0</v>
      </c>
      <c r="Q121" s="283">
        <v>0</v>
      </c>
      <c r="R121" s="283">
        <v>0</v>
      </c>
      <c r="S121" s="283">
        <v>0</v>
      </c>
      <c r="T121" s="283">
        <v>0</v>
      </c>
      <c r="U121" s="284">
        <f t="shared" si="23"/>
        <v>0</v>
      </c>
    </row>
    <row r="122" spans="1:21" s="276" customFormat="1">
      <c r="A122" s="649"/>
      <c r="B122" s="652"/>
      <c r="C122" s="653"/>
      <c r="D122" s="653" t="s">
        <v>58</v>
      </c>
      <c r="E122" s="152"/>
      <c r="F122" s="677"/>
      <c r="G122" s="677"/>
      <c r="H122" s="362"/>
      <c r="I122" s="283">
        <v>0</v>
      </c>
      <c r="J122" s="283">
        <v>0</v>
      </c>
      <c r="K122" s="283">
        <v>0</v>
      </c>
      <c r="L122" s="283">
        <v>0</v>
      </c>
      <c r="M122" s="283">
        <v>0</v>
      </c>
      <c r="N122" s="283">
        <v>0</v>
      </c>
      <c r="O122" s="283">
        <v>0</v>
      </c>
      <c r="P122" s="283">
        <v>0</v>
      </c>
      <c r="Q122" s="283">
        <v>0</v>
      </c>
      <c r="R122" s="283">
        <v>0</v>
      </c>
      <c r="S122" s="283">
        <v>0</v>
      </c>
      <c r="T122" s="283">
        <v>0</v>
      </c>
      <c r="U122" s="284">
        <f t="shared" si="23"/>
        <v>0</v>
      </c>
    </row>
    <row r="123" spans="1:21" s="276" customFormat="1">
      <c r="A123" s="649"/>
      <c r="B123" s="652"/>
      <c r="C123" s="653"/>
      <c r="D123" s="667" t="s">
        <v>7</v>
      </c>
      <c r="E123" s="152"/>
      <c r="F123" s="677"/>
      <c r="G123" s="677"/>
      <c r="H123" s="362"/>
      <c r="I123" s="283">
        <v>0</v>
      </c>
      <c r="J123" s="283">
        <v>0</v>
      </c>
      <c r="K123" s="283">
        <v>0</v>
      </c>
      <c r="L123" s="283">
        <v>0</v>
      </c>
      <c r="M123" s="283">
        <v>0</v>
      </c>
      <c r="N123" s="283">
        <v>0</v>
      </c>
      <c r="O123" s="283">
        <v>0</v>
      </c>
      <c r="P123" s="283">
        <v>0</v>
      </c>
      <c r="Q123" s="283">
        <v>0</v>
      </c>
      <c r="R123" s="283">
        <v>0</v>
      </c>
      <c r="S123" s="283">
        <v>0</v>
      </c>
      <c r="T123" s="283">
        <v>0</v>
      </c>
      <c r="U123" s="284">
        <f t="shared" si="23"/>
        <v>0</v>
      </c>
    </row>
    <row r="124" spans="1:21" s="276" customFormat="1" ht="16.8">
      <c r="A124" s="649"/>
      <c r="B124" s="652"/>
      <c r="C124" s="653"/>
      <c r="D124" s="653" t="s">
        <v>9</v>
      </c>
      <c r="E124" s="152"/>
      <c r="F124" s="677"/>
      <c r="G124" s="677"/>
      <c r="H124" s="362"/>
      <c r="I124" s="293">
        <v>0</v>
      </c>
      <c r="J124" s="293">
        <v>0</v>
      </c>
      <c r="K124" s="293">
        <v>0</v>
      </c>
      <c r="L124" s="293">
        <v>0</v>
      </c>
      <c r="M124" s="293">
        <v>0</v>
      </c>
      <c r="N124" s="293">
        <v>0</v>
      </c>
      <c r="O124" s="293">
        <v>0</v>
      </c>
      <c r="P124" s="293">
        <v>0</v>
      </c>
      <c r="Q124" s="293">
        <v>0</v>
      </c>
      <c r="R124" s="293">
        <v>0</v>
      </c>
      <c r="S124" s="293">
        <v>0</v>
      </c>
      <c r="T124" s="293">
        <v>0</v>
      </c>
      <c r="U124" s="294">
        <f t="shared" si="23"/>
        <v>0</v>
      </c>
    </row>
    <row r="125" spans="1:21" s="245" customFormat="1">
      <c r="A125" s="646"/>
      <c r="B125" s="652"/>
      <c r="C125" s="590" t="s">
        <v>92</v>
      </c>
      <c r="D125" s="653"/>
      <c r="E125" s="676"/>
      <c r="F125" s="677"/>
      <c r="G125" s="677"/>
      <c r="H125" s="362"/>
      <c r="I125" s="287">
        <f t="shared" ref="I125:U125" si="24">SUM(I118:I124)</f>
        <v>0</v>
      </c>
      <c r="J125" s="286">
        <f t="shared" si="24"/>
        <v>0</v>
      </c>
      <c r="K125" s="286">
        <f t="shared" si="24"/>
        <v>0</v>
      </c>
      <c r="L125" s="286">
        <f t="shared" si="24"/>
        <v>0</v>
      </c>
      <c r="M125" s="286">
        <f t="shared" si="24"/>
        <v>0</v>
      </c>
      <c r="N125" s="286">
        <f t="shared" si="24"/>
        <v>0</v>
      </c>
      <c r="O125" s="286">
        <f t="shared" si="24"/>
        <v>0</v>
      </c>
      <c r="P125" s="286">
        <f t="shared" si="24"/>
        <v>0</v>
      </c>
      <c r="Q125" s="286">
        <f t="shared" si="24"/>
        <v>0</v>
      </c>
      <c r="R125" s="286">
        <f t="shared" si="24"/>
        <v>0</v>
      </c>
      <c r="S125" s="286">
        <f t="shared" si="24"/>
        <v>0</v>
      </c>
      <c r="T125" s="286">
        <f t="shared" si="24"/>
        <v>0</v>
      </c>
      <c r="U125" s="284">
        <f t="shared" si="24"/>
        <v>0</v>
      </c>
    </row>
    <row r="126" spans="1:21" s="245" customFormat="1">
      <c r="A126" s="646"/>
      <c r="B126" s="652"/>
      <c r="C126" s="665"/>
      <c r="D126" s="653"/>
      <c r="E126" s="676"/>
      <c r="F126" s="677"/>
      <c r="G126" s="677"/>
      <c r="H126" s="441"/>
      <c r="I126" s="704"/>
      <c r="J126" s="704"/>
      <c r="K126" s="704"/>
      <c r="L126" s="704"/>
      <c r="M126" s="704"/>
      <c r="N126" s="704"/>
      <c r="O126" s="704"/>
      <c r="P126" s="704"/>
      <c r="Q126" s="704"/>
      <c r="R126" s="704"/>
      <c r="S126" s="704"/>
      <c r="T126" s="704"/>
      <c r="U126" s="705"/>
    </row>
    <row r="127" spans="1:21" s="245" customFormat="1">
      <c r="A127" s="646"/>
      <c r="B127" s="652"/>
      <c r="C127" s="665" t="s">
        <v>93</v>
      </c>
      <c r="D127" s="653"/>
      <c r="E127" s="676"/>
      <c r="F127" s="677"/>
      <c r="G127" s="677"/>
      <c r="H127" s="441"/>
      <c r="I127" s="484">
        <v>0</v>
      </c>
      <c r="J127" s="484">
        <v>0</v>
      </c>
      <c r="K127" s="283">
        <v>0</v>
      </c>
      <c r="L127" s="283">
        <v>0</v>
      </c>
      <c r="M127" s="283">
        <v>0</v>
      </c>
      <c r="N127" s="283">
        <v>0</v>
      </c>
      <c r="O127" s="283">
        <v>0</v>
      </c>
      <c r="P127" s="283">
        <v>0</v>
      </c>
      <c r="Q127" s="283">
        <v>0</v>
      </c>
      <c r="R127" s="283">
        <v>0</v>
      </c>
      <c r="S127" s="283">
        <v>0</v>
      </c>
      <c r="T127" s="283">
        <v>0</v>
      </c>
      <c r="U127" s="284">
        <f>SUM(I127:T127)</f>
        <v>0</v>
      </c>
    </row>
    <row r="128" spans="1:21" s="245" customFormat="1">
      <c r="A128" s="646"/>
      <c r="B128" s="652"/>
      <c r="C128" s="665" t="s">
        <v>118</v>
      </c>
      <c r="D128" s="653"/>
      <c r="E128" s="676"/>
      <c r="F128" s="677"/>
      <c r="G128" s="677"/>
      <c r="H128" s="441"/>
      <c r="I128" s="484">
        <v>0</v>
      </c>
      <c r="J128" s="484">
        <v>0</v>
      </c>
      <c r="K128" s="283">
        <v>0</v>
      </c>
      <c r="L128" s="283">
        <v>0</v>
      </c>
      <c r="M128" s="283">
        <v>0</v>
      </c>
      <c r="N128" s="283">
        <v>0</v>
      </c>
      <c r="O128" s="283">
        <v>0</v>
      </c>
      <c r="P128" s="283">
        <v>0</v>
      </c>
      <c r="Q128" s="283">
        <v>0</v>
      </c>
      <c r="R128" s="283">
        <v>0</v>
      </c>
      <c r="S128" s="283">
        <v>0</v>
      </c>
      <c r="T128" s="283">
        <v>0</v>
      </c>
      <c r="U128" s="284">
        <f>SUM(I128:T128)</f>
        <v>0</v>
      </c>
    </row>
    <row r="129" spans="1:21" s="276" customFormat="1">
      <c r="A129" s="649"/>
      <c r="B129" s="652"/>
      <c r="C129" s="665"/>
      <c r="D129" s="653"/>
      <c r="E129" s="676"/>
      <c r="F129" s="677"/>
      <c r="G129" s="677"/>
      <c r="H129" s="441"/>
      <c r="I129" s="704"/>
      <c r="J129" s="704"/>
      <c r="K129" s="704"/>
      <c r="L129" s="704"/>
      <c r="M129" s="704"/>
      <c r="N129" s="704"/>
      <c r="O129" s="704"/>
      <c r="P129" s="704"/>
      <c r="Q129" s="704"/>
      <c r="R129" s="704"/>
      <c r="S129" s="704"/>
      <c r="T129" s="704"/>
      <c r="U129" s="705"/>
    </row>
    <row r="130" spans="1:21" s="276" customFormat="1" ht="16.8">
      <c r="A130" s="649"/>
      <c r="B130" s="647" t="s">
        <v>57</v>
      </c>
      <c r="C130" s="648"/>
      <c r="D130" s="648"/>
      <c r="E130" s="649"/>
      <c r="F130" s="368"/>
      <c r="G130" s="368"/>
      <c r="H130" s="678"/>
      <c r="I130" s="490">
        <f t="shared" ref="I130:T130" si="25">I80+I92+I115+I125+I127+I128</f>
        <v>0</v>
      </c>
      <c r="J130" s="322">
        <f t="shared" si="25"/>
        <v>0</v>
      </c>
      <c r="K130" s="322">
        <f t="shared" si="25"/>
        <v>0</v>
      </c>
      <c r="L130" s="322">
        <f t="shared" si="25"/>
        <v>0</v>
      </c>
      <c r="M130" s="322">
        <f t="shared" si="25"/>
        <v>0</v>
      </c>
      <c r="N130" s="322">
        <f t="shared" si="25"/>
        <v>0</v>
      </c>
      <c r="O130" s="322">
        <f t="shared" si="25"/>
        <v>0</v>
      </c>
      <c r="P130" s="322">
        <f t="shared" si="25"/>
        <v>0</v>
      </c>
      <c r="Q130" s="322">
        <f t="shared" si="25"/>
        <v>0</v>
      </c>
      <c r="R130" s="322">
        <f t="shared" si="25"/>
        <v>0</v>
      </c>
      <c r="S130" s="322">
        <f t="shared" si="25"/>
        <v>0</v>
      </c>
      <c r="T130" s="322">
        <f t="shared" si="25"/>
        <v>0</v>
      </c>
      <c r="U130" s="294">
        <f>SUM(I130:T130)</f>
        <v>0</v>
      </c>
    </row>
    <row r="131" spans="1:21" s="276" customFormat="1">
      <c r="A131" s="649"/>
      <c r="B131" s="652"/>
      <c r="C131" s="653"/>
      <c r="D131" s="653"/>
      <c r="E131" s="152"/>
      <c r="F131" s="655"/>
      <c r="G131" s="655"/>
      <c r="H131" s="441"/>
      <c r="I131" s="704"/>
      <c r="J131" s="704"/>
      <c r="K131" s="704"/>
      <c r="L131" s="704"/>
      <c r="M131" s="704"/>
      <c r="N131" s="704"/>
      <c r="O131" s="704"/>
      <c r="P131" s="704"/>
      <c r="Q131" s="704"/>
      <c r="R131" s="704"/>
      <c r="S131" s="704"/>
      <c r="T131" s="704"/>
      <c r="U131" s="711"/>
    </row>
    <row r="132" spans="1:21" s="245" customFormat="1" ht="17.399999999999999" thickBot="1">
      <c r="A132" s="646"/>
      <c r="B132" s="679" t="s">
        <v>98</v>
      </c>
      <c r="C132" s="680"/>
      <c r="D132" s="680"/>
      <c r="E132" s="658"/>
      <c r="F132" s="659"/>
      <c r="G132" s="659"/>
      <c r="H132" s="681"/>
      <c r="I132" s="302">
        <f t="shared" ref="I132:U132" si="26">I41-I130</f>
        <v>0</v>
      </c>
      <c r="J132" s="303">
        <f t="shared" si="26"/>
        <v>0</v>
      </c>
      <c r="K132" s="303">
        <f t="shared" si="26"/>
        <v>0</v>
      </c>
      <c r="L132" s="303">
        <f t="shared" si="26"/>
        <v>0</v>
      </c>
      <c r="M132" s="303">
        <f t="shared" si="26"/>
        <v>0</v>
      </c>
      <c r="N132" s="303">
        <f t="shared" si="26"/>
        <v>0</v>
      </c>
      <c r="O132" s="303">
        <f t="shared" si="26"/>
        <v>0</v>
      </c>
      <c r="P132" s="303">
        <f t="shared" si="26"/>
        <v>0</v>
      </c>
      <c r="Q132" s="303">
        <f t="shared" si="26"/>
        <v>0</v>
      </c>
      <c r="R132" s="303">
        <f t="shared" si="26"/>
        <v>0</v>
      </c>
      <c r="S132" s="303">
        <f t="shared" si="26"/>
        <v>0</v>
      </c>
      <c r="T132" s="303">
        <f t="shared" si="26"/>
        <v>0</v>
      </c>
      <c r="U132" s="326">
        <f t="shared" si="26"/>
        <v>0</v>
      </c>
    </row>
    <row r="133" spans="1:21" s="245" customFormat="1" ht="17.399999999999999" thickTop="1">
      <c r="A133" s="646"/>
      <c r="B133" s="682"/>
      <c r="C133" s="683"/>
      <c r="D133" s="683"/>
      <c r="E133" s="663"/>
      <c r="F133" s="664"/>
      <c r="G133" s="664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  <c r="S133" s="445"/>
      <c r="T133" s="445"/>
      <c r="U133" s="708"/>
    </row>
    <row r="134" spans="1:21">
      <c r="B134" s="647" t="s">
        <v>119</v>
      </c>
      <c r="C134" s="648"/>
      <c r="D134" s="648"/>
      <c r="E134" s="586"/>
      <c r="F134" s="370"/>
      <c r="G134" s="370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  <c r="T134" s="389"/>
      <c r="U134" s="709"/>
    </row>
    <row r="135" spans="1:21">
      <c r="B135" s="652"/>
      <c r="C135" s="669" t="s">
        <v>120</v>
      </c>
      <c r="D135" s="653"/>
      <c r="E135" s="586"/>
      <c r="F135" s="370"/>
      <c r="G135" s="192"/>
      <c r="H135" s="389"/>
      <c r="I135" s="710"/>
      <c r="J135" s="710"/>
      <c r="K135" s="710"/>
      <c r="L135" s="710"/>
      <c r="M135" s="710"/>
      <c r="N135" s="710"/>
      <c r="O135" s="710"/>
      <c r="P135" s="710"/>
      <c r="Q135" s="710"/>
      <c r="R135" s="710"/>
      <c r="S135" s="710"/>
      <c r="T135" s="710"/>
      <c r="U135" s="702"/>
    </row>
    <row r="136" spans="1:21">
      <c r="B136" s="652"/>
      <c r="C136" s="653"/>
      <c r="D136" s="1032" t="s">
        <v>264</v>
      </c>
      <c r="E136" s="260"/>
      <c r="F136" s="260"/>
      <c r="G136" s="260"/>
      <c r="H136" s="684"/>
      <c r="I136" s="283">
        <v>0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3">
        <v>0</v>
      </c>
      <c r="P136" s="283">
        <v>0</v>
      </c>
      <c r="Q136" s="283">
        <v>0</v>
      </c>
      <c r="R136" s="283">
        <v>0</v>
      </c>
      <c r="S136" s="283">
        <v>0</v>
      </c>
      <c r="T136" s="283">
        <v>0</v>
      </c>
      <c r="U136" s="284">
        <f>SUM(I136:T136)</f>
        <v>0</v>
      </c>
    </row>
    <row r="137" spans="1:21" ht="16.8">
      <c r="B137" s="652"/>
      <c r="C137" s="653"/>
      <c r="D137" s="1032" t="s">
        <v>30</v>
      </c>
      <c r="E137" s="260"/>
      <c r="F137" s="260"/>
      <c r="G137" s="260"/>
      <c r="H137" s="684"/>
      <c r="I137" s="293">
        <v>0</v>
      </c>
      <c r="J137" s="293">
        <v>0</v>
      </c>
      <c r="K137" s="293">
        <v>0</v>
      </c>
      <c r="L137" s="293">
        <v>0</v>
      </c>
      <c r="M137" s="293">
        <v>0</v>
      </c>
      <c r="N137" s="293">
        <v>0</v>
      </c>
      <c r="O137" s="293">
        <v>0</v>
      </c>
      <c r="P137" s="293">
        <v>0</v>
      </c>
      <c r="Q137" s="293">
        <v>0</v>
      </c>
      <c r="R137" s="293">
        <v>0</v>
      </c>
      <c r="S137" s="293">
        <v>0</v>
      </c>
      <c r="T137" s="293">
        <v>0</v>
      </c>
      <c r="U137" s="294">
        <f>SUM(I137:T137)</f>
        <v>0</v>
      </c>
    </row>
    <row r="138" spans="1:21">
      <c r="B138" s="652"/>
      <c r="C138" s="653" t="s">
        <v>126</v>
      </c>
      <c r="D138" s="653"/>
      <c r="E138" s="586"/>
      <c r="F138" s="370"/>
      <c r="G138" s="370"/>
      <c r="H138" s="684"/>
      <c r="I138" s="486">
        <f t="shared" ref="I138:U138" si="27">I136+I137</f>
        <v>0</v>
      </c>
      <c r="J138" s="341">
        <f t="shared" si="27"/>
        <v>0</v>
      </c>
      <c r="K138" s="341">
        <f t="shared" si="27"/>
        <v>0</v>
      </c>
      <c r="L138" s="341">
        <f t="shared" si="27"/>
        <v>0</v>
      </c>
      <c r="M138" s="341">
        <f t="shared" si="27"/>
        <v>0</v>
      </c>
      <c r="N138" s="341">
        <f t="shared" si="27"/>
        <v>0</v>
      </c>
      <c r="O138" s="341">
        <f t="shared" si="27"/>
        <v>0</v>
      </c>
      <c r="P138" s="341">
        <f t="shared" si="27"/>
        <v>0</v>
      </c>
      <c r="Q138" s="341">
        <f t="shared" si="27"/>
        <v>0</v>
      </c>
      <c r="R138" s="341">
        <f t="shared" si="27"/>
        <v>0</v>
      </c>
      <c r="S138" s="341">
        <f t="shared" si="27"/>
        <v>0</v>
      </c>
      <c r="T138" s="341">
        <f t="shared" si="27"/>
        <v>0</v>
      </c>
      <c r="U138" s="342">
        <f t="shared" si="27"/>
        <v>0</v>
      </c>
    </row>
    <row r="139" spans="1:21">
      <c r="B139" s="652"/>
      <c r="C139" s="653" t="s">
        <v>122</v>
      </c>
      <c r="D139" s="653"/>
      <c r="E139" s="586"/>
      <c r="F139" s="370"/>
      <c r="G139" s="370"/>
      <c r="H139" s="389"/>
      <c r="I139" s="710"/>
      <c r="J139" s="710"/>
      <c r="K139" s="710"/>
      <c r="L139" s="710"/>
      <c r="M139" s="710"/>
      <c r="N139" s="710"/>
      <c r="O139" s="710"/>
      <c r="P139" s="710"/>
      <c r="Q139" s="710"/>
      <c r="R139" s="710"/>
      <c r="S139" s="710"/>
      <c r="T139" s="710"/>
      <c r="U139" s="702"/>
    </row>
    <row r="140" spans="1:21">
      <c r="B140" s="652"/>
      <c r="C140" s="653"/>
      <c r="D140" s="1032" t="s">
        <v>263</v>
      </c>
      <c r="E140" s="260"/>
      <c r="F140" s="260"/>
      <c r="G140" s="260"/>
      <c r="H140" s="684"/>
      <c r="I140" s="283">
        <v>0</v>
      </c>
      <c r="J140" s="283">
        <v>0</v>
      </c>
      <c r="K140" s="283">
        <v>0</v>
      </c>
      <c r="L140" s="283">
        <v>0</v>
      </c>
      <c r="M140" s="283">
        <v>0</v>
      </c>
      <c r="N140" s="283">
        <v>0</v>
      </c>
      <c r="O140" s="283">
        <v>0</v>
      </c>
      <c r="P140" s="283">
        <v>0</v>
      </c>
      <c r="Q140" s="283">
        <v>0</v>
      </c>
      <c r="R140" s="283">
        <v>0</v>
      </c>
      <c r="S140" s="283">
        <v>0</v>
      </c>
      <c r="T140" s="283">
        <v>0</v>
      </c>
      <c r="U140" s="284">
        <f>SUM(I140:T140)</f>
        <v>0</v>
      </c>
    </row>
    <row r="141" spans="1:21" ht="16.8">
      <c r="B141" s="652"/>
      <c r="C141" s="653"/>
      <c r="D141" s="1032" t="s">
        <v>30</v>
      </c>
      <c r="E141" s="260"/>
      <c r="F141" s="260"/>
      <c r="G141" s="260"/>
      <c r="H141" s="684"/>
      <c r="I141" s="293">
        <v>0</v>
      </c>
      <c r="J141" s="293">
        <v>0</v>
      </c>
      <c r="K141" s="293">
        <v>0</v>
      </c>
      <c r="L141" s="293">
        <v>0</v>
      </c>
      <c r="M141" s="293">
        <v>0</v>
      </c>
      <c r="N141" s="293">
        <v>0</v>
      </c>
      <c r="O141" s="293">
        <v>0</v>
      </c>
      <c r="P141" s="293">
        <v>0</v>
      </c>
      <c r="Q141" s="293">
        <v>0</v>
      </c>
      <c r="R141" s="293">
        <v>0</v>
      </c>
      <c r="S141" s="293">
        <v>0</v>
      </c>
      <c r="T141" s="293">
        <v>0</v>
      </c>
      <c r="U141" s="294">
        <f>SUM(I141:T141)</f>
        <v>0</v>
      </c>
    </row>
    <row r="142" spans="1:21">
      <c r="B142" s="652"/>
      <c r="C142" s="653" t="s">
        <v>127</v>
      </c>
      <c r="D142" s="653"/>
      <c r="E142" s="586"/>
      <c r="F142" s="370"/>
      <c r="G142" s="370"/>
      <c r="H142" s="684"/>
      <c r="I142" s="486">
        <f t="shared" ref="I142:U142" si="28">I140+I141</f>
        <v>0</v>
      </c>
      <c r="J142" s="341">
        <f t="shared" si="28"/>
        <v>0</v>
      </c>
      <c r="K142" s="341">
        <f t="shared" si="28"/>
        <v>0</v>
      </c>
      <c r="L142" s="341">
        <f t="shared" si="28"/>
        <v>0</v>
      </c>
      <c r="M142" s="341">
        <f t="shared" si="28"/>
        <v>0</v>
      </c>
      <c r="N142" s="341">
        <f t="shared" si="28"/>
        <v>0</v>
      </c>
      <c r="O142" s="341">
        <f t="shared" si="28"/>
        <v>0</v>
      </c>
      <c r="P142" s="341">
        <f t="shared" si="28"/>
        <v>0</v>
      </c>
      <c r="Q142" s="341">
        <f t="shared" si="28"/>
        <v>0</v>
      </c>
      <c r="R142" s="341">
        <f t="shared" si="28"/>
        <v>0</v>
      </c>
      <c r="S142" s="341">
        <f t="shared" si="28"/>
        <v>0</v>
      </c>
      <c r="T142" s="341">
        <f t="shared" si="28"/>
        <v>0</v>
      </c>
      <c r="U142" s="342">
        <f t="shared" si="28"/>
        <v>0</v>
      </c>
    </row>
    <row r="143" spans="1:21">
      <c r="B143" s="652"/>
      <c r="C143" s="653" t="s">
        <v>123</v>
      </c>
      <c r="D143" s="653"/>
      <c r="E143" s="586"/>
      <c r="F143" s="370"/>
      <c r="G143" s="370"/>
      <c r="H143" s="389"/>
      <c r="I143" s="710"/>
      <c r="J143" s="710"/>
      <c r="K143" s="710"/>
      <c r="L143" s="710"/>
      <c r="M143" s="710"/>
      <c r="N143" s="710"/>
      <c r="O143" s="710"/>
      <c r="P143" s="710"/>
      <c r="Q143" s="710"/>
      <c r="R143" s="710"/>
      <c r="S143" s="710"/>
      <c r="T143" s="710"/>
      <c r="U143" s="702"/>
    </row>
    <row r="144" spans="1:21">
      <c r="B144" s="652"/>
      <c r="C144" s="653"/>
      <c r="D144" s="1032" t="s">
        <v>265</v>
      </c>
      <c r="E144" s="260"/>
      <c r="F144" s="260"/>
      <c r="G144" s="260"/>
      <c r="H144" s="684"/>
      <c r="I144" s="283">
        <v>0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283">
        <v>0</v>
      </c>
      <c r="P144" s="283">
        <v>0</v>
      </c>
      <c r="Q144" s="283">
        <v>0</v>
      </c>
      <c r="R144" s="283">
        <v>0</v>
      </c>
      <c r="S144" s="283">
        <v>0</v>
      </c>
      <c r="T144" s="283">
        <v>0</v>
      </c>
      <c r="U144" s="284">
        <f>SUM(I144:T144)</f>
        <v>0</v>
      </c>
    </row>
    <row r="145" spans="1:21" ht="16.8">
      <c r="B145" s="652"/>
      <c r="C145" s="653"/>
      <c r="D145" s="1032" t="s">
        <v>30</v>
      </c>
      <c r="E145" s="260"/>
      <c r="F145" s="260"/>
      <c r="G145" s="260"/>
      <c r="H145" s="684"/>
      <c r="I145" s="293">
        <v>0</v>
      </c>
      <c r="J145" s="293">
        <v>0</v>
      </c>
      <c r="K145" s="293">
        <v>0</v>
      </c>
      <c r="L145" s="293">
        <v>0</v>
      </c>
      <c r="M145" s="293">
        <v>0</v>
      </c>
      <c r="N145" s="293">
        <v>0</v>
      </c>
      <c r="O145" s="293">
        <v>0</v>
      </c>
      <c r="P145" s="293">
        <v>0</v>
      </c>
      <c r="Q145" s="293">
        <v>0</v>
      </c>
      <c r="R145" s="293">
        <v>0</v>
      </c>
      <c r="S145" s="293">
        <v>0</v>
      </c>
      <c r="T145" s="293">
        <v>0</v>
      </c>
      <c r="U145" s="294">
        <f>SUM(I145:T145)</f>
        <v>0</v>
      </c>
    </row>
    <row r="146" spans="1:21">
      <c r="B146" s="652"/>
      <c r="C146" s="653" t="s">
        <v>128</v>
      </c>
      <c r="D146" s="653"/>
      <c r="E146" s="586"/>
      <c r="F146" s="370"/>
      <c r="G146" s="370"/>
      <c r="H146" s="684"/>
      <c r="I146" s="486">
        <f t="shared" ref="I146:U146" si="29">I144+I145</f>
        <v>0</v>
      </c>
      <c r="J146" s="341">
        <f t="shared" si="29"/>
        <v>0</v>
      </c>
      <c r="K146" s="341">
        <f t="shared" si="29"/>
        <v>0</v>
      </c>
      <c r="L146" s="341">
        <f t="shared" si="29"/>
        <v>0</v>
      </c>
      <c r="M146" s="341">
        <f t="shared" si="29"/>
        <v>0</v>
      </c>
      <c r="N146" s="341">
        <f t="shared" si="29"/>
        <v>0</v>
      </c>
      <c r="O146" s="341">
        <f t="shared" si="29"/>
        <v>0</v>
      </c>
      <c r="P146" s="341">
        <f t="shared" si="29"/>
        <v>0</v>
      </c>
      <c r="Q146" s="341">
        <f t="shared" si="29"/>
        <v>0</v>
      </c>
      <c r="R146" s="341">
        <f t="shared" si="29"/>
        <v>0</v>
      </c>
      <c r="S146" s="341">
        <f t="shared" si="29"/>
        <v>0</v>
      </c>
      <c r="T146" s="341">
        <f t="shared" si="29"/>
        <v>0</v>
      </c>
      <c r="U146" s="342">
        <f t="shared" si="29"/>
        <v>0</v>
      </c>
    </row>
    <row r="147" spans="1:21">
      <c r="B147" s="652"/>
      <c r="C147" s="653"/>
      <c r="D147" s="653"/>
      <c r="E147" s="586"/>
      <c r="F147" s="370"/>
      <c r="G147" s="370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  <c r="T147" s="389"/>
      <c r="U147" s="709"/>
    </row>
    <row r="148" spans="1:21" s="343" customFormat="1" ht="16.8">
      <c r="A148" s="685"/>
      <c r="B148" s="647" t="s">
        <v>131</v>
      </c>
      <c r="C148" s="686"/>
      <c r="D148" s="686"/>
      <c r="E148" s="628"/>
      <c r="F148" s="687"/>
      <c r="G148" s="687"/>
      <c r="H148" s="688"/>
      <c r="I148" s="490">
        <f t="shared" ref="I148:U148" si="30">I138+I142+I146</f>
        <v>0</v>
      </c>
      <c r="J148" s="490">
        <f t="shared" si="30"/>
        <v>0</v>
      </c>
      <c r="K148" s="490">
        <f t="shared" si="30"/>
        <v>0</v>
      </c>
      <c r="L148" s="490">
        <f t="shared" si="30"/>
        <v>0</v>
      </c>
      <c r="M148" s="490">
        <f t="shared" si="30"/>
        <v>0</v>
      </c>
      <c r="N148" s="490">
        <f t="shared" si="30"/>
        <v>0</v>
      </c>
      <c r="O148" s="490">
        <f t="shared" si="30"/>
        <v>0</v>
      </c>
      <c r="P148" s="490">
        <f t="shared" si="30"/>
        <v>0</v>
      </c>
      <c r="Q148" s="490">
        <f t="shared" si="30"/>
        <v>0</v>
      </c>
      <c r="R148" s="490">
        <f t="shared" si="30"/>
        <v>0</v>
      </c>
      <c r="S148" s="490">
        <f t="shared" si="30"/>
        <v>0</v>
      </c>
      <c r="T148" s="490">
        <f t="shared" si="30"/>
        <v>0</v>
      </c>
      <c r="U148" s="294">
        <f t="shared" si="30"/>
        <v>0</v>
      </c>
    </row>
    <row r="149" spans="1:21">
      <c r="B149" s="652"/>
      <c r="C149" s="653"/>
      <c r="D149" s="653"/>
      <c r="E149" s="586"/>
      <c r="F149" s="370"/>
      <c r="G149" s="370"/>
      <c r="H149" s="389"/>
      <c r="I149" s="441"/>
      <c r="J149" s="710"/>
      <c r="K149" s="710"/>
      <c r="L149" s="710"/>
      <c r="M149" s="710"/>
      <c r="N149" s="710"/>
      <c r="O149" s="710"/>
      <c r="P149" s="710"/>
      <c r="Q149" s="710"/>
      <c r="R149" s="710"/>
      <c r="S149" s="710"/>
      <c r="T149" s="710"/>
      <c r="U149" s="712"/>
    </row>
    <row r="150" spans="1:21" s="343" customFormat="1" ht="16.8">
      <c r="A150" s="685"/>
      <c r="B150" s="647" t="s">
        <v>98</v>
      </c>
      <c r="C150" s="686"/>
      <c r="D150" s="686"/>
      <c r="E150" s="628"/>
      <c r="F150" s="687"/>
      <c r="G150" s="687"/>
      <c r="H150" s="689"/>
      <c r="I150" s="486">
        <f t="shared" ref="I150:U150" si="31">I132+I148</f>
        <v>0</v>
      </c>
      <c r="J150" s="341">
        <f t="shared" si="31"/>
        <v>0</v>
      </c>
      <c r="K150" s="341">
        <f t="shared" si="31"/>
        <v>0</v>
      </c>
      <c r="L150" s="341">
        <f t="shared" si="31"/>
        <v>0</v>
      </c>
      <c r="M150" s="341">
        <f t="shared" si="31"/>
        <v>0</v>
      </c>
      <c r="N150" s="341">
        <f t="shared" si="31"/>
        <v>0</v>
      </c>
      <c r="O150" s="341">
        <f t="shared" si="31"/>
        <v>0</v>
      </c>
      <c r="P150" s="341">
        <f t="shared" si="31"/>
        <v>0</v>
      </c>
      <c r="Q150" s="341">
        <f t="shared" si="31"/>
        <v>0</v>
      </c>
      <c r="R150" s="341">
        <f t="shared" si="31"/>
        <v>0</v>
      </c>
      <c r="S150" s="341">
        <f t="shared" si="31"/>
        <v>0</v>
      </c>
      <c r="T150" s="341">
        <f t="shared" si="31"/>
        <v>0</v>
      </c>
      <c r="U150" s="342">
        <f t="shared" si="31"/>
        <v>0</v>
      </c>
    </row>
    <row r="151" spans="1:21">
      <c r="B151" s="652"/>
      <c r="C151" s="653"/>
      <c r="D151" s="653"/>
      <c r="E151" s="586"/>
      <c r="F151" s="370"/>
      <c r="G151" s="370"/>
      <c r="H151" s="389"/>
      <c r="I151" s="441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  <c r="T151" s="389"/>
      <c r="U151" s="712"/>
    </row>
    <row r="152" spans="1:21" s="151" customFormat="1">
      <c r="A152" s="653"/>
      <c r="B152" s="647" t="s">
        <v>129</v>
      </c>
      <c r="C152" s="586"/>
      <c r="D152" s="586"/>
      <c r="E152" s="586"/>
      <c r="F152" s="370"/>
      <c r="G152" s="370"/>
      <c r="H152" s="389"/>
      <c r="I152" s="1033">
        <v>0</v>
      </c>
      <c r="J152" s="341">
        <f>I154</f>
        <v>0</v>
      </c>
      <c r="K152" s="341">
        <f t="shared" ref="K152:T152" si="32">J154</f>
        <v>0</v>
      </c>
      <c r="L152" s="341">
        <f t="shared" si="32"/>
        <v>0</v>
      </c>
      <c r="M152" s="341">
        <f t="shared" si="32"/>
        <v>0</v>
      </c>
      <c r="N152" s="341">
        <f t="shared" si="32"/>
        <v>0</v>
      </c>
      <c r="O152" s="341">
        <f t="shared" si="32"/>
        <v>0</v>
      </c>
      <c r="P152" s="341">
        <f t="shared" si="32"/>
        <v>0</v>
      </c>
      <c r="Q152" s="341">
        <f t="shared" si="32"/>
        <v>0</v>
      </c>
      <c r="R152" s="341">
        <f t="shared" si="32"/>
        <v>0</v>
      </c>
      <c r="S152" s="341">
        <f t="shared" si="32"/>
        <v>0</v>
      </c>
      <c r="T152" s="341">
        <f t="shared" si="32"/>
        <v>0</v>
      </c>
      <c r="U152" s="284">
        <f>I152</f>
        <v>0</v>
      </c>
    </row>
    <row r="153" spans="1:21">
      <c r="B153" s="652"/>
      <c r="C153" s="653"/>
      <c r="D153" s="653"/>
      <c r="E153" s="586"/>
      <c r="F153" s="370"/>
      <c r="G153" s="370"/>
      <c r="H153" s="389"/>
      <c r="I153" s="441"/>
      <c r="J153" s="710"/>
      <c r="K153" s="710"/>
      <c r="L153" s="710"/>
      <c r="M153" s="710"/>
      <c r="N153" s="710"/>
      <c r="O153" s="710"/>
      <c r="P153" s="710"/>
      <c r="Q153" s="710"/>
      <c r="R153" s="710"/>
      <c r="S153" s="710"/>
      <c r="T153" s="710"/>
      <c r="U153" s="712"/>
    </row>
    <row r="154" spans="1:21" s="338" customFormat="1" ht="15.6" thickBot="1">
      <c r="A154" s="686"/>
      <c r="B154" s="679" t="s">
        <v>130</v>
      </c>
      <c r="C154" s="690"/>
      <c r="D154" s="690"/>
      <c r="E154" s="690"/>
      <c r="F154" s="691"/>
      <c r="G154" s="691"/>
      <c r="H154" s="692"/>
      <c r="I154" s="349">
        <f t="shared" ref="I154:U154" si="33">I150+I152</f>
        <v>0</v>
      </c>
      <c r="J154" s="349">
        <f t="shared" si="33"/>
        <v>0</v>
      </c>
      <c r="K154" s="349">
        <f t="shared" si="33"/>
        <v>0</v>
      </c>
      <c r="L154" s="349">
        <f t="shared" si="33"/>
        <v>0</v>
      </c>
      <c r="M154" s="349">
        <f t="shared" si="33"/>
        <v>0</v>
      </c>
      <c r="N154" s="349">
        <f t="shared" si="33"/>
        <v>0</v>
      </c>
      <c r="O154" s="349">
        <f t="shared" si="33"/>
        <v>0</v>
      </c>
      <c r="P154" s="349">
        <f t="shared" si="33"/>
        <v>0</v>
      </c>
      <c r="Q154" s="349">
        <f t="shared" si="33"/>
        <v>0</v>
      </c>
      <c r="R154" s="349">
        <f t="shared" si="33"/>
        <v>0</v>
      </c>
      <c r="S154" s="349">
        <f t="shared" si="33"/>
        <v>0</v>
      </c>
      <c r="T154" s="349">
        <f t="shared" si="33"/>
        <v>0</v>
      </c>
      <c r="U154" s="350">
        <f t="shared" si="33"/>
        <v>0</v>
      </c>
    </row>
    <row r="155" spans="1:21" ht="15.6" thickTop="1"/>
  </sheetData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indexed="56"/>
  </sheetPr>
  <dimension ref="A1:R181"/>
  <sheetViews>
    <sheetView showGridLines="0" topLeftCell="D1" zoomScale="90" zoomScaleNormal="90" zoomScaleSheetLayoutView="80" workbookViewId="0">
      <pane ySplit="12" topLeftCell="A43" activePane="bottomLeft" state="frozen"/>
      <selection activeCell="F7" sqref="F7"/>
      <selection pane="bottomLeft" activeCell="I50" sqref="I50"/>
    </sheetView>
  </sheetViews>
  <sheetFormatPr defaultColWidth="8.88671875" defaultRowHeight="15" outlineLevelCol="1"/>
  <cols>
    <col min="1" max="1" width="3.6640625" style="352" customWidth="1"/>
    <col min="2" max="3" width="2.33203125" style="229" customWidth="1"/>
    <col min="4" max="4" width="26.109375" style="229" customWidth="1"/>
    <col min="5" max="5" width="41.5546875" style="230" bestFit="1" customWidth="1"/>
    <col min="6" max="6" width="2.6640625" style="231" customWidth="1"/>
    <col min="7" max="7" width="14.6640625" style="231" customWidth="1"/>
    <col min="8" max="8" width="3.6640625" style="232" customWidth="1"/>
    <col min="9" max="13" width="15.6640625" style="232" customWidth="1"/>
    <col min="14" max="14" width="15.6640625" style="229" customWidth="1"/>
    <col min="15" max="15" width="48.88671875" style="229" customWidth="1"/>
    <col min="16" max="16" width="3.6640625" style="229" customWidth="1"/>
    <col min="17" max="17" width="16.44140625" style="229" customWidth="1" outlineLevel="1"/>
    <col min="18" max="18" width="10.88671875" style="229" customWidth="1"/>
    <col min="19" max="16384" width="8.88671875" style="229"/>
  </cols>
  <sheetData>
    <row r="1" spans="1:18" ht="15.6" thickBot="1">
      <c r="I1" s="232">
        <v>14</v>
      </c>
    </row>
    <row r="2" spans="1:18" s="1" customFormat="1" ht="15.6" thickBot="1">
      <c r="A2" s="353"/>
      <c r="B2" s="1148" t="s">
        <v>297</v>
      </c>
      <c r="C2" s="1149"/>
      <c r="D2" s="1149"/>
      <c r="E2" s="1149"/>
      <c r="F2" s="1149"/>
      <c r="G2" s="1149"/>
      <c r="H2" s="1150"/>
      <c r="I2" s="1142" t="str">
        <f>'4) Pre-Opening Period Budget'!B2</f>
        <v>Please enter school name on tab - "1) School Information"</v>
      </c>
      <c r="J2" s="1142"/>
      <c r="K2" s="1142"/>
      <c r="L2" s="1142"/>
      <c r="M2" s="1142"/>
      <c r="N2" s="1143"/>
      <c r="O2" s="735"/>
      <c r="Q2" s="930" t="s">
        <v>1086</v>
      </c>
    </row>
    <row r="3" spans="1:18" s="1" customFormat="1" ht="15.6" thickBot="1">
      <c r="A3" s="353"/>
      <c r="B3" s="1151"/>
      <c r="C3" s="1152"/>
      <c r="D3" s="1152"/>
      <c r="E3" s="1152"/>
      <c r="F3" s="1152"/>
      <c r="G3" s="1152"/>
      <c r="H3" s="1153"/>
      <c r="I3" s="246"/>
      <c r="J3" s="246"/>
      <c r="K3" s="246"/>
      <c r="L3" s="246"/>
      <c r="M3" s="246"/>
      <c r="N3" s="736"/>
      <c r="O3" s="1134" t="s">
        <v>105</v>
      </c>
      <c r="Q3" s="757" t="str">
        <f>IF(COUNTIFS(Q6:Q180,"&lt;&gt;OK",Q6:Q180,"&lt;&gt;")&lt;&gt;0,"Totals Unequal - (See Below)","Totals Match")</f>
        <v>Totals Match</v>
      </c>
      <c r="R3" s="758"/>
    </row>
    <row r="4" spans="1:18" s="1" customFormat="1">
      <c r="A4" s="353"/>
      <c r="B4" s="1151"/>
      <c r="C4" s="1152"/>
      <c r="D4" s="1152"/>
      <c r="E4" s="1152"/>
      <c r="F4" s="1152"/>
      <c r="G4" s="1152"/>
      <c r="H4" s="1153"/>
      <c r="I4" s="1144" t="s">
        <v>146</v>
      </c>
      <c r="J4" s="1144"/>
      <c r="K4" s="1144"/>
      <c r="L4" s="1144"/>
      <c r="M4" s="1144"/>
      <c r="N4" s="1145"/>
      <c r="O4" s="1134"/>
    </row>
    <row r="5" spans="1:18" s="1" customFormat="1" ht="30">
      <c r="A5" s="353"/>
      <c r="B5" s="1154"/>
      <c r="C5" s="1155"/>
      <c r="D5" s="1155"/>
      <c r="E5" s="1155"/>
      <c r="F5" s="1155"/>
      <c r="G5" s="1155"/>
      <c r="H5" s="1156"/>
      <c r="I5" s="1146" t="str">
        <f>IF(AcadYr1=CONTROL!B18,Mssg2,"JULY 1, "&amp;Year1-1&amp;" - JUNE 30, "&amp;Year1)</f>
        <v>Please complete entering all information  on tab - "1) School Information"</v>
      </c>
      <c r="J5" s="1146"/>
      <c r="K5" s="1146"/>
      <c r="L5" s="1146"/>
      <c r="M5" s="1146"/>
      <c r="N5" s="1147"/>
      <c r="O5" s="614" t="s">
        <v>295</v>
      </c>
    </row>
    <row r="6" spans="1:18" s="1" customFormat="1">
      <c r="A6" s="353"/>
      <c r="B6" s="496" t="s">
        <v>23</v>
      </c>
      <c r="C6" s="238"/>
      <c r="D6" s="238"/>
      <c r="E6" s="239"/>
      <c r="F6" s="240"/>
      <c r="G6" s="240"/>
      <c r="H6" s="613"/>
      <c r="I6" s="612">
        <f t="shared" ref="I6:N6" si="0">I65</f>
        <v>0</v>
      </c>
      <c r="J6" s="612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742">
        <f t="shared" si="0"/>
        <v>0</v>
      </c>
      <c r="O6" s="737"/>
      <c r="Q6" s="4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53"/>
      <c r="B7" s="497" t="s">
        <v>0</v>
      </c>
      <c r="C7" s="234"/>
      <c r="D7" s="234"/>
      <c r="E7" s="246"/>
      <c r="F7" s="192"/>
      <c r="G7" s="192"/>
      <c r="H7" s="248"/>
      <c r="I7" s="354">
        <f t="shared" ref="I7:N7" si="1">I155</f>
        <v>0</v>
      </c>
      <c r="J7" s="354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743">
        <f t="shared" si="1"/>
        <v>0</v>
      </c>
      <c r="O7" s="737"/>
      <c r="Q7" s="4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53"/>
      <c r="B8" s="497" t="s">
        <v>22</v>
      </c>
      <c r="C8" s="234"/>
      <c r="D8" s="234"/>
      <c r="E8" s="246"/>
      <c r="F8" s="192"/>
      <c r="G8" s="192"/>
      <c r="H8" s="248"/>
      <c r="I8" s="354">
        <f t="shared" ref="I8:N8" si="2">I6-I7</f>
        <v>0</v>
      </c>
      <c r="J8" s="354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743">
        <f t="shared" si="2"/>
        <v>0</v>
      </c>
      <c r="O8" s="737"/>
      <c r="Q8" s="4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53"/>
      <c r="B9" s="829" t="s">
        <v>342</v>
      </c>
      <c r="C9" s="830"/>
      <c r="D9" s="830"/>
      <c r="E9" s="831"/>
      <c r="F9" s="832"/>
      <c r="G9" s="832"/>
      <c r="H9" s="833"/>
      <c r="I9" s="834">
        <f>I176</f>
        <v>0</v>
      </c>
      <c r="J9" s="834">
        <f>J176</f>
        <v>0</v>
      </c>
      <c r="K9" s="835"/>
      <c r="L9" s="835"/>
      <c r="M9" s="835"/>
      <c r="N9" s="836">
        <f>N176</f>
        <v>0</v>
      </c>
      <c r="O9" s="837"/>
      <c r="Q9" s="4" t="str">
        <f>IF(N9='8) 5 YR Budget &amp; Cash Flow Adj'!I9=TRUE,"OK","Tab 7 is UNEQUAL to Tab 9")</f>
        <v>OK</v>
      </c>
    </row>
    <row r="10" spans="1:18" s="1" customFormat="1">
      <c r="A10" s="353"/>
      <c r="B10" s="498"/>
      <c r="C10" s="260"/>
      <c r="D10" s="260"/>
      <c r="E10" s="246"/>
      <c r="F10" s="192"/>
      <c r="G10" s="192"/>
      <c r="H10" s="261"/>
      <c r="I10" s="261"/>
      <c r="J10" s="261"/>
      <c r="K10" s="261"/>
      <c r="L10" s="261"/>
      <c r="M10" s="261"/>
      <c r="N10" s="827"/>
      <c r="O10" s="738"/>
    </row>
    <row r="11" spans="1:18" s="1" customFormat="1" ht="12.75" customHeight="1">
      <c r="A11" s="353"/>
      <c r="B11" s="1135"/>
      <c r="C11" s="1136"/>
      <c r="D11" s="1136"/>
      <c r="E11" s="1136"/>
      <c r="F11" s="145"/>
      <c r="G11" s="145"/>
      <c r="H11" s="355"/>
      <c r="I11" s="1139" t="s">
        <v>100</v>
      </c>
      <c r="J11" s="1140"/>
      <c r="K11" s="1141"/>
      <c r="L11" s="1139" t="s">
        <v>101</v>
      </c>
      <c r="M11" s="1141"/>
      <c r="N11" s="744"/>
      <c r="O11" s="738"/>
    </row>
    <row r="12" spans="1:18" s="267" customFormat="1" ht="29.25" customHeight="1">
      <c r="A12" s="139"/>
      <c r="B12" s="1137"/>
      <c r="C12" s="1138"/>
      <c r="D12" s="1138"/>
      <c r="E12" s="1138"/>
      <c r="F12" s="263"/>
      <c r="G12" s="263"/>
      <c r="H12" s="356"/>
      <c r="I12" s="617" t="s">
        <v>102</v>
      </c>
      <c r="J12" s="617" t="s">
        <v>103</v>
      </c>
      <c r="K12" s="617" t="s">
        <v>48</v>
      </c>
      <c r="L12" s="617" t="s">
        <v>56</v>
      </c>
      <c r="M12" s="617" t="s">
        <v>104</v>
      </c>
      <c r="N12" s="745" t="s">
        <v>99</v>
      </c>
      <c r="O12" s="739"/>
    </row>
    <row r="13" spans="1:18" s="267" customFormat="1" ht="7.5" hidden="1" customHeight="1">
      <c r="A13" s="139"/>
      <c r="B13" s="499"/>
      <c r="C13" s="269"/>
      <c r="D13" s="269"/>
      <c r="E13" s="270"/>
      <c r="F13" s="271"/>
      <c r="G13" s="271"/>
      <c r="H13" s="272"/>
      <c r="I13" s="272"/>
      <c r="J13" s="272"/>
      <c r="K13" s="272"/>
      <c r="L13" s="272"/>
      <c r="M13" s="272"/>
      <c r="N13" s="746"/>
      <c r="O13" s="740"/>
    </row>
    <row r="14" spans="1:18" s="245" customFormat="1">
      <c r="A14" s="357"/>
      <c r="B14" s="500" t="s">
        <v>24</v>
      </c>
      <c r="C14" s="275"/>
      <c r="D14" s="275"/>
      <c r="E14" s="276"/>
      <c r="F14" s="189"/>
      <c r="G14" s="189"/>
      <c r="H14" s="277"/>
      <c r="I14" s="277"/>
      <c r="J14" s="277"/>
      <c r="K14" s="277"/>
      <c r="L14" s="277"/>
      <c r="M14" s="277"/>
      <c r="N14" s="531"/>
      <c r="O14" s="515"/>
    </row>
    <row r="15" spans="1:18" s="245" customFormat="1" ht="12" customHeight="1">
      <c r="A15" s="357"/>
      <c r="B15" s="500"/>
      <c r="C15" s="275" t="s">
        <v>25</v>
      </c>
      <c r="D15" s="275"/>
      <c r="E15" s="276"/>
      <c r="F15" s="189"/>
      <c r="G15" s="189"/>
      <c r="H15" s="277"/>
      <c r="I15" s="277"/>
      <c r="J15" s="277"/>
      <c r="K15" s="277"/>
      <c r="L15" s="277"/>
      <c r="M15" s="277"/>
      <c r="N15" s="531"/>
      <c r="O15" s="523"/>
    </row>
    <row r="16" spans="1:18" s="245" customFormat="1" ht="30">
      <c r="A16" s="357"/>
      <c r="B16" s="501"/>
      <c r="C16" s="151"/>
      <c r="D16" s="279" t="s">
        <v>21</v>
      </c>
      <c r="E16" s="276"/>
      <c r="F16" s="189"/>
      <c r="G16" s="149" t="str">
        <f>"Basic Tuition ("&amp;PPR_Tbl_Date&amp;")"</f>
        <v>Basic Tuition (2021-22)</v>
      </c>
      <c r="H16" s="277"/>
      <c r="I16" s="280"/>
      <c r="J16" s="277"/>
      <c r="K16" s="277"/>
      <c r="L16" s="277"/>
      <c r="M16" s="277"/>
      <c r="N16" s="747"/>
      <c r="O16" s="741"/>
      <c r="Q16" s="358"/>
    </row>
    <row r="17" spans="1:17" s="245" customFormat="1">
      <c r="A17" s="357"/>
      <c r="B17" s="501"/>
      <c r="C17" s="151"/>
      <c r="D17" s="549" t="s">
        <v>167</v>
      </c>
      <c r="E17" s="550" t="str">
        <f>IF(CONTROL!B98=CONTROL!$B$167, "Please complete ""ENROLLMENT"" tab",CONTROL!B98)</f>
        <v>Please complete "ENROLLMENT" tab</v>
      </c>
      <c r="F17" s="153"/>
      <c r="G17" s="154">
        <f>CONTROL!C98</f>
        <v>0</v>
      </c>
      <c r="H17" s="277"/>
      <c r="I17" s="439">
        <f>CONTROL!T98</f>
        <v>0</v>
      </c>
      <c r="J17" s="863"/>
      <c r="K17" s="39"/>
      <c r="L17" s="441"/>
      <c r="M17" s="360"/>
      <c r="N17" s="532">
        <f>I17</f>
        <v>0</v>
      </c>
      <c r="O17" s="1043"/>
      <c r="Q17" s="4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45" customFormat="1">
      <c r="A18" s="357"/>
      <c r="B18" s="501"/>
      <c r="C18" s="151"/>
      <c r="D18" s="549" t="s">
        <v>211</v>
      </c>
      <c r="E18" s="550" t="str">
        <f>IF(CONTROL!B99=CONTROL!$B$167, "",CONTROL!B99)</f>
        <v/>
      </c>
      <c r="F18" s="153"/>
      <c r="G18" s="154">
        <f>CONTROL!C99</f>
        <v>0</v>
      </c>
      <c r="H18" s="277"/>
      <c r="I18" s="439">
        <f>CONTROL!T99</f>
        <v>0</v>
      </c>
      <c r="J18" s="863"/>
      <c r="K18" s="39"/>
      <c r="L18" s="361"/>
      <c r="M18" s="360"/>
      <c r="N18" s="532">
        <f t="shared" ref="N18:N33" si="3">I18</f>
        <v>0</v>
      </c>
      <c r="O18" s="737"/>
      <c r="Q18" s="4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45" customFormat="1">
      <c r="A19" s="357"/>
      <c r="B19" s="501"/>
      <c r="C19" s="151"/>
      <c r="D19" s="549" t="s">
        <v>212</v>
      </c>
      <c r="E19" s="550" t="str">
        <f>IF(CONTROL!B100=CONTROL!$B$167, "",CONTROL!B100)</f>
        <v/>
      </c>
      <c r="F19" s="153"/>
      <c r="G19" s="154">
        <f>CONTROL!C100</f>
        <v>0</v>
      </c>
      <c r="H19" s="277"/>
      <c r="I19" s="439">
        <f>CONTROL!T100</f>
        <v>0</v>
      </c>
      <c r="J19" s="863"/>
      <c r="K19" s="39"/>
      <c r="L19" s="441"/>
      <c r="M19" s="360"/>
      <c r="N19" s="532">
        <f t="shared" si="3"/>
        <v>0</v>
      </c>
      <c r="O19" s="737"/>
      <c r="Q19" s="4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45" customFormat="1">
      <c r="A20" s="357"/>
      <c r="B20" s="501"/>
      <c r="C20" s="151"/>
      <c r="D20" s="549" t="s">
        <v>213</v>
      </c>
      <c r="E20" s="550" t="str">
        <f>IF(CONTROL!B101=CONTROL!$B$167, "",CONTROL!B101)</f>
        <v/>
      </c>
      <c r="F20" s="153"/>
      <c r="G20" s="154">
        <f>CONTROL!C101</f>
        <v>0</v>
      </c>
      <c r="H20" s="277"/>
      <c r="I20" s="439">
        <f>CONTROL!T101</f>
        <v>0</v>
      </c>
      <c r="J20" s="863"/>
      <c r="K20" s="39"/>
      <c r="L20" s="441"/>
      <c r="M20" s="360"/>
      <c r="N20" s="532">
        <f t="shared" si="3"/>
        <v>0</v>
      </c>
      <c r="O20" s="737"/>
      <c r="Q20" s="4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45" customFormat="1">
      <c r="A21" s="357"/>
      <c r="B21" s="501"/>
      <c r="C21" s="151"/>
      <c r="D21" s="549" t="s">
        <v>214</v>
      </c>
      <c r="E21" s="550" t="str">
        <f>IF(CONTROL!B102=CONTROL!$B$167, "",CONTROL!B102)</f>
        <v/>
      </c>
      <c r="F21" s="153"/>
      <c r="G21" s="154">
        <f>CONTROL!C102</f>
        <v>0</v>
      </c>
      <c r="H21" s="277"/>
      <c r="I21" s="439">
        <f>CONTROL!T102</f>
        <v>0</v>
      </c>
      <c r="J21" s="863"/>
      <c r="K21" s="39"/>
      <c r="L21" s="441"/>
      <c r="M21" s="360"/>
      <c r="N21" s="532">
        <f t="shared" si="3"/>
        <v>0</v>
      </c>
      <c r="O21" s="737"/>
      <c r="Q21" s="4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45" customFormat="1">
      <c r="A22" s="357"/>
      <c r="B22" s="501"/>
      <c r="C22" s="151"/>
      <c r="D22" s="549" t="s">
        <v>215</v>
      </c>
      <c r="E22" s="550" t="str">
        <f>IF(CONTROL!B103=CONTROL!$B$167, "",CONTROL!B103)</f>
        <v/>
      </c>
      <c r="F22" s="153"/>
      <c r="G22" s="154">
        <f>CONTROL!C103</f>
        <v>0</v>
      </c>
      <c r="H22" s="277"/>
      <c r="I22" s="439">
        <f>CONTROL!T103</f>
        <v>0</v>
      </c>
      <c r="J22" s="863"/>
      <c r="K22" s="39"/>
      <c r="L22" s="441"/>
      <c r="M22" s="360"/>
      <c r="N22" s="532">
        <f t="shared" si="3"/>
        <v>0</v>
      </c>
      <c r="O22" s="737"/>
      <c r="Q22" s="4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45" customFormat="1">
      <c r="A23" s="357"/>
      <c r="B23" s="501"/>
      <c r="C23" s="151"/>
      <c r="D23" s="549" t="s">
        <v>216</v>
      </c>
      <c r="E23" s="550" t="str">
        <f>IF(CONTROL!B104=CONTROL!$B$167, "",CONTROL!B104)</f>
        <v/>
      </c>
      <c r="F23" s="153"/>
      <c r="G23" s="154">
        <f>CONTROL!C104</f>
        <v>0</v>
      </c>
      <c r="H23" s="277"/>
      <c r="I23" s="439">
        <f>CONTROL!T104</f>
        <v>0</v>
      </c>
      <c r="J23" s="863"/>
      <c r="K23" s="39"/>
      <c r="L23" s="441"/>
      <c r="M23" s="360"/>
      <c r="N23" s="532">
        <f t="shared" si="3"/>
        <v>0</v>
      </c>
      <c r="O23" s="737"/>
      <c r="Q23" s="4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45" customFormat="1">
      <c r="A24" s="357"/>
      <c r="B24" s="501"/>
      <c r="C24" s="151"/>
      <c r="D24" s="549" t="s">
        <v>217</v>
      </c>
      <c r="E24" s="550" t="str">
        <f>IF(CONTROL!B105=CONTROL!$B$167, "",CONTROL!B105)</f>
        <v/>
      </c>
      <c r="F24" s="153"/>
      <c r="G24" s="154">
        <f>CONTROL!C105</f>
        <v>0</v>
      </c>
      <c r="H24" s="277"/>
      <c r="I24" s="439">
        <f>CONTROL!T105</f>
        <v>0</v>
      </c>
      <c r="J24" s="863"/>
      <c r="K24" s="39"/>
      <c r="L24" s="441"/>
      <c r="M24" s="360"/>
      <c r="N24" s="532">
        <f t="shared" si="3"/>
        <v>0</v>
      </c>
      <c r="O24" s="737"/>
      <c r="Q24" s="4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45" customFormat="1">
      <c r="A25" s="357"/>
      <c r="B25" s="501"/>
      <c r="C25" s="151"/>
      <c r="D25" s="549" t="s">
        <v>218</v>
      </c>
      <c r="E25" s="550" t="str">
        <f>IF(CONTROL!B106=CONTROL!$B$167, "",CONTROL!B106)</f>
        <v/>
      </c>
      <c r="F25" s="153"/>
      <c r="G25" s="154">
        <f>CONTROL!C106</f>
        <v>0</v>
      </c>
      <c r="H25" s="277"/>
      <c r="I25" s="439">
        <f>CONTROL!T106</f>
        <v>0</v>
      </c>
      <c r="J25" s="863"/>
      <c r="K25" s="39"/>
      <c r="L25" s="441"/>
      <c r="M25" s="360"/>
      <c r="N25" s="532">
        <f t="shared" si="3"/>
        <v>0</v>
      </c>
      <c r="O25" s="737"/>
      <c r="Q25" s="4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45" customFormat="1">
      <c r="A26" s="357"/>
      <c r="B26" s="501"/>
      <c r="C26" s="151"/>
      <c r="D26" s="549" t="s">
        <v>219</v>
      </c>
      <c r="E26" s="550" t="str">
        <f>IF(CONTROL!B107=CONTROL!$B$167, "",CONTROL!B107)</f>
        <v/>
      </c>
      <c r="F26" s="153"/>
      <c r="G26" s="154">
        <f>CONTROL!C107</f>
        <v>0</v>
      </c>
      <c r="H26" s="277"/>
      <c r="I26" s="439">
        <f>CONTROL!T107</f>
        <v>0</v>
      </c>
      <c r="J26" s="863"/>
      <c r="K26" s="39"/>
      <c r="L26" s="441"/>
      <c r="M26" s="360"/>
      <c r="N26" s="532">
        <f t="shared" si="3"/>
        <v>0</v>
      </c>
      <c r="O26" s="737"/>
      <c r="Q26" s="4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45" customFormat="1">
      <c r="A27" s="357"/>
      <c r="B27" s="501"/>
      <c r="C27" s="151"/>
      <c r="D27" s="549" t="s">
        <v>220</v>
      </c>
      <c r="E27" s="550" t="str">
        <f>IF(CONTROL!B108=CONTROL!$B$167, "",CONTROL!B108)</f>
        <v/>
      </c>
      <c r="F27" s="153"/>
      <c r="G27" s="154">
        <f>CONTROL!C108</f>
        <v>0</v>
      </c>
      <c r="H27" s="277"/>
      <c r="I27" s="439">
        <f>CONTROL!T108</f>
        <v>0</v>
      </c>
      <c r="J27" s="863"/>
      <c r="K27" s="39"/>
      <c r="L27" s="441"/>
      <c r="M27" s="360"/>
      <c r="N27" s="532">
        <f t="shared" si="3"/>
        <v>0</v>
      </c>
      <c r="O27" s="737"/>
      <c r="Q27" s="4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45" customFormat="1">
      <c r="A28" s="357"/>
      <c r="B28" s="501"/>
      <c r="C28" s="151"/>
      <c r="D28" s="549" t="s">
        <v>221</v>
      </c>
      <c r="E28" s="550" t="str">
        <f>IF(CONTROL!B109=CONTROL!$B$167, "",CONTROL!B109)</f>
        <v/>
      </c>
      <c r="F28" s="153"/>
      <c r="G28" s="154">
        <f>CONTROL!C109</f>
        <v>0</v>
      </c>
      <c r="H28" s="277"/>
      <c r="I28" s="439">
        <f>CONTROL!T109</f>
        <v>0</v>
      </c>
      <c r="J28" s="863"/>
      <c r="K28" s="39"/>
      <c r="L28" s="441"/>
      <c r="M28" s="360"/>
      <c r="N28" s="532">
        <f t="shared" si="3"/>
        <v>0</v>
      </c>
      <c r="O28" s="737"/>
      <c r="Q28" s="4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45" customFormat="1">
      <c r="A29" s="357"/>
      <c r="B29" s="501"/>
      <c r="C29" s="151"/>
      <c r="D29" s="549" t="s">
        <v>222</v>
      </c>
      <c r="E29" s="550" t="str">
        <f>IF(CONTROL!B110=CONTROL!$B$167, "",CONTROL!B110)</f>
        <v/>
      </c>
      <c r="F29" s="153"/>
      <c r="G29" s="154">
        <f>CONTROL!C110</f>
        <v>0</v>
      </c>
      <c r="H29" s="277"/>
      <c r="I29" s="439">
        <f>CONTROL!T110</f>
        <v>0</v>
      </c>
      <c r="J29" s="863"/>
      <c r="K29" s="39"/>
      <c r="L29" s="441"/>
      <c r="M29" s="360"/>
      <c r="N29" s="532">
        <f t="shared" si="3"/>
        <v>0</v>
      </c>
      <c r="O29" s="737"/>
      <c r="Q29" s="4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45" customFormat="1">
      <c r="A30" s="357"/>
      <c r="B30" s="501"/>
      <c r="C30" s="151"/>
      <c r="D30" s="549" t="s">
        <v>223</v>
      </c>
      <c r="E30" s="550" t="str">
        <f>IF(CONTROL!B111=CONTROL!$B$167, "",CONTROL!B111)</f>
        <v/>
      </c>
      <c r="F30" s="153"/>
      <c r="G30" s="154">
        <f>CONTROL!C111</f>
        <v>0</v>
      </c>
      <c r="H30" s="277"/>
      <c r="I30" s="439">
        <f>CONTROL!T111</f>
        <v>0</v>
      </c>
      <c r="J30" s="863"/>
      <c r="K30" s="39"/>
      <c r="L30" s="441"/>
      <c r="M30" s="360"/>
      <c r="N30" s="532">
        <f t="shared" si="3"/>
        <v>0</v>
      </c>
      <c r="O30" s="737"/>
      <c r="Q30" s="4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45" customFormat="1">
      <c r="A31" s="357"/>
      <c r="B31" s="501"/>
      <c r="C31" s="151"/>
      <c r="D31" s="549" t="s">
        <v>224</v>
      </c>
      <c r="E31" s="550" t="str">
        <f>IF(CONTROL!B112=CONTROL!$B$167, "",CONTROL!B112)</f>
        <v/>
      </c>
      <c r="F31" s="153"/>
      <c r="G31" s="154">
        <f>CONTROL!C112</f>
        <v>0</v>
      </c>
      <c r="H31" s="277"/>
      <c r="I31" s="439">
        <f>CONTROL!T112</f>
        <v>0</v>
      </c>
      <c r="J31" s="863"/>
      <c r="K31" s="39"/>
      <c r="L31" s="441"/>
      <c r="M31" s="360"/>
      <c r="N31" s="532">
        <f t="shared" si="3"/>
        <v>0</v>
      </c>
      <c r="O31" s="737"/>
      <c r="Q31" s="4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45" customFormat="1" ht="16.8">
      <c r="A32" s="357"/>
      <c r="B32" s="501"/>
      <c r="C32" s="151"/>
      <c r="D32" s="566" t="str">
        <f>CONTROL!E150&amp;" Other School Districts' Revenue:"</f>
        <v xml:space="preserve"> Other School Districts' Revenue:</v>
      </c>
      <c r="F32" s="920" t="s">
        <v>345</v>
      </c>
      <c r="G32" s="866">
        <f>CONTROL!C148</f>
        <v>0</v>
      </c>
      <c r="H32" s="277"/>
      <c r="I32" s="725">
        <f>CONTROL!T148</f>
        <v>0</v>
      </c>
      <c r="J32" s="863"/>
      <c r="K32" s="39"/>
      <c r="L32" s="441"/>
      <c r="M32" s="360"/>
      <c r="N32" s="533">
        <f t="shared" si="3"/>
        <v>0</v>
      </c>
      <c r="O32" s="737"/>
      <c r="Q32" s="4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45" customFormat="1">
      <c r="A33" s="357"/>
      <c r="B33" s="501"/>
      <c r="C33" s="151"/>
      <c r="D33" s="376" t="s">
        <v>344</v>
      </c>
      <c r="F33" s="920" t="s">
        <v>345</v>
      </c>
      <c r="G33" s="154">
        <f>CONTROL!C149</f>
        <v>0</v>
      </c>
      <c r="H33" s="277"/>
      <c r="I33" s="491">
        <f t="shared" ref="I33" si="4">SUM(I17:I32)</f>
        <v>0</v>
      </c>
      <c r="J33" s="864"/>
      <c r="K33" s="39"/>
      <c r="L33" s="441"/>
      <c r="M33" s="362"/>
      <c r="N33" s="532">
        <f t="shared" si="3"/>
        <v>0</v>
      </c>
      <c r="O33" s="737"/>
      <c r="Q33" s="4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45" customFormat="1">
      <c r="A34" s="357"/>
      <c r="B34" s="501"/>
      <c r="C34" s="151"/>
      <c r="D34" s="292" t="s">
        <v>26</v>
      </c>
      <c r="E34" s="276"/>
      <c r="F34" s="189"/>
      <c r="G34" s="189"/>
      <c r="H34" s="277"/>
      <c r="I34" s="865"/>
      <c r="J34" s="921">
        <v>0</v>
      </c>
      <c r="K34" s="359"/>
      <c r="L34" s="441"/>
      <c r="M34" s="360"/>
      <c r="N34" s="532">
        <f>J34</f>
        <v>0</v>
      </c>
      <c r="O34" s="737"/>
      <c r="Q34" s="4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45" customFormat="1">
      <c r="A35" s="357"/>
      <c r="B35" s="501"/>
      <c r="C35" s="151"/>
      <c r="D35" s="292" t="s">
        <v>1136</v>
      </c>
      <c r="E35" s="276"/>
      <c r="F35" s="189"/>
      <c r="G35" s="189"/>
      <c r="H35" s="277"/>
      <c r="I35" s="502">
        <v>0</v>
      </c>
      <c r="J35" s="502">
        <v>0</v>
      </c>
      <c r="K35" s="502">
        <v>0</v>
      </c>
      <c r="L35" s="502">
        <v>0</v>
      </c>
      <c r="M35" s="502">
        <v>0</v>
      </c>
      <c r="N35" s="532">
        <f t="shared" ref="N35" si="5">SUM(I35:M35)</f>
        <v>0</v>
      </c>
      <c r="O35" s="1063"/>
      <c r="Q35" s="4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45" customFormat="1">
      <c r="A36" s="357"/>
      <c r="B36" s="501"/>
      <c r="C36" s="151"/>
      <c r="D36" s="275" t="s">
        <v>27</v>
      </c>
      <c r="E36" s="276"/>
      <c r="F36" s="189"/>
      <c r="G36" s="189"/>
      <c r="H36" s="277"/>
      <c r="I36" s="280"/>
      <c r="J36" s="290"/>
      <c r="K36" s="280"/>
      <c r="L36" s="280"/>
      <c r="M36" s="280"/>
      <c r="N36" s="532"/>
      <c r="O36" s="515"/>
      <c r="Q36" s="4"/>
    </row>
    <row r="37" spans="1:17" s="245" customFormat="1">
      <c r="A37" s="357"/>
      <c r="B37" s="501"/>
      <c r="C37" s="151"/>
      <c r="D37" s="292" t="s">
        <v>28</v>
      </c>
      <c r="E37" s="276"/>
      <c r="F37" s="188"/>
      <c r="G37" s="188"/>
      <c r="H37" s="277"/>
      <c r="I37" s="502">
        <v>0</v>
      </c>
      <c r="J37" s="502">
        <v>0</v>
      </c>
      <c r="K37" s="502">
        <v>0</v>
      </c>
      <c r="L37" s="502">
        <v>0</v>
      </c>
      <c r="M37" s="502">
        <v>0</v>
      </c>
      <c r="N37" s="532">
        <f t="shared" ref="N37:N40" si="6">SUM(I37:M37)</f>
        <v>0</v>
      </c>
      <c r="O37" s="737"/>
      <c r="Q37" s="4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45" customFormat="1">
      <c r="A38" s="357"/>
      <c r="B38" s="501"/>
      <c r="C38" s="151"/>
      <c r="D38" s="292" t="s">
        <v>242</v>
      </c>
      <c r="E38" s="276"/>
      <c r="F38" s="188"/>
      <c r="G38" s="188"/>
      <c r="H38" s="277"/>
      <c r="I38" s="502">
        <v>0</v>
      </c>
      <c r="J38" s="502">
        <v>0</v>
      </c>
      <c r="K38" s="502">
        <v>0</v>
      </c>
      <c r="L38" s="502">
        <v>0</v>
      </c>
      <c r="M38" s="502">
        <v>0</v>
      </c>
      <c r="N38" s="532">
        <f t="shared" si="6"/>
        <v>0</v>
      </c>
      <c r="O38" s="737"/>
      <c r="Q38" s="4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45" customFormat="1">
      <c r="A39" s="357"/>
      <c r="B39" s="501"/>
      <c r="C39" s="151"/>
      <c r="D39" s="292" t="s">
        <v>30</v>
      </c>
      <c r="E39" s="276"/>
      <c r="F39" s="188"/>
      <c r="G39" s="188"/>
      <c r="H39" s="277"/>
      <c r="I39" s="502">
        <v>0</v>
      </c>
      <c r="J39" s="502">
        <v>0</v>
      </c>
      <c r="K39" s="502">
        <v>0</v>
      </c>
      <c r="L39" s="502">
        <v>0</v>
      </c>
      <c r="M39" s="502">
        <v>0</v>
      </c>
      <c r="N39" s="532">
        <f>SUM(I39:M39)</f>
        <v>0</v>
      </c>
      <c r="O39" s="737"/>
      <c r="Q39" s="4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45" customFormat="1" ht="16.8">
      <c r="A40" s="357"/>
      <c r="B40" s="501"/>
      <c r="C40" s="151"/>
      <c r="D40" s="292" t="s">
        <v>30</v>
      </c>
      <c r="E40" s="276"/>
      <c r="F40" s="189"/>
      <c r="G40" s="189"/>
      <c r="H40" s="277"/>
      <c r="I40" s="503">
        <v>0</v>
      </c>
      <c r="J40" s="503">
        <v>0</v>
      </c>
      <c r="K40" s="503">
        <v>0</v>
      </c>
      <c r="L40" s="503">
        <v>0</v>
      </c>
      <c r="M40" s="503">
        <v>0</v>
      </c>
      <c r="N40" s="533">
        <f t="shared" si="6"/>
        <v>0</v>
      </c>
      <c r="O40" s="737"/>
      <c r="Q40" s="4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45" customFormat="1">
      <c r="A41" s="357"/>
      <c r="B41" s="501"/>
      <c r="C41" s="151" t="s">
        <v>31</v>
      </c>
      <c r="D41" s="279"/>
      <c r="E41" s="276"/>
      <c r="F41" s="189"/>
      <c r="G41" s="189"/>
      <c r="H41" s="277"/>
      <c r="I41" s="491">
        <f t="shared" ref="I41:N41" si="7">SUM(I33:I40)</f>
        <v>0</v>
      </c>
      <c r="J41" s="491">
        <f t="shared" si="7"/>
        <v>0</v>
      </c>
      <c r="K41" s="491">
        <f t="shared" si="7"/>
        <v>0</v>
      </c>
      <c r="L41" s="491">
        <f t="shared" si="7"/>
        <v>0</v>
      </c>
      <c r="M41" s="363">
        <f t="shared" si="7"/>
        <v>0</v>
      </c>
      <c r="N41" s="532">
        <f t="shared" si="7"/>
        <v>0</v>
      </c>
      <c r="O41" s="737"/>
      <c r="Q41" s="4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76" customFormat="1" ht="7.5" customHeight="1">
      <c r="A42" s="357"/>
      <c r="B42" s="501"/>
      <c r="C42" s="151"/>
      <c r="D42" s="151"/>
      <c r="E42" s="158"/>
      <c r="F42" s="153"/>
      <c r="G42" s="153"/>
      <c r="H42" s="277"/>
      <c r="I42" s="295"/>
      <c r="J42" s="295"/>
      <c r="K42" s="295"/>
      <c r="L42" s="295"/>
      <c r="M42" s="295"/>
      <c r="N42" s="535"/>
      <c r="O42" s="515"/>
      <c r="Q42" s="4"/>
    </row>
    <row r="43" spans="1:17" s="245" customFormat="1">
      <c r="A43" s="357"/>
      <c r="B43" s="500"/>
      <c r="C43" s="275" t="s">
        <v>32</v>
      </c>
      <c r="D43" s="275"/>
      <c r="E43" s="158"/>
      <c r="F43" s="153"/>
      <c r="G43" s="153"/>
      <c r="H43" s="277"/>
      <c r="I43" s="280"/>
      <c r="J43" s="280"/>
      <c r="K43" s="280"/>
      <c r="L43" s="277"/>
      <c r="M43" s="277"/>
      <c r="N43" s="747"/>
      <c r="O43" s="515"/>
      <c r="Q43" s="4"/>
    </row>
    <row r="44" spans="1:17" s="245" customFormat="1">
      <c r="A44" s="357"/>
      <c r="B44" s="501"/>
      <c r="C44" s="151"/>
      <c r="D44" s="279" t="s">
        <v>33</v>
      </c>
      <c r="E44" s="276"/>
      <c r="F44" s="189"/>
      <c r="G44" s="189"/>
      <c r="H44" s="277"/>
      <c r="I44" s="502">
        <v>0</v>
      </c>
      <c r="J44" s="502">
        <v>0</v>
      </c>
      <c r="K44" s="502">
        <v>0</v>
      </c>
      <c r="L44" s="359"/>
      <c r="M44" s="360"/>
      <c r="N44" s="532">
        <f>SUM(I44:M44)</f>
        <v>0</v>
      </c>
      <c r="O44" s="737"/>
      <c r="Q44" s="4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45" customFormat="1">
      <c r="A45" s="357"/>
      <c r="B45" s="501"/>
      <c r="C45" s="151"/>
      <c r="D45" s="279" t="s">
        <v>34</v>
      </c>
      <c r="E45" s="276"/>
      <c r="F45" s="189"/>
      <c r="G45" s="189"/>
      <c r="H45" s="277"/>
      <c r="I45" s="502">
        <v>0</v>
      </c>
      <c r="J45" s="502">
        <v>0</v>
      </c>
      <c r="K45" s="502">
        <v>0</v>
      </c>
      <c r="L45" s="359"/>
      <c r="M45" s="360"/>
      <c r="N45" s="532">
        <f>SUM(I45:M45)</f>
        <v>0</v>
      </c>
      <c r="O45" s="737"/>
      <c r="Q45" s="4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45" customFormat="1">
      <c r="A46" s="357"/>
      <c r="B46" s="501"/>
      <c r="C46" s="151"/>
      <c r="D46" s="279" t="s">
        <v>35</v>
      </c>
      <c r="E46" s="276"/>
      <c r="F46" s="189"/>
      <c r="G46" s="189"/>
      <c r="H46" s="277"/>
      <c r="I46" s="502">
        <v>0</v>
      </c>
      <c r="J46" s="502">
        <v>0</v>
      </c>
      <c r="K46" s="502">
        <v>0</v>
      </c>
      <c r="L46" s="359"/>
      <c r="M46" s="360"/>
      <c r="N46" s="532">
        <f>SUM(I46:M46)</f>
        <v>0</v>
      </c>
      <c r="O46" s="737"/>
      <c r="Q46" s="4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45" customFormat="1">
      <c r="A47" s="357"/>
      <c r="B47" s="501"/>
      <c r="C47" s="151"/>
      <c r="D47" s="279" t="s">
        <v>36</v>
      </c>
      <c r="E47" s="276"/>
      <c r="F47" s="189"/>
      <c r="G47" s="189"/>
      <c r="H47" s="277"/>
      <c r="I47" s="502">
        <v>0</v>
      </c>
      <c r="J47" s="502">
        <v>0</v>
      </c>
      <c r="K47" s="502">
        <v>0</v>
      </c>
      <c r="L47" s="359"/>
      <c r="M47" s="360"/>
      <c r="N47" s="532">
        <f>SUM(I47:M47)</f>
        <v>0</v>
      </c>
      <c r="O47" s="737"/>
      <c r="Q47" s="4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45" customFormat="1">
      <c r="A48" s="357"/>
      <c r="B48" s="501"/>
      <c r="C48" s="151"/>
      <c r="D48" s="275" t="s">
        <v>27</v>
      </c>
      <c r="E48" s="276"/>
      <c r="F48" s="189"/>
      <c r="G48" s="189"/>
      <c r="H48" s="277"/>
      <c r="I48" s="290"/>
      <c r="J48" s="290"/>
      <c r="K48" s="290"/>
      <c r="L48" s="280"/>
      <c r="M48" s="280"/>
      <c r="N48" s="532"/>
      <c r="O48" s="515"/>
      <c r="Q48" s="4"/>
    </row>
    <row r="49" spans="1:17" s="245" customFormat="1">
      <c r="A49" s="357"/>
      <c r="B49" s="501"/>
      <c r="C49" s="151"/>
      <c r="D49" s="292" t="s">
        <v>37</v>
      </c>
      <c r="E49" s="276"/>
      <c r="F49" s="188"/>
      <c r="G49" s="188"/>
      <c r="H49" s="277"/>
      <c r="I49" s="502">
        <v>0</v>
      </c>
      <c r="J49" s="502">
        <v>0</v>
      </c>
      <c r="K49" s="502">
        <v>0</v>
      </c>
      <c r="L49" s="502">
        <v>0</v>
      </c>
      <c r="M49" s="502">
        <v>0</v>
      </c>
      <c r="N49" s="532">
        <f>SUM(I49:M49)</f>
        <v>0</v>
      </c>
      <c r="O49" s="737"/>
      <c r="Q49" s="4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45" customFormat="1">
      <c r="A50" s="357"/>
      <c r="B50" s="501"/>
      <c r="C50" s="151"/>
      <c r="D50" s="292" t="s">
        <v>30</v>
      </c>
      <c r="E50" s="276"/>
      <c r="F50" s="188"/>
      <c r="G50" s="188"/>
      <c r="H50" s="277"/>
      <c r="I50" s="502">
        <v>0</v>
      </c>
      <c r="J50" s="502">
        <v>0</v>
      </c>
      <c r="K50" s="502">
        <v>0</v>
      </c>
      <c r="L50" s="502">
        <v>0</v>
      </c>
      <c r="M50" s="502">
        <v>0</v>
      </c>
      <c r="N50" s="532">
        <f>SUM(I50:M50)</f>
        <v>0</v>
      </c>
      <c r="O50" s="737"/>
      <c r="Q50" s="4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45" customFormat="1" ht="16.8">
      <c r="A51" s="357"/>
      <c r="B51" s="501"/>
      <c r="C51" s="151"/>
      <c r="D51" s="292" t="s">
        <v>38</v>
      </c>
      <c r="E51" s="276"/>
      <c r="F51" s="189"/>
      <c r="G51" s="189"/>
      <c r="H51" s="277"/>
      <c r="I51" s="503">
        <v>0</v>
      </c>
      <c r="J51" s="503">
        <v>0</v>
      </c>
      <c r="K51" s="503">
        <v>0</v>
      </c>
      <c r="L51" s="503">
        <v>0</v>
      </c>
      <c r="M51" s="503">
        <v>0</v>
      </c>
      <c r="N51" s="532">
        <f>SUM(I51:M51)</f>
        <v>0</v>
      </c>
      <c r="O51" s="737"/>
      <c r="Q51" s="4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45" customFormat="1">
      <c r="A52" s="357"/>
      <c r="B52" s="501"/>
      <c r="C52" s="151" t="s">
        <v>39</v>
      </c>
      <c r="D52" s="279"/>
      <c r="E52" s="276"/>
      <c r="F52" s="189"/>
      <c r="G52" s="189"/>
      <c r="H52" s="277"/>
      <c r="I52" s="491">
        <f>SUM(I44:I51)</f>
        <v>0</v>
      </c>
      <c r="J52" s="491">
        <f>SUM(J44:J51)</f>
        <v>0</v>
      </c>
      <c r="K52" s="491">
        <f>SUM(K44:K51)</f>
        <v>0</v>
      </c>
      <c r="L52" s="491">
        <f>SUM(L49:L51)</f>
        <v>0</v>
      </c>
      <c r="M52" s="491">
        <f>SUM(M49:M51)</f>
        <v>0</v>
      </c>
      <c r="N52" s="491">
        <f>SUM(N44:N51)</f>
        <v>0</v>
      </c>
      <c r="O52" s="737"/>
      <c r="Q52" s="4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76" customFormat="1" ht="7.5" customHeight="1">
      <c r="A53" s="357"/>
      <c r="B53" s="501"/>
      <c r="C53" s="151"/>
      <c r="D53" s="151"/>
      <c r="E53" s="158"/>
      <c r="F53" s="153"/>
      <c r="G53" s="153"/>
      <c r="H53" s="277"/>
      <c r="I53" s="295"/>
      <c r="J53" s="295"/>
      <c r="K53" s="295"/>
      <c r="L53" s="295"/>
      <c r="M53" s="295"/>
      <c r="N53" s="535"/>
      <c r="O53" s="515"/>
      <c r="Q53" s="4"/>
    </row>
    <row r="54" spans="1:17" s="245" customFormat="1" ht="12" customHeight="1">
      <c r="A54" s="357"/>
      <c r="B54" s="500"/>
      <c r="C54" s="275" t="s">
        <v>40</v>
      </c>
      <c r="D54" s="275"/>
      <c r="E54" s="158"/>
      <c r="F54" s="153"/>
      <c r="G54" s="153"/>
      <c r="H54" s="277"/>
      <c r="I54" s="280"/>
      <c r="J54" s="280"/>
      <c r="K54" s="280"/>
      <c r="L54" s="280"/>
      <c r="M54" s="280"/>
      <c r="N54" s="747"/>
      <c r="O54" s="515"/>
      <c r="Q54" s="4"/>
    </row>
    <row r="55" spans="1:17" s="245" customFormat="1">
      <c r="A55" s="357"/>
      <c r="B55" s="501"/>
      <c r="C55" s="151"/>
      <c r="D55" s="279" t="s">
        <v>41</v>
      </c>
      <c r="E55" s="276"/>
      <c r="F55" s="189"/>
      <c r="G55" s="189"/>
      <c r="H55" s="277"/>
      <c r="I55" s="502">
        <v>0</v>
      </c>
      <c r="J55" s="502">
        <v>0</v>
      </c>
      <c r="K55" s="502">
        <v>0</v>
      </c>
      <c r="L55" s="502">
        <v>0</v>
      </c>
      <c r="M55" s="502">
        <v>0</v>
      </c>
      <c r="N55" s="532">
        <f t="shared" ref="N55:N62" si="8">SUM(I55:M55)</f>
        <v>0</v>
      </c>
      <c r="O55" s="737"/>
      <c r="Q55" s="4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45" customFormat="1">
      <c r="A56" s="357"/>
      <c r="B56" s="501"/>
      <c r="C56" s="151"/>
      <c r="D56" s="279" t="s">
        <v>42</v>
      </c>
      <c r="E56" s="276"/>
      <c r="F56" s="189"/>
      <c r="G56" s="189"/>
      <c r="H56" s="277"/>
      <c r="I56" s="502">
        <v>0</v>
      </c>
      <c r="J56" s="502">
        <v>0</v>
      </c>
      <c r="K56" s="502">
        <v>0</v>
      </c>
      <c r="L56" s="502">
        <v>0</v>
      </c>
      <c r="M56" s="502">
        <v>0</v>
      </c>
      <c r="N56" s="532">
        <f t="shared" si="8"/>
        <v>0</v>
      </c>
      <c r="O56" s="737"/>
      <c r="Q56" s="4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45" customFormat="1">
      <c r="A57" s="357"/>
      <c r="B57" s="501"/>
      <c r="C57" s="151"/>
      <c r="D57" s="279" t="s">
        <v>43</v>
      </c>
      <c r="E57" s="276"/>
      <c r="F57" s="189"/>
      <c r="G57" s="189"/>
      <c r="H57" s="277"/>
      <c r="I57" s="502">
        <v>0</v>
      </c>
      <c r="J57" s="502">
        <v>0</v>
      </c>
      <c r="K57" s="502">
        <v>0</v>
      </c>
      <c r="L57" s="502">
        <v>0</v>
      </c>
      <c r="M57" s="502">
        <v>0</v>
      </c>
      <c r="N57" s="532">
        <f t="shared" si="8"/>
        <v>0</v>
      </c>
      <c r="O57" s="737"/>
      <c r="Q57" s="4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45" customFormat="1">
      <c r="A58" s="357"/>
      <c r="B58" s="501"/>
      <c r="C58" s="151"/>
      <c r="D58" s="279" t="s">
        <v>44</v>
      </c>
      <c r="E58" s="276"/>
      <c r="F58" s="189"/>
      <c r="G58" s="189"/>
      <c r="H58" s="277"/>
      <c r="I58" s="502">
        <v>0</v>
      </c>
      <c r="J58" s="502">
        <v>0</v>
      </c>
      <c r="K58" s="502">
        <v>0</v>
      </c>
      <c r="L58" s="502">
        <v>0</v>
      </c>
      <c r="M58" s="502">
        <v>0</v>
      </c>
      <c r="N58" s="532">
        <f t="shared" si="8"/>
        <v>0</v>
      </c>
      <c r="O58" s="737"/>
      <c r="Q58" s="4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45" customFormat="1">
      <c r="A59" s="357"/>
      <c r="B59" s="501"/>
      <c r="C59" s="151"/>
      <c r="D59" s="279" t="s">
        <v>45</v>
      </c>
      <c r="E59" s="276"/>
      <c r="F59" s="189"/>
      <c r="G59" s="189"/>
      <c r="H59" s="277"/>
      <c r="I59" s="502">
        <v>0</v>
      </c>
      <c r="J59" s="502">
        <v>0</v>
      </c>
      <c r="K59" s="502">
        <v>0</v>
      </c>
      <c r="L59" s="502">
        <v>0</v>
      </c>
      <c r="M59" s="502">
        <v>0</v>
      </c>
      <c r="N59" s="532">
        <f t="shared" si="8"/>
        <v>0</v>
      </c>
      <c r="O59" s="737"/>
      <c r="Q59" s="4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45" customFormat="1">
      <c r="A60" s="357"/>
      <c r="B60" s="501"/>
      <c r="C60" s="151"/>
      <c r="D60" s="279" t="s">
        <v>46</v>
      </c>
      <c r="E60" s="276"/>
      <c r="F60" s="189"/>
      <c r="G60" s="189"/>
      <c r="H60" s="277"/>
      <c r="I60" s="502">
        <v>0</v>
      </c>
      <c r="J60" s="502">
        <v>0</v>
      </c>
      <c r="K60" s="502">
        <v>0</v>
      </c>
      <c r="L60" s="502">
        <v>0</v>
      </c>
      <c r="M60" s="502">
        <v>0</v>
      </c>
      <c r="N60" s="532">
        <f t="shared" si="8"/>
        <v>0</v>
      </c>
      <c r="O60" s="737"/>
      <c r="Q60" s="4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45" customFormat="1">
      <c r="A61" s="357"/>
      <c r="B61" s="501"/>
      <c r="C61" s="151"/>
      <c r="D61" s="279" t="s">
        <v>47</v>
      </c>
      <c r="E61" s="276"/>
      <c r="F61" s="189"/>
      <c r="G61" s="189"/>
      <c r="H61" s="277"/>
      <c r="I61" s="502">
        <v>0</v>
      </c>
      <c r="J61" s="502">
        <v>0</v>
      </c>
      <c r="K61" s="502">
        <v>0</v>
      </c>
      <c r="L61" s="502">
        <v>0</v>
      </c>
      <c r="M61" s="502">
        <v>0</v>
      </c>
      <c r="N61" s="532">
        <f>SUM(I61:M61)</f>
        <v>0</v>
      </c>
      <c r="O61" s="737"/>
      <c r="Q61" s="4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45" customFormat="1" ht="16.8">
      <c r="A62" s="357"/>
      <c r="B62" s="501"/>
      <c r="C62" s="151"/>
      <c r="D62" s="279" t="s">
        <v>48</v>
      </c>
      <c r="E62" s="276"/>
      <c r="F62" s="189"/>
      <c r="G62" s="189"/>
      <c r="H62" s="277"/>
      <c r="I62" s="503">
        <v>0</v>
      </c>
      <c r="J62" s="503">
        <v>0</v>
      </c>
      <c r="K62" s="503">
        <v>0</v>
      </c>
      <c r="L62" s="503">
        <v>0</v>
      </c>
      <c r="M62" s="503">
        <v>0</v>
      </c>
      <c r="N62" s="533">
        <f t="shared" si="8"/>
        <v>0</v>
      </c>
      <c r="O62" s="737"/>
      <c r="Q62" s="4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45" customFormat="1">
      <c r="A63" s="357"/>
      <c r="B63" s="501"/>
      <c r="C63" s="151" t="s">
        <v>49</v>
      </c>
      <c r="D63" s="279"/>
      <c r="E63" s="276"/>
      <c r="F63" s="189"/>
      <c r="G63" s="189"/>
      <c r="H63" s="277"/>
      <c r="I63" s="491">
        <f t="shared" ref="I63:N63" si="9">SUM(I55:I62)</f>
        <v>0</v>
      </c>
      <c r="J63" s="491">
        <f t="shared" si="9"/>
        <v>0</v>
      </c>
      <c r="K63" s="491">
        <f t="shared" si="9"/>
        <v>0</v>
      </c>
      <c r="L63" s="491">
        <f t="shared" si="9"/>
        <v>0</v>
      </c>
      <c r="M63" s="363">
        <f t="shared" si="9"/>
        <v>0</v>
      </c>
      <c r="N63" s="532">
        <f t="shared" si="9"/>
        <v>0</v>
      </c>
      <c r="O63" s="737"/>
      <c r="Q63" s="4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76" customFormat="1" ht="7.5" customHeight="1">
      <c r="A64" s="357"/>
      <c r="B64" s="501"/>
      <c r="C64" s="151"/>
      <c r="D64" s="279"/>
      <c r="F64" s="189"/>
      <c r="G64" s="189"/>
      <c r="H64" s="277"/>
      <c r="I64" s="290"/>
      <c r="J64" s="290"/>
      <c r="K64" s="290"/>
      <c r="L64" s="290"/>
      <c r="M64" s="290"/>
      <c r="N64" s="532"/>
      <c r="O64" s="515"/>
      <c r="Q64" s="4"/>
    </row>
    <row r="65" spans="1:17" s="245" customFormat="1" ht="17.399999999999999" thickBot="1">
      <c r="A65" s="357"/>
      <c r="B65" s="516" t="s">
        <v>50</v>
      </c>
      <c r="C65" s="517"/>
      <c r="D65" s="517"/>
      <c r="E65" s="518"/>
      <c r="F65" s="519"/>
      <c r="G65" s="519"/>
      <c r="H65" s="520"/>
      <c r="I65" s="521">
        <f t="shared" ref="I65:N65" si="10">I63+I52+I41</f>
        <v>0</v>
      </c>
      <c r="J65" s="521">
        <f t="shared" si="10"/>
        <v>0</v>
      </c>
      <c r="K65" s="521">
        <f t="shared" si="10"/>
        <v>0</v>
      </c>
      <c r="L65" s="521">
        <f t="shared" si="10"/>
        <v>0</v>
      </c>
      <c r="M65" s="522">
        <f t="shared" si="10"/>
        <v>0</v>
      </c>
      <c r="N65" s="748">
        <f t="shared" si="10"/>
        <v>0</v>
      </c>
      <c r="O65" s="737"/>
      <c r="Q65" s="4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45" customFormat="1" ht="7.5" customHeight="1">
      <c r="A66" s="357"/>
      <c r="B66" s="524"/>
      <c r="C66" s="525"/>
      <c r="D66" s="525"/>
      <c r="E66" s="526"/>
      <c r="F66" s="527"/>
      <c r="G66" s="527"/>
      <c r="H66" s="528"/>
      <c r="I66" s="529"/>
      <c r="J66" s="529"/>
      <c r="K66" s="529"/>
      <c r="L66" s="529"/>
      <c r="M66" s="529"/>
      <c r="N66" s="530"/>
      <c r="O66" s="542"/>
      <c r="Q66" s="4"/>
    </row>
    <row r="67" spans="1:17" s="276" customFormat="1" ht="7.5" hidden="1" customHeight="1">
      <c r="A67" s="357"/>
      <c r="B67" s="500"/>
      <c r="C67" s="275"/>
      <c r="D67" s="275"/>
      <c r="F67" s="189"/>
      <c r="G67" s="189"/>
      <c r="H67" s="277"/>
      <c r="I67" s="277"/>
      <c r="J67" s="277"/>
      <c r="K67" s="277"/>
      <c r="L67" s="277"/>
      <c r="M67" s="277"/>
      <c r="N67" s="531"/>
      <c r="O67" s="515"/>
      <c r="Q67" s="4"/>
    </row>
    <row r="68" spans="1:17" s="245" customFormat="1" ht="12" customHeight="1">
      <c r="A68" s="357"/>
      <c r="B68" s="500" t="s">
        <v>51</v>
      </c>
      <c r="C68" s="275"/>
      <c r="D68" s="275"/>
      <c r="E68" s="276"/>
      <c r="F68" s="189"/>
      <c r="G68" s="189"/>
      <c r="H68" s="277"/>
      <c r="I68" s="277"/>
      <c r="J68" s="277"/>
      <c r="K68" s="277"/>
      <c r="L68" s="277"/>
      <c r="M68" s="277"/>
      <c r="N68" s="531"/>
      <c r="O68" s="515"/>
      <c r="Q68" s="4"/>
    </row>
    <row r="69" spans="1:17" s="245" customFormat="1" ht="30">
      <c r="A69" s="357"/>
      <c r="B69" s="501"/>
      <c r="C69" s="311" t="s">
        <v>78</v>
      </c>
      <c r="D69" s="151"/>
      <c r="E69" s="276"/>
      <c r="F69" s="189"/>
      <c r="G69" s="189" t="s">
        <v>266</v>
      </c>
      <c r="H69" s="277"/>
      <c r="I69" s="277"/>
      <c r="J69" s="277"/>
      <c r="K69" s="277"/>
      <c r="L69" s="277"/>
      <c r="M69" s="277"/>
      <c r="N69" s="531"/>
      <c r="O69" s="515"/>
      <c r="Q69" s="4"/>
    </row>
    <row r="70" spans="1:17" s="245" customFormat="1">
      <c r="A70" s="357"/>
      <c r="B70" s="501"/>
      <c r="C70" s="276"/>
      <c r="D70" s="183" t="s">
        <v>135</v>
      </c>
      <c r="E70" s="312"/>
      <c r="F70" s="188"/>
      <c r="G70" s="365">
        <f>'3) Staffing Plan'!D12</f>
        <v>0</v>
      </c>
      <c r="H70" s="277"/>
      <c r="I70" s="502">
        <v>0</v>
      </c>
      <c r="J70" s="502">
        <v>0</v>
      </c>
      <c r="K70" s="502">
        <v>0</v>
      </c>
      <c r="L70" s="502">
        <v>0</v>
      </c>
      <c r="M70" s="502">
        <v>0</v>
      </c>
      <c r="N70" s="532">
        <f t="shared" ref="N70:N75" si="11">SUM(I70:M70)</f>
        <v>0</v>
      </c>
      <c r="O70" s="737"/>
      <c r="Q70" s="4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45" customFormat="1">
      <c r="A71" s="357"/>
      <c r="B71" s="501"/>
      <c r="C71" s="276"/>
      <c r="D71" s="183" t="s">
        <v>136</v>
      </c>
      <c r="E71" s="312"/>
      <c r="F71" s="188"/>
      <c r="G71" s="365">
        <f>'3) Staffing Plan'!D13</f>
        <v>0</v>
      </c>
      <c r="H71" s="277"/>
      <c r="I71" s="502">
        <v>0</v>
      </c>
      <c r="J71" s="502">
        <v>0</v>
      </c>
      <c r="K71" s="502">
        <v>0</v>
      </c>
      <c r="L71" s="502">
        <v>0</v>
      </c>
      <c r="M71" s="502">
        <v>0</v>
      </c>
      <c r="N71" s="532">
        <f t="shared" si="11"/>
        <v>0</v>
      </c>
      <c r="O71" s="737"/>
      <c r="Q71" s="4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45" customFormat="1">
      <c r="A72" s="357"/>
      <c r="B72" s="501"/>
      <c r="C72" s="276"/>
      <c r="D72" s="183" t="s">
        <v>137</v>
      </c>
      <c r="E72" s="312"/>
      <c r="F72" s="188"/>
      <c r="G72" s="365">
        <f>'3) Staffing Plan'!D14</f>
        <v>0</v>
      </c>
      <c r="H72" s="277"/>
      <c r="I72" s="502">
        <v>0</v>
      </c>
      <c r="J72" s="502">
        <v>0</v>
      </c>
      <c r="K72" s="502">
        <v>0</v>
      </c>
      <c r="L72" s="502">
        <v>0</v>
      </c>
      <c r="M72" s="502">
        <v>0</v>
      </c>
      <c r="N72" s="532">
        <f t="shared" si="11"/>
        <v>0</v>
      </c>
      <c r="O72" s="737"/>
      <c r="Q72" s="4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45" customFormat="1">
      <c r="A73" s="357"/>
      <c r="B73" s="501"/>
      <c r="C73" s="276"/>
      <c r="D73" s="183" t="s">
        <v>106</v>
      </c>
      <c r="E73" s="312"/>
      <c r="F73" s="188"/>
      <c r="G73" s="365">
        <f>'3) Staffing Plan'!D15</f>
        <v>0</v>
      </c>
      <c r="H73" s="277"/>
      <c r="I73" s="502">
        <v>0</v>
      </c>
      <c r="J73" s="502">
        <v>0</v>
      </c>
      <c r="K73" s="502">
        <v>0</v>
      </c>
      <c r="L73" s="502">
        <v>0</v>
      </c>
      <c r="M73" s="502">
        <v>0</v>
      </c>
      <c r="N73" s="532">
        <f t="shared" si="11"/>
        <v>0</v>
      </c>
      <c r="O73" s="737"/>
      <c r="Q73" s="4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45" customFormat="1">
      <c r="A74" s="357"/>
      <c r="B74" s="501"/>
      <c r="C74" s="276"/>
      <c r="D74" s="183" t="s">
        <v>107</v>
      </c>
      <c r="E74" s="312"/>
      <c r="F74" s="188"/>
      <c r="G74" s="365">
        <f>'3) Staffing Plan'!D16</f>
        <v>0</v>
      </c>
      <c r="H74" s="277"/>
      <c r="I74" s="502">
        <v>0</v>
      </c>
      <c r="J74" s="502">
        <v>0</v>
      </c>
      <c r="K74" s="502">
        <v>0</v>
      </c>
      <c r="L74" s="502">
        <v>0</v>
      </c>
      <c r="M74" s="502">
        <v>0</v>
      </c>
      <c r="N74" s="532">
        <f t="shared" si="11"/>
        <v>0</v>
      </c>
      <c r="O74" s="737"/>
      <c r="Q74" s="4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45" customFormat="1" ht="16.8">
      <c r="A75" s="357"/>
      <c r="B75" s="501"/>
      <c r="C75" s="276"/>
      <c r="D75" s="183" t="s">
        <v>138</v>
      </c>
      <c r="E75" s="312"/>
      <c r="F75" s="313"/>
      <c r="G75" s="366">
        <f>'3) Staffing Plan'!D17</f>
        <v>0</v>
      </c>
      <c r="H75" s="277"/>
      <c r="I75" s="503">
        <v>0</v>
      </c>
      <c r="J75" s="503">
        <v>0</v>
      </c>
      <c r="K75" s="503">
        <v>0</v>
      </c>
      <c r="L75" s="503">
        <v>0</v>
      </c>
      <c r="M75" s="503">
        <v>0</v>
      </c>
      <c r="N75" s="533">
        <f t="shared" si="11"/>
        <v>0</v>
      </c>
      <c r="O75" s="737"/>
      <c r="Q75" s="4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45" customFormat="1">
      <c r="A76" s="357"/>
      <c r="B76" s="501"/>
      <c r="C76" s="186" t="s">
        <v>77</v>
      </c>
      <c r="D76" s="276"/>
      <c r="E76" s="312"/>
      <c r="F76" s="188"/>
      <c r="G76" s="365">
        <f>SUM(G70:G75)</f>
        <v>0</v>
      </c>
      <c r="H76" s="277"/>
      <c r="I76" s="314">
        <f t="shared" ref="I76:N76" si="12">SUM(I70:I75)</f>
        <v>0</v>
      </c>
      <c r="J76" s="314">
        <f t="shared" si="12"/>
        <v>0</v>
      </c>
      <c r="K76" s="314">
        <f t="shared" si="12"/>
        <v>0</v>
      </c>
      <c r="L76" s="314">
        <f t="shared" si="12"/>
        <v>0</v>
      </c>
      <c r="M76" s="314">
        <f t="shared" si="12"/>
        <v>0</v>
      </c>
      <c r="N76" s="534">
        <f t="shared" si="12"/>
        <v>0</v>
      </c>
      <c r="O76" s="737"/>
      <c r="Q76" s="4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45" customFormat="1" ht="7.5" customHeight="1">
      <c r="A77" s="357"/>
      <c r="B77" s="501"/>
      <c r="C77" s="276"/>
      <c r="D77" s="312"/>
      <c r="E77" s="312"/>
      <c r="F77" s="188"/>
      <c r="G77" s="367"/>
      <c r="H77" s="277"/>
      <c r="I77" s="277"/>
      <c r="J77" s="277"/>
      <c r="K77" s="277"/>
      <c r="L77" s="277"/>
      <c r="M77" s="277"/>
      <c r="N77" s="531"/>
      <c r="O77" s="515"/>
      <c r="Q77" s="4"/>
    </row>
    <row r="78" spans="1:17" s="245" customFormat="1" ht="12" customHeight="1">
      <c r="A78" s="357"/>
      <c r="B78" s="501"/>
      <c r="C78" s="311" t="s">
        <v>79</v>
      </c>
      <c r="D78" s="151"/>
      <c r="E78" s="276"/>
      <c r="F78" s="189"/>
      <c r="G78" s="368"/>
      <c r="H78" s="277"/>
      <c r="I78" s="277"/>
      <c r="J78" s="277"/>
      <c r="K78" s="277"/>
      <c r="L78" s="277"/>
      <c r="M78" s="277"/>
      <c r="N78" s="531"/>
      <c r="O78" s="515"/>
      <c r="Q78" s="4"/>
    </row>
    <row r="79" spans="1:17" s="245" customFormat="1">
      <c r="A79" s="357"/>
      <c r="B79" s="501"/>
      <c r="C79" s="276"/>
      <c r="D79" s="183" t="s">
        <v>52</v>
      </c>
      <c r="E79" s="312"/>
      <c r="F79" s="188"/>
      <c r="G79" s="365">
        <f>'3) Staffing Plan'!D21</f>
        <v>0</v>
      </c>
      <c r="H79" s="369"/>
      <c r="I79" s="502">
        <v>0</v>
      </c>
      <c r="J79" s="502">
        <v>0</v>
      </c>
      <c r="K79" s="502">
        <v>0</v>
      </c>
      <c r="L79" s="502">
        <v>0</v>
      </c>
      <c r="M79" s="502">
        <v>0</v>
      </c>
      <c r="N79" s="532">
        <f t="shared" ref="N79:N85" si="13">SUM(I79:M79)</f>
        <v>0</v>
      </c>
      <c r="O79" s="737"/>
      <c r="Q79" s="4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45" customFormat="1">
      <c r="A80" s="357"/>
      <c r="B80" s="501"/>
      <c r="C80" s="276"/>
      <c r="D80" s="183" t="s">
        <v>53</v>
      </c>
      <c r="E80" s="312"/>
      <c r="F80" s="188"/>
      <c r="G80" s="365">
        <f>'3) Staffing Plan'!D22</f>
        <v>0</v>
      </c>
      <c r="H80" s="369"/>
      <c r="I80" s="502">
        <v>0</v>
      </c>
      <c r="J80" s="502">
        <v>0</v>
      </c>
      <c r="K80" s="502">
        <v>0</v>
      </c>
      <c r="L80" s="502">
        <v>0</v>
      </c>
      <c r="M80" s="502">
        <v>0</v>
      </c>
      <c r="N80" s="532">
        <f t="shared" si="13"/>
        <v>0</v>
      </c>
      <c r="O80" s="737"/>
      <c r="Q80" s="4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45" customFormat="1">
      <c r="A81" s="357"/>
      <c r="B81" s="501"/>
      <c r="C81" s="276"/>
      <c r="D81" s="183" t="s">
        <v>10</v>
      </c>
      <c r="E81" s="312"/>
      <c r="F81" s="188"/>
      <c r="G81" s="365">
        <f>'3) Staffing Plan'!D23</f>
        <v>0</v>
      </c>
      <c r="H81" s="369"/>
      <c r="I81" s="502">
        <v>0</v>
      </c>
      <c r="J81" s="502">
        <v>0</v>
      </c>
      <c r="K81" s="502">
        <v>0</v>
      </c>
      <c r="L81" s="502">
        <v>0</v>
      </c>
      <c r="M81" s="502">
        <v>0</v>
      </c>
      <c r="N81" s="532">
        <f t="shared" si="13"/>
        <v>0</v>
      </c>
      <c r="O81" s="737"/>
      <c r="Q81" s="4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45" customFormat="1">
      <c r="A82" s="357"/>
      <c r="B82" s="501"/>
      <c r="C82" s="276"/>
      <c r="D82" s="183" t="s">
        <v>11</v>
      </c>
      <c r="E82" s="312"/>
      <c r="F82" s="188"/>
      <c r="G82" s="365">
        <f>'3) Staffing Plan'!D24</f>
        <v>0</v>
      </c>
      <c r="H82" s="369"/>
      <c r="I82" s="502">
        <v>0</v>
      </c>
      <c r="J82" s="502">
        <v>0</v>
      </c>
      <c r="K82" s="502">
        <v>0</v>
      </c>
      <c r="L82" s="502">
        <v>0</v>
      </c>
      <c r="M82" s="502">
        <v>0</v>
      </c>
      <c r="N82" s="532">
        <f t="shared" si="13"/>
        <v>0</v>
      </c>
      <c r="O82" s="737"/>
      <c r="Q82" s="4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45" customFormat="1">
      <c r="A83" s="357"/>
      <c r="B83" s="501"/>
      <c r="C83" s="276"/>
      <c r="D83" s="183" t="s">
        <v>12</v>
      </c>
      <c r="E83" s="312"/>
      <c r="F83" s="188"/>
      <c r="G83" s="365">
        <f>'3) Staffing Plan'!D25</f>
        <v>0</v>
      </c>
      <c r="H83" s="369"/>
      <c r="I83" s="502">
        <v>0</v>
      </c>
      <c r="J83" s="502">
        <v>0</v>
      </c>
      <c r="K83" s="502">
        <v>0</v>
      </c>
      <c r="L83" s="502">
        <v>0</v>
      </c>
      <c r="M83" s="502">
        <v>0</v>
      </c>
      <c r="N83" s="532">
        <f t="shared" si="13"/>
        <v>0</v>
      </c>
      <c r="O83" s="737"/>
      <c r="Q83" s="4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45" customFormat="1">
      <c r="A84" s="357"/>
      <c r="B84" s="501"/>
      <c r="C84" s="276"/>
      <c r="D84" s="183" t="s">
        <v>13</v>
      </c>
      <c r="E84" s="312"/>
      <c r="F84" s="188"/>
      <c r="G84" s="365">
        <f>'3) Staffing Plan'!D26</f>
        <v>0</v>
      </c>
      <c r="H84" s="369"/>
      <c r="I84" s="502">
        <v>0</v>
      </c>
      <c r="J84" s="502">
        <v>0</v>
      </c>
      <c r="K84" s="502">
        <v>0</v>
      </c>
      <c r="L84" s="502">
        <v>0</v>
      </c>
      <c r="M84" s="502">
        <v>0</v>
      </c>
      <c r="N84" s="532">
        <f t="shared" si="13"/>
        <v>0</v>
      </c>
      <c r="O84" s="737"/>
      <c r="Q84" s="4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45" customFormat="1">
      <c r="A85" s="357"/>
      <c r="B85" s="501"/>
      <c r="C85" s="276"/>
      <c r="D85" s="183" t="s">
        <v>75</v>
      </c>
      <c r="E85" s="312"/>
      <c r="F85" s="188"/>
      <c r="G85" s="365">
        <f>'3) Staffing Plan'!D27</f>
        <v>0</v>
      </c>
      <c r="H85" s="369"/>
      <c r="I85" s="502">
        <v>0</v>
      </c>
      <c r="J85" s="502">
        <v>0</v>
      </c>
      <c r="K85" s="502">
        <v>0</v>
      </c>
      <c r="L85" s="502">
        <v>0</v>
      </c>
      <c r="M85" s="502">
        <v>0</v>
      </c>
      <c r="N85" s="532">
        <f t="shared" si="13"/>
        <v>0</v>
      </c>
      <c r="O85" s="737"/>
      <c r="Q85" s="4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45" customFormat="1" ht="16.8">
      <c r="A86" s="357"/>
      <c r="B86" s="501"/>
      <c r="C86" s="276"/>
      <c r="D86" s="191" t="s">
        <v>30</v>
      </c>
      <c r="E86" s="312"/>
      <c r="F86" s="313"/>
      <c r="G86" s="366">
        <f>'3) Staffing Plan'!D28</f>
        <v>0</v>
      </c>
      <c r="H86" s="369"/>
      <c r="I86" s="503">
        <v>0</v>
      </c>
      <c r="J86" s="503">
        <v>0</v>
      </c>
      <c r="K86" s="503">
        <v>0</v>
      </c>
      <c r="L86" s="503">
        <v>0</v>
      </c>
      <c r="M86" s="503">
        <v>0</v>
      </c>
      <c r="N86" s="533">
        <f>SUM(I86:M86)</f>
        <v>0</v>
      </c>
      <c r="O86" s="737"/>
      <c r="Q86" s="4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45" customFormat="1">
      <c r="A87" s="357"/>
      <c r="B87" s="501"/>
      <c r="C87" s="186" t="s">
        <v>80</v>
      </c>
      <c r="D87" s="276"/>
      <c r="E87" s="312"/>
      <c r="F87" s="188"/>
      <c r="G87" s="365">
        <f>SUM(G79:G86)</f>
        <v>0</v>
      </c>
      <c r="H87" s="369"/>
      <c r="I87" s="314">
        <f t="shared" ref="I87:N87" si="14">SUM(I79:I86)</f>
        <v>0</v>
      </c>
      <c r="J87" s="314">
        <f t="shared" si="14"/>
        <v>0</v>
      </c>
      <c r="K87" s="314">
        <f t="shared" si="14"/>
        <v>0</v>
      </c>
      <c r="L87" s="314">
        <f t="shared" si="14"/>
        <v>0</v>
      </c>
      <c r="M87" s="314">
        <f t="shared" si="14"/>
        <v>0</v>
      </c>
      <c r="N87" s="534">
        <f t="shared" si="14"/>
        <v>0</v>
      </c>
      <c r="O87" s="737"/>
      <c r="Q87" s="4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45" customFormat="1" ht="7.5" customHeight="1">
      <c r="A88" s="357"/>
      <c r="B88" s="501"/>
      <c r="C88" s="276"/>
      <c r="D88" s="312"/>
      <c r="E88" s="312"/>
      <c r="F88" s="188"/>
      <c r="G88" s="367"/>
      <c r="H88" s="277"/>
      <c r="I88" s="277"/>
      <c r="J88" s="277"/>
      <c r="K88" s="277"/>
      <c r="L88" s="277"/>
      <c r="M88" s="277"/>
      <c r="N88" s="531"/>
      <c r="O88" s="515"/>
      <c r="Q88" s="4"/>
    </row>
    <row r="89" spans="1:17" s="245" customFormat="1" ht="12" customHeight="1">
      <c r="A89" s="357"/>
      <c r="B89" s="501"/>
      <c r="C89" s="311" t="s">
        <v>81</v>
      </c>
      <c r="D89" s="151"/>
      <c r="E89" s="276"/>
      <c r="F89" s="192"/>
      <c r="G89" s="370"/>
      <c r="H89" s="277"/>
      <c r="I89" s="277"/>
      <c r="J89" s="277"/>
      <c r="K89" s="277"/>
      <c r="L89" s="277"/>
      <c r="M89" s="277"/>
      <c r="N89" s="531"/>
      <c r="O89" s="515"/>
      <c r="Q89" s="4"/>
    </row>
    <row r="90" spans="1:17" s="245" customFormat="1">
      <c r="A90" s="357"/>
      <c r="B90" s="501"/>
      <c r="C90" s="276"/>
      <c r="D90" s="183" t="s">
        <v>108</v>
      </c>
      <c r="E90" s="312"/>
      <c r="F90" s="188"/>
      <c r="G90" s="365">
        <f>'3) Staffing Plan'!D32</f>
        <v>0</v>
      </c>
      <c r="H90" s="277"/>
      <c r="I90" s="502">
        <v>0</v>
      </c>
      <c r="J90" s="502">
        <v>0</v>
      </c>
      <c r="K90" s="502">
        <v>0</v>
      </c>
      <c r="L90" s="502">
        <v>0</v>
      </c>
      <c r="M90" s="502">
        <v>0</v>
      </c>
      <c r="N90" s="532">
        <f>SUM(I90:M90)</f>
        <v>0</v>
      </c>
      <c r="O90" s="737"/>
      <c r="Q90" s="4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45" customFormat="1">
      <c r="A91" s="357"/>
      <c r="B91" s="501"/>
      <c r="C91" s="276"/>
      <c r="D91" s="183" t="s">
        <v>109</v>
      </c>
      <c r="E91" s="312"/>
      <c r="F91" s="188"/>
      <c r="G91" s="365">
        <f>'3) Staffing Plan'!D33</f>
        <v>0</v>
      </c>
      <c r="H91" s="277"/>
      <c r="I91" s="502">
        <v>0</v>
      </c>
      <c r="J91" s="502">
        <v>0</v>
      </c>
      <c r="K91" s="502">
        <v>0</v>
      </c>
      <c r="L91" s="502">
        <v>0</v>
      </c>
      <c r="M91" s="502">
        <v>0</v>
      </c>
      <c r="N91" s="532">
        <f>SUM(I91:M91)</f>
        <v>0</v>
      </c>
      <c r="O91" s="737"/>
      <c r="Q91" s="4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45" customFormat="1">
      <c r="A92" s="357"/>
      <c r="B92" s="501"/>
      <c r="C92" s="276"/>
      <c r="D92" s="183" t="s">
        <v>110</v>
      </c>
      <c r="E92" s="312"/>
      <c r="F92" s="188"/>
      <c r="G92" s="365">
        <f>'3) Staffing Plan'!D34</f>
        <v>0</v>
      </c>
      <c r="H92" s="277"/>
      <c r="I92" s="502">
        <v>0</v>
      </c>
      <c r="J92" s="502">
        <v>0</v>
      </c>
      <c r="K92" s="502">
        <v>0</v>
      </c>
      <c r="L92" s="502">
        <v>0</v>
      </c>
      <c r="M92" s="502">
        <v>0</v>
      </c>
      <c r="N92" s="532">
        <f>SUM(I92:M92)</f>
        <v>0</v>
      </c>
      <c r="O92" s="737"/>
      <c r="Q92" s="4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45" customFormat="1">
      <c r="A93" s="357"/>
      <c r="B93" s="501"/>
      <c r="C93" s="276"/>
      <c r="D93" s="183" t="s">
        <v>7</v>
      </c>
      <c r="E93" s="312"/>
      <c r="F93" s="188"/>
      <c r="G93" s="365">
        <f>'3) Staffing Plan'!D35</f>
        <v>0</v>
      </c>
      <c r="H93" s="277"/>
      <c r="I93" s="502">
        <v>0</v>
      </c>
      <c r="J93" s="502">
        <v>0</v>
      </c>
      <c r="K93" s="502">
        <v>0</v>
      </c>
      <c r="L93" s="502">
        <v>0</v>
      </c>
      <c r="M93" s="502">
        <v>0</v>
      </c>
      <c r="N93" s="532">
        <f>SUM(I93:M93)</f>
        <v>0</v>
      </c>
      <c r="O93" s="737"/>
      <c r="Q93" s="4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45" customFormat="1" ht="16.8">
      <c r="A94" s="357"/>
      <c r="B94" s="501"/>
      <c r="C94" s="276"/>
      <c r="D94" s="183" t="s">
        <v>30</v>
      </c>
      <c r="E94" s="312"/>
      <c r="F94" s="313"/>
      <c r="G94" s="366">
        <f>'3) Staffing Plan'!D36</f>
        <v>0</v>
      </c>
      <c r="H94" s="277"/>
      <c r="I94" s="503">
        <v>0</v>
      </c>
      <c r="J94" s="503">
        <v>0</v>
      </c>
      <c r="K94" s="503">
        <v>0</v>
      </c>
      <c r="L94" s="503">
        <v>0</v>
      </c>
      <c r="M94" s="503">
        <v>0</v>
      </c>
      <c r="N94" s="533">
        <f>SUM(I94:M94)</f>
        <v>0</v>
      </c>
      <c r="O94" s="737"/>
      <c r="Q94" s="4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45" customFormat="1">
      <c r="A95" s="357"/>
      <c r="B95" s="501"/>
      <c r="C95" s="186" t="s">
        <v>82</v>
      </c>
      <c r="D95" s="276"/>
      <c r="E95" s="312"/>
      <c r="F95" s="188"/>
      <c r="G95" s="184">
        <f>SUM(G90:G94)</f>
        <v>0</v>
      </c>
      <c r="H95" s="277"/>
      <c r="I95" s="491">
        <f t="shared" ref="I95:N95" si="15">SUM(I90:I94)</f>
        <v>0</v>
      </c>
      <c r="J95" s="314">
        <f t="shared" si="15"/>
        <v>0</v>
      </c>
      <c r="K95" s="314">
        <f t="shared" si="15"/>
        <v>0</v>
      </c>
      <c r="L95" s="314">
        <f t="shared" si="15"/>
        <v>0</v>
      </c>
      <c r="M95" s="314">
        <f t="shared" si="15"/>
        <v>0</v>
      </c>
      <c r="N95" s="534">
        <f t="shared" si="15"/>
        <v>0</v>
      </c>
      <c r="O95" s="737"/>
      <c r="Q95" s="4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45" customFormat="1" ht="7.5" customHeight="1">
      <c r="A96" s="357"/>
      <c r="B96" s="501"/>
      <c r="C96" s="276"/>
      <c r="D96" s="312"/>
      <c r="E96" s="312"/>
      <c r="F96" s="188"/>
      <c r="G96" s="188"/>
      <c r="H96" s="277"/>
      <c r="I96" s="295"/>
      <c r="J96" s="295"/>
      <c r="K96" s="295"/>
      <c r="L96" s="295"/>
      <c r="M96" s="295"/>
      <c r="N96" s="535"/>
      <c r="O96" s="515"/>
      <c r="Q96" s="4"/>
    </row>
    <row r="97" spans="1:17" s="245" customFormat="1">
      <c r="A97" s="357"/>
      <c r="B97" s="501"/>
      <c r="C97" s="193" t="s">
        <v>83</v>
      </c>
      <c r="D97" s="151"/>
      <c r="E97" s="151"/>
      <c r="F97" s="277"/>
      <c r="G97" s="448">
        <f>G76+G87+G95</f>
        <v>0</v>
      </c>
      <c r="H97" s="277"/>
      <c r="I97" s="448">
        <f t="shared" ref="I97:N97" si="16">I76+I87+I95</f>
        <v>0</v>
      </c>
      <c r="J97" s="287">
        <f t="shared" si="16"/>
        <v>0</v>
      </c>
      <c r="K97" s="287">
        <f t="shared" si="16"/>
        <v>0</v>
      </c>
      <c r="L97" s="287">
        <f t="shared" si="16"/>
        <v>0</v>
      </c>
      <c r="M97" s="287">
        <f t="shared" si="16"/>
        <v>0</v>
      </c>
      <c r="N97" s="532">
        <f t="shared" si="16"/>
        <v>0</v>
      </c>
      <c r="O97" s="737"/>
      <c r="Q97" s="4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45" customFormat="1" ht="7.5" customHeight="1">
      <c r="A98" s="357"/>
      <c r="B98" s="501"/>
      <c r="C98" s="276"/>
      <c r="D98" s="312"/>
      <c r="E98" s="312"/>
      <c r="F98" s="188"/>
      <c r="G98" s="188"/>
      <c r="H98" s="277"/>
      <c r="I98" s="277"/>
      <c r="J98" s="295"/>
      <c r="K98" s="295"/>
      <c r="L98" s="295"/>
      <c r="M98" s="295"/>
      <c r="N98" s="535"/>
      <c r="O98" s="515"/>
      <c r="Q98" s="4"/>
    </row>
    <row r="99" spans="1:17" s="245" customFormat="1" ht="12" customHeight="1">
      <c r="A99" s="357"/>
      <c r="B99" s="501"/>
      <c r="C99" s="311" t="s">
        <v>84</v>
      </c>
      <c r="D99" s="151"/>
      <c r="E99" s="151"/>
      <c r="F99" s="192"/>
      <c r="G99" s="192"/>
      <c r="H99" s="277"/>
      <c r="I99" s="277"/>
      <c r="J99" s="277"/>
      <c r="K99" s="277"/>
      <c r="L99" s="277"/>
      <c r="M99" s="277"/>
      <c r="N99" s="531"/>
      <c r="O99" s="515"/>
      <c r="Q99" s="4"/>
    </row>
    <row r="100" spans="1:17" s="245" customFormat="1">
      <c r="A100" s="357"/>
      <c r="B100" s="501"/>
      <c r="C100" s="276"/>
      <c r="D100" s="183" t="s">
        <v>14</v>
      </c>
      <c r="E100" s="151"/>
      <c r="F100" s="192"/>
      <c r="G100" s="192"/>
      <c r="H100" s="277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532">
        <f>SUM(I100:M100)</f>
        <v>0</v>
      </c>
      <c r="O100" s="737"/>
      <c r="Q100" s="4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45" customFormat="1">
      <c r="A101" s="357"/>
      <c r="B101" s="501"/>
      <c r="C101" s="276"/>
      <c r="D101" s="312" t="s">
        <v>71</v>
      </c>
      <c r="E101" s="151"/>
      <c r="F101" s="192"/>
      <c r="G101" s="192"/>
      <c r="H101" s="277"/>
      <c r="I101" s="502">
        <v>0</v>
      </c>
      <c r="J101" s="502">
        <v>0</v>
      </c>
      <c r="K101" s="502">
        <v>0</v>
      </c>
      <c r="L101" s="502">
        <v>0</v>
      </c>
      <c r="M101" s="502">
        <v>0</v>
      </c>
      <c r="N101" s="532">
        <f>SUM(I101:M101)</f>
        <v>0</v>
      </c>
      <c r="O101" s="737"/>
      <c r="Q101" s="4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45" customFormat="1" ht="16.8">
      <c r="A102" s="357"/>
      <c r="B102" s="501"/>
      <c r="C102" s="276"/>
      <c r="D102" s="183" t="s">
        <v>60</v>
      </c>
      <c r="E102" s="151"/>
      <c r="F102" s="192"/>
      <c r="G102" s="192"/>
      <c r="H102" s="277"/>
      <c r="I102" s="402">
        <v>0</v>
      </c>
      <c r="J102" s="503">
        <v>0</v>
      </c>
      <c r="K102" s="503">
        <v>0</v>
      </c>
      <c r="L102" s="503">
        <v>0</v>
      </c>
      <c r="M102" s="503">
        <v>0</v>
      </c>
      <c r="N102" s="533">
        <f>SUM(I102:M102)</f>
        <v>0</v>
      </c>
      <c r="O102" s="737"/>
      <c r="Q102" s="4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45" customFormat="1">
      <c r="A103" s="357"/>
      <c r="B103" s="501"/>
      <c r="C103" s="186" t="s">
        <v>85</v>
      </c>
      <c r="D103" s="151"/>
      <c r="E103" s="151"/>
      <c r="F103" s="192"/>
      <c r="G103" s="192"/>
      <c r="H103" s="277"/>
      <c r="I103" s="491">
        <f t="shared" ref="I103:N103" si="17">SUM(I99:I102)</f>
        <v>0</v>
      </c>
      <c r="J103" s="287">
        <f t="shared" si="17"/>
        <v>0</v>
      </c>
      <c r="K103" s="287">
        <f t="shared" si="17"/>
        <v>0</v>
      </c>
      <c r="L103" s="287">
        <f t="shared" si="17"/>
        <v>0</v>
      </c>
      <c r="M103" s="287">
        <f t="shared" si="17"/>
        <v>0</v>
      </c>
      <c r="N103" s="532">
        <f t="shared" si="17"/>
        <v>0</v>
      </c>
      <c r="O103" s="737"/>
      <c r="Q103" s="4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45" customFormat="1" ht="7.5" customHeight="1">
      <c r="A104" s="357"/>
      <c r="B104" s="501"/>
      <c r="C104" s="276"/>
      <c r="D104" s="312"/>
      <c r="E104" s="312"/>
      <c r="F104" s="188"/>
      <c r="G104" s="188"/>
      <c r="H104" s="277"/>
      <c r="I104" s="277"/>
      <c r="J104" s="295"/>
      <c r="K104" s="295"/>
      <c r="L104" s="295"/>
      <c r="M104" s="295"/>
      <c r="N104" s="535"/>
      <c r="O104" s="515"/>
      <c r="Q104" s="4"/>
    </row>
    <row r="105" spans="1:17" s="245" customFormat="1">
      <c r="A105" s="357"/>
      <c r="B105" s="501"/>
      <c r="C105" s="193" t="s">
        <v>86</v>
      </c>
      <c r="D105" s="151"/>
      <c r="E105" s="151"/>
      <c r="F105" s="277"/>
      <c r="G105" s="448">
        <f>G97</f>
        <v>0</v>
      </c>
      <c r="H105" s="277"/>
      <c r="I105" s="491">
        <f t="shared" ref="I105:N105" si="18">I97+I103</f>
        <v>0</v>
      </c>
      <c r="J105" s="491">
        <f t="shared" si="18"/>
        <v>0</v>
      </c>
      <c r="K105" s="491">
        <f t="shared" si="18"/>
        <v>0</v>
      </c>
      <c r="L105" s="491">
        <f t="shared" si="18"/>
        <v>0</v>
      </c>
      <c r="M105" s="491">
        <f t="shared" si="18"/>
        <v>0</v>
      </c>
      <c r="N105" s="532">
        <f t="shared" si="18"/>
        <v>0</v>
      </c>
      <c r="O105" s="737"/>
      <c r="Q105" s="4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76" customFormat="1" ht="7.5" customHeight="1">
      <c r="A106" s="357"/>
      <c r="B106" s="501"/>
      <c r="E106" s="312"/>
      <c r="F106" s="188"/>
      <c r="G106" s="188"/>
      <c r="H106" s="277"/>
      <c r="I106" s="295"/>
      <c r="J106" s="295"/>
      <c r="K106" s="295"/>
      <c r="L106" s="295"/>
      <c r="M106" s="295"/>
      <c r="N106" s="535"/>
      <c r="O106" s="515"/>
      <c r="Q106" s="4"/>
    </row>
    <row r="107" spans="1:17" s="245" customFormat="1" ht="12" customHeight="1">
      <c r="A107" s="357"/>
      <c r="B107" s="501"/>
      <c r="C107" s="311" t="s">
        <v>87</v>
      </c>
      <c r="D107" s="276"/>
      <c r="E107" s="312"/>
      <c r="F107" s="188"/>
      <c r="G107" s="188"/>
      <c r="H107" s="277"/>
      <c r="I107" s="277"/>
      <c r="J107" s="277"/>
      <c r="K107" s="277"/>
      <c r="L107" s="277"/>
      <c r="M107" s="277"/>
      <c r="N107" s="531"/>
      <c r="O107" s="515"/>
      <c r="Q107" s="4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45" customFormat="1">
      <c r="A108" s="357"/>
      <c r="B108" s="501"/>
      <c r="C108" s="276"/>
      <c r="D108" s="151" t="s">
        <v>67</v>
      </c>
      <c r="E108" s="312"/>
      <c r="F108" s="188"/>
      <c r="G108" s="188"/>
      <c r="H108" s="277"/>
      <c r="I108" s="502">
        <v>0</v>
      </c>
      <c r="J108" s="502">
        <v>0</v>
      </c>
      <c r="K108" s="502">
        <v>0</v>
      </c>
      <c r="L108" s="502">
        <v>0</v>
      </c>
      <c r="M108" s="502">
        <v>0</v>
      </c>
      <c r="N108" s="532">
        <f t="shared" ref="N108:N116" si="19">SUM(I108:M108)</f>
        <v>0</v>
      </c>
      <c r="O108" s="737"/>
      <c r="Q108" s="4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45" customFormat="1">
      <c r="A109" s="357"/>
      <c r="B109" s="501"/>
      <c r="C109" s="276"/>
      <c r="D109" s="183" t="s">
        <v>5</v>
      </c>
      <c r="E109" s="312"/>
      <c r="F109" s="188"/>
      <c r="G109" s="188"/>
      <c r="H109" s="277"/>
      <c r="I109" s="502">
        <v>0</v>
      </c>
      <c r="J109" s="502">
        <v>0</v>
      </c>
      <c r="K109" s="502">
        <v>0</v>
      </c>
      <c r="L109" s="502">
        <v>0</v>
      </c>
      <c r="M109" s="502">
        <v>0</v>
      </c>
      <c r="N109" s="532">
        <f t="shared" si="19"/>
        <v>0</v>
      </c>
      <c r="O109" s="737"/>
      <c r="Q109" s="4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45" customFormat="1">
      <c r="A110" s="357"/>
      <c r="B110" s="501"/>
      <c r="C110" s="276"/>
      <c r="D110" s="183" t="s">
        <v>68</v>
      </c>
      <c r="E110" s="312"/>
      <c r="F110" s="188"/>
      <c r="G110" s="188"/>
      <c r="H110" s="277"/>
      <c r="I110" s="502">
        <v>0</v>
      </c>
      <c r="J110" s="502">
        <v>0</v>
      </c>
      <c r="K110" s="502">
        <v>0</v>
      </c>
      <c r="L110" s="502">
        <v>0</v>
      </c>
      <c r="M110" s="502">
        <v>0</v>
      </c>
      <c r="N110" s="532">
        <f t="shared" si="19"/>
        <v>0</v>
      </c>
      <c r="O110" s="737"/>
      <c r="Q110" s="4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45" customFormat="1">
      <c r="A111" s="357"/>
      <c r="B111" s="501"/>
      <c r="C111" s="276"/>
      <c r="D111" s="183" t="s">
        <v>15</v>
      </c>
      <c r="E111" s="312"/>
      <c r="F111" s="188"/>
      <c r="G111" s="188"/>
      <c r="H111" s="277"/>
      <c r="I111" s="502">
        <v>0</v>
      </c>
      <c r="J111" s="502">
        <v>0</v>
      </c>
      <c r="K111" s="502">
        <v>0</v>
      </c>
      <c r="L111" s="502">
        <v>0</v>
      </c>
      <c r="M111" s="502">
        <v>0</v>
      </c>
      <c r="N111" s="532">
        <f t="shared" si="19"/>
        <v>0</v>
      </c>
      <c r="O111" s="737"/>
      <c r="Q111" s="4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45" customFormat="1">
      <c r="A112" s="357"/>
      <c r="B112" s="501"/>
      <c r="C112" s="276"/>
      <c r="D112" s="183" t="s">
        <v>59</v>
      </c>
      <c r="E112" s="312"/>
      <c r="F112" s="188"/>
      <c r="G112" s="188"/>
      <c r="H112" s="277"/>
      <c r="I112" s="502">
        <v>0</v>
      </c>
      <c r="J112" s="502">
        <v>0</v>
      </c>
      <c r="K112" s="502">
        <v>0</v>
      </c>
      <c r="L112" s="502">
        <v>0</v>
      </c>
      <c r="M112" s="502">
        <v>0</v>
      </c>
      <c r="N112" s="532">
        <f t="shared" si="19"/>
        <v>0</v>
      </c>
      <c r="O112" s="737"/>
      <c r="Q112" s="4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45" customFormat="1">
      <c r="A113" s="357"/>
      <c r="B113" s="501"/>
      <c r="C113" s="276"/>
      <c r="D113" s="183" t="s">
        <v>16</v>
      </c>
      <c r="E113" s="312"/>
      <c r="F113" s="188"/>
      <c r="G113" s="188"/>
      <c r="H113" s="277"/>
      <c r="I113" s="502">
        <v>0</v>
      </c>
      <c r="J113" s="502">
        <v>0</v>
      </c>
      <c r="K113" s="502">
        <v>0</v>
      </c>
      <c r="L113" s="502">
        <v>0</v>
      </c>
      <c r="M113" s="502">
        <v>0</v>
      </c>
      <c r="N113" s="532">
        <f t="shared" si="19"/>
        <v>0</v>
      </c>
      <c r="O113" s="737"/>
      <c r="Q113" s="4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45" customFormat="1">
      <c r="A114" s="357"/>
      <c r="B114" s="501"/>
      <c r="C114" s="276"/>
      <c r="D114" s="183" t="s">
        <v>17</v>
      </c>
      <c r="E114" s="312"/>
      <c r="F114" s="188"/>
      <c r="G114" s="188"/>
      <c r="H114" s="277"/>
      <c r="I114" s="502">
        <v>0</v>
      </c>
      <c r="J114" s="502">
        <v>0</v>
      </c>
      <c r="K114" s="502">
        <v>0</v>
      </c>
      <c r="L114" s="502">
        <v>0</v>
      </c>
      <c r="M114" s="502">
        <v>0</v>
      </c>
      <c r="N114" s="532">
        <f t="shared" si="19"/>
        <v>0</v>
      </c>
      <c r="O114" s="737"/>
      <c r="Q114" s="4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45" customFormat="1">
      <c r="A115" s="357"/>
      <c r="B115" s="501"/>
      <c r="C115" s="276"/>
      <c r="D115" s="183" t="s">
        <v>70</v>
      </c>
      <c r="E115" s="312"/>
      <c r="F115" s="188"/>
      <c r="G115" s="188"/>
      <c r="H115" s="277"/>
      <c r="I115" s="502">
        <v>0</v>
      </c>
      <c r="J115" s="502">
        <v>0</v>
      </c>
      <c r="K115" s="502">
        <v>0</v>
      </c>
      <c r="L115" s="502">
        <v>0</v>
      </c>
      <c r="M115" s="502">
        <v>0</v>
      </c>
      <c r="N115" s="532">
        <f t="shared" si="19"/>
        <v>0</v>
      </c>
      <c r="O115" s="737"/>
      <c r="Q115" s="4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45" customFormat="1" ht="16.8">
      <c r="A116" s="357"/>
      <c r="B116" s="501"/>
      <c r="C116" s="276"/>
      <c r="D116" s="151" t="s">
        <v>69</v>
      </c>
      <c r="E116" s="312"/>
      <c r="F116" s="188"/>
      <c r="G116" s="188"/>
      <c r="H116" s="277"/>
      <c r="I116" s="503">
        <v>0</v>
      </c>
      <c r="J116" s="503">
        <v>0</v>
      </c>
      <c r="K116" s="503">
        <v>0</v>
      </c>
      <c r="L116" s="503">
        <v>0</v>
      </c>
      <c r="M116" s="503">
        <v>0</v>
      </c>
      <c r="N116" s="533">
        <f t="shared" si="19"/>
        <v>0</v>
      </c>
      <c r="O116" s="737"/>
      <c r="Q116" s="4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45" customFormat="1" ht="15.6" thickBot="1">
      <c r="A117" s="357"/>
      <c r="B117" s="536"/>
      <c r="C117" s="537" t="s">
        <v>88</v>
      </c>
      <c r="D117" s="518"/>
      <c r="E117" s="538"/>
      <c r="F117" s="539"/>
      <c r="G117" s="539"/>
      <c r="H117" s="520"/>
      <c r="I117" s="540">
        <f t="shared" ref="I117:N117" si="20">SUM(I108:I116)</f>
        <v>0</v>
      </c>
      <c r="J117" s="540">
        <f t="shared" si="20"/>
        <v>0</v>
      </c>
      <c r="K117" s="540">
        <f t="shared" si="20"/>
        <v>0</v>
      </c>
      <c r="L117" s="540">
        <f t="shared" si="20"/>
        <v>0</v>
      </c>
      <c r="M117" s="540">
        <f t="shared" si="20"/>
        <v>0</v>
      </c>
      <c r="N117" s="541">
        <f t="shared" si="20"/>
        <v>0</v>
      </c>
      <c r="O117" s="737"/>
      <c r="Q117" s="4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45" customFormat="1" ht="7.5" customHeight="1">
      <c r="A118" s="357"/>
      <c r="B118" s="543"/>
      <c r="C118" s="526"/>
      <c r="D118" s="544"/>
      <c r="E118" s="544"/>
      <c r="F118" s="545"/>
      <c r="G118" s="545"/>
      <c r="H118" s="528"/>
      <c r="I118" s="528"/>
      <c r="J118" s="528"/>
      <c r="K118" s="528"/>
      <c r="L118" s="528"/>
      <c r="M118" s="528"/>
      <c r="N118" s="749"/>
      <c r="O118" s="542"/>
      <c r="Q118" s="4"/>
    </row>
    <row r="119" spans="1:17" s="245" customFormat="1" ht="12" customHeight="1">
      <c r="A119" s="357"/>
      <c r="B119" s="501"/>
      <c r="C119" s="311" t="s">
        <v>89</v>
      </c>
      <c r="D119" s="312"/>
      <c r="E119" s="312"/>
      <c r="F119" s="188"/>
      <c r="G119" s="188"/>
      <c r="H119" s="277"/>
      <c r="I119" s="277"/>
      <c r="J119" s="277"/>
      <c r="K119" s="277"/>
      <c r="L119" s="277"/>
      <c r="M119" s="277"/>
      <c r="N119" s="531"/>
      <c r="O119" s="515"/>
      <c r="Q119" s="4"/>
    </row>
    <row r="120" spans="1:17" s="245" customFormat="1">
      <c r="A120" s="357"/>
      <c r="B120" s="501"/>
      <c r="C120" s="276"/>
      <c r="D120" s="183" t="s">
        <v>1</v>
      </c>
      <c r="E120" s="151"/>
      <c r="F120" s="192"/>
      <c r="G120" s="192"/>
      <c r="H120" s="277"/>
      <c r="I120" s="502">
        <v>0</v>
      </c>
      <c r="J120" s="502">
        <v>0</v>
      </c>
      <c r="K120" s="502">
        <v>0</v>
      </c>
      <c r="L120" s="502">
        <v>0</v>
      </c>
      <c r="M120" s="502">
        <v>0</v>
      </c>
      <c r="N120" s="532">
        <f t="shared" ref="N120:N139" si="21">SUM(I120:M120)</f>
        <v>0</v>
      </c>
      <c r="O120" s="737"/>
      <c r="Q120" s="4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45" customFormat="1">
      <c r="A121" s="357"/>
      <c r="B121" s="501"/>
      <c r="C121" s="276"/>
      <c r="D121" s="183" t="s">
        <v>73</v>
      </c>
      <c r="E121" s="151"/>
      <c r="F121" s="192"/>
      <c r="G121" s="192"/>
      <c r="H121" s="277"/>
      <c r="I121" s="502">
        <v>0</v>
      </c>
      <c r="J121" s="502">
        <v>0</v>
      </c>
      <c r="K121" s="502">
        <v>0</v>
      </c>
      <c r="L121" s="502">
        <v>0</v>
      </c>
      <c r="M121" s="502">
        <v>0</v>
      </c>
      <c r="N121" s="532">
        <f t="shared" si="21"/>
        <v>0</v>
      </c>
      <c r="O121" s="737"/>
      <c r="Q121" s="4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45" customFormat="1">
      <c r="A122" s="357"/>
      <c r="B122" s="501"/>
      <c r="C122" s="276"/>
      <c r="D122" s="183" t="s">
        <v>66</v>
      </c>
      <c r="E122" s="151"/>
      <c r="F122" s="192"/>
      <c r="G122" s="192"/>
      <c r="H122" s="277"/>
      <c r="I122" s="502">
        <v>0</v>
      </c>
      <c r="J122" s="502">
        <v>0</v>
      </c>
      <c r="K122" s="502">
        <v>0</v>
      </c>
      <c r="L122" s="502">
        <v>0</v>
      </c>
      <c r="M122" s="502">
        <v>0</v>
      </c>
      <c r="N122" s="532">
        <f t="shared" si="21"/>
        <v>0</v>
      </c>
      <c r="O122" s="737"/>
      <c r="Q122" s="4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45" customFormat="1">
      <c r="A123" s="357"/>
      <c r="B123" s="501"/>
      <c r="C123" s="276"/>
      <c r="D123" s="183" t="s">
        <v>72</v>
      </c>
      <c r="E123" s="151"/>
      <c r="F123" s="192"/>
      <c r="G123" s="192"/>
      <c r="H123" s="277"/>
      <c r="I123" s="502">
        <v>0</v>
      </c>
      <c r="J123" s="502">
        <v>0</v>
      </c>
      <c r="K123" s="502">
        <v>0</v>
      </c>
      <c r="L123" s="502">
        <v>0</v>
      </c>
      <c r="M123" s="502">
        <v>0</v>
      </c>
      <c r="N123" s="532">
        <f t="shared" si="21"/>
        <v>0</v>
      </c>
      <c r="O123" s="737"/>
      <c r="Q123" s="4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45" customFormat="1">
      <c r="A124" s="357"/>
      <c r="B124" s="501"/>
      <c r="C124" s="276"/>
      <c r="D124" s="151" t="s">
        <v>74</v>
      </c>
      <c r="E124" s="151"/>
      <c r="F124" s="192"/>
      <c r="G124" s="192"/>
      <c r="H124" s="277"/>
      <c r="I124" s="502">
        <v>0</v>
      </c>
      <c r="J124" s="502">
        <v>0</v>
      </c>
      <c r="K124" s="502">
        <v>0</v>
      </c>
      <c r="L124" s="502">
        <v>0</v>
      </c>
      <c r="M124" s="502">
        <v>0</v>
      </c>
      <c r="N124" s="532">
        <f t="shared" si="21"/>
        <v>0</v>
      </c>
      <c r="O124" s="737"/>
      <c r="Q124" s="4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45" customFormat="1">
      <c r="A125" s="357"/>
      <c r="B125" s="501"/>
      <c r="C125" s="276"/>
      <c r="D125" s="151" t="s">
        <v>58</v>
      </c>
      <c r="E125" s="151"/>
      <c r="F125" s="192"/>
      <c r="G125" s="192"/>
      <c r="H125" s="277"/>
      <c r="I125" s="502">
        <v>0</v>
      </c>
      <c r="J125" s="502">
        <v>0</v>
      </c>
      <c r="K125" s="502">
        <v>0</v>
      </c>
      <c r="L125" s="502">
        <v>0</v>
      </c>
      <c r="M125" s="502">
        <v>0</v>
      </c>
      <c r="N125" s="532">
        <f t="shared" si="21"/>
        <v>0</v>
      </c>
      <c r="O125" s="737"/>
      <c r="Q125" s="4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45" customFormat="1">
      <c r="A126" s="357"/>
      <c r="B126" s="501"/>
      <c r="C126" s="276"/>
      <c r="D126" s="183" t="s">
        <v>64</v>
      </c>
      <c r="E126" s="151"/>
      <c r="F126" s="192"/>
      <c r="G126" s="192"/>
      <c r="H126" s="277"/>
      <c r="I126" s="502">
        <v>0</v>
      </c>
      <c r="J126" s="502">
        <v>0</v>
      </c>
      <c r="K126" s="502">
        <v>0</v>
      </c>
      <c r="L126" s="502">
        <v>0</v>
      </c>
      <c r="M126" s="502">
        <v>0</v>
      </c>
      <c r="N126" s="532">
        <f t="shared" si="21"/>
        <v>0</v>
      </c>
      <c r="O126" s="737"/>
      <c r="Q126" s="4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45" customFormat="1">
      <c r="A127" s="357"/>
      <c r="B127" s="501"/>
      <c r="C127" s="276"/>
      <c r="D127" s="151" t="s">
        <v>54</v>
      </c>
      <c r="E127" s="151"/>
      <c r="F127" s="192"/>
      <c r="G127" s="192"/>
      <c r="H127" s="277"/>
      <c r="I127" s="502">
        <v>0</v>
      </c>
      <c r="J127" s="502">
        <v>0</v>
      </c>
      <c r="K127" s="502">
        <v>0</v>
      </c>
      <c r="L127" s="502">
        <v>0</v>
      </c>
      <c r="M127" s="502">
        <v>0</v>
      </c>
      <c r="N127" s="532">
        <f t="shared" si="21"/>
        <v>0</v>
      </c>
      <c r="O127" s="737"/>
      <c r="Q127" s="4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45" customFormat="1">
      <c r="A128" s="357"/>
      <c r="B128" s="501"/>
      <c r="C128" s="276"/>
      <c r="D128" s="183" t="s">
        <v>62</v>
      </c>
      <c r="E128" s="151"/>
      <c r="F128" s="192"/>
      <c r="G128" s="192"/>
      <c r="H128" s="277"/>
      <c r="I128" s="502">
        <v>0</v>
      </c>
      <c r="J128" s="502">
        <v>0</v>
      </c>
      <c r="K128" s="502">
        <v>0</v>
      </c>
      <c r="L128" s="502">
        <v>0</v>
      </c>
      <c r="M128" s="502">
        <v>0</v>
      </c>
      <c r="N128" s="532">
        <f t="shared" si="21"/>
        <v>0</v>
      </c>
      <c r="O128" s="737"/>
      <c r="Q128" s="4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45" customFormat="1">
      <c r="A129" s="357"/>
      <c r="B129" s="501"/>
      <c r="C129" s="276"/>
      <c r="D129" s="183" t="s">
        <v>2</v>
      </c>
      <c r="E129" s="151"/>
      <c r="F129" s="192"/>
      <c r="G129" s="192"/>
      <c r="H129" s="277"/>
      <c r="I129" s="502">
        <v>0</v>
      </c>
      <c r="J129" s="502">
        <v>0</v>
      </c>
      <c r="K129" s="502">
        <v>0</v>
      </c>
      <c r="L129" s="502">
        <v>0</v>
      </c>
      <c r="M129" s="502">
        <v>0</v>
      </c>
      <c r="N129" s="532">
        <f t="shared" si="21"/>
        <v>0</v>
      </c>
      <c r="O129" s="737"/>
      <c r="Q129" s="4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45" customFormat="1">
      <c r="A130" s="357"/>
      <c r="B130" s="501"/>
      <c r="C130" s="276"/>
      <c r="D130" s="183" t="s">
        <v>19</v>
      </c>
      <c r="E130" s="151"/>
      <c r="F130" s="192"/>
      <c r="G130" s="192"/>
      <c r="H130" s="277"/>
      <c r="I130" s="502">
        <v>0</v>
      </c>
      <c r="J130" s="502">
        <v>0</v>
      </c>
      <c r="K130" s="502">
        <v>0</v>
      </c>
      <c r="L130" s="502">
        <v>0</v>
      </c>
      <c r="M130" s="502">
        <v>0</v>
      </c>
      <c r="N130" s="532">
        <f t="shared" si="21"/>
        <v>0</v>
      </c>
      <c r="O130" s="737"/>
      <c r="Q130" s="4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45" customFormat="1">
      <c r="A131" s="357"/>
      <c r="B131" s="501"/>
      <c r="C131" s="276"/>
      <c r="D131" s="183" t="s">
        <v>65</v>
      </c>
      <c r="E131" s="151"/>
      <c r="F131" s="192"/>
      <c r="G131" s="192"/>
      <c r="H131" s="277"/>
      <c r="I131" s="502">
        <v>0</v>
      </c>
      <c r="J131" s="502">
        <v>0</v>
      </c>
      <c r="K131" s="502">
        <v>0</v>
      </c>
      <c r="L131" s="502">
        <v>0</v>
      </c>
      <c r="M131" s="502">
        <v>0</v>
      </c>
      <c r="N131" s="532">
        <f t="shared" si="21"/>
        <v>0</v>
      </c>
      <c r="O131" s="737"/>
      <c r="Q131" s="4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45" customFormat="1">
      <c r="A132" s="357"/>
      <c r="B132" s="501"/>
      <c r="C132" s="276"/>
      <c r="D132" s="151" t="s">
        <v>6</v>
      </c>
      <c r="E132" s="151"/>
      <c r="F132" s="192"/>
      <c r="G132" s="192"/>
      <c r="H132" s="277"/>
      <c r="I132" s="502">
        <v>0</v>
      </c>
      <c r="J132" s="502">
        <v>0</v>
      </c>
      <c r="K132" s="502">
        <v>0</v>
      </c>
      <c r="L132" s="502">
        <v>0</v>
      </c>
      <c r="M132" s="502">
        <v>0</v>
      </c>
      <c r="N132" s="532">
        <f t="shared" si="21"/>
        <v>0</v>
      </c>
      <c r="O132" s="737"/>
      <c r="Q132" s="4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45" customFormat="1">
      <c r="A133" s="357"/>
      <c r="B133" s="501"/>
      <c r="C133" s="276"/>
      <c r="D133" s="151" t="s">
        <v>18</v>
      </c>
      <c r="E133" s="151"/>
      <c r="F133" s="192"/>
      <c r="G133" s="192"/>
      <c r="H133" s="277"/>
      <c r="I133" s="502">
        <v>0</v>
      </c>
      <c r="J133" s="502">
        <v>0</v>
      </c>
      <c r="K133" s="502">
        <v>0</v>
      </c>
      <c r="L133" s="502">
        <v>0</v>
      </c>
      <c r="M133" s="502">
        <v>0</v>
      </c>
      <c r="N133" s="532">
        <f t="shared" si="21"/>
        <v>0</v>
      </c>
      <c r="O133" s="737"/>
      <c r="Q133" s="4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45" customFormat="1">
      <c r="A134" s="357"/>
      <c r="B134" s="501"/>
      <c r="C134" s="276"/>
      <c r="D134" s="183" t="s">
        <v>8</v>
      </c>
      <c r="E134" s="151"/>
      <c r="F134" s="192"/>
      <c r="G134" s="192"/>
      <c r="H134" s="277"/>
      <c r="I134" s="502">
        <v>0</v>
      </c>
      <c r="J134" s="502">
        <v>0</v>
      </c>
      <c r="K134" s="502">
        <v>0</v>
      </c>
      <c r="L134" s="502">
        <v>0</v>
      </c>
      <c r="M134" s="502">
        <v>0</v>
      </c>
      <c r="N134" s="532">
        <f t="shared" si="21"/>
        <v>0</v>
      </c>
      <c r="O134" s="737"/>
      <c r="Q134" s="4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45" customFormat="1">
      <c r="A135" s="357"/>
      <c r="B135" s="501"/>
      <c r="C135" s="276"/>
      <c r="D135" s="183" t="s">
        <v>61</v>
      </c>
      <c r="E135" s="151"/>
      <c r="F135" s="192"/>
      <c r="G135" s="192"/>
      <c r="H135" s="277"/>
      <c r="I135" s="502">
        <v>0</v>
      </c>
      <c r="J135" s="502">
        <v>0</v>
      </c>
      <c r="K135" s="502">
        <v>0</v>
      </c>
      <c r="L135" s="502">
        <v>0</v>
      </c>
      <c r="M135" s="502">
        <v>0</v>
      </c>
      <c r="N135" s="532">
        <f t="shared" si="21"/>
        <v>0</v>
      </c>
      <c r="O135" s="737"/>
      <c r="Q135" s="4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45" customFormat="1">
      <c r="A136" s="357"/>
      <c r="B136" s="501"/>
      <c r="C136" s="276"/>
      <c r="D136" s="183" t="s">
        <v>76</v>
      </c>
      <c r="E136" s="151"/>
      <c r="F136" s="192"/>
      <c r="G136" s="192"/>
      <c r="H136" s="277"/>
      <c r="I136" s="502">
        <v>0</v>
      </c>
      <c r="J136" s="502">
        <v>0</v>
      </c>
      <c r="K136" s="502">
        <v>0</v>
      </c>
      <c r="L136" s="502">
        <v>0</v>
      </c>
      <c r="M136" s="502">
        <v>0</v>
      </c>
      <c r="N136" s="532">
        <f t="shared" si="21"/>
        <v>0</v>
      </c>
      <c r="O136" s="737"/>
      <c r="Q136" s="4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45" customFormat="1">
      <c r="A137" s="357"/>
      <c r="B137" s="501"/>
      <c r="C137" s="276"/>
      <c r="D137" s="183" t="s">
        <v>63</v>
      </c>
      <c r="E137" s="151"/>
      <c r="F137" s="192"/>
      <c r="G137" s="192"/>
      <c r="H137" s="277"/>
      <c r="I137" s="502">
        <v>0</v>
      </c>
      <c r="J137" s="502">
        <v>0</v>
      </c>
      <c r="K137" s="502">
        <v>0</v>
      </c>
      <c r="L137" s="502">
        <v>0</v>
      </c>
      <c r="M137" s="502">
        <v>0</v>
      </c>
      <c r="N137" s="532">
        <f t="shared" si="21"/>
        <v>0</v>
      </c>
      <c r="O137" s="737"/>
      <c r="Q137" s="4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45" customFormat="1">
      <c r="A138" s="357"/>
      <c r="B138" s="501"/>
      <c r="C138" s="276"/>
      <c r="D138" s="183" t="s">
        <v>42</v>
      </c>
      <c r="E138" s="151"/>
      <c r="F138" s="192"/>
      <c r="G138" s="192"/>
      <c r="H138" s="277"/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32">
        <f t="shared" si="21"/>
        <v>0</v>
      </c>
      <c r="O138" s="737"/>
      <c r="Q138" s="4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45" customFormat="1" ht="16.8">
      <c r="A139" s="357"/>
      <c r="B139" s="501"/>
      <c r="C139" s="276"/>
      <c r="D139" s="151" t="s">
        <v>30</v>
      </c>
      <c r="E139" s="151"/>
      <c r="F139" s="192"/>
      <c r="G139" s="192"/>
      <c r="H139" s="277"/>
      <c r="I139" s="503">
        <v>0</v>
      </c>
      <c r="J139" s="503">
        <v>0</v>
      </c>
      <c r="K139" s="503">
        <v>0</v>
      </c>
      <c r="L139" s="503">
        <v>0</v>
      </c>
      <c r="M139" s="503">
        <v>0</v>
      </c>
      <c r="N139" s="533">
        <f t="shared" si="21"/>
        <v>0</v>
      </c>
      <c r="O139" s="737"/>
      <c r="Q139" s="4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45" customFormat="1">
      <c r="A140" s="357"/>
      <c r="B140" s="501"/>
      <c r="C140" s="186" t="s">
        <v>90</v>
      </c>
      <c r="D140" s="151"/>
      <c r="E140" s="151"/>
      <c r="F140" s="192"/>
      <c r="G140" s="192"/>
      <c r="H140" s="277"/>
      <c r="I140" s="491">
        <f t="shared" ref="I140:N140" si="22">SUM(I120:I139)</f>
        <v>0</v>
      </c>
      <c r="J140" s="491">
        <f t="shared" si="22"/>
        <v>0</v>
      </c>
      <c r="K140" s="491">
        <f t="shared" si="22"/>
        <v>0</v>
      </c>
      <c r="L140" s="491">
        <f t="shared" si="22"/>
        <v>0</v>
      </c>
      <c r="M140" s="491">
        <f t="shared" si="22"/>
        <v>0</v>
      </c>
      <c r="N140" s="532">
        <f t="shared" si="22"/>
        <v>0</v>
      </c>
      <c r="O140" s="737"/>
      <c r="Q140" s="4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45" customFormat="1" ht="7.5" customHeight="1">
      <c r="A141" s="357"/>
      <c r="B141" s="501"/>
      <c r="C141" s="276"/>
      <c r="D141" s="312"/>
      <c r="E141" s="312"/>
      <c r="F141" s="188"/>
      <c r="G141" s="188"/>
      <c r="H141" s="277"/>
      <c r="I141" s="295"/>
      <c r="J141" s="295"/>
      <c r="K141" s="295"/>
      <c r="L141" s="295"/>
      <c r="M141" s="295"/>
      <c r="N141" s="535"/>
      <c r="O141" s="515"/>
      <c r="Q141" s="4"/>
    </row>
    <row r="142" spans="1:17" s="276" customFormat="1" ht="12" customHeight="1">
      <c r="A142" s="357"/>
      <c r="B142" s="501"/>
      <c r="C142" s="311" t="s">
        <v>91</v>
      </c>
      <c r="D142" s="151"/>
      <c r="E142" s="319"/>
      <c r="F142" s="320"/>
      <c r="G142" s="320"/>
      <c r="H142" s="277"/>
      <c r="I142" s="280"/>
      <c r="J142" s="280"/>
      <c r="K142" s="280"/>
      <c r="L142" s="280"/>
      <c r="M142" s="280"/>
      <c r="N142" s="747"/>
      <c r="O142" s="515"/>
      <c r="Q142" s="4"/>
    </row>
    <row r="143" spans="1:17" s="276" customFormat="1">
      <c r="A143" s="357"/>
      <c r="B143" s="501"/>
      <c r="C143" s="151"/>
      <c r="D143" s="183" t="s">
        <v>3</v>
      </c>
      <c r="E143" s="158"/>
      <c r="F143" s="320"/>
      <c r="G143" s="320"/>
      <c r="H143" s="277"/>
      <c r="I143" s="502">
        <v>0</v>
      </c>
      <c r="J143" s="502">
        <v>0</v>
      </c>
      <c r="K143" s="502">
        <v>0</v>
      </c>
      <c r="L143" s="502">
        <v>0</v>
      </c>
      <c r="M143" s="502">
        <v>0</v>
      </c>
      <c r="N143" s="532">
        <f t="shared" ref="N143:N149" si="23">SUM(I143:M143)</f>
        <v>0</v>
      </c>
      <c r="O143" s="737"/>
      <c r="Q143" s="4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76" customFormat="1">
      <c r="A144" s="357"/>
      <c r="B144" s="501"/>
      <c r="C144" s="151"/>
      <c r="D144" s="183" t="s">
        <v>4</v>
      </c>
      <c r="E144" s="158"/>
      <c r="F144" s="320"/>
      <c r="G144" s="320"/>
      <c r="H144" s="277"/>
      <c r="I144" s="502">
        <v>0</v>
      </c>
      <c r="J144" s="502">
        <v>0</v>
      </c>
      <c r="K144" s="502">
        <v>0</v>
      </c>
      <c r="L144" s="502">
        <v>0</v>
      </c>
      <c r="M144" s="502">
        <v>0</v>
      </c>
      <c r="N144" s="532">
        <f t="shared" si="23"/>
        <v>0</v>
      </c>
      <c r="O144" s="737"/>
      <c r="Q144" s="4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76" customFormat="1">
      <c r="A145" s="357"/>
      <c r="B145" s="501"/>
      <c r="C145" s="151"/>
      <c r="D145" s="151" t="s">
        <v>1096</v>
      </c>
      <c r="E145" s="158"/>
      <c r="F145" s="320"/>
      <c r="G145" s="320"/>
      <c r="H145" s="277"/>
      <c r="I145" s="502">
        <v>0</v>
      </c>
      <c r="J145" s="502">
        <v>0</v>
      </c>
      <c r="K145" s="502">
        <v>0</v>
      </c>
      <c r="L145" s="502">
        <v>0</v>
      </c>
      <c r="M145" s="502">
        <v>0</v>
      </c>
      <c r="N145" s="532">
        <f t="shared" si="23"/>
        <v>0</v>
      </c>
      <c r="O145" s="737"/>
      <c r="Q145" s="4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76" customFormat="1">
      <c r="A146" s="357"/>
      <c r="B146" s="501"/>
      <c r="C146" s="151"/>
      <c r="D146" s="151" t="s">
        <v>55</v>
      </c>
      <c r="E146" s="158"/>
      <c r="F146" s="320"/>
      <c r="G146" s="320"/>
      <c r="H146" s="277"/>
      <c r="I146" s="502">
        <v>0</v>
      </c>
      <c r="J146" s="502">
        <v>0</v>
      </c>
      <c r="K146" s="502">
        <v>0</v>
      </c>
      <c r="L146" s="502">
        <v>0</v>
      </c>
      <c r="M146" s="502">
        <v>0</v>
      </c>
      <c r="N146" s="532">
        <f t="shared" si="23"/>
        <v>0</v>
      </c>
      <c r="O146" s="737"/>
      <c r="Q146" s="4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76" customFormat="1">
      <c r="A147" s="357"/>
      <c r="B147" s="501"/>
      <c r="C147" s="151"/>
      <c r="D147" s="151" t="s">
        <v>58</v>
      </c>
      <c r="E147" s="158"/>
      <c r="F147" s="320"/>
      <c r="G147" s="320"/>
      <c r="H147" s="277"/>
      <c r="I147" s="502">
        <v>0</v>
      </c>
      <c r="J147" s="502">
        <v>0</v>
      </c>
      <c r="K147" s="502">
        <v>0</v>
      </c>
      <c r="L147" s="502">
        <v>0</v>
      </c>
      <c r="M147" s="502">
        <v>0</v>
      </c>
      <c r="N147" s="532">
        <f t="shared" si="23"/>
        <v>0</v>
      </c>
      <c r="O147" s="737"/>
      <c r="Q147" s="4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76" customFormat="1">
      <c r="A148" s="357"/>
      <c r="B148" s="501"/>
      <c r="C148" s="151"/>
      <c r="D148" s="183" t="s">
        <v>7</v>
      </c>
      <c r="E148" s="158"/>
      <c r="F148" s="320"/>
      <c r="G148" s="320"/>
      <c r="H148" s="277"/>
      <c r="I148" s="502">
        <v>0</v>
      </c>
      <c r="J148" s="502">
        <v>0</v>
      </c>
      <c r="K148" s="502">
        <v>0</v>
      </c>
      <c r="L148" s="502">
        <v>0</v>
      </c>
      <c r="M148" s="502">
        <v>0</v>
      </c>
      <c r="N148" s="532">
        <f t="shared" si="23"/>
        <v>0</v>
      </c>
      <c r="O148" s="737"/>
      <c r="Q148" s="4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76" customFormat="1" ht="16.8">
      <c r="A149" s="357"/>
      <c r="B149" s="501"/>
      <c r="C149" s="151"/>
      <c r="D149" s="151" t="s">
        <v>9</v>
      </c>
      <c r="E149" s="158"/>
      <c r="F149" s="320"/>
      <c r="G149" s="320"/>
      <c r="H149" s="277"/>
      <c r="I149" s="503">
        <v>0</v>
      </c>
      <c r="J149" s="503">
        <v>0</v>
      </c>
      <c r="K149" s="503">
        <v>0</v>
      </c>
      <c r="L149" s="503">
        <v>0</v>
      </c>
      <c r="M149" s="503">
        <v>0</v>
      </c>
      <c r="N149" s="533">
        <f t="shared" si="23"/>
        <v>0</v>
      </c>
      <c r="O149" s="737"/>
      <c r="Q149" s="4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45" customFormat="1">
      <c r="A150" s="357"/>
      <c r="B150" s="501"/>
      <c r="C150" s="312" t="s">
        <v>92</v>
      </c>
      <c r="D150" s="151"/>
      <c r="E150" s="319"/>
      <c r="F150" s="320"/>
      <c r="G150" s="320"/>
      <c r="H150" s="277"/>
      <c r="I150" s="491">
        <f t="shared" ref="I150:N150" si="24">SUM(I143:I149)</f>
        <v>0</v>
      </c>
      <c r="J150" s="491">
        <f t="shared" si="24"/>
        <v>0</v>
      </c>
      <c r="K150" s="491">
        <f t="shared" si="24"/>
        <v>0</v>
      </c>
      <c r="L150" s="491">
        <f t="shared" si="24"/>
        <v>0</v>
      </c>
      <c r="M150" s="491">
        <f t="shared" si="24"/>
        <v>0</v>
      </c>
      <c r="N150" s="532">
        <f t="shared" si="24"/>
        <v>0</v>
      </c>
      <c r="O150" s="737"/>
      <c r="Q150" s="4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45" customFormat="1" ht="7.5" customHeight="1">
      <c r="A151" s="357"/>
      <c r="B151" s="501"/>
      <c r="C151" s="311"/>
      <c r="D151" s="151"/>
      <c r="E151" s="319"/>
      <c r="F151" s="320"/>
      <c r="G151" s="320"/>
      <c r="H151" s="277"/>
      <c r="I151" s="290"/>
      <c r="J151" s="290"/>
      <c r="K151" s="290"/>
      <c r="L151" s="290"/>
      <c r="M151" s="290"/>
      <c r="N151" s="532"/>
      <c r="O151" s="515"/>
      <c r="Q151" s="4"/>
    </row>
    <row r="152" spans="1:17" s="245" customFormat="1">
      <c r="A152" s="357"/>
      <c r="B152" s="501"/>
      <c r="C152" s="311" t="s">
        <v>93</v>
      </c>
      <c r="D152" s="151"/>
      <c r="E152" s="319"/>
      <c r="F152" s="320"/>
      <c r="G152" s="320"/>
      <c r="H152" s="277"/>
      <c r="I152" s="502">
        <v>0</v>
      </c>
      <c r="J152" s="502">
        <v>0</v>
      </c>
      <c r="K152" s="502">
        <v>0</v>
      </c>
      <c r="L152" s="502">
        <v>0</v>
      </c>
      <c r="M152" s="502">
        <v>0</v>
      </c>
      <c r="N152" s="532">
        <f>SUM(I152:M152)</f>
        <v>0</v>
      </c>
      <c r="O152" s="737"/>
      <c r="Q152" s="4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45" customFormat="1">
      <c r="A153" s="357"/>
      <c r="B153" s="501"/>
      <c r="C153" s="311" t="s">
        <v>118</v>
      </c>
      <c r="D153" s="151"/>
      <c r="E153" s="319"/>
      <c r="F153" s="320"/>
      <c r="G153" s="320"/>
      <c r="H153" s="277"/>
      <c r="I153" s="502">
        <v>0</v>
      </c>
      <c r="J153" s="502">
        <v>0</v>
      </c>
      <c r="K153" s="502">
        <v>0</v>
      </c>
      <c r="L153" s="502">
        <v>0</v>
      </c>
      <c r="M153" s="502">
        <v>0</v>
      </c>
      <c r="N153" s="532">
        <f>SUM(I153:M153)</f>
        <v>0</v>
      </c>
      <c r="O153" s="737"/>
      <c r="Q153" s="4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76" customFormat="1" ht="7.5" customHeight="1">
      <c r="A154" s="371"/>
      <c r="B154" s="501"/>
      <c r="C154" s="311"/>
      <c r="D154" s="151"/>
      <c r="E154" s="319"/>
      <c r="F154" s="320"/>
      <c r="G154" s="320"/>
      <c r="H154" s="277"/>
      <c r="I154" s="290"/>
      <c r="J154" s="290"/>
      <c r="K154" s="290"/>
      <c r="L154" s="290"/>
      <c r="M154" s="290"/>
      <c r="N154" s="532"/>
      <c r="O154" s="515"/>
      <c r="Q154" s="4"/>
    </row>
    <row r="155" spans="1:17" s="276" customFormat="1" ht="16.8">
      <c r="A155" s="371"/>
      <c r="B155" s="500" t="s">
        <v>57</v>
      </c>
      <c r="C155" s="275"/>
      <c r="D155" s="275"/>
      <c r="F155" s="189"/>
      <c r="G155" s="189"/>
      <c r="H155" s="372"/>
      <c r="I155" s="492">
        <f t="shared" ref="I155:N155" si="25">I105+I117+I140+I150+I152+I153</f>
        <v>0</v>
      </c>
      <c r="J155" s="492">
        <f t="shared" si="25"/>
        <v>0</v>
      </c>
      <c r="K155" s="492">
        <f t="shared" si="25"/>
        <v>0</v>
      </c>
      <c r="L155" s="492">
        <f t="shared" si="25"/>
        <v>0</v>
      </c>
      <c r="M155" s="492">
        <f t="shared" si="25"/>
        <v>0</v>
      </c>
      <c r="N155" s="750">
        <f t="shared" si="25"/>
        <v>0</v>
      </c>
      <c r="O155" s="737"/>
      <c r="Q155" s="4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76" customFormat="1" ht="8.25" customHeight="1">
      <c r="A156" s="371"/>
      <c r="B156" s="500"/>
      <c r="C156" s="275"/>
      <c r="D156" s="275"/>
      <c r="F156" s="189"/>
      <c r="G156" s="189"/>
      <c r="H156" s="372"/>
      <c r="I156" s="373"/>
      <c r="J156" s="373"/>
      <c r="K156" s="373"/>
      <c r="L156" s="373"/>
      <c r="M156" s="373"/>
      <c r="N156" s="750"/>
      <c r="O156" s="515"/>
      <c r="Q156" s="4"/>
    </row>
    <row r="157" spans="1:17" s="245" customFormat="1" ht="17.399999999999999" thickBot="1">
      <c r="A157" s="357"/>
      <c r="B157" s="546" t="s">
        <v>98</v>
      </c>
      <c r="C157" s="547"/>
      <c r="D157" s="547"/>
      <c r="E157" s="518"/>
      <c r="F157" s="519"/>
      <c r="G157" s="519"/>
      <c r="H157" s="548"/>
      <c r="I157" s="522">
        <f t="shared" ref="I157:N157" si="26">I65-I155</f>
        <v>0</v>
      </c>
      <c r="J157" s="522">
        <f t="shared" si="26"/>
        <v>0</v>
      </c>
      <c r="K157" s="522">
        <f t="shared" si="26"/>
        <v>0</v>
      </c>
      <c r="L157" s="522">
        <f t="shared" si="26"/>
        <v>0</v>
      </c>
      <c r="M157" s="522">
        <f t="shared" si="26"/>
        <v>0</v>
      </c>
      <c r="N157" s="751">
        <f t="shared" si="26"/>
        <v>0</v>
      </c>
      <c r="O157" s="737"/>
      <c r="Q157" s="4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45" customFormat="1" ht="7.5" customHeight="1">
      <c r="A158" s="357"/>
      <c r="B158" s="500"/>
      <c r="C158" s="275"/>
      <c r="D158" s="275"/>
      <c r="E158" s="276"/>
      <c r="F158" s="189"/>
      <c r="G158" s="189"/>
      <c r="H158" s="372"/>
      <c r="I158" s="372"/>
      <c r="J158" s="372"/>
      <c r="K158" s="372"/>
      <c r="L158" s="372"/>
      <c r="M158" s="372"/>
      <c r="N158" s="752"/>
      <c r="O158" s="515"/>
      <c r="Q158" s="4"/>
    </row>
    <row r="159" spans="1:17" ht="12" customHeight="1">
      <c r="B159" s="500" t="s">
        <v>94</v>
      </c>
      <c r="C159" s="275"/>
      <c r="D159" s="275"/>
      <c r="E159" s="260"/>
      <c r="F159" s="192"/>
      <c r="G159" s="192"/>
      <c r="H159" s="329"/>
      <c r="I159" s="331"/>
      <c r="J159" s="329"/>
      <c r="K159" s="329"/>
      <c r="L159" s="329"/>
      <c r="M159" s="329"/>
      <c r="N159" s="753"/>
      <c r="O159" s="515"/>
      <c r="Q159" s="4"/>
    </row>
    <row r="160" spans="1:17">
      <c r="B160" s="501"/>
      <c r="C160" s="151"/>
      <c r="D160" s="151" t="s">
        <v>167</v>
      </c>
      <c r="E160" s="550" t="str">
        <f t="shared" ref="E160:E174" si="27">E17</f>
        <v>Please complete "ENROLLMENT" tab</v>
      </c>
      <c r="F160" s="192"/>
      <c r="G160" s="192"/>
      <c r="H160" s="329"/>
      <c r="I160" s="868">
        <f>CONTROL!L98</f>
        <v>0</v>
      </c>
      <c r="J160" s="39"/>
      <c r="K160" s="389"/>
      <c r="L160" s="329"/>
      <c r="M160" s="334"/>
      <c r="N160" s="532">
        <f>I160</f>
        <v>0</v>
      </c>
      <c r="O160" s="737"/>
      <c r="Q160" s="4" t="str">
        <f>IF(N160='8) 5 YR Budget &amp; Cash Flow Adj'!I160=TRUE,"OK","Tab 7 is UNEQUAL to Tab 9")</f>
        <v>OK</v>
      </c>
    </row>
    <row r="161" spans="1:17">
      <c r="B161" s="501"/>
      <c r="C161" s="151"/>
      <c r="D161" s="151" t="s">
        <v>211</v>
      </c>
      <c r="E161" s="550" t="str">
        <f t="shared" si="27"/>
        <v/>
      </c>
      <c r="F161" s="192"/>
      <c r="G161" s="192"/>
      <c r="H161" s="329"/>
      <c r="I161" s="868">
        <f>CONTROL!L99</f>
        <v>0</v>
      </c>
      <c r="J161" s="39"/>
      <c r="K161" s="389"/>
      <c r="L161" s="329"/>
      <c r="M161" s="334"/>
      <c r="N161" s="532">
        <f t="shared" ref="N161:N175" si="28">I161</f>
        <v>0</v>
      </c>
      <c r="O161" s="737"/>
      <c r="Q161" s="4" t="str">
        <f>IF(N161='8) 5 YR Budget &amp; Cash Flow Adj'!I161=TRUE,"OK","Tab 7 is UNEQUAL to Tab 9")</f>
        <v>OK</v>
      </c>
    </row>
    <row r="162" spans="1:17">
      <c r="B162" s="501"/>
      <c r="C162" s="151"/>
      <c r="D162" s="151" t="s">
        <v>212</v>
      </c>
      <c r="E162" s="550" t="str">
        <f t="shared" si="27"/>
        <v/>
      </c>
      <c r="F162" s="192"/>
      <c r="G162" s="192"/>
      <c r="H162" s="329"/>
      <c r="I162" s="868">
        <f>CONTROL!L100</f>
        <v>0</v>
      </c>
      <c r="J162" s="39"/>
      <c r="K162" s="389"/>
      <c r="L162" s="329"/>
      <c r="M162" s="334"/>
      <c r="N162" s="532">
        <f t="shared" si="28"/>
        <v>0</v>
      </c>
      <c r="O162" s="737"/>
      <c r="Q162" s="4" t="str">
        <f>IF(N162='8) 5 YR Budget &amp; Cash Flow Adj'!I162=TRUE,"OK","Tab 7 is UNEQUAL to Tab 9")</f>
        <v>OK</v>
      </c>
    </row>
    <row r="163" spans="1:17">
      <c r="B163" s="501"/>
      <c r="C163" s="151"/>
      <c r="D163" s="151" t="s">
        <v>213</v>
      </c>
      <c r="E163" s="550" t="str">
        <f t="shared" si="27"/>
        <v/>
      </c>
      <c r="F163" s="192"/>
      <c r="G163" s="192"/>
      <c r="H163" s="329"/>
      <c r="I163" s="868">
        <f>CONTROL!L101</f>
        <v>0</v>
      </c>
      <c r="J163" s="39"/>
      <c r="K163" s="389"/>
      <c r="L163" s="329"/>
      <c r="M163" s="334"/>
      <c r="N163" s="532">
        <f t="shared" si="28"/>
        <v>0</v>
      </c>
      <c r="O163" s="737"/>
      <c r="Q163" s="4" t="str">
        <f>IF(N163='8) 5 YR Budget &amp; Cash Flow Adj'!I163=TRUE,"OK","Tab 7 is UNEQUAL to Tab 9")</f>
        <v>OK</v>
      </c>
    </row>
    <row r="164" spans="1:17">
      <c r="B164" s="501"/>
      <c r="C164" s="151"/>
      <c r="D164" s="151" t="s">
        <v>214</v>
      </c>
      <c r="E164" s="550" t="str">
        <f t="shared" si="27"/>
        <v/>
      </c>
      <c r="F164" s="192"/>
      <c r="G164" s="192"/>
      <c r="H164" s="329"/>
      <c r="I164" s="868">
        <f>CONTROL!L102</f>
        <v>0</v>
      </c>
      <c r="J164" s="39"/>
      <c r="K164" s="389"/>
      <c r="L164" s="329"/>
      <c r="M164" s="334"/>
      <c r="N164" s="532">
        <f t="shared" si="28"/>
        <v>0</v>
      </c>
      <c r="O164" s="737"/>
      <c r="Q164" s="4" t="str">
        <f>IF(N164='8) 5 YR Budget &amp; Cash Flow Adj'!I164=TRUE,"OK","Tab 7 is UNEQUAL to Tab 9")</f>
        <v>OK</v>
      </c>
    </row>
    <row r="165" spans="1:17">
      <c r="B165" s="501"/>
      <c r="C165" s="151"/>
      <c r="D165" s="151" t="s">
        <v>215</v>
      </c>
      <c r="E165" s="550" t="str">
        <f t="shared" si="27"/>
        <v/>
      </c>
      <c r="F165" s="192"/>
      <c r="G165" s="192"/>
      <c r="H165" s="329"/>
      <c r="I165" s="868">
        <f>CONTROL!L103</f>
        <v>0</v>
      </c>
      <c r="J165" s="39"/>
      <c r="K165" s="389"/>
      <c r="L165" s="329"/>
      <c r="M165" s="334"/>
      <c r="N165" s="532">
        <f t="shared" si="28"/>
        <v>0</v>
      </c>
      <c r="O165" s="737"/>
      <c r="Q165" s="4" t="str">
        <f>IF(N165='8) 5 YR Budget &amp; Cash Flow Adj'!I165=TRUE,"OK","Tab 7 is UNEQUAL to Tab 9")</f>
        <v>OK</v>
      </c>
    </row>
    <row r="166" spans="1:17">
      <c r="B166" s="501"/>
      <c r="C166" s="151"/>
      <c r="D166" s="151" t="s">
        <v>216</v>
      </c>
      <c r="E166" s="550" t="str">
        <f t="shared" si="27"/>
        <v/>
      </c>
      <c r="F166" s="192"/>
      <c r="G166" s="192"/>
      <c r="H166" s="329"/>
      <c r="I166" s="868">
        <f>CONTROL!L104</f>
        <v>0</v>
      </c>
      <c r="J166" s="39"/>
      <c r="K166" s="389"/>
      <c r="L166" s="329"/>
      <c r="M166" s="334"/>
      <c r="N166" s="532">
        <f t="shared" si="28"/>
        <v>0</v>
      </c>
      <c r="O166" s="737"/>
      <c r="Q166" s="4" t="str">
        <f>IF(N166='8) 5 YR Budget &amp; Cash Flow Adj'!I166=TRUE,"OK","Tab 7 is UNEQUAL to Tab 9")</f>
        <v>OK</v>
      </c>
    </row>
    <row r="167" spans="1:17">
      <c r="B167" s="501"/>
      <c r="C167" s="151"/>
      <c r="D167" s="151" t="s">
        <v>217</v>
      </c>
      <c r="E167" s="550" t="str">
        <f t="shared" si="27"/>
        <v/>
      </c>
      <c r="F167" s="192"/>
      <c r="G167" s="192"/>
      <c r="H167" s="329"/>
      <c r="I167" s="868">
        <f>CONTROL!L105</f>
        <v>0</v>
      </c>
      <c r="J167" s="39"/>
      <c r="K167" s="389"/>
      <c r="L167" s="329"/>
      <c r="M167" s="334"/>
      <c r="N167" s="532">
        <f t="shared" si="28"/>
        <v>0</v>
      </c>
      <c r="O167" s="737"/>
      <c r="Q167" s="4" t="str">
        <f>IF(N167='8) 5 YR Budget &amp; Cash Flow Adj'!I167=TRUE,"OK","Tab 7 is UNEQUAL to Tab 9")</f>
        <v>OK</v>
      </c>
    </row>
    <row r="168" spans="1:17">
      <c r="B168" s="501"/>
      <c r="C168" s="151"/>
      <c r="D168" s="151" t="s">
        <v>218</v>
      </c>
      <c r="E168" s="550" t="str">
        <f t="shared" si="27"/>
        <v/>
      </c>
      <c r="F168" s="192"/>
      <c r="G168" s="192"/>
      <c r="H168" s="329"/>
      <c r="I168" s="868">
        <f>CONTROL!L106</f>
        <v>0</v>
      </c>
      <c r="J168" s="39"/>
      <c r="K168" s="389"/>
      <c r="L168" s="329"/>
      <c r="M168" s="334"/>
      <c r="N168" s="532">
        <f t="shared" si="28"/>
        <v>0</v>
      </c>
      <c r="O168" s="737"/>
      <c r="Q168" s="4" t="str">
        <f>IF(N168='8) 5 YR Budget &amp; Cash Flow Adj'!I168=TRUE,"OK","Tab 7 is UNEQUAL to Tab 9")</f>
        <v>OK</v>
      </c>
    </row>
    <row r="169" spans="1:17">
      <c r="B169" s="501"/>
      <c r="C169" s="151"/>
      <c r="D169" s="151" t="s">
        <v>219</v>
      </c>
      <c r="E169" s="550" t="str">
        <f t="shared" si="27"/>
        <v/>
      </c>
      <c r="F169" s="192"/>
      <c r="G169" s="192"/>
      <c r="H169" s="329"/>
      <c r="I169" s="868">
        <f>CONTROL!L107</f>
        <v>0</v>
      </c>
      <c r="J169" s="39"/>
      <c r="K169" s="389"/>
      <c r="L169" s="329"/>
      <c r="M169" s="334"/>
      <c r="N169" s="532">
        <f t="shared" si="28"/>
        <v>0</v>
      </c>
      <c r="O169" s="737"/>
      <c r="Q169" s="4" t="str">
        <f>IF(N169='8) 5 YR Budget &amp; Cash Flow Adj'!I169=TRUE,"OK","Tab 7 is UNEQUAL to Tab 9")</f>
        <v>OK</v>
      </c>
    </row>
    <row r="170" spans="1:17">
      <c r="B170" s="501"/>
      <c r="C170" s="151"/>
      <c r="D170" s="151" t="s">
        <v>220</v>
      </c>
      <c r="E170" s="550" t="str">
        <f t="shared" si="27"/>
        <v/>
      </c>
      <c r="F170" s="192"/>
      <c r="G170" s="192"/>
      <c r="H170" s="329"/>
      <c r="I170" s="868">
        <f>CONTROL!L108</f>
        <v>0</v>
      </c>
      <c r="J170" s="39"/>
      <c r="K170" s="389"/>
      <c r="L170" s="329"/>
      <c r="M170" s="334"/>
      <c r="N170" s="532">
        <f t="shared" si="28"/>
        <v>0</v>
      </c>
      <c r="O170" s="737"/>
      <c r="Q170" s="4" t="str">
        <f>IF(N170='8) 5 YR Budget &amp; Cash Flow Adj'!I170=TRUE,"OK","Tab 7 is UNEQUAL to Tab 9")</f>
        <v>OK</v>
      </c>
    </row>
    <row r="171" spans="1:17">
      <c r="B171" s="501"/>
      <c r="C171" s="151"/>
      <c r="D171" s="151" t="s">
        <v>221</v>
      </c>
      <c r="E171" s="550" t="str">
        <f t="shared" si="27"/>
        <v/>
      </c>
      <c r="F171" s="192"/>
      <c r="G171" s="192"/>
      <c r="H171" s="329"/>
      <c r="I171" s="868">
        <f>CONTROL!L109</f>
        <v>0</v>
      </c>
      <c r="J171" s="39"/>
      <c r="K171" s="389"/>
      <c r="L171" s="329"/>
      <c r="M171" s="334"/>
      <c r="N171" s="532">
        <f t="shared" si="28"/>
        <v>0</v>
      </c>
      <c r="O171" s="737"/>
      <c r="Q171" s="4" t="str">
        <f>IF(N171='8) 5 YR Budget &amp; Cash Flow Adj'!I171=TRUE,"OK","Tab 7 is UNEQUAL to Tab 9")</f>
        <v>OK</v>
      </c>
    </row>
    <row r="172" spans="1:17">
      <c r="B172" s="501"/>
      <c r="C172" s="151"/>
      <c r="D172" s="151" t="s">
        <v>222</v>
      </c>
      <c r="E172" s="550" t="str">
        <f t="shared" si="27"/>
        <v/>
      </c>
      <c r="F172" s="192"/>
      <c r="G172" s="192"/>
      <c r="H172" s="329"/>
      <c r="I172" s="868">
        <f>CONTROL!L110</f>
        <v>0</v>
      </c>
      <c r="J172" s="39"/>
      <c r="K172" s="389"/>
      <c r="L172" s="329"/>
      <c r="M172" s="334"/>
      <c r="N172" s="532">
        <f t="shared" si="28"/>
        <v>0</v>
      </c>
      <c r="O172" s="737"/>
      <c r="Q172" s="4" t="str">
        <f>IF(N172='8) 5 YR Budget &amp; Cash Flow Adj'!I172=TRUE,"OK","Tab 7 is UNEQUAL to Tab 9")</f>
        <v>OK</v>
      </c>
    </row>
    <row r="173" spans="1:17">
      <c r="B173" s="501"/>
      <c r="C173" s="151"/>
      <c r="D173" s="151" t="s">
        <v>223</v>
      </c>
      <c r="E173" s="550" t="str">
        <f t="shared" si="27"/>
        <v/>
      </c>
      <c r="F173" s="192"/>
      <c r="G173" s="192"/>
      <c r="H173" s="329"/>
      <c r="I173" s="868">
        <f>CONTROL!L111</f>
        <v>0</v>
      </c>
      <c r="J173" s="39"/>
      <c r="K173" s="389"/>
      <c r="L173" s="329"/>
      <c r="M173" s="334"/>
      <c r="N173" s="532">
        <f t="shared" si="28"/>
        <v>0</v>
      </c>
      <c r="O173" s="737"/>
      <c r="Q173" s="4" t="str">
        <f>IF(N173='8) 5 YR Budget &amp; Cash Flow Adj'!I173=TRUE,"OK","Tab 7 is UNEQUAL to Tab 9")</f>
        <v>OK</v>
      </c>
    </row>
    <row r="174" spans="1:17">
      <c r="B174" s="501"/>
      <c r="C174" s="151"/>
      <c r="D174" s="151" t="s">
        <v>224</v>
      </c>
      <c r="E174" s="550" t="str">
        <f t="shared" si="27"/>
        <v/>
      </c>
      <c r="F174" s="192"/>
      <c r="G174" s="192"/>
      <c r="H174" s="329"/>
      <c r="I174" s="868">
        <f>CONTROL!L112</f>
        <v>0</v>
      </c>
      <c r="J174" s="39"/>
      <c r="K174" s="389"/>
      <c r="L174" s="329"/>
      <c r="M174" s="334"/>
      <c r="N174" s="532">
        <f t="shared" si="28"/>
        <v>0</v>
      </c>
      <c r="O174" s="737"/>
      <c r="Q174" s="4" t="str">
        <f>IF(N174='8) 5 YR Budget &amp; Cash Flow Adj'!I174=TRUE,"OK","Tab 7 is UNEQUAL to Tab 9")</f>
        <v>OK</v>
      </c>
    </row>
    <row r="175" spans="1:17" s="380" customFormat="1" ht="16.8">
      <c r="A175" s="375"/>
      <c r="B175" s="504"/>
      <c r="C175" s="376"/>
      <c r="D175" s="376" t="s">
        <v>168</v>
      </c>
      <c r="E175" s="279" t="str">
        <f>IF(COUNTIF(CONTROL!E113:E147,"&gt;0")&gt;0,"Additional Districts Count =  "&amp;COUNTIF(CONTROL!E113:E147,"&gt;0"),"")</f>
        <v/>
      </c>
      <c r="F175" s="188"/>
      <c r="G175" s="188"/>
      <c r="H175" s="377"/>
      <c r="I175" s="871">
        <f>CONTROL!L148</f>
        <v>0</v>
      </c>
      <c r="J175" s="39"/>
      <c r="K175" s="872"/>
      <c r="L175" s="378"/>
      <c r="M175" s="379"/>
      <c r="N175" s="532">
        <f t="shared" si="28"/>
        <v>0</v>
      </c>
      <c r="O175" s="737"/>
      <c r="Q175" s="4" t="str">
        <f>IF(N175='8) 5 YR Budget &amp; Cash Flow Adj'!I175=TRUE,"OK","Tab 7 is UNEQUAL to Tab 9")</f>
        <v>OK</v>
      </c>
    </row>
    <row r="176" spans="1:17" s="380" customFormat="1" ht="16.8">
      <c r="A176" s="375"/>
      <c r="B176" s="505" t="s">
        <v>95</v>
      </c>
      <c r="C176" s="381"/>
      <c r="D176" s="381"/>
      <c r="E176" s="382"/>
      <c r="F176" s="383"/>
      <c r="G176" s="383"/>
      <c r="H176" s="384"/>
      <c r="I176" s="869">
        <f>SUM(I160:I175)</f>
        <v>0</v>
      </c>
      <c r="J176" s="39"/>
      <c r="K176" s="873"/>
      <c r="L176" s="385"/>
      <c r="M176" s="386"/>
      <c r="N176" s="870">
        <f>I176</f>
        <v>0</v>
      </c>
      <c r="O176" s="737"/>
      <c r="Q176" s="4" t="str">
        <f>IF(N176='8) 5 YR Budget &amp; Cash Flow Adj'!I176=TRUE,"OK","Tab 7 is UNEQUAL to Tab 9")</f>
        <v>OK</v>
      </c>
    </row>
    <row r="177" spans="1:17" s="151" customFormat="1" ht="7.5" customHeight="1">
      <c r="A177" s="387"/>
      <c r="B177" s="498"/>
      <c r="C177" s="260"/>
      <c r="D177" s="260"/>
      <c r="E177" s="260"/>
      <c r="F177" s="192"/>
      <c r="G177" s="192"/>
      <c r="H177" s="329"/>
      <c r="I177" s="388"/>
      <c r="J177" s="39"/>
      <c r="K177" s="389"/>
      <c r="L177" s="329"/>
      <c r="M177" s="329"/>
      <c r="N177" s="754"/>
      <c r="O177" s="515"/>
      <c r="Q177" s="4"/>
    </row>
    <row r="178" spans="1:17" ht="16.8">
      <c r="B178" s="506" t="s">
        <v>96</v>
      </c>
      <c r="C178" s="390"/>
      <c r="D178" s="390"/>
      <c r="E178" s="391"/>
      <c r="F178" s="392"/>
      <c r="G178" s="392"/>
      <c r="H178" s="393"/>
      <c r="I178" s="394">
        <f>IF(I176&gt;0,I65/I176,0)</f>
        <v>0</v>
      </c>
      <c r="J178" s="39"/>
      <c r="K178" s="874"/>
      <c r="L178" s="395"/>
      <c r="M178" s="396"/>
      <c r="N178" s="755">
        <f>IF(N176&gt;0,N65/N176,0)</f>
        <v>0</v>
      </c>
      <c r="O178" s="737"/>
      <c r="Q178" s="4" t="str">
        <f>IF(N178='8) 5 YR Budget &amp; Cash Flow Adj'!I178=TRUE,"OK","Tab 7 is UNEQUAL to Tab 9")</f>
        <v>OK</v>
      </c>
    </row>
    <row r="179" spans="1:17" s="151" customFormat="1" ht="7.5" customHeight="1">
      <c r="A179" s="387"/>
      <c r="B179" s="498"/>
      <c r="C179" s="260"/>
      <c r="D179" s="260"/>
      <c r="E179" s="260"/>
      <c r="F179" s="192"/>
      <c r="G179" s="192"/>
      <c r="H179" s="329"/>
      <c r="I179" s="388"/>
      <c r="J179" s="39"/>
      <c r="K179" s="389"/>
      <c r="L179" s="329"/>
      <c r="M179" s="329"/>
      <c r="N179" s="754"/>
      <c r="O179" s="515"/>
      <c r="Q179" s="4"/>
    </row>
    <row r="180" spans="1:17" ht="17.399999999999999" thickBot="1">
      <c r="B180" s="507" t="s">
        <v>97</v>
      </c>
      <c r="C180" s="508"/>
      <c r="D180" s="508"/>
      <c r="E180" s="509"/>
      <c r="F180" s="510"/>
      <c r="G180" s="510"/>
      <c r="H180" s="511"/>
      <c r="I180" s="512">
        <f>IF(I176&gt;0,I155/I176,0)</f>
        <v>0</v>
      </c>
      <c r="J180" s="876"/>
      <c r="K180" s="875"/>
      <c r="L180" s="513"/>
      <c r="M180" s="514"/>
      <c r="N180" s="756">
        <f>IF(N176&gt;0,N155/N176,0)</f>
        <v>0</v>
      </c>
      <c r="O180" s="828"/>
      <c r="Q180" s="4" t="str">
        <f>IF(N180='8) 5 YR Budget &amp; Cash Flow Adj'!I180=TRUE,"OK","Tab 7 is UNEQUAL to Tab 9")</f>
        <v>OK</v>
      </c>
    </row>
    <row r="181" spans="1:17" ht="12" customHeight="1">
      <c r="B181" s="275"/>
      <c r="C181" s="275"/>
      <c r="D181" s="275"/>
      <c r="E181" s="260"/>
      <c r="F181" s="192"/>
      <c r="G181" s="192"/>
      <c r="H181" s="399"/>
      <c r="I181" s="395"/>
      <c r="J181" s="395"/>
      <c r="K181" s="395"/>
      <c r="L181" s="395"/>
      <c r="M181" s="395"/>
      <c r="N181" s="395"/>
      <c r="O181" s="400"/>
      <c r="Q181" s="401"/>
    </row>
  </sheetData>
  <customSheetViews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60:E174 E17:E31">
    <cfRule type="cellIs" dxfId="14" priority="12" operator="equal">
      <formula>"(Select from drop-down list)"</formula>
    </cfRule>
  </conditionalFormatting>
  <conditionalFormatting sqref="I2">
    <cfRule type="expression" dxfId="13" priority="8">
      <formula>School="Enter School Name Here"</formula>
    </cfRule>
  </conditionalFormatting>
  <conditionalFormatting sqref="I5">
    <cfRule type="expression" dxfId="12" priority="7">
      <formula>AcadYr1="Select from dropdown list --&gt;"</formula>
    </cfRule>
  </conditionalFormatting>
  <conditionalFormatting sqref="E160:E174 E17:E31">
    <cfRule type="cellIs" dxfId="11" priority="6" operator="equal">
      <formula>"Please complete ""ENROLLMENT"" tab"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>
      <formula1>#REF!</formula1>
    </dataValidation>
    <dataValidation allowBlank="1" showInputMessage="1" showErrorMessage="1" promptTitle="INPUT TIP" prompt="Include the SPED additive only (exclude the Basic Tuition which is included in Regular Ed)." sqref="J34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I19" sqref="I19"/>
    </sheetView>
  </sheetViews>
  <sheetFormatPr defaultColWidth="8.88671875" defaultRowHeight="15" outlineLevelCol="1"/>
  <cols>
    <col min="1" max="1" width="3.6640625" style="229" customWidth="1"/>
    <col min="2" max="3" width="2.33203125" style="229" customWidth="1"/>
    <col min="4" max="4" width="25.6640625" style="229" customWidth="1"/>
    <col min="5" max="5" width="40.6640625" style="230" customWidth="1"/>
    <col min="6" max="6" width="2.44140625" style="231" customWidth="1"/>
    <col min="7" max="7" width="16.33203125" style="231" bestFit="1" customWidth="1"/>
    <col min="8" max="8" width="2.6640625" style="232" customWidth="1"/>
    <col min="9" max="20" width="10.88671875" style="229" customWidth="1"/>
    <col min="21" max="21" width="12" style="229" customWidth="1"/>
    <col min="22" max="22" width="4.109375" style="229" customWidth="1"/>
    <col min="23" max="23" width="20.88671875" style="232" customWidth="1" outlineLevel="1"/>
    <col min="24" max="16384" width="8.88671875" style="229"/>
  </cols>
  <sheetData>
    <row r="1" spans="2:24" ht="15.6" thickBot="1"/>
    <row r="2" spans="2:24" s="1" customFormat="1" ht="16.2" thickTop="1" thickBot="1">
      <c r="B2" s="1164" t="s">
        <v>302</v>
      </c>
      <c r="C2" s="1165"/>
      <c r="D2" s="1165"/>
      <c r="E2" s="1165"/>
      <c r="F2" s="1165"/>
      <c r="G2" s="1165"/>
      <c r="H2" s="1166"/>
      <c r="I2" s="1160" t="str">
        <f>'4) Pre-Opening Period Budget'!B2</f>
        <v>Please enter school name on tab - "1) School Information"</v>
      </c>
      <c r="J2" s="1160"/>
      <c r="K2" s="1160"/>
      <c r="L2" s="1160"/>
      <c r="M2" s="1160"/>
      <c r="N2" s="1160"/>
      <c r="O2" s="1160"/>
      <c r="P2" s="1160"/>
      <c r="Q2" s="1160"/>
      <c r="R2" s="1160"/>
      <c r="S2" s="1160"/>
      <c r="T2" s="1160"/>
      <c r="U2" s="1161"/>
      <c r="W2" s="930" t="s">
        <v>1085</v>
      </c>
    </row>
    <row r="3" spans="2:24" s="1" customFormat="1" ht="15.6" thickBot="1">
      <c r="B3" s="1167"/>
      <c r="C3" s="1168"/>
      <c r="D3" s="1168"/>
      <c r="E3" s="1168"/>
      <c r="F3" s="1168"/>
      <c r="G3" s="1168"/>
      <c r="H3" s="1169"/>
      <c r="I3" s="1144" t="s">
        <v>144</v>
      </c>
      <c r="J3" s="1144"/>
      <c r="K3" s="1144"/>
      <c r="L3" s="1144"/>
      <c r="M3" s="1144"/>
      <c r="N3" s="1144"/>
      <c r="O3" s="1144"/>
      <c r="P3" s="1144"/>
      <c r="Q3" s="1144"/>
      <c r="R3" s="1144"/>
      <c r="S3" s="1144"/>
      <c r="T3" s="1144"/>
      <c r="U3" s="1162"/>
      <c r="W3" s="757" t="str">
        <f>IF(COUNTIFS(W6:W181,"&lt;&gt;OK",W6:W181,"&lt;&gt;")&lt;&gt;0,"TOTALS UNEQUAL - (See Below)","TOTALS MATCH")</f>
        <v>TOTALS MATCH</v>
      </c>
      <c r="X3" s="758"/>
    </row>
    <row r="4" spans="2:24" s="1" customFormat="1">
      <c r="B4" s="1167"/>
      <c r="C4" s="1168"/>
      <c r="D4" s="1168"/>
      <c r="E4" s="1168"/>
      <c r="F4" s="1168"/>
      <c r="G4" s="1168"/>
      <c r="H4" s="1169"/>
      <c r="I4" s="1144" t="str">
        <f>'6) Year 1 Budget &amp; Assumptions'!I5</f>
        <v>Please complete entering all information  on tab - "1) School Information"</v>
      </c>
      <c r="J4" s="1144"/>
      <c r="K4" s="1144"/>
      <c r="L4" s="1144"/>
      <c r="M4" s="1144"/>
      <c r="N4" s="1144"/>
      <c r="O4" s="1144"/>
      <c r="P4" s="1144"/>
      <c r="Q4" s="1144"/>
      <c r="R4" s="1144"/>
      <c r="S4" s="1144"/>
      <c r="T4" s="1144"/>
      <c r="U4" s="1162"/>
      <c r="W4" s="235"/>
    </row>
    <row r="5" spans="2:24" s="1" customFormat="1">
      <c r="B5" s="1170"/>
      <c r="C5" s="1171"/>
      <c r="D5" s="1171"/>
      <c r="E5" s="1171"/>
      <c r="F5" s="1171"/>
      <c r="G5" s="1171"/>
      <c r="H5" s="1172"/>
      <c r="I5" s="1146"/>
      <c r="J5" s="1146"/>
      <c r="K5" s="1146"/>
      <c r="L5" s="1146"/>
      <c r="M5" s="1146"/>
      <c r="N5" s="1146"/>
      <c r="O5" s="1146"/>
      <c r="P5" s="1146"/>
      <c r="Q5" s="1146"/>
      <c r="R5" s="1146"/>
      <c r="S5" s="1146"/>
      <c r="T5" s="1146"/>
      <c r="U5" s="1163"/>
      <c r="W5" s="235"/>
    </row>
    <row r="6" spans="2:24" s="1" customFormat="1">
      <c r="B6" s="237" t="s">
        <v>23</v>
      </c>
      <c r="C6" s="238"/>
      <c r="D6" s="238"/>
      <c r="E6" s="239"/>
      <c r="F6" s="240"/>
      <c r="G6" s="240"/>
      <c r="H6" s="241"/>
      <c r="I6" s="242">
        <f t="shared" ref="I6:U6" si="0">I66</f>
        <v>0</v>
      </c>
      <c r="J6" s="243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243">
        <f t="shared" si="0"/>
        <v>0</v>
      </c>
      <c r="O6" s="243">
        <f t="shared" si="0"/>
        <v>0</v>
      </c>
      <c r="P6" s="243">
        <f t="shared" si="0"/>
        <v>0</v>
      </c>
      <c r="Q6" s="243">
        <f t="shared" si="0"/>
        <v>0</v>
      </c>
      <c r="R6" s="243">
        <f t="shared" si="0"/>
        <v>0</v>
      </c>
      <c r="S6" s="243">
        <f t="shared" si="0"/>
        <v>0</v>
      </c>
      <c r="T6" s="243">
        <f t="shared" si="0"/>
        <v>0</v>
      </c>
      <c r="U6" s="244">
        <f t="shared" si="0"/>
        <v>0</v>
      </c>
      <c r="W6" s="4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45"/>
    </row>
    <row r="7" spans="2:24" s="1" customFormat="1">
      <c r="B7" s="233" t="s">
        <v>0</v>
      </c>
      <c r="C7" s="234"/>
      <c r="D7" s="234"/>
      <c r="E7" s="246"/>
      <c r="F7" s="192"/>
      <c r="G7" s="192"/>
      <c r="H7" s="247"/>
      <c r="I7" s="248">
        <f t="shared" ref="I7:U7" si="1">I156</f>
        <v>0</v>
      </c>
      <c r="J7" s="249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249">
        <f t="shared" si="1"/>
        <v>0</v>
      </c>
      <c r="O7" s="249">
        <f t="shared" si="1"/>
        <v>0</v>
      </c>
      <c r="P7" s="249">
        <f t="shared" si="1"/>
        <v>0</v>
      </c>
      <c r="Q7" s="249">
        <f t="shared" si="1"/>
        <v>0</v>
      </c>
      <c r="R7" s="249">
        <f t="shared" si="1"/>
        <v>0</v>
      </c>
      <c r="S7" s="249">
        <f t="shared" si="1"/>
        <v>0</v>
      </c>
      <c r="T7" s="249">
        <f t="shared" si="1"/>
        <v>0</v>
      </c>
      <c r="U7" s="250">
        <f t="shared" si="1"/>
        <v>0</v>
      </c>
      <c r="W7" s="4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45"/>
    </row>
    <row r="8" spans="2:24" s="1" customFormat="1">
      <c r="B8" s="233" t="s">
        <v>22</v>
      </c>
      <c r="C8" s="234"/>
      <c r="D8" s="234"/>
      <c r="E8" s="246"/>
      <c r="F8" s="192"/>
      <c r="G8" s="192"/>
      <c r="H8" s="247"/>
      <c r="I8" s="248">
        <f t="shared" ref="I8:U8" si="2">I6-I7</f>
        <v>0</v>
      </c>
      <c r="J8" s="249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249">
        <f t="shared" si="2"/>
        <v>0</v>
      </c>
      <c r="O8" s="249">
        <f t="shared" si="2"/>
        <v>0</v>
      </c>
      <c r="P8" s="249">
        <f t="shared" si="2"/>
        <v>0</v>
      </c>
      <c r="Q8" s="249">
        <f t="shared" si="2"/>
        <v>0</v>
      </c>
      <c r="R8" s="249">
        <f t="shared" si="2"/>
        <v>0</v>
      </c>
      <c r="S8" s="249">
        <f t="shared" si="2"/>
        <v>0</v>
      </c>
      <c r="T8" s="249">
        <f t="shared" si="2"/>
        <v>0</v>
      </c>
      <c r="U8" s="250">
        <f t="shared" si="2"/>
        <v>0</v>
      </c>
      <c r="W8" s="4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45"/>
    </row>
    <row r="9" spans="2:24" s="1" customFormat="1">
      <c r="B9" s="233" t="s">
        <v>132</v>
      </c>
      <c r="C9" s="234"/>
      <c r="D9" s="234"/>
      <c r="E9" s="246"/>
      <c r="F9" s="192"/>
      <c r="G9" s="192"/>
      <c r="H9" s="247"/>
      <c r="I9" s="248">
        <f t="shared" ref="I9:U9" si="3">I175</f>
        <v>0</v>
      </c>
      <c r="J9" s="249">
        <f t="shared" si="3"/>
        <v>0</v>
      </c>
      <c r="K9" s="249">
        <f t="shared" si="3"/>
        <v>0</v>
      </c>
      <c r="L9" s="249">
        <f t="shared" si="3"/>
        <v>0</v>
      </c>
      <c r="M9" s="249">
        <f t="shared" si="3"/>
        <v>0</v>
      </c>
      <c r="N9" s="249">
        <f t="shared" si="3"/>
        <v>0</v>
      </c>
      <c r="O9" s="249">
        <f t="shared" si="3"/>
        <v>0</v>
      </c>
      <c r="P9" s="249">
        <f t="shared" si="3"/>
        <v>0</v>
      </c>
      <c r="Q9" s="249">
        <f t="shared" si="3"/>
        <v>0</v>
      </c>
      <c r="R9" s="249">
        <f t="shared" si="3"/>
        <v>0</v>
      </c>
      <c r="S9" s="249">
        <f t="shared" si="3"/>
        <v>0</v>
      </c>
      <c r="T9" s="249">
        <f t="shared" si="3"/>
        <v>0</v>
      </c>
      <c r="U9" s="250">
        <f t="shared" si="3"/>
        <v>0</v>
      </c>
      <c r="W9" s="4" t="str">
        <f>IF(U9='8) 5 YR Budget &amp; Cash Flow Adj'!I196=TRUE,"OK","Tab 7 is UNEQUAL to Tab 9")</f>
        <v>OK</v>
      </c>
    </row>
    <row r="10" spans="2:24" s="1" customFormat="1">
      <c r="B10" s="233" t="s">
        <v>129</v>
      </c>
      <c r="C10" s="234"/>
      <c r="D10" s="234"/>
      <c r="E10" s="246"/>
      <c r="F10" s="192"/>
      <c r="G10" s="192"/>
      <c r="H10" s="247"/>
      <c r="I10" s="248">
        <f t="shared" ref="I10:U10" si="4">I179</f>
        <v>0</v>
      </c>
      <c r="J10" s="249">
        <f t="shared" si="4"/>
        <v>0</v>
      </c>
      <c r="K10" s="249">
        <f t="shared" si="4"/>
        <v>0</v>
      </c>
      <c r="L10" s="249">
        <f t="shared" si="4"/>
        <v>0</v>
      </c>
      <c r="M10" s="249">
        <f t="shared" si="4"/>
        <v>0</v>
      </c>
      <c r="N10" s="249">
        <f t="shared" si="4"/>
        <v>0</v>
      </c>
      <c r="O10" s="249">
        <f t="shared" si="4"/>
        <v>0</v>
      </c>
      <c r="P10" s="249">
        <f t="shared" si="4"/>
        <v>0</v>
      </c>
      <c r="Q10" s="249">
        <f t="shared" si="4"/>
        <v>0</v>
      </c>
      <c r="R10" s="249">
        <f t="shared" si="4"/>
        <v>0</v>
      </c>
      <c r="S10" s="249">
        <f t="shared" si="4"/>
        <v>0</v>
      </c>
      <c r="T10" s="249">
        <f t="shared" si="4"/>
        <v>0</v>
      </c>
      <c r="U10" s="250">
        <f t="shared" si="4"/>
        <v>0</v>
      </c>
      <c r="W10" s="4" t="str">
        <f>IF(U10='8) 5 YR Budget &amp; Cash Flow Adj'!I200=TRUE,"OK","Tab 7 is UNEQUAL to Tab 9")</f>
        <v>OK</v>
      </c>
    </row>
    <row r="11" spans="2:24" s="1" customFormat="1">
      <c r="B11" s="251" t="s">
        <v>152</v>
      </c>
      <c r="C11" s="252"/>
      <c r="D11" s="252"/>
      <c r="E11" s="253"/>
      <c r="F11" s="254"/>
      <c r="G11" s="254"/>
      <c r="H11" s="255"/>
      <c r="I11" s="256">
        <f t="shared" ref="I11:U11" si="5">SUM(I8:I10)</f>
        <v>0</v>
      </c>
      <c r="J11" s="257">
        <f t="shared" si="5"/>
        <v>0</v>
      </c>
      <c r="K11" s="257">
        <f t="shared" si="5"/>
        <v>0</v>
      </c>
      <c r="L11" s="257">
        <f t="shared" si="5"/>
        <v>0</v>
      </c>
      <c r="M11" s="257">
        <f t="shared" si="5"/>
        <v>0</v>
      </c>
      <c r="N11" s="257">
        <f t="shared" si="5"/>
        <v>0</v>
      </c>
      <c r="O11" s="257">
        <f t="shared" si="5"/>
        <v>0</v>
      </c>
      <c r="P11" s="257">
        <f t="shared" si="5"/>
        <v>0</v>
      </c>
      <c r="Q11" s="257">
        <f t="shared" si="5"/>
        <v>0</v>
      </c>
      <c r="R11" s="257">
        <f t="shared" si="5"/>
        <v>0</v>
      </c>
      <c r="S11" s="257">
        <f t="shared" si="5"/>
        <v>0</v>
      </c>
      <c r="T11" s="257">
        <f t="shared" si="5"/>
        <v>0</v>
      </c>
      <c r="U11" s="258">
        <f t="shared" si="5"/>
        <v>0</v>
      </c>
      <c r="W11" s="4" t="str">
        <f>IF(U11='8) 5 YR Budget &amp; Cash Flow Adj'!I202=TRUE,"OK","Tab 7 is UNEQUAL to Tab 9")</f>
        <v>OK</v>
      </c>
    </row>
    <row r="12" spans="2:24" s="1" customFormat="1" ht="8.1" customHeight="1">
      <c r="B12" s="259"/>
      <c r="C12" s="260"/>
      <c r="D12" s="260"/>
      <c r="E12" s="246"/>
      <c r="F12" s="192"/>
      <c r="G12" s="192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2:24" s="267" customFormat="1">
      <c r="B13" s="1159"/>
      <c r="C13" s="1138"/>
      <c r="D13" s="1138"/>
      <c r="E13" s="1138"/>
      <c r="F13" s="263"/>
      <c r="G13" s="263"/>
      <c r="H13" s="264"/>
      <c r="I13" s="265" t="s">
        <v>255</v>
      </c>
      <c r="J13" s="265" t="s">
        <v>256</v>
      </c>
      <c r="K13" s="265" t="s">
        <v>257</v>
      </c>
      <c r="L13" s="265" t="s">
        <v>258</v>
      </c>
      <c r="M13" s="265" t="s">
        <v>259</v>
      </c>
      <c r="N13" s="265" t="s">
        <v>260</v>
      </c>
      <c r="O13" s="265" t="s">
        <v>249</v>
      </c>
      <c r="P13" s="265" t="s">
        <v>250</v>
      </c>
      <c r="Q13" s="265" t="s">
        <v>251</v>
      </c>
      <c r="R13" s="265" t="s">
        <v>252</v>
      </c>
      <c r="S13" s="265" t="s">
        <v>253</v>
      </c>
      <c r="T13" s="265" t="s">
        <v>254</v>
      </c>
      <c r="U13" s="266" t="s">
        <v>99</v>
      </c>
    </row>
    <row r="14" spans="2:24" s="267" customFormat="1" ht="7.5" customHeight="1">
      <c r="B14" s="268"/>
      <c r="C14" s="269"/>
      <c r="D14" s="269"/>
      <c r="E14" s="270"/>
      <c r="F14" s="271"/>
      <c r="G14" s="271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</row>
    <row r="15" spans="2:24" s="245" customFormat="1">
      <c r="B15" s="274" t="s">
        <v>24</v>
      </c>
      <c r="C15" s="275"/>
      <c r="D15" s="275"/>
      <c r="E15" s="276"/>
      <c r="F15" s="189"/>
      <c r="G15" s="189"/>
      <c r="H15" s="277"/>
      <c r="I15" s="1157" t="s">
        <v>351</v>
      </c>
      <c r="J15" s="1157"/>
      <c r="K15" s="1157"/>
      <c r="L15" s="1157"/>
      <c r="M15" s="1157"/>
      <c r="N15" s="1157"/>
      <c r="O15" s="1157"/>
      <c r="P15" s="1157"/>
      <c r="Q15" s="1157"/>
      <c r="R15" s="1157"/>
      <c r="S15" s="1157"/>
      <c r="T15" s="1157"/>
      <c r="U15" s="1158"/>
    </row>
    <row r="16" spans="2:24" s="245" customFormat="1">
      <c r="B16" s="274"/>
      <c r="C16" s="275" t="s">
        <v>25</v>
      </c>
      <c r="D16" s="275"/>
      <c r="E16" s="276"/>
      <c r="F16" s="189"/>
      <c r="G16" s="189"/>
      <c r="H16" s="277"/>
      <c r="I16" s="1157"/>
      <c r="J16" s="1157"/>
      <c r="K16" s="1157"/>
      <c r="L16" s="1157"/>
      <c r="M16" s="1157"/>
      <c r="N16" s="1157"/>
      <c r="O16" s="1157"/>
      <c r="P16" s="1157"/>
      <c r="Q16" s="1157"/>
      <c r="R16" s="1157"/>
      <c r="S16" s="1157"/>
      <c r="T16" s="1157"/>
      <c r="U16" s="1158"/>
    </row>
    <row r="17" spans="2:23" s="245" customFormat="1" ht="30">
      <c r="B17" s="278"/>
      <c r="C17" s="151"/>
      <c r="D17" s="279" t="s">
        <v>21</v>
      </c>
      <c r="E17" s="276"/>
      <c r="F17" s="189"/>
      <c r="G17" s="149" t="str">
        <f>'6) Year 1 Budget &amp; Assumptions'!G16</f>
        <v>Basic Tuition (2021-22)</v>
      </c>
      <c r="H17" s="277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1"/>
    </row>
    <row r="18" spans="2:23" s="245" customFormat="1">
      <c r="B18" s="278"/>
      <c r="C18" s="151"/>
      <c r="D18" s="151" t="str">
        <f>'6) Year 1 Budget &amp; Assumptions'!D17</f>
        <v>PRIMARY School District:</v>
      </c>
      <c r="E18" s="351" t="str">
        <f>'6) Year 1 Budget &amp; Assumptions'!E17</f>
        <v>Please complete "ENROLLMENT" tab</v>
      </c>
      <c r="F18" s="153"/>
      <c r="G18" s="154">
        <f>CONTROL!C98</f>
        <v>0</v>
      </c>
      <c r="H18" s="28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  <c r="V18" s="285"/>
      <c r="W18" s="4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45" customFormat="1">
      <c r="B19" s="278"/>
      <c r="C19" s="151"/>
      <c r="D19" s="151" t="str">
        <f>'6) Year 1 Budget &amp; Assumptions'!D18</f>
        <v>Other District 1:</v>
      </c>
      <c r="E19" s="151" t="str">
        <f>'6) Year 1 Budget &amp; Assumptions'!E18</f>
        <v/>
      </c>
      <c r="F19" s="153"/>
      <c r="G19" s="154">
        <f>CONTROL!C99</f>
        <v>0</v>
      </c>
      <c r="H19" s="28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 t="shared" ref="U19:U33" si="6">SUM(I19:T19)</f>
        <v>0</v>
      </c>
      <c r="V19" s="285"/>
      <c r="W19" s="4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45" customFormat="1">
      <c r="B20" s="278"/>
      <c r="C20" s="151"/>
      <c r="D20" s="151" t="str">
        <f>'6) Year 1 Budget &amp; Assumptions'!D19</f>
        <v>Other District 2:</v>
      </c>
      <c r="E20" s="151" t="str">
        <f>'6) Year 1 Budget &amp; Assumptions'!E19</f>
        <v/>
      </c>
      <c r="F20" s="153"/>
      <c r="G20" s="154">
        <f>CONTROL!C100</f>
        <v>0</v>
      </c>
      <c r="H20" s="282"/>
      <c r="I20" s="283">
        <v>0</v>
      </c>
      <c r="J20" s="283">
        <v>0</v>
      </c>
      <c r="K20" s="283">
        <v>0</v>
      </c>
      <c r="L20" s="283">
        <v>0</v>
      </c>
      <c r="M20" s="283">
        <v>0</v>
      </c>
      <c r="N20" s="283">
        <v>0</v>
      </c>
      <c r="O20" s="283">
        <v>0</v>
      </c>
      <c r="P20" s="283">
        <v>0</v>
      </c>
      <c r="Q20" s="283">
        <v>0</v>
      </c>
      <c r="R20" s="283">
        <v>0</v>
      </c>
      <c r="S20" s="283">
        <v>0</v>
      </c>
      <c r="T20" s="283">
        <v>0</v>
      </c>
      <c r="U20" s="284">
        <f t="shared" si="6"/>
        <v>0</v>
      </c>
      <c r="V20" s="285"/>
      <c r="W20" s="4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45" customFormat="1">
      <c r="B21" s="278"/>
      <c r="C21" s="151"/>
      <c r="D21" s="151" t="str">
        <f>'6) Year 1 Budget &amp; Assumptions'!D20</f>
        <v>Other District 3:</v>
      </c>
      <c r="E21" s="151" t="str">
        <f>'6) Year 1 Budget &amp; Assumptions'!E20</f>
        <v/>
      </c>
      <c r="F21" s="153"/>
      <c r="G21" s="154">
        <f>CONTROL!C101</f>
        <v>0</v>
      </c>
      <c r="H21" s="282"/>
      <c r="I21" s="283">
        <v>0</v>
      </c>
      <c r="J21" s="283">
        <v>0</v>
      </c>
      <c r="K21" s="283">
        <v>0</v>
      </c>
      <c r="L21" s="283">
        <v>0</v>
      </c>
      <c r="M21" s="283">
        <v>0</v>
      </c>
      <c r="N21" s="283">
        <v>0</v>
      </c>
      <c r="O21" s="283">
        <v>0</v>
      </c>
      <c r="P21" s="283">
        <v>0</v>
      </c>
      <c r="Q21" s="283">
        <v>0</v>
      </c>
      <c r="R21" s="283">
        <v>0</v>
      </c>
      <c r="S21" s="283">
        <v>0</v>
      </c>
      <c r="T21" s="283">
        <v>0</v>
      </c>
      <c r="U21" s="284">
        <f t="shared" si="6"/>
        <v>0</v>
      </c>
      <c r="V21" s="285"/>
      <c r="W21" s="4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45" customFormat="1">
      <c r="B22" s="278"/>
      <c r="C22" s="151"/>
      <c r="D22" s="151" t="str">
        <f>'6) Year 1 Budget &amp; Assumptions'!D21</f>
        <v>Other District 4:</v>
      </c>
      <c r="E22" s="151" t="str">
        <f>'6) Year 1 Budget &amp; Assumptions'!E21</f>
        <v/>
      </c>
      <c r="F22" s="153"/>
      <c r="G22" s="154">
        <f>CONTROL!C102</f>
        <v>0</v>
      </c>
      <c r="H22" s="282"/>
      <c r="I22" s="283">
        <v>0</v>
      </c>
      <c r="J22" s="283">
        <v>0</v>
      </c>
      <c r="K22" s="283">
        <v>0</v>
      </c>
      <c r="L22" s="283">
        <v>0</v>
      </c>
      <c r="M22" s="283">
        <v>0</v>
      </c>
      <c r="N22" s="283">
        <v>0</v>
      </c>
      <c r="O22" s="283">
        <v>0</v>
      </c>
      <c r="P22" s="283">
        <v>0</v>
      </c>
      <c r="Q22" s="283">
        <v>0</v>
      </c>
      <c r="R22" s="283">
        <v>0</v>
      </c>
      <c r="S22" s="283">
        <v>0</v>
      </c>
      <c r="T22" s="283">
        <v>0</v>
      </c>
      <c r="U22" s="284">
        <f t="shared" si="6"/>
        <v>0</v>
      </c>
      <c r="V22" s="285"/>
      <c r="W22" s="4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45" customFormat="1">
      <c r="B23" s="278"/>
      <c r="C23" s="151"/>
      <c r="D23" s="151" t="str">
        <f>'6) Year 1 Budget &amp; Assumptions'!D22</f>
        <v>Other District 5:</v>
      </c>
      <c r="E23" s="151" t="str">
        <f>'6) Year 1 Budget &amp; Assumptions'!E22</f>
        <v/>
      </c>
      <c r="F23" s="153"/>
      <c r="G23" s="154">
        <f>CONTROL!C103</f>
        <v>0</v>
      </c>
      <c r="H23" s="282"/>
      <c r="I23" s="283">
        <v>0</v>
      </c>
      <c r="J23" s="283">
        <v>0</v>
      </c>
      <c r="K23" s="283">
        <v>0</v>
      </c>
      <c r="L23" s="283">
        <v>0</v>
      </c>
      <c r="M23" s="283">
        <v>0</v>
      </c>
      <c r="N23" s="283">
        <v>0</v>
      </c>
      <c r="O23" s="283">
        <v>0</v>
      </c>
      <c r="P23" s="283">
        <v>0</v>
      </c>
      <c r="Q23" s="283">
        <v>0</v>
      </c>
      <c r="R23" s="283">
        <v>0</v>
      </c>
      <c r="S23" s="283">
        <v>0</v>
      </c>
      <c r="T23" s="283">
        <v>0</v>
      </c>
      <c r="U23" s="284">
        <f t="shared" si="6"/>
        <v>0</v>
      </c>
      <c r="V23" s="285"/>
      <c r="W23" s="4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45" customFormat="1">
      <c r="B24" s="278"/>
      <c r="C24" s="151"/>
      <c r="D24" s="151" t="str">
        <f>'6) Year 1 Budget &amp; Assumptions'!D23</f>
        <v>Other District 6:</v>
      </c>
      <c r="E24" s="151" t="str">
        <f>'6) Year 1 Budget &amp; Assumptions'!E23</f>
        <v/>
      </c>
      <c r="F24" s="153"/>
      <c r="G24" s="154">
        <f>CONTROL!C104</f>
        <v>0</v>
      </c>
      <c r="H24" s="282"/>
      <c r="I24" s="283">
        <v>0</v>
      </c>
      <c r="J24" s="283">
        <v>0</v>
      </c>
      <c r="K24" s="283">
        <v>0</v>
      </c>
      <c r="L24" s="283">
        <v>0</v>
      </c>
      <c r="M24" s="283">
        <v>0</v>
      </c>
      <c r="N24" s="283">
        <v>0</v>
      </c>
      <c r="O24" s="283">
        <v>0</v>
      </c>
      <c r="P24" s="283">
        <v>0</v>
      </c>
      <c r="Q24" s="283">
        <v>0</v>
      </c>
      <c r="R24" s="283">
        <v>0</v>
      </c>
      <c r="S24" s="283">
        <v>0</v>
      </c>
      <c r="T24" s="283">
        <v>0</v>
      </c>
      <c r="U24" s="284">
        <f t="shared" si="6"/>
        <v>0</v>
      </c>
      <c r="V24" s="285"/>
      <c r="W24" s="4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45" customFormat="1">
      <c r="B25" s="278"/>
      <c r="C25" s="151"/>
      <c r="D25" s="151" t="str">
        <f>'6) Year 1 Budget &amp; Assumptions'!D24</f>
        <v>Other District 7:</v>
      </c>
      <c r="E25" s="151" t="str">
        <f>'6) Year 1 Budget &amp; Assumptions'!E24</f>
        <v/>
      </c>
      <c r="F25" s="153"/>
      <c r="G25" s="154">
        <f>CONTROL!C105</f>
        <v>0</v>
      </c>
      <c r="H25" s="28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 t="shared" si="6"/>
        <v>0</v>
      </c>
      <c r="V25" s="285"/>
      <c r="W25" s="4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45" customFormat="1">
      <c r="B26" s="278"/>
      <c r="C26" s="151"/>
      <c r="D26" s="151" t="str">
        <f>'6) Year 1 Budget &amp; Assumptions'!D25</f>
        <v>Other District 8:</v>
      </c>
      <c r="E26" s="151" t="str">
        <f>'6) Year 1 Budget &amp; Assumptions'!E25</f>
        <v/>
      </c>
      <c r="F26" s="153"/>
      <c r="G26" s="154">
        <f>CONTROL!C106</f>
        <v>0</v>
      </c>
      <c r="H26" s="28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 t="shared" si="6"/>
        <v>0</v>
      </c>
      <c r="V26" s="285"/>
      <c r="W26" s="4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45" customFormat="1">
      <c r="B27" s="278"/>
      <c r="C27" s="151"/>
      <c r="D27" s="151" t="str">
        <f>'6) Year 1 Budget &amp; Assumptions'!D26</f>
        <v>Other District 9:</v>
      </c>
      <c r="E27" s="151" t="str">
        <f>'6) Year 1 Budget &amp; Assumptions'!E26</f>
        <v/>
      </c>
      <c r="F27" s="153"/>
      <c r="G27" s="154">
        <f>CONTROL!C107</f>
        <v>0</v>
      </c>
      <c r="H27" s="28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 t="shared" si="6"/>
        <v>0</v>
      </c>
      <c r="V27" s="285"/>
      <c r="W27" s="4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45" customFormat="1">
      <c r="B28" s="278"/>
      <c r="C28" s="151"/>
      <c r="D28" s="151" t="str">
        <f>'6) Year 1 Budget &amp; Assumptions'!D27</f>
        <v>Other District 10:</v>
      </c>
      <c r="E28" s="151" t="str">
        <f>'6) Year 1 Budget &amp; Assumptions'!E27</f>
        <v/>
      </c>
      <c r="F28" s="153"/>
      <c r="G28" s="154">
        <f>CONTROL!C108</f>
        <v>0</v>
      </c>
      <c r="H28" s="282"/>
      <c r="I28" s="283">
        <v>0</v>
      </c>
      <c r="J28" s="283">
        <v>0</v>
      </c>
      <c r="K28" s="283">
        <v>0</v>
      </c>
      <c r="L28" s="283">
        <v>0</v>
      </c>
      <c r="M28" s="283">
        <v>0</v>
      </c>
      <c r="N28" s="283">
        <v>0</v>
      </c>
      <c r="O28" s="283">
        <v>0</v>
      </c>
      <c r="P28" s="283">
        <v>0</v>
      </c>
      <c r="Q28" s="283">
        <v>0</v>
      </c>
      <c r="R28" s="283">
        <v>0</v>
      </c>
      <c r="S28" s="283">
        <v>0</v>
      </c>
      <c r="T28" s="283">
        <v>0</v>
      </c>
      <c r="U28" s="284">
        <f t="shared" si="6"/>
        <v>0</v>
      </c>
      <c r="V28" s="285"/>
      <c r="W28" s="4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45" customFormat="1">
      <c r="B29" s="278"/>
      <c r="C29" s="151"/>
      <c r="D29" s="151" t="str">
        <f>'6) Year 1 Budget &amp; Assumptions'!D28</f>
        <v>Other District 11:</v>
      </c>
      <c r="E29" s="151" t="str">
        <f>'6) Year 1 Budget &amp; Assumptions'!E28</f>
        <v/>
      </c>
      <c r="F29" s="153"/>
      <c r="G29" s="154">
        <f>CONTROL!C109</f>
        <v>0</v>
      </c>
      <c r="H29" s="282"/>
      <c r="I29" s="283">
        <v>0</v>
      </c>
      <c r="J29" s="283">
        <v>0</v>
      </c>
      <c r="K29" s="283">
        <v>0</v>
      </c>
      <c r="L29" s="283">
        <v>0</v>
      </c>
      <c r="M29" s="283">
        <v>0</v>
      </c>
      <c r="N29" s="283">
        <v>0</v>
      </c>
      <c r="O29" s="283">
        <v>0</v>
      </c>
      <c r="P29" s="283">
        <v>0</v>
      </c>
      <c r="Q29" s="283">
        <v>0</v>
      </c>
      <c r="R29" s="283">
        <v>0</v>
      </c>
      <c r="S29" s="283">
        <v>0</v>
      </c>
      <c r="T29" s="283">
        <v>0</v>
      </c>
      <c r="U29" s="284">
        <f t="shared" si="6"/>
        <v>0</v>
      </c>
      <c r="V29" s="285"/>
      <c r="W29" s="4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45" customFormat="1">
      <c r="B30" s="278"/>
      <c r="C30" s="151"/>
      <c r="D30" s="151" t="str">
        <f>'6) Year 1 Budget &amp; Assumptions'!D29</f>
        <v>Other District 12:</v>
      </c>
      <c r="E30" s="151" t="str">
        <f>'6) Year 1 Budget &amp; Assumptions'!E29</f>
        <v/>
      </c>
      <c r="F30" s="153"/>
      <c r="G30" s="154">
        <f>CONTROL!C110</f>
        <v>0</v>
      </c>
      <c r="H30" s="282"/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0</v>
      </c>
      <c r="O30" s="283">
        <v>0</v>
      </c>
      <c r="P30" s="283">
        <v>0</v>
      </c>
      <c r="Q30" s="283">
        <v>0</v>
      </c>
      <c r="R30" s="283">
        <v>0</v>
      </c>
      <c r="S30" s="283">
        <v>0</v>
      </c>
      <c r="T30" s="283">
        <v>0</v>
      </c>
      <c r="U30" s="284">
        <f t="shared" si="6"/>
        <v>0</v>
      </c>
      <c r="V30" s="285"/>
      <c r="W30" s="4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45" customFormat="1">
      <c r="B31" s="278"/>
      <c r="C31" s="151"/>
      <c r="D31" s="151" t="str">
        <f>'6) Year 1 Budget &amp; Assumptions'!D30</f>
        <v>Other District 13:</v>
      </c>
      <c r="E31" s="151" t="str">
        <f>'6) Year 1 Budget &amp; Assumptions'!E30</f>
        <v/>
      </c>
      <c r="F31" s="153"/>
      <c r="G31" s="154">
        <f>CONTROL!C111</f>
        <v>0</v>
      </c>
      <c r="H31" s="28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si="6"/>
        <v>0</v>
      </c>
      <c r="V31" s="285"/>
      <c r="W31" s="4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45" customFormat="1">
      <c r="B32" s="278"/>
      <c r="C32" s="151"/>
      <c r="D32" s="151" t="str">
        <f>'6) Year 1 Budget &amp; Assumptions'!D31</f>
        <v>Other District 14:</v>
      </c>
      <c r="E32" s="151" t="str">
        <f>'6) Year 1 Budget &amp; Assumptions'!E31</f>
        <v/>
      </c>
      <c r="F32" s="153"/>
      <c r="G32" s="154">
        <f>CONTROL!C112</f>
        <v>0</v>
      </c>
      <c r="H32" s="28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6"/>
        <v>0</v>
      </c>
      <c r="V32" s="285"/>
      <c r="W32" s="4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45" customFormat="1" ht="16.8">
      <c r="B33" s="278"/>
      <c r="C33" s="151"/>
      <c r="D33" s="151" t="str">
        <f>'6) Year 1 Budget &amp; Assumptions'!D32</f>
        <v xml:space="preserve"> Other School Districts' Revenue:</v>
      </c>
      <c r="E33" s="151"/>
      <c r="F33" s="920" t="s">
        <v>345</v>
      </c>
      <c r="G33" s="867">
        <f>CONTROL!C148</f>
        <v>0</v>
      </c>
      <c r="H33" s="282"/>
      <c r="I33" s="293">
        <v>0</v>
      </c>
      <c r="J33" s="293">
        <v>0</v>
      </c>
      <c r="K33" s="293">
        <v>0</v>
      </c>
      <c r="L33" s="293">
        <v>0</v>
      </c>
      <c r="M33" s="293">
        <v>0</v>
      </c>
      <c r="N33" s="293">
        <v>0</v>
      </c>
      <c r="O33" s="293">
        <v>0</v>
      </c>
      <c r="P33" s="293">
        <v>0</v>
      </c>
      <c r="Q33" s="293">
        <v>0</v>
      </c>
      <c r="R33" s="293">
        <v>0</v>
      </c>
      <c r="S33" s="293">
        <v>0</v>
      </c>
      <c r="T33" s="293">
        <v>0</v>
      </c>
      <c r="U33" s="294">
        <f t="shared" si="6"/>
        <v>0</v>
      </c>
      <c r="V33" s="285"/>
      <c r="W33" s="4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45" customFormat="1">
      <c r="B34" s="278"/>
      <c r="C34" s="151"/>
      <c r="D34" s="376" t="s">
        <v>344</v>
      </c>
      <c r="F34" s="920" t="s">
        <v>345</v>
      </c>
      <c r="G34" s="951">
        <f>CONTROL!C149</f>
        <v>0</v>
      </c>
      <c r="H34" s="277"/>
      <c r="I34" s="287">
        <f t="shared" ref="I34:U34" si="7">SUM(I18:I33)</f>
        <v>0</v>
      </c>
      <c r="J34" s="286">
        <f t="shared" si="7"/>
        <v>0</v>
      </c>
      <c r="K34" s="286">
        <f t="shared" si="7"/>
        <v>0</v>
      </c>
      <c r="L34" s="286">
        <f t="shared" si="7"/>
        <v>0</v>
      </c>
      <c r="M34" s="286">
        <f t="shared" si="7"/>
        <v>0</v>
      </c>
      <c r="N34" s="286">
        <f t="shared" si="7"/>
        <v>0</v>
      </c>
      <c r="O34" s="286">
        <f t="shared" si="7"/>
        <v>0</v>
      </c>
      <c r="P34" s="286">
        <f t="shared" si="7"/>
        <v>0</v>
      </c>
      <c r="Q34" s="286">
        <f t="shared" si="7"/>
        <v>0</v>
      </c>
      <c r="R34" s="286">
        <f t="shared" si="7"/>
        <v>0</v>
      </c>
      <c r="S34" s="286">
        <f t="shared" si="7"/>
        <v>0</v>
      </c>
      <c r="T34" s="286">
        <f t="shared" si="7"/>
        <v>0</v>
      </c>
      <c r="U34" s="288">
        <f t="shared" si="7"/>
        <v>0</v>
      </c>
      <c r="V34" s="285"/>
      <c r="W34" s="4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Y34" s="276"/>
      <c r="Z34" s="276"/>
      <c r="AA34" s="276"/>
      <c r="AB34" s="276"/>
      <c r="AC34" s="289"/>
    </row>
    <row r="35" spans="2:29" s="245" customFormat="1">
      <c r="B35" s="278"/>
      <c r="C35" s="151"/>
      <c r="D35" s="292" t="s">
        <v>26</v>
      </c>
      <c r="E35" s="276"/>
      <c r="F35" s="189"/>
      <c r="G35" s="189"/>
      <c r="H35" s="277"/>
      <c r="I35" s="1064">
        <v>0</v>
      </c>
      <c r="J35" s="1065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>SUM(I35:T35)</f>
        <v>0</v>
      </c>
      <c r="V35" s="285"/>
      <c r="W35" s="4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45" customFormat="1">
      <c r="B36" s="278"/>
      <c r="C36" s="151"/>
      <c r="D36" s="292" t="s">
        <v>1136</v>
      </c>
      <c r="E36" s="276"/>
      <c r="F36" s="189"/>
      <c r="G36" s="189"/>
      <c r="H36" s="277"/>
      <c r="I36" s="1064">
        <v>0</v>
      </c>
      <c r="J36" s="1065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>SUM(I36:T36)</f>
        <v>0</v>
      </c>
      <c r="V36" s="285"/>
      <c r="W36" s="4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45" customFormat="1">
      <c r="B37" s="278"/>
      <c r="C37" s="151"/>
      <c r="D37" s="275" t="s">
        <v>27</v>
      </c>
      <c r="E37" s="276"/>
      <c r="F37" s="189"/>
      <c r="G37" s="189"/>
      <c r="H37" s="277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1"/>
      <c r="V37" s="285"/>
      <c r="W37" s="4"/>
    </row>
    <row r="38" spans="2:29" s="245" customFormat="1">
      <c r="B38" s="278"/>
      <c r="C38" s="151"/>
      <c r="D38" s="292" t="s">
        <v>28</v>
      </c>
      <c r="F38" s="188"/>
      <c r="G38" s="188"/>
      <c r="H38" s="282"/>
      <c r="I38" s="283">
        <v>0</v>
      </c>
      <c r="J38" s="283">
        <v>0</v>
      </c>
      <c r="K38" s="283">
        <v>0</v>
      </c>
      <c r="L38" s="283">
        <v>0</v>
      </c>
      <c r="M38" s="283">
        <v>0</v>
      </c>
      <c r="N38" s="283">
        <v>0</v>
      </c>
      <c r="O38" s="283">
        <v>0</v>
      </c>
      <c r="P38" s="283">
        <v>0</v>
      </c>
      <c r="Q38" s="283">
        <v>0</v>
      </c>
      <c r="R38" s="283">
        <v>0</v>
      </c>
      <c r="S38" s="283">
        <v>0</v>
      </c>
      <c r="T38" s="283">
        <v>0</v>
      </c>
      <c r="U38" s="284">
        <f>SUM(I38:T38)</f>
        <v>0</v>
      </c>
      <c r="V38" s="285"/>
      <c r="W38" s="4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45" customFormat="1">
      <c r="B39" s="278"/>
      <c r="C39" s="151"/>
      <c r="D39" s="292" t="s">
        <v>29</v>
      </c>
      <c r="F39" s="188"/>
      <c r="G39" s="188"/>
      <c r="H39" s="282"/>
      <c r="I39" s="283">
        <v>0</v>
      </c>
      <c r="J39" s="283">
        <v>0</v>
      </c>
      <c r="K39" s="283">
        <v>0</v>
      </c>
      <c r="L39" s="283">
        <v>0</v>
      </c>
      <c r="M39" s="283">
        <v>0</v>
      </c>
      <c r="N39" s="283">
        <v>0</v>
      </c>
      <c r="O39" s="283">
        <v>0</v>
      </c>
      <c r="P39" s="283">
        <v>0</v>
      </c>
      <c r="Q39" s="283">
        <v>0</v>
      </c>
      <c r="R39" s="283">
        <v>0</v>
      </c>
      <c r="S39" s="283">
        <v>0</v>
      </c>
      <c r="T39" s="283">
        <v>0</v>
      </c>
      <c r="U39" s="284">
        <f>SUM(I39:T39)</f>
        <v>0</v>
      </c>
      <c r="V39" s="285"/>
      <c r="W39" s="4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45" customFormat="1">
      <c r="B40" s="278"/>
      <c r="C40" s="151"/>
      <c r="D40" s="292" t="s">
        <v>30</v>
      </c>
      <c r="F40" s="188"/>
      <c r="G40" s="188"/>
      <c r="H40" s="282"/>
      <c r="I40" s="283">
        <v>0</v>
      </c>
      <c r="J40" s="283">
        <v>0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0</v>
      </c>
      <c r="Q40" s="283">
        <v>0</v>
      </c>
      <c r="R40" s="283">
        <v>0</v>
      </c>
      <c r="S40" s="283">
        <v>0</v>
      </c>
      <c r="T40" s="283">
        <v>0</v>
      </c>
      <c r="U40" s="284">
        <f>SUM(I40:T40)</f>
        <v>0</v>
      </c>
      <c r="V40" s="285"/>
      <c r="W40" s="4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45" customFormat="1" ht="16.8">
      <c r="B41" s="278"/>
      <c r="C41" s="151"/>
      <c r="D41" s="292" t="s">
        <v>30</v>
      </c>
      <c r="E41" s="276"/>
      <c r="F41" s="189"/>
      <c r="G41" s="189"/>
      <c r="H41" s="282"/>
      <c r="I41" s="293">
        <v>0</v>
      </c>
      <c r="J41" s="293">
        <v>0</v>
      </c>
      <c r="K41" s="293">
        <v>0</v>
      </c>
      <c r="L41" s="293">
        <v>0</v>
      </c>
      <c r="M41" s="293">
        <v>0</v>
      </c>
      <c r="N41" s="293">
        <v>0</v>
      </c>
      <c r="O41" s="293">
        <v>0</v>
      </c>
      <c r="P41" s="293">
        <v>0</v>
      </c>
      <c r="Q41" s="293">
        <v>0</v>
      </c>
      <c r="R41" s="293">
        <v>0</v>
      </c>
      <c r="S41" s="293">
        <v>0</v>
      </c>
      <c r="T41" s="293">
        <v>0</v>
      </c>
      <c r="U41" s="294">
        <f>SUM(I41:T41)</f>
        <v>0</v>
      </c>
      <c r="V41" s="285"/>
      <c r="W41" s="4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45" customFormat="1">
      <c r="B42" s="278"/>
      <c r="C42" s="151" t="s">
        <v>31</v>
      </c>
      <c r="D42" s="279"/>
      <c r="E42" s="276"/>
      <c r="F42" s="189"/>
      <c r="G42" s="189"/>
      <c r="H42" s="282"/>
      <c r="I42" s="287">
        <f t="shared" ref="I42:U42" si="8">SUM(I34:I41)</f>
        <v>0</v>
      </c>
      <c r="J42" s="286">
        <f t="shared" si="8"/>
        <v>0</v>
      </c>
      <c r="K42" s="286">
        <f t="shared" si="8"/>
        <v>0</v>
      </c>
      <c r="L42" s="286">
        <f t="shared" si="8"/>
        <v>0</v>
      </c>
      <c r="M42" s="286">
        <f t="shared" si="8"/>
        <v>0</v>
      </c>
      <c r="N42" s="286">
        <f t="shared" si="8"/>
        <v>0</v>
      </c>
      <c r="O42" s="286">
        <f t="shared" si="8"/>
        <v>0</v>
      </c>
      <c r="P42" s="286">
        <f t="shared" si="8"/>
        <v>0</v>
      </c>
      <c r="Q42" s="286">
        <f t="shared" si="8"/>
        <v>0</v>
      </c>
      <c r="R42" s="286">
        <f t="shared" si="8"/>
        <v>0</v>
      </c>
      <c r="S42" s="286">
        <f t="shared" si="8"/>
        <v>0</v>
      </c>
      <c r="T42" s="286">
        <f t="shared" si="8"/>
        <v>0</v>
      </c>
      <c r="U42" s="288">
        <f t="shared" si="8"/>
        <v>0</v>
      </c>
      <c r="V42" s="285"/>
      <c r="W42" s="4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76" customFormat="1" ht="7.5" customHeight="1">
      <c r="B43" s="278"/>
      <c r="C43" s="151"/>
      <c r="D43" s="151"/>
      <c r="E43" s="158"/>
      <c r="F43" s="153"/>
      <c r="G43" s="153"/>
      <c r="H43" s="277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6"/>
      <c r="V43" s="285"/>
      <c r="W43" s="4"/>
      <c r="X43" s="245"/>
    </row>
    <row r="44" spans="2:29" s="245" customFormat="1">
      <c r="B44" s="274"/>
      <c r="C44" s="275" t="s">
        <v>32</v>
      </c>
      <c r="D44" s="275"/>
      <c r="E44" s="158"/>
      <c r="F44" s="153"/>
      <c r="G44" s="153"/>
      <c r="H44" s="277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1"/>
      <c r="V44" s="285"/>
      <c r="W44" s="4"/>
    </row>
    <row r="45" spans="2:29" s="245" customFormat="1">
      <c r="B45" s="278"/>
      <c r="C45" s="151"/>
      <c r="D45" s="279" t="s">
        <v>33</v>
      </c>
      <c r="E45" s="276"/>
      <c r="F45" s="189"/>
      <c r="G45" s="189"/>
      <c r="H45" s="28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>SUM(I45:T45)</f>
        <v>0</v>
      </c>
      <c r="V45" s="285"/>
      <c r="W45" s="4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45" customFormat="1">
      <c r="B46" s="278"/>
      <c r="C46" s="151"/>
      <c r="D46" s="279" t="s">
        <v>34</v>
      </c>
      <c r="E46" s="276"/>
      <c r="F46" s="189"/>
      <c r="G46" s="189"/>
      <c r="H46" s="28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>SUM(I46:T46)</f>
        <v>0</v>
      </c>
      <c r="V46" s="285"/>
      <c r="W46" s="4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45" customFormat="1">
      <c r="B47" s="278"/>
      <c r="C47" s="151"/>
      <c r="D47" s="279" t="s">
        <v>35</v>
      </c>
      <c r="E47" s="276"/>
      <c r="F47" s="189"/>
      <c r="G47" s="189"/>
      <c r="H47" s="28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>SUM(I47:T47)</f>
        <v>0</v>
      </c>
      <c r="V47" s="285"/>
      <c r="W47" s="4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45" customFormat="1">
      <c r="B48" s="278"/>
      <c r="C48" s="151"/>
      <c r="D48" s="279" t="s">
        <v>36</v>
      </c>
      <c r="E48" s="276"/>
      <c r="F48" s="189"/>
      <c r="G48" s="189"/>
      <c r="H48" s="28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>SUM(I48:T48)</f>
        <v>0</v>
      </c>
      <c r="V48" s="285"/>
      <c r="W48" s="4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4" s="245" customFormat="1">
      <c r="B49" s="278"/>
      <c r="C49" s="151"/>
      <c r="D49" s="275" t="s">
        <v>27</v>
      </c>
      <c r="E49" s="276"/>
      <c r="F49" s="189"/>
      <c r="G49" s="189"/>
      <c r="H49" s="277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1"/>
      <c r="V49" s="285"/>
      <c r="W49" s="4"/>
    </row>
    <row r="50" spans="2:24" s="245" customFormat="1">
      <c r="B50" s="278"/>
      <c r="C50" s="151"/>
      <c r="D50" s="292" t="s">
        <v>37</v>
      </c>
      <c r="F50" s="188"/>
      <c r="G50" s="188"/>
      <c r="H50" s="282"/>
      <c r="I50" s="283">
        <v>0</v>
      </c>
      <c r="J50" s="283">
        <v>0</v>
      </c>
      <c r="K50" s="283">
        <v>0</v>
      </c>
      <c r="L50" s="283">
        <v>0</v>
      </c>
      <c r="M50" s="283">
        <v>0</v>
      </c>
      <c r="N50" s="283">
        <v>0</v>
      </c>
      <c r="O50" s="283">
        <v>0</v>
      </c>
      <c r="P50" s="283">
        <v>0</v>
      </c>
      <c r="Q50" s="283">
        <v>0</v>
      </c>
      <c r="R50" s="283">
        <v>0</v>
      </c>
      <c r="S50" s="283">
        <v>0</v>
      </c>
      <c r="T50" s="283">
        <v>0</v>
      </c>
      <c r="U50" s="284">
        <f>SUM(I50:T50)</f>
        <v>0</v>
      </c>
      <c r="V50" s="285"/>
      <c r="W50" s="4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4" s="245" customFormat="1">
      <c r="B51" s="278"/>
      <c r="C51" s="151"/>
      <c r="D51" s="292" t="s">
        <v>30</v>
      </c>
      <c r="F51" s="188"/>
      <c r="G51" s="188"/>
      <c r="H51" s="282"/>
      <c r="I51" s="283">
        <v>0</v>
      </c>
      <c r="J51" s="283">
        <v>0</v>
      </c>
      <c r="K51" s="283">
        <v>0</v>
      </c>
      <c r="L51" s="283">
        <v>0</v>
      </c>
      <c r="M51" s="283">
        <v>0</v>
      </c>
      <c r="N51" s="283">
        <v>0</v>
      </c>
      <c r="O51" s="283">
        <v>0</v>
      </c>
      <c r="P51" s="283">
        <v>0</v>
      </c>
      <c r="Q51" s="283">
        <v>0</v>
      </c>
      <c r="R51" s="283">
        <v>0</v>
      </c>
      <c r="S51" s="283">
        <v>0</v>
      </c>
      <c r="T51" s="283">
        <v>0</v>
      </c>
      <c r="U51" s="284">
        <f>SUM(I51:T51)</f>
        <v>0</v>
      </c>
      <c r="V51" s="285"/>
      <c r="W51" s="4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4" s="245" customFormat="1">
      <c r="B52" s="278"/>
      <c r="C52" s="151"/>
      <c r="D52" s="292" t="s">
        <v>38</v>
      </c>
      <c r="E52" s="276"/>
      <c r="F52" s="189"/>
      <c r="G52" s="189"/>
      <c r="H52" s="282"/>
      <c r="I52" s="283">
        <v>0</v>
      </c>
      <c r="J52" s="283">
        <v>0</v>
      </c>
      <c r="K52" s="283">
        <v>0</v>
      </c>
      <c r="L52" s="283">
        <v>0</v>
      </c>
      <c r="M52" s="283">
        <v>0</v>
      </c>
      <c r="N52" s="283">
        <v>0</v>
      </c>
      <c r="O52" s="283">
        <v>0</v>
      </c>
      <c r="P52" s="283">
        <v>0</v>
      </c>
      <c r="Q52" s="283">
        <v>0</v>
      </c>
      <c r="R52" s="283">
        <v>0</v>
      </c>
      <c r="S52" s="283">
        <v>0</v>
      </c>
      <c r="T52" s="283">
        <v>0</v>
      </c>
      <c r="U52" s="284">
        <f>SUM(I52:T52)</f>
        <v>0</v>
      </c>
      <c r="V52" s="285"/>
      <c r="W52" s="4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4" s="245" customFormat="1">
      <c r="B53" s="278"/>
      <c r="C53" s="151" t="s">
        <v>39</v>
      </c>
      <c r="D53" s="279"/>
      <c r="E53" s="276"/>
      <c r="F53" s="189"/>
      <c r="G53" s="189"/>
      <c r="H53" s="282"/>
      <c r="I53" s="287">
        <f t="shared" ref="I53:U53" si="9">SUM(I45:I52)</f>
        <v>0</v>
      </c>
      <c r="J53" s="287">
        <f t="shared" si="9"/>
        <v>0</v>
      </c>
      <c r="K53" s="287">
        <f t="shared" si="9"/>
        <v>0</v>
      </c>
      <c r="L53" s="287">
        <f t="shared" si="9"/>
        <v>0</v>
      </c>
      <c r="M53" s="287">
        <f t="shared" si="9"/>
        <v>0</v>
      </c>
      <c r="N53" s="287">
        <f t="shared" si="9"/>
        <v>0</v>
      </c>
      <c r="O53" s="287">
        <f t="shared" si="9"/>
        <v>0</v>
      </c>
      <c r="P53" s="287">
        <f t="shared" si="9"/>
        <v>0</v>
      </c>
      <c r="Q53" s="287">
        <f t="shared" si="9"/>
        <v>0</v>
      </c>
      <c r="R53" s="287">
        <f t="shared" si="9"/>
        <v>0</v>
      </c>
      <c r="S53" s="287">
        <f t="shared" si="9"/>
        <v>0</v>
      </c>
      <c r="T53" s="287">
        <f t="shared" si="9"/>
        <v>0</v>
      </c>
      <c r="U53" s="287">
        <f t="shared" si="9"/>
        <v>0</v>
      </c>
      <c r="V53" s="285"/>
      <c r="W53" s="4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4" s="276" customFormat="1" ht="7.5" customHeight="1">
      <c r="B54" s="278"/>
      <c r="C54" s="151"/>
      <c r="D54" s="151"/>
      <c r="E54" s="158"/>
      <c r="F54" s="153"/>
      <c r="G54" s="153"/>
      <c r="H54" s="277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6"/>
      <c r="V54" s="285"/>
      <c r="W54" s="4"/>
      <c r="X54" s="245"/>
    </row>
    <row r="55" spans="2:24" s="245" customFormat="1">
      <c r="B55" s="274"/>
      <c r="C55" s="275" t="s">
        <v>40</v>
      </c>
      <c r="D55" s="275"/>
      <c r="E55" s="158"/>
      <c r="F55" s="153"/>
      <c r="G55" s="153"/>
      <c r="H55" s="277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1"/>
      <c r="V55" s="285"/>
      <c r="W55" s="4"/>
    </row>
    <row r="56" spans="2:24" s="245" customFormat="1">
      <c r="B56" s="278"/>
      <c r="C56" s="151"/>
      <c r="D56" s="279" t="s">
        <v>41</v>
      </c>
      <c r="E56" s="276"/>
      <c r="F56" s="189"/>
      <c r="G56" s="189"/>
      <c r="H56" s="282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ref="U56:U63" si="10">SUM(I56:T56)</f>
        <v>0</v>
      </c>
      <c r="V56" s="285"/>
      <c r="W56" s="4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4" s="245" customFormat="1">
      <c r="B57" s="278"/>
      <c r="C57" s="151"/>
      <c r="D57" s="279" t="s">
        <v>42</v>
      </c>
      <c r="E57" s="276"/>
      <c r="F57" s="189"/>
      <c r="G57" s="189"/>
      <c r="H57" s="282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0"/>
        <v>0</v>
      </c>
      <c r="V57" s="285"/>
      <c r="W57" s="4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4" s="245" customFormat="1">
      <c r="B58" s="278"/>
      <c r="C58" s="151"/>
      <c r="D58" s="279" t="s">
        <v>43</v>
      </c>
      <c r="E58" s="276"/>
      <c r="F58" s="189"/>
      <c r="G58" s="189"/>
      <c r="H58" s="282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0"/>
        <v>0</v>
      </c>
      <c r="V58" s="285"/>
      <c r="W58" s="4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4" s="245" customFormat="1">
      <c r="B59" s="278"/>
      <c r="C59" s="151"/>
      <c r="D59" s="279" t="s">
        <v>44</v>
      </c>
      <c r="E59" s="276"/>
      <c r="F59" s="189"/>
      <c r="G59" s="189"/>
      <c r="H59" s="282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0"/>
        <v>0</v>
      </c>
      <c r="V59" s="285"/>
      <c r="W59" s="4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4" s="245" customFormat="1">
      <c r="B60" s="278"/>
      <c r="C60" s="151"/>
      <c r="D60" s="279" t="s">
        <v>45</v>
      </c>
      <c r="E60" s="276"/>
      <c r="F60" s="189"/>
      <c r="G60" s="189"/>
      <c r="H60" s="282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0"/>
        <v>0</v>
      </c>
      <c r="V60" s="285"/>
      <c r="W60" s="4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4" s="245" customFormat="1">
      <c r="B61" s="278"/>
      <c r="C61" s="151"/>
      <c r="D61" s="279" t="s">
        <v>46</v>
      </c>
      <c r="E61" s="276"/>
      <c r="F61" s="189"/>
      <c r="G61" s="189"/>
      <c r="H61" s="282"/>
      <c r="I61" s="283">
        <v>0</v>
      </c>
      <c r="J61" s="283">
        <v>0</v>
      </c>
      <c r="K61" s="283">
        <v>0</v>
      </c>
      <c r="L61" s="283">
        <v>0</v>
      </c>
      <c r="M61" s="283">
        <v>0</v>
      </c>
      <c r="N61" s="283">
        <v>0</v>
      </c>
      <c r="O61" s="283">
        <v>0</v>
      </c>
      <c r="P61" s="283">
        <v>0</v>
      </c>
      <c r="Q61" s="283">
        <v>0</v>
      </c>
      <c r="R61" s="283">
        <v>0</v>
      </c>
      <c r="S61" s="283">
        <v>0</v>
      </c>
      <c r="T61" s="283">
        <v>0</v>
      </c>
      <c r="U61" s="284">
        <f t="shared" si="10"/>
        <v>0</v>
      </c>
      <c r="V61" s="285"/>
      <c r="W61" s="4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4" s="245" customFormat="1">
      <c r="B62" s="278"/>
      <c r="C62" s="151"/>
      <c r="D62" s="279" t="s">
        <v>47</v>
      </c>
      <c r="E62" s="276"/>
      <c r="F62" s="189"/>
      <c r="G62" s="189"/>
      <c r="H62" s="282"/>
      <c r="I62" s="283">
        <v>0</v>
      </c>
      <c r="J62" s="283">
        <v>0</v>
      </c>
      <c r="K62" s="283">
        <v>0</v>
      </c>
      <c r="L62" s="283">
        <v>0</v>
      </c>
      <c r="M62" s="283">
        <v>0</v>
      </c>
      <c r="N62" s="283">
        <v>0</v>
      </c>
      <c r="O62" s="283">
        <v>0</v>
      </c>
      <c r="P62" s="283">
        <v>0</v>
      </c>
      <c r="Q62" s="283">
        <v>0</v>
      </c>
      <c r="R62" s="283">
        <v>0</v>
      </c>
      <c r="S62" s="283">
        <v>0</v>
      </c>
      <c r="T62" s="283">
        <v>0</v>
      </c>
      <c r="U62" s="284">
        <f t="shared" si="10"/>
        <v>0</v>
      </c>
      <c r="V62" s="285"/>
      <c r="W62" s="4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4" s="245" customFormat="1" ht="16.8">
      <c r="B63" s="278"/>
      <c r="C63" s="151"/>
      <c r="D63" s="279" t="s">
        <v>48</v>
      </c>
      <c r="E63" s="276"/>
      <c r="F63" s="189"/>
      <c r="G63" s="189"/>
      <c r="H63" s="282"/>
      <c r="I63" s="293">
        <v>0</v>
      </c>
      <c r="J63" s="293">
        <v>0</v>
      </c>
      <c r="K63" s="293">
        <v>0</v>
      </c>
      <c r="L63" s="293">
        <v>0</v>
      </c>
      <c r="M63" s="293">
        <v>0</v>
      </c>
      <c r="N63" s="293">
        <v>0</v>
      </c>
      <c r="O63" s="293">
        <v>0</v>
      </c>
      <c r="P63" s="293">
        <v>0</v>
      </c>
      <c r="Q63" s="293">
        <v>0</v>
      </c>
      <c r="R63" s="293">
        <v>0</v>
      </c>
      <c r="S63" s="293">
        <v>0</v>
      </c>
      <c r="T63" s="293">
        <v>0</v>
      </c>
      <c r="U63" s="294">
        <f t="shared" si="10"/>
        <v>0</v>
      </c>
      <c r="V63" s="285"/>
      <c r="W63" s="4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4" s="245" customFormat="1">
      <c r="B64" s="278"/>
      <c r="C64" s="151" t="s">
        <v>49</v>
      </c>
      <c r="D64" s="279"/>
      <c r="E64" s="276"/>
      <c r="F64" s="189"/>
      <c r="G64" s="189"/>
      <c r="H64" s="282"/>
      <c r="I64" s="287">
        <f t="shared" ref="I64:U64" si="11">SUM(I56:I63)</f>
        <v>0</v>
      </c>
      <c r="J64" s="286">
        <f t="shared" si="11"/>
        <v>0</v>
      </c>
      <c r="K64" s="286">
        <f t="shared" si="11"/>
        <v>0</v>
      </c>
      <c r="L64" s="286">
        <f t="shared" si="11"/>
        <v>0</v>
      </c>
      <c r="M64" s="286">
        <f t="shared" si="11"/>
        <v>0</v>
      </c>
      <c r="N64" s="286">
        <f t="shared" si="11"/>
        <v>0</v>
      </c>
      <c r="O64" s="286">
        <f t="shared" si="11"/>
        <v>0</v>
      </c>
      <c r="P64" s="286">
        <f t="shared" si="11"/>
        <v>0</v>
      </c>
      <c r="Q64" s="286">
        <f t="shared" si="11"/>
        <v>0</v>
      </c>
      <c r="R64" s="286">
        <f t="shared" si="11"/>
        <v>0</v>
      </c>
      <c r="S64" s="286">
        <f t="shared" si="11"/>
        <v>0</v>
      </c>
      <c r="T64" s="286">
        <f t="shared" si="11"/>
        <v>0</v>
      </c>
      <c r="U64" s="288">
        <f t="shared" si="11"/>
        <v>0</v>
      </c>
      <c r="V64" s="285"/>
      <c r="W64" s="4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4" s="276" customFormat="1" ht="7.5" customHeight="1">
      <c r="B65" s="278"/>
      <c r="C65" s="151"/>
      <c r="D65" s="279"/>
      <c r="F65" s="189"/>
      <c r="G65" s="189"/>
      <c r="H65" s="277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1"/>
      <c r="V65" s="285"/>
      <c r="W65" s="4"/>
      <c r="X65" s="245"/>
    </row>
    <row r="66" spans="2:24" s="245" customFormat="1" ht="12" customHeight="1" thickBot="1">
      <c r="B66" s="297" t="s">
        <v>50</v>
      </c>
      <c r="C66" s="298"/>
      <c r="D66" s="298"/>
      <c r="E66" s="325"/>
      <c r="F66" s="300"/>
      <c r="G66" s="300"/>
      <c r="H66" s="301"/>
      <c r="I66" s="302">
        <f t="shared" ref="I66:U66" si="12">I64+I53+I42</f>
        <v>0</v>
      </c>
      <c r="J66" s="303">
        <f t="shared" si="12"/>
        <v>0</v>
      </c>
      <c r="K66" s="303">
        <f t="shared" si="12"/>
        <v>0</v>
      </c>
      <c r="L66" s="303">
        <f t="shared" si="12"/>
        <v>0</v>
      </c>
      <c r="M66" s="303">
        <f t="shared" si="12"/>
        <v>0</v>
      </c>
      <c r="N66" s="303">
        <f t="shared" si="12"/>
        <v>0</v>
      </c>
      <c r="O66" s="303">
        <f t="shared" si="12"/>
        <v>0</v>
      </c>
      <c r="P66" s="303">
        <f t="shared" si="12"/>
        <v>0</v>
      </c>
      <c r="Q66" s="303">
        <f t="shared" si="12"/>
        <v>0</v>
      </c>
      <c r="R66" s="303">
        <f t="shared" si="12"/>
        <v>0</v>
      </c>
      <c r="S66" s="303">
        <f t="shared" si="12"/>
        <v>0</v>
      </c>
      <c r="T66" s="303">
        <f t="shared" si="12"/>
        <v>0</v>
      </c>
      <c r="U66" s="304">
        <f t="shared" si="12"/>
        <v>0</v>
      </c>
      <c r="V66" s="285"/>
      <c r="W66" s="4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4" s="245" customFormat="1" ht="7.5" customHeight="1" thickTop="1">
      <c r="B67" s="305"/>
      <c r="C67" s="305"/>
      <c r="D67" s="305"/>
      <c r="E67" s="306"/>
      <c r="F67" s="307"/>
      <c r="G67" s="307"/>
      <c r="H67" s="308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285"/>
      <c r="W67" s="4"/>
    </row>
    <row r="68" spans="2:24" s="276" customFormat="1" ht="7.5" hidden="1" customHeight="1">
      <c r="B68" s="274"/>
      <c r="C68" s="275"/>
      <c r="D68" s="275"/>
      <c r="F68" s="189"/>
      <c r="G68" s="189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310"/>
      <c r="V68" s="285"/>
      <c r="W68" s="4"/>
      <c r="X68" s="245"/>
    </row>
    <row r="69" spans="2:24" s="245" customFormat="1">
      <c r="B69" s="274" t="s">
        <v>51</v>
      </c>
      <c r="C69" s="275"/>
      <c r="D69" s="275"/>
      <c r="E69" s="276"/>
      <c r="F69" s="189"/>
      <c r="G69" s="189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310"/>
      <c r="V69" s="285"/>
      <c r="W69" s="4"/>
    </row>
    <row r="70" spans="2:24" s="245" customFormat="1">
      <c r="B70" s="278"/>
      <c r="C70" s="311" t="s">
        <v>78</v>
      </c>
      <c r="D70" s="151"/>
      <c r="E70" s="276"/>
      <c r="F70" s="189"/>
      <c r="G70" s="189" t="s">
        <v>20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310"/>
      <c r="V70" s="285"/>
      <c r="W70" s="4"/>
    </row>
    <row r="71" spans="2:24" s="245" customFormat="1">
      <c r="B71" s="278"/>
      <c r="C71" s="276"/>
      <c r="D71" s="183" t="s">
        <v>135</v>
      </c>
      <c r="E71" s="312"/>
      <c r="F71" s="188"/>
      <c r="G71" s="184">
        <f>'6) Year 1 Budget &amp; Assumptions'!G70</f>
        <v>0</v>
      </c>
      <c r="H71" s="282"/>
      <c r="I71" s="283">
        <v>0</v>
      </c>
      <c r="J71" s="283">
        <v>0</v>
      </c>
      <c r="K71" s="283">
        <v>0</v>
      </c>
      <c r="L71" s="283">
        <v>0</v>
      </c>
      <c r="M71" s="283">
        <v>0</v>
      </c>
      <c r="N71" s="283">
        <v>0</v>
      </c>
      <c r="O71" s="283">
        <v>0</v>
      </c>
      <c r="P71" s="283">
        <v>0</v>
      </c>
      <c r="Q71" s="283">
        <v>0</v>
      </c>
      <c r="R71" s="283">
        <v>0</v>
      </c>
      <c r="S71" s="283">
        <v>0</v>
      </c>
      <c r="T71" s="283">
        <v>0</v>
      </c>
      <c r="U71" s="284">
        <f t="shared" ref="U71:U76" si="13">SUM(I71:T71)</f>
        <v>0</v>
      </c>
      <c r="V71" s="285"/>
      <c r="W71" s="4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4" s="245" customFormat="1">
      <c r="B72" s="278"/>
      <c r="C72" s="276"/>
      <c r="D72" s="183" t="s">
        <v>136</v>
      </c>
      <c r="E72" s="312"/>
      <c r="F72" s="188"/>
      <c r="G72" s="184">
        <f>'6) Year 1 Budget &amp; Assumptions'!G71</f>
        <v>0</v>
      </c>
      <c r="H72" s="282"/>
      <c r="I72" s="283">
        <v>0</v>
      </c>
      <c r="J72" s="283">
        <v>0</v>
      </c>
      <c r="K72" s="283">
        <v>0</v>
      </c>
      <c r="L72" s="283">
        <v>0</v>
      </c>
      <c r="M72" s="283">
        <v>0</v>
      </c>
      <c r="N72" s="283">
        <v>0</v>
      </c>
      <c r="O72" s="283">
        <v>0</v>
      </c>
      <c r="P72" s="283">
        <v>0</v>
      </c>
      <c r="Q72" s="283">
        <v>0</v>
      </c>
      <c r="R72" s="283">
        <v>0</v>
      </c>
      <c r="S72" s="283">
        <v>0</v>
      </c>
      <c r="T72" s="283">
        <v>0</v>
      </c>
      <c r="U72" s="284">
        <f t="shared" si="13"/>
        <v>0</v>
      </c>
      <c r="V72" s="285"/>
      <c r="W72" s="4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4" s="245" customFormat="1">
      <c r="B73" s="278"/>
      <c r="C73" s="276"/>
      <c r="D73" s="183" t="s">
        <v>137</v>
      </c>
      <c r="E73" s="312"/>
      <c r="F73" s="188"/>
      <c r="G73" s="184">
        <f>'6) Year 1 Budget &amp; Assumptions'!G72</f>
        <v>0</v>
      </c>
      <c r="H73" s="282"/>
      <c r="I73" s="283">
        <v>0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0</v>
      </c>
      <c r="S73" s="283">
        <v>0</v>
      </c>
      <c r="T73" s="283">
        <v>0</v>
      </c>
      <c r="U73" s="284">
        <f t="shared" si="13"/>
        <v>0</v>
      </c>
      <c r="V73" s="285"/>
      <c r="W73" s="4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4" s="245" customFormat="1">
      <c r="B74" s="278"/>
      <c r="C74" s="276"/>
      <c r="D74" s="183" t="s">
        <v>106</v>
      </c>
      <c r="E74" s="312"/>
      <c r="F74" s="188"/>
      <c r="G74" s="184">
        <f>'6) Year 1 Budget &amp; Assumptions'!G73</f>
        <v>0</v>
      </c>
      <c r="H74" s="282"/>
      <c r="I74" s="283">
        <v>0</v>
      </c>
      <c r="J74" s="283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4">
        <f t="shared" si="13"/>
        <v>0</v>
      </c>
      <c r="V74" s="285"/>
      <c r="W74" s="4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4" s="245" customFormat="1">
      <c r="B75" s="278"/>
      <c r="C75" s="276"/>
      <c r="D75" s="183" t="s">
        <v>107</v>
      </c>
      <c r="E75" s="312"/>
      <c r="F75" s="188"/>
      <c r="G75" s="184">
        <f>'6) Year 1 Budget &amp; Assumptions'!G74</f>
        <v>0</v>
      </c>
      <c r="H75" s="28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 t="shared" si="13"/>
        <v>0</v>
      </c>
      <c r="V75" s="285"/>
      <c r="W75" s="4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4" s="245" customFormat="1" ht="16.8">
      <c r="B76" s="278"/>
      <c r="C76" s="276"/>
      <c r="D76" s="183" t="s">
        <v>138</v>
      </c>
      <c r="E76" s="312"/>
      <c r="F76" s="313"/>
      <c r="G76" s="185">
        <f>'6) Year 1 Budget &amp; Assumptions'!G75</f>
        <v>0</v>
      </c>
      <c r="H76" s="282"/>
      <c r="I76" s="293">
        <v>0</v>
      </c>
      <c r="J76" s="293">
        <v>0</v>
      </c>
      <c r="K76" s="293">
        <v>0</v>
      </c>
      <c r="L76" s="293">
        <v>0</v>
      </c>
      <c r="M76" s="293">
        <v>0</v>
      </c>
      <c r="N76" s="293">
        <v>0</v>
      </c>
      <c r="O76" s="293">
        <v>0</v>
      </c>
      <c r="P76" s="293">
        <v>0</v>
      </c>
      <c r="Q76" s="293">
        <v>0</v>
      </c>
      <c r="R76" s="293">
        <v>0</v>
      </c>
      <c r="S76" s="293">
        <v>0</v>
      </c>
      <c r="T76" s="293">
        <v>0</v>
      </c>
      <c r="U76" s="294">
        <f t="shared" si="13"/>
        <v>0</v>
      </c>
      <c r="V76" s="285"/>
      <c r="W76" s="4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4" s="245" customFormat="1">
      <c r="B77" s="278"/>
      <c r="C77" s="186" t="s">
        <v>77</v>
      </c>
      <c r="D77" s="276"/>
      <c r="E77" s="312"/>
      <c r="F77" s="188"/>
      <c r="G77" s="184">
        <f>SUM(G71:G76)</f>
        <v>0</v>
      </c>
      <c r="H77" s="282"/>
      <c r="I77" s="314">
        <f>SUM(I71:I76)</f>
        <v>0</v>
      </c>
      <c r="J77" s="314">
        <f t="shared" ref="J77:T77" si="14">SUM(J71:J76)</f>
        <v>0</v>
      </c>
      <c r="K77" s="314">
        <f t="shared" si="14"/>
        <v>0</v>
      </c>
      <c r="L77" s="314">
        <f t="shared" si="14"/>
        <v>0</v>
      </c>
      <c r="M77" s="314">
        <f t="shared" si="14"/>
        <v>0</v>
      </c>
      <c r="N77" s="314">
        <f t="shared" si="14"/>
        <v>0</v>
      </c>
      <c r="O77" s="314">
        <f t="shared" si="14"/>
        <v>0</v>
      </c>
      <c r="P77" s="314">
        <f t="shared" si="14"/>
        <v>0</v>
      </c>
      <c r="Q77" s="314">
        <f t="shared" si="14"/>
        <v>0</v>
      </c>
      <c r="R77" s="314">
        <f t="shared" si="14"/>
        <v>0</v>
      </c>
      <c r="S77" s="314">
        <f t="shared" si="14"/>
        <v>0</v>
      </c>
      <c r="T77" s="314">
        <f t="shared" si="14"/>
        <v>0</v>
      </c>
      <c r="U77" s="315">
        <f>SUM(U71:U76)</f>
        <v>0</v>
      </c>
      <c r="V77" s="285"/>
      <c r="W77" s="4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4" s="245" customFormat="1" ht="7.5" customHeight="1">
      <c r="B78" s="278"/>
      <c r="C78" s="276"/>
      <c r="D78" s="312"/>
      <c r="E78" s="312"/>
      <c r="F78" s="188"/>
      <c r="G78" s="188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310"/>
      <c r="V78" s="285"/>
      <c r="W78" s="4"/>
    </row>
    <row r="79" spans="2:24" s="245" customFormat="1">
      <c r="B79" s="278"/>
      <c r="C79" s="311" t="s">
        <v>79</v>
      </c>
      <c r="D79" s="151"/>
      <c r="E79" s="276"/>
      <c r="F79" s="189"/>
      <c r="G79" s="189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310"/>
      <c r="V79" s="285"/>
      <c r="W79" s="4"/>
    </row>
    <row r="80" spans="2:24" s="245" customFormat="1">
      <c r="B80" s="278"/>
      <c r="C80" s="276"/>
      <c r="D80" s="183" t="s">
        <v>52</v>
      </c>
      <c r="E80" s="312"/>
      <c r="F80" s="188"/>
      <c r="G80" s="184">
        <f>'6) Year 1 Budget &amp; Assumptions'!G79</f>
        <v>0</v>
      </c>
      <c r="H80" s="316"/>
      <c r="I80" s="283">
        <v>0</v>
      </c>
      <c r="J80" s="283">
        <v>0</v>
      </c>
      <c r="K80" s="283">
        <v>0</v>
      </c>
      <c r="L80" s="283">
        <v>0</v>
      </c>
      <c r="M80" s="283">
        <v>0</v>
      </c>
      <c r="N80" s="283">
        <v>0</v>
      </c>
      <c r="O80" s="283">
        <v>0</v>
      </c>
      <c r="P80" s="283">
        <v>0</v>
      </c>
      <c r="Q80" s="283">
        <v>0</v>
      </c>
      <c r="R80" s="283">
        <v>0</v>
      </c>
      <c r="S80" s="283">
        <v>0</v>
      </c>
      <c r="T80" s="283">
        <v>0</v>
      </c>
      <c r="U80" s="284">
        <f>SUM(I80:T80)</f>
        <v>0</v>
      </c>
      <c r="V80" s="285"/>
      <c r="W80" s="4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45" customFormat="1">
      <c r="B81" s="278"/>
      <c r="C81" s="276"/>
      <c r="D81" s="183" t="s">
        <v>53</v>
      </c>
      <c r="E81" s="312"/>
      <c r="F81" s="188"/>
      <c r="G81" s="184">
        <f>'6) Year 1 Budget &amp; Assumptions'!G80</f>
        <v>0</v>
      </c>
      <c r="H81" s="316"/>
      <c r="I81" s="283">
        <v>0</v>
      </c>
      <c r="J81" s="283">
        <v>0</v>
      </c>
      <c r="K81" s="283">
        <v>0</v>
      </c>
      <c r="L81" s="283">
        <v>0</v>
      </c>
      <c r="M81" s="283">
        <v>0</v>
      </c>
      <c r="N81" s="283">
        <v>0</v>
      </c>
      <c r="O81" s="283">
        <v>0</v>
      </c>
      <c r="P81" s="283">
        <v>0</v>
      </c>
      <c r="Q81" s="283">
        <v>0</v>
      </c>
      <c r="R81" s="283">
        <v>0</v>
      </c>
      <c r="S81" s="283">
        <v>0</v>
      </c>
      <c r="T81" s="283">
        <v>0</v>
      </c>
      <c r="U81" s="284">
        <f t="shared" ref="U81:U87" si="15">SUM(I81:T81)</f>
        <v>0</v>
      </c>
      <c r="V81" s="285"/>
      <c r="W81" s="4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45" customFormat="1">
      <c r="B82" s="278"/>
      <c r="C82" s="276"/>
      <c r="D82" s="183" t="s">
        <v>10</v>
      </c>
      <c r="E82" s="312"/>
      <c r="F82" s="188"/>
      <c r="G82" s="184">
        <f>'6) Year 1 Budget &amp; Assumptions'!G81</f>
        <v>0</v>
      </c>
      <c r="H82" s="316"/>
      <c r="I82" s="283">
        <v>0</v>
      </c>
      <c r="J82" s="283">
        <v>0</v>
      </c>
      <c r="K82" s="283">
        <v>0</v>
      </c>
      <c r="L82" s="283">
        <v>0</v>
      </c>
      <c r="M82" s="283">
        <v>0</v>
      </c>
      <c r="N82" s="283">
        <v>0</v>
      </c>
      <c r="O82" s="283">
        <v>0</v>
      </c>
      <c r="P82" s="283">
        <v>0</v>
      </c>
      <c r="Q82" s="283">
        <v>0</v>
      </c>
      <c r="R82" s="283">
        <v>0</v>
      </c>
      <c r="S82" s="283">
        <v>0</v>
      </c>
      <c r="T82" s="283">
        <v>0</v>
      </c>
      <c r="U82" s="284">
        <f t="shared" si="15"/>
        <v>0</v>
      </c>
      <c r="V82" s="285"/>
      <c r="W82" s="4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45" customFormat="1">
      <c r="B83" s="278"/>
      <c r="C83" s="276"/>
      <c r="D83" s="183" t="s">
        <v>11</v>
      </c>
      <c r="E83" s="312"/>
      <c r="F83" s="188"/>
      <c r="G83" s="184">
        <f>'6) Year 1 Budget &amp; Assumptions'!G82</f>
        <v>0</v>
      </c>
      <c r="H83" s="316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si="15"/>
        <v>0</v>
      </c>
      <c r="V83" s="285"/>
      <c r="W83" s="4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45" customFormat="1">
      <c r="B84" s="278"/>
      <c r="C84" s="276"/>
      <c r="D84" s="183" t="s">
        <v>12</v>
      </c>
      <c r="E84" s="312"/>
      <c r="F84" s="188"/>
      <c r="G84" s="184">
        <f>'6) Year 1 Budget &amp; Assumptions'!G83</f>
        <v>0</v>
      </c>
      <c r="H84" s="316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5"/>
        <v>0</v>
      </c>
      <c r="V84" s="285"/>
      <c r="W84" s="4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45" customFormat="1">
      <c r="B85" s="278"/>
      <c r="C85" s="276"/>
      <c r="D85" s="183" t="s">
        <v>13</v>
      </c>
      <c r="E85" s="312"/>
      <c r="F85" s="188"/>
      <c r="G85" s="184">
        <f>'6) Year 1 Budget &amp; Assumptions'!G84</f>
        <v>0</v>
      </c>
      <c r="H85" s="316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5"/>
        <v>0</v>
      </c>
      <c r="V85" s="285"/>
      <c r="W85" s="4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45" customFormat="1">
      <c r="B86" s="278"/>
      <c r="C86" s="276"/>
      <c r="D86" s="183" t="s">
        <v>75</v>
      </c>
      <c r="E86" s="312"/>
      <c r="F86" s="188"/>
      <c r="G86" s="184">
        <f>'6) Year 1 Budget &amp; Assumptions'!G85</f>
        <v>0</v>
      </c>
      <c r="H86" s="316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5"/>
        <v>0</v>
      </c>
      <c r="V86" s="285"/>
      <c r="W86" s="4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45" customFormat="1" ht="16.8">
      <c r="B87" s="278"/>
      <c r="C87" s="276"/>
      <c r="D87" s="191" t="s">
        <v>30</v>
      </c>
      <c r="E87" s="312"/>
      <c r="F87" s="313"/>
      <c r="G87" s="185">
        <f>'6) Year 1 Budget &amp; Assumptions'!G86</f>
        <v>0</v>
      </c>
      <c r="H87" s="316"/>
      <c r="I87" s="293">
        <v>0</v>
      </c>
      <c r="J87" s="293">
        <v>0</v>
      </c>
      <c r="K87" s="293">
        <v>0</v>
      </c>
      <c r="L87" s="293">
        <v>0</v>
      </c>
      <c r="M87" s="293">
        <v>0</v>
      </c>
      <c r="N87" s="293">
        <v>0</v>
      </c>
      <c r="O87" s="293">
        <v>0</v>
      </c>
      <c r="P87" s="293">
        <v>0</v>
      </c>
      <c r="Q87" s="293">
        <v>0</v>
      </c>
      <c r="R87" s="293">
        <v>0</v>
      </c>
      <c r="S87" s="293">
        <v>0</v>
      </c>
      <c r="T87" s="293">
        <v>0</v>
      </c>
      <c r="U87" s="294">
        <f t="shared" si="15"/>
        <v>0</v>
      </c>
      <c r="V87" s="285"/>
      <c r="W87" s="4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45" customFormat="1">
      <c r="B88" s="278"/>
      <c r="C88" s="186" t="s">
        <v>80</v>
      </c>
      <c r="D88" s="276"/>
      <c r="E88" s="312"/>
      <c r="F88" s="188"/>
      <c r="G88" s="184">
        <f>SUM(G80:G87)</f>
        <v>0</v>
      </c>
      <c r="H88" s="316"/>
      <c r="I88" s="314">
        <f>SUM(I80:I87)</f>
        <v>0</v>
      </c>
      <c r="J88" s="314">
        <f t="shared" ref="J88:T88" si="16">SUM(J80:J87)</f>
        <v>0</v>
      </c>
      <c r="K88" s="314">
        <f t="shared" si="16"/>
        <v>0</v>
      </c>
      <c r="L88" s="314">
        <f t="shared" si="16"/>
        <v>0</v>
      </c>
      <c r="M88" s="314">
        <f t="shared" si="16"/>
        <v>0</v>
      </c>
      <c r="N88" s="314">
        <f t="shared" si="16"/>
        <v>0</v>
      </c>
      <c r="O88" s="314">
        <f t="shared" si="16"/>
        <v>0</v>
      </c>
      <c r="P88" s="314">
        <f t="shared" si="16"/>
        <v>0</v>
      </c>
      <c r="Q88" s="314">
        <f t="shared" si="16"/>
        <v>0</v>
      </c>
      <c r="R88" s="314">
        <f t="shared" si="16"/>
        <v>0</v>
      </c>
      <c r="S88" s="314">
        <f t="shared" si="16"/>
        <v>0</v>
      </c>
      <c r="T88" s="314">
        <f t="shared" si="16"/>
        <v>0</v>
      </c>
      <c r="U88" s="315">
        <f>SUM(U80:U87)</f>
        <v>0</v>
      </c>
      <c r="V88" s="285"/>
      <c r="W88" s="4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45" customFormat="1" ht="7.5" customHeight="1">
      <c r="B89" s="278"/>
      <c r="C89" s="276"/>
      <c r="D89" s="312"/>
      <c r="E89" s="312"/>
      <c r="F89" s="188"/>
      <c r="G89" s="188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310"/>
      <c r="V89" s="285"/>
      <c r="W89" s="4"/>
    </row>
    <row r="90" spans="2:23" s="245" customFormat="1">
      <c r="B90" s="278"/>
      <c r="C90" s="311" t="s">
        <v>81</v>
      </c>
      <c r="D90" s="151"/>
      <c r="E90" s="276"/>
      <c r="F90" s="192"/>
      <c r="G90" s="192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310"/>
      <c r="V90" s="285"/>
      <c r="W90" s="4"/>
    </row>
    <row r="91" spans="2:23" s="245" customFormat="1">
      <c r="B91" s="278"/>
      <c r="C91" s="276"/>
      <c r="D91" s="183" t="s">
        <v>108</v>
      </c>
      <c r="E91" s="312"/>
      <c r="F91" s="188"/>
      <c r="G91" s="184">
        <f>'6) Year 1 Budget &amp; Assumptions'!G90</f>
        <v>0</v>
      </c>
      <c r="H91" s="282"/>
      <c r="I91" s="283">
        <v>0</v>
      </c>
      <c r="J91" s="283">
        <v>0</v>
      </c>
      <c r="K91" s="283">
        <v>0</v>
      </c>
      <c r="L91" s="283">
        <v>0</v>
      </c>
      <c r="M91" s="283">
        <v>0</v>
      </c>
      <c r="N91" s="283">
        <v>0</v>
      </c>
      <c r="O91" s="283">
        <v>0</v>
      </c>
      <c r="P91" s="283">
        <v>0</v>
      </c>
      <c r="Q91" s="283">
        <v>0</v>
      </c>
      <c r="R91" s="283">
        <v>0</v>
      </c>
      <c r="S91" s="283">
        <v>0</v>
      </c>
      <c r="T91" s="283">
        <v>0</v>
      </c>
      <c r="U91" s="284">
        <f>SUM(I91:T91)</f>
        <v>0</v>
      </c>
      <c r="V91" s="285"/>
      <c r="W91" s="4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45" customFormat="1">
      <c r="B92" s="278"/>
      <c r="C92" s="276"/>
      <c r="D92" s="183" t="s">
        <v>109</v>
      </c>
      <c r="E92" s="312"/>
      <c r="F92" s="188"/>
      <c r="G92" s="184">
        <f>'6) Year 1 Budget &amp; Assumptions'!G91</f>
        <v>0</v>
      </c>
      <c r="H92" s="282"/>
      <c r="I92" s="283">
        <v>0</v>
      </c>
      <c r="J92" s="283">
        <v>0</v>
      </c>
      <c r="K92" s="283">
        <v>0</v>
      </c>
      <c r="L92" s="283">
        <v>0</v>
      </c>
      <c r="M92" s="283">
        <v>0</v>
      </c>
      <c r="N92" s="283">
        <v>0</v>
      </c>
      <c r="O92" s="283">
        <v>0</v>
      </c>
      <c r="P92" s="283">
        <v>0</v>
      </c>
      <c r="Q92" s="283">
        <v>0</v>
      </c>
      <c r="R92" s="283">
        <v>0</v>
      </c>
      <c r="S92" s="283">
        <v>0</v>
      </c>
      <c r="T92" s="283">
        <v>0</v>
      </c>
      <c r="U92" s="284">
        <f>SUM(I92:T92)</f>
        <v>0</v>
      </c>
      <c r="V92" s="285"/>
      <c r="W92" s="4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45" customFormat="1">
      <c r="B93" s="278"/>
      <c r="C93" s="276"/>
      <c r="D93" s="183" t="s">
        <v>110</v>
      </c>
      <c r="E93" s="312"/>
      <c r="F93" s="188"/>
      <c r="G93" s="184">
        <f>'6) Year 1 Budget &amp; Assumptions'!G92</f>
        <v>0</v>
      </c>
      <c r="H93" s="282"/>
      <c r="I93" s="283">
        <v>0</v>
      </c>
      <c r="J93" s="283">
        <v>0</v>
      </c>
      <c r="K93" s="283">
        <v>0</v>
      </c>
      <c r="L93" s="283">
        <v>0</v>
      </c>
      <c r="M93" s="283">
        <v>0</v>
      </c>
      <c r="N93" s="283">
        <v>0</v>
      </c>
      <c r="O93" s="283">
        <v>0</v>
      </c>
      <c r="P93" s="283">
        <v>0</v>
      </c>
      <c r="Q93" s="283">
        <v>0</v>
      </c>
      <c r="R93" s="283">
        <v>0</v>
      </c>
      <c r="S93" s="283">
        <v>0</v>
      </c>
      <c r="T93" s="283">
        <v>0</v>
      </c>
      <c r="U93" s="284">
        <f>SUM(I93:T93)</f>
        <v>0</v>
      </c>
      <c r="V93" s="285"/>
      <c r="W93" s="4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45" customFormat="1">
      <c r="B94" s="278"/>
      <c r="C94" s="276"/>
      <c r="D94" s="183" t="s">
        <v>7</v>
      </c>
      <c r="E94" s="312"/>
      <c r="F94" s="188"/>
      <c r="G94" s="184">
        <f>'6) Year 1 Budget &amp; Assumptions'!G93</f>
        <v>0</v>
      </c>
      <c r="H94" s="282"/>
      <c r="I94" s="283">
        <v>0</v>
      </c>
      <c r="J94" s="283">
        <v>0</v>
      </c>
      <c r="K94" s="283">
        <v>0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283">
        <v>0</v>
      </c>
      <c r="R94" s="283">
        <v>0</v>
      </c>
      <c r="S94" s="283">
        <v>0</v>
      </c>
      <c r="T94" s="283">
        <v>0</v>
      </c>
      <c r="U94" s="284">
        <f>SUM(I94:T94)</f>
        <v>0</v>
      </c>
      <c r="V94" s="285"/>
      <c r="W94" s="4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45" customFormat="1" ht="16.8">
      <c r="B95" s="278"/>
      <c r="C95" s="276"/>
      <c r="D95" s="183" t="s">
        <v>30</v>
      </c>
      <c r="E95" s="312"/>
      <c r="F95" s="313"/>
      <c r="G95" s="185">
        <f>'6) Year 1 Budget &amp; Assumptions'!G94</f>
        <v>0</v>
      </c>
      <c r="H95" s="282"/>
      <c r="I95" s="293">
        <v>0</v>
      </c>
      <c r="J95" s="293">
        <v>0</v>
      </c>
      <c r="K95" s="293">
        <v>0</v>
      </c>
      <c r="L95" s="293">
        <v>0</v>
      </c>
      <c r="M95" s="293">
        <v>0</v>
      </c>
      <c r="N95" s="293">
        <v>0</v>
      </c>
      <c r="O95" s="293">
        <v>0</v>
      </c>
      <c r="P95" s="293">
        <v>0</v>
      </c>
      <c r="Q95" s="293">
        <v>0</v>
      </c>
      <c r="R95" s="293">
        <v>0</v>
      </c>
      <c r="S95" s="293">
        <v>0</v>
      </c>
      <c r="T95" s="293">
        <v>0</v>
      </c>
      <c r="U95" s="294">
        <f>SUM(I95:T95)</f>
        <v>0</v>
      </c>
      <c r="V95" s="285"/>
      <c r="W95" s="4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45" customFormat="1">
      <c r="B96" s="278"/>
      <c r="C96" s="186" t="s">
        <v>82</v>
      </c>
      <c r="D96" s="276"/>
      <c r="E96" s="312"/>
      <c r="F96" s="188"/>
      <c r="G96" s="184">
        <f>SUM(G91:G95)</f>
        <v>0</v>
      </c>
      <c r="H96" s="282"/>
      <c r="I96" s="314">
        <f>SUM(I91:I95)</f>
        <v>0</v>
      </c>
      <c r="J96" s="314">
        <f t="shared" ref="J96:T96" si="17">SUM(J91:J95)</f>
        <v>0</v>
      </c>
      <c r="K96" s="314">
        <f t="shared" si="17"/>
        <v>0</v>
      </c>
      <c r="L96" s="314">
        <f t="shared" si="17"/>
        <v>0</v>
      </c>
      <c r="M96" s="314">
        <f t="shared" si="17"/>
        <v>0</v>
      </c>
      <c r="N96" s="314">
        <f t="shared" si="17"/>
        <v>0</v>
      </c>
      <c r="O96" s="314">
        <f t="shared" si="17"/>
        <v>0</v>
      </c>
      <c r="P96" s="314">
        <f t="shared" si="17"/>
        <v>0</v>
      </c>
      <c r="Q96" s="314">
        <f t="shared" si="17"/>
        <v>0</v>
      </c>
      <c r="R96" s="314">
        <f t="shared" si="17"/>
        <v>0</v>
      </c>
      <c r="S96" s="314">
        <f t="shared" si="17"/>
        <v>0</v>
      </c>
      <c r="T96" s="314">
        <f t="shared" si="17"/>
        <v>0</v>
      </c>
      <c r="U96" s="315">
        <f>SUM(U91:U95)</f>
        <v>0</v>
      </c>
      <c r="V96" s="285"/>
      <c r="W96" s="4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4" s="245" customFormat="1" ht="7.5" customHeight="1">
      <c r="B97" s="278"/>
      <c r="C97" s="276"/>
      <c r="D97" s="312"/>
      <c r="E97" s="312"/>
      <c r="F97" s="188"/>
      <c r="G97" s="188"/>
      <c r="H97" s="277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6"/>
      <c r="V97" s="285"/>
      <c r="W97" s="4"/>
    </row>
    <row r="98" spans="2:24" s="245" customFormat="1">
      <c r="B98" s="278"/>
      <c r="C98" s="193" t="s">
        <v>83</v>
      </c>
      <c r="D98" s="151"/>
      <c r="E98" s="151"/>
      <c r="F98" s="277"/>
      <c r="G98" s="194">
        <f>G77+G88+G96</f>
        <v>0</v>
      </c>
      <c r="H98" s="282"/>
      <c r="I98" s="287">
        <f>I77+I88+I96</f>
        <v>0</v>
      </c>
      <c r="J98" s="287">
        <f t="shared" ref="J98:T98" si="18">J77+J88+J96</f>
        <v>0</v>
      </c>
      <c r="K98" s="287">
        <f t="shared" si="18"/>
        <v>0</v>
      </c>
      <c r="L98" s="287">
        <f t="shared" si="18"/>
        <v>0</v>
      </c>
      <c r="M98" s="287">
        <f t="shared" si="18"/>
        <v>0</v>
      </c>
      <c r="N98" s="287">
        <f t="shared" si="18"/>
        <v>0</v>
      </c>
      <c r="O98" s="287">
        <f t="shared" si="18"/>
        <v>0</v>
      </c>
      <c r="P98" s="287">
        <f t="shared" si="18"/>
        <v>0</v>
      </c>
      <c r="Q98" s="287">
        <f t="shared" si="18"/>
        <v>0</v>
      </c>
      <c r="R98" s="287">
        <f t="shared" si="18"/>
        <v>0</v>
      </c>
      <c r="S98" s="287">
        <f t="shared" si="18"/>
        <v>0</v>
      </c>
      <c r="T98" s="287">
        <f t="shared" si="18"/>
        <v>0</v>
      </c>
      <c r="U98" s="288">
        <f>U77+U88+U96</f>
        <v>0</v>
      </c>
      <c r="V98" s="285"/>
      <c r="W98" s="4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4" s="245" customFormat="1" ht="7.5" customHeight="1">
      <c r="B99" s="278"/>
      <c r="C99" s="276"/>
      <c r="D99" s="312"/>
      <c r="E99" s="312"/>
      <c r="F99" s="188"/>
      <c r="G99" s="188"/>
      <c r="H99" s="277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6"/>
      <c r="V99" s="285"/>
      <c r="W99" s="4"/>
    </row>
    <row r="100" spans="2:24" s="245" customFormat="1">
      <c r="B100" s="278"/>
      <c r="C100" s="311" t="s">
        <v>84</v>
      </c>
      <c r="D100" s="151"/>
      <c r="E100" s="151"/>
      <c r="F100" s="192"/>
      <c r="G100" s="192"/>
      <c r="H100" s="277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310"/>
      <c r="V100" s="285"/>
      <c r="W100" s="4"/>
    </row>
    <row r="101" spans="2:24" s="245" customFormat="1">
      <c r="B101" s="278"/>
      <c r="C101" s="276"/>
      <c r="D101" s="183" t="s">
        <v>14</v>
      </c>
      <c r="E101" s="151"/>
      <c r="F101" s="192"/>
      <c r="G101" s="192"/>
      <c r="H101" s="28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>SUM(I101:T101)</f>
        <v>0</v>
      </c>
      <c r="V101" s="285"/>
      <c r="W101" s="4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4" s="245" customFormat="1">
      <c r="B102" s="278"/>
      <c r="C102" s="276"/>
      <c r="D102" s="312" t="s">
        <v>71</v>
      </c>
      <c r="E102" s="151"/>
      <c r="F102" s="192"/>
      <c r="G102" s="192"/>
      <c r="H102" s="28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>SUM(I102:T102)</f>
        <v>0</v>
      </c>
      <c r="V102" s="285"/>
      <c r="W102" s="4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4" s="245" customFormat="1" ht="16.8">
      <c r="B103" s="278"/>
      <c r="C103" s="276"/>
      <c r="D103" s="183" t="s">
        <v>60</v>
      </c>
      <c r="E103" s="151"/>
      <c r="F103" s="192"/>
      <c r="G103" s="192"/>
      <c r="H103" s="282"/>
      <c r="I103" s="293">
        <v>0</v>
      </c>
      <c r="J103" s="293">
        <v>0</v>
      </c>
      <c r="K103" s="293">
        <v>0</v>
      </c>
      <c r="L103" s="293">
        <v>0</v>
      </c>
      <c r="M103" s="293">
        <v>0</v>
      </c>
      <c r="N103" s="293">
        <v>0</v>
      </c>
      <c r="O103" s="293">
        <v>0</v>
      </c>
      <c r="P103" s="293">
        <v>0</v>
      </c>
      <c r="Q103" s="293">
        <v>0</v>
      </c>
      <c r="R103" s="293">
        <v>0</v>
      </c>
      <c r="S103" s="293">
        <v>0</v>
      </c>
      <c r="T103" s="293">
        <v>0</v>
      </c>
      <c r="U103" s="294">
        <f>SUM(I103:T103)</f>
        <v>0</v>
      </c>
      <c r="V103" s="285"/>
      <c r="W103" s="4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4" s="245" customFormat="1">
      <c r="B104" s="278"/>
      <c r="C104" s="186" t="s">
        <v>85</v>
      </c>
      <c r="D104" s="151"/>
      <c r="E104" s="151"/>
      <c r="F104" s="192"/>
      <c r="G104" s="192"/>
      <c r="H104" s="282"/>
      <c r="I104" s="287">
        <f>SUM(I100:I103)</f>
        <v>0</v>
      </c>
      <c r="J104" s="287">
        <f t="shared" ref="J104:U104" si="19">SUM(J100:J103)</f>
        <v>0</v>
      </c>
      <c r="K104" s="287">
        <f t="shared" si="19"/>
        <v>0</v>
      </c>
      <c r="L104" s="287">
        <f t="shared" si="19"/>
        <v>0</v>
      </c>
      <c r="M104" s="287">
        <f t="shared" si="19"/>
        <v>0</v>
      </c>
      <c r="N104" s="287">
        <f t="shared" si="19"/>
        <v>0</v>
      </c>
      <c r="O104" s="287">
        <f t="shared" si="19"/>
        <v>0</v>
      </c>
      <c r="P104" s="287">
        <f t="shared" si="19"/>
        <v>0</v>
      </c>
      <c r="Q104" s="287">
        <f t="shared" si="19"/>
        <v>0</v>
      </c>
      <c r="R104" s="287">
        <f t="shared" si="19"/>
        <v>0</v>
      </c>
      <c r="S104" s="287">
        <f t="shared" si="19"/>
        <v>0</v>
      </c>
      <c r="T104" s="287">
        <f t="shared" si="19"/>
        <v>0</v>
      </c>
      <c r="U104" s="288">
        <f t="shared" si="19"/>
        <v>0</v>
      </c>
      <c r="V104" s="285"/>
      <c r="W104" s="4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4" s="245" customFormat="1" ht="7.5" customHeight="1">
      <c r="B105" s="278"/>
      <c r="C105" s="276"/>
      <c r="D105" s="312"/>
      <c r="E105" s="312"/>
      <c r="F105" s="188"/>
      <c r="G105" s="188"/>
      <c r="H105" s="277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6"/>
      <c r="V105" s="285"/>
      <c r="W105" s="4"/>
    </row>
    <row r="106" spans="2:24" s="245" customFormat="1">
      <c r="B106" s="278"/>
      <c r="C106" s="193" t="s">
        <v>86</v>
      </c>
      <c r="D106" s="151"/>
      <c r="E106" s="151"/>
      <c r="F106" s="277"/>
      <c r="G106" s="194">
        <f>G98</f>
        <v>0</v>
      </c>
      <c r="H106" s="282"/>
      <c r="I106" s="286">
        <f>I98+I104</f>
        <v>0</v>
      </c>
      <c r="J106" s="286">
        <f t="shared" ref="J106:U106" si="20">J98+J104</f>
        <v>0</v>
      </c>
      <c r="K106" s="286">
        <f t="shared" si="20"/>
        <v>0</v>
      </c>
      <c r="L106" s="286">
        <f t="shared" si="20"/>
        <v>0</v>
      </c>
      <c r="M106" s="286">
        <f t="shared" si="20"/>
        <v>0</v>
      </c>
      <c r="N106" s="286">
        <f t="shared" si="20"/>
        <v>0</v>
      </c>
      <c r="O106" s="286">
        <f t="shared" si="20"/>
        <v>0</v>
      </c>
      <c r="P106" s="286">
        <f t="shared" si="20"/>
        <v>0</v>
      </c>
      <c r="Q106" s="286">
        <f t="shared" si="20"/>
        <v>0</v>
      </c>
      <c r="R106" s="286">
        <f t="shared" si="20"/>
        <v>0</v>
      </c>
      <c r="S106" s="286">
        <f t="shared" si="20"/>
        <v>0</v>
      </c>
      <c r="T106" s="286">
        <f t="shared" si="20"/>
        <v>0</v>
      </c>
      <c r="U106" s="288">
        <f t="shared" si="20"/>
        <v>0</v>
      </c>
      <c r="V106" s="285"/>
      <c r="W106" s="4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4" s="276" customFormat="1" ht="7.5" customHeight="1">
      <c r="B107" s="278"/>
      <c r="E107" s="312"/>
      <c r="F107" s="188"/>
      <c r="G107" s="188"/>
      <c r="H107" s="277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6"/>
      <c r="V107" s="285"/>
      <c r="W107" s="4"/>
      <c r="X107" s="245"/>
    </row>
    <row r="108" spans="2:24" s="245" customFormat="1" ht="12" customHeight="1">
      <c r="B108" s="278"/>
      <c r="C108" s="311" t="s">
        <v>87</v>
      </c>
      <c r="D108" s="276"/>
      <c r="E108" s="312"/>
      <c r="F108" s="188"/>
      <c r="G108" s="188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310"/>
      <c r="V108" s="285"/>
      <c r="W108" s="4"/>
    </row>
    <row r="109" spans="2:24" s="245" customFormat="1">
      <c r="B109" s="278"/>
      <c r="C109" s="276"/>
      <c r="D109" s="151" t="s">
        <v>67</v>
      </c>
      <c r="E109" s="312"/>
      <c r="F109" s="188"/>
      <c r="G109" s="188"/>
      <c r="H109" s="282"/>
      <c r="I109" s="317">
        <v>0</v>
      </c>
      <c r="J109" s="317">
        <v>0</v>
      </c>
      <c r="K109" s="317">
        <v>0</v>
      </c>
      <c r="L109" s="317">
        <v>0</v>
      </c>
      <c r="M109" s="317">
        <v>0</v>
      </c>
      <c r="N109" s="317">
        <v>0</v>
      </c>
      <c r="O109" s="317">
        <v>0</v>
      </c>
      <c r="P109" s="317">
        <v>0</v>
      </c>
      <c r="Q109" s="317">
        <v>0</v>
      </c>
      <c r="R109" s="317">
        <v>0</v>
      </c>
      <c r="S109" s="317">
        <v>0</v>
      </c>
      <c r="T109" s="317">
        <v>0</v>
      </c>
      <c r="U109" s="284">
        <f t="shared" ref="U109:U117" si="21">SUM(I109:T109)</f>
        <v>0</v>
      </c>
      <c r="V109" s="285"/>
      <c r="W109" s="4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4" s="245" customFormat="1">
      <c r="B110" s="278"/>
      <c r="C110" s="276"/>
      <c r="D110" s="183" t="s">
        <v>5</v>
      </c>
      <c r="E110" s="312"/>
      <c r="F110" s="188"/>
      <c r="G110" s="188"/>
      <c r="H110" s="282"/>
      <c r="I110" s="317">
        <v>0</v>
      </c>
      <c r="J110" s="317">
        <v>0</v>
      </c>
      <c r="K110" s="317">
        <v>0</v>
      </c>
      <c r="L110" s="317">
        <v>0</v>
      </c>
      <c r="M110" s="317">
        <v>0</v>
      </c>
      <c r="N110" s="317">
        <v>0</v>
      </c>
      <c r="O110" s="317">
        <v>0</v>
      </c>
      <c r="P110" s="317">
        <v>0</v>
      </c>
      <c r="Q110" s="317">
        <v>0</v>
      </c>
      <c r="R110" s="317">
        <v>0</v>
      </c>
      <c r="S110" s="317">
        <v>0</v>
      </c>
      <c r="T110" s="317">
        <v>0</v>
      </c>
      <c r="U110" s="284">
        <f t="shared" si="21"/>
        <v>0</v>
      </c>
      <c r="V110" s="285"/>
      <c r="W110" s="4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4" s="245" customFormat="1">
      <c r="B111" s="278"/>
      <c r="C111" s="276"/>
      <c r="D111" s="183" t="s">
        <v>68</v>
      </c>
      <c r="E111" s="312"/>
      <c r="F111" s="188"/>
      <c r="G111" s="188"/>
      <c r="H111" s="282"/>
      <c r="I111" s="317">
        <v>0</v>
      </c>
      <c r="J111" s="317">
        <v>0</v>
      </c>
      <c r="K111" s="317">
        <v>0</v>
      </c>
      <c r="L111" s="317">
        <v>0</v>
      </c>
      <c r="M111" s="317">
        <v>0</v>
      </c>
      <c r="N111" s="317">
        <v>0</v>
      </c>
      <c r="O111" s="317">
        <v>0</v>
      </c>
      <c r="P111" s="317">
        <v>0</v>
      </c>
      <c r="Q111" s="317">
        <v>0</v>
      </c>
      <c r="R111" s="317">
        <v>0</v>
      </c>
      <c r="S111" s="317">
        <v>0</v>
      </c>
      <c r="T111" s="317">
        <v>0</v>
      </c>
      <c r="U111" s="284">
        <f t="shared" si="21"/>
        <v>0</v>
      </c>
      <c r="V111" s="285"/>
      <c r="W111" s="4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4" s="245" customFormat="1">
      <c r="B112" s="278"/>
      <c r="C112" s="276"/>
      <c r="D112" s="183" t="s">
        <v>15</v>
      </c>
      <c r="E112" s="312"/>
      <c r="F112" s="188"/>
      <c r="G112" s="188"/>
      <c r="H112" s="282"/>
      <c r="I112" s="317">
        <v>0</v>
      </c>
      <c r="J112" s="317">
        <v>0</v>
      </c>
      <c r="K112" s="317">
        <v>0</v>
      </c>
      <c r="L112" s="317">
        <v>0</v>
      </c>
      <c r="M112" s="317">
        <v>0</v>
      </c>
      <c r="N112" s="317">
        <v>0</v>
      </c>
      <c r="O112" s="317">
        <v>0</v>
      </c>
      <c r="P112" s="317">
        <v>0</v>
      </c>
      <c r="Q112" s="317">
        <v>0</v>
      </c>
      <c r="R112" s="317">
        <v>0</v>
      </c>
      <c r="S112" s="317">
        <v>0</v>
      </c>
      <c r="T112" s="317">
        <v>0</v>
      </c>
      <c r="U112" s="284">
        <f t="shared" si="21"/>
        <v>0</v>
      </c>
      <c r="V112" s="285"/>
      <c r="W112" s="4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45" customFormat="1">
      <c r="B113" s="278"/>
      <c r="C113" s="276"/>
      <c r="D113" s="183" t="s">
        <v>59</v>
      </c>
      <c r="E113" s="312"/>
      <c r="F113" s="188"/>
      <c r="G113" s="188"/>
      <c r="H113" s="282"/>
      <c r="I113" s="317">
        <v>0</v>
      </c>
      <c r="J113" s="317">
        <v>0</v>
      </c>
      <c r="K113" s="317">
        <v>0</v>
      </c>
      <c r="L113" s="317">
        <v>0</v>
      </c>
      <c r="M113" s="317">
        <v>0</v>
      </c>
      <c r="N113" s="317">
        <v>0</v>
      </c>
      <c r="O113" s="317">
        <v>0</v>
      </c>
      <c r="P113" s="317">
        <v>0</v>
      </c>
      <c r="Q113" s="317">
        <v>0</v>
      </c>
      <c r="R113" s="317">
        <v>0</v>
      </c>
      <c r="S113" s="317">
        <v>0</v>
      </c>
      <c r="T113" s="317">
        <v>0</v>
      </c>
      <c r="U113" s="284">
        <f t="shared" si="21"/>
        <v>0</v>
      </c>
      <c r="V113" s="285"/>
      <c r="W113" s="4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45" customFormat="1">
      <c r="B114" s="278"/>
      <c r="C114" s="276"/>
      <c r="D114" s="183" t="s">
        <v>16</v>
      </c>
      <c r="E114" s="312"/>
      <c r="F114" s="188"/>
      <c r="G114" s="188"/>
      <c r="H114" s="282"/>
      <c r="I114" s="317">
        <v>0</v>
      </c>
      <c r="J114" s="317">
        <v>0</v>
      </c>
      <c r="K114" s="317">
        <v>0</v>
      </c>
      <c r="L114" s="317">
        <v>0</v>
      </c>
      <c r="M114" s="317">
        <v>0</v>
      </c>
      <c r="N114" s="317">
        <v>0</v>
      </c>
      <c r="O114" s="317">
        <v>0</v>
      </c>
      <c r="P114" s="317">
        <v>0</v>
      </c>
      <c r="Q114" s="317">
        <v>0</v>
      </c>
      <c r="R114" s="317">
        <v>0</v>
      </c>
      <c r="S114" s="317">
        <v>0</v>
      </c>
      <c r="T114" s="317">
        <v>0</v>
      </c>
      <c r="U114" s="284">
        <f t="shared" si="21"/>
        <v>0</v>
      </c>
      <c r="V114" s="285"/>
      <c r="W114" s="4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45" customFormat="1">
      <c r="B115" s="278"/>
      <c r="C115" s="276"/>
      <c r="D115" s="183" t="s">
        <v>17</v>
      </c>
      <c r="E115" s="312"/>
      <c r="F115" s="188"/>
      <c r="G115" s="188"/>
      <c r="H115" s="282"/>
      <c r="I115" s="317">
        <v>0</v>
      </c>
      <c r="J115" s="317">
        <v>0</v>
      </c>
      <c r="K115" s="317">
        <v>0</v>
      </c>
      <c r="L115" s="317">
        <v>0</v>
      </c>
      <c r="M115" s="317">
        <v>0</v>
      </c>
      <c r="N115" s="317">
        <v>0</v>
      </c>
      <c r="O115" s="317">
        <v>0</v>
      </c>
      <c r="P115" s="317">
        <v>0</v>
      </c>
      <c r="Q115" s="317">
        <v>0</v>
      </c>
      <c r="R115" s="317">
        <v>0</v>
      </c>
      <c r="S115" s="317">
        <v>0</v>
      </c>
      <c r="T115" s="317">
        <v>0</v>
      </c>
      <c r="U115" s="284">
        <f t="shared" si="21"/>
        <v>0</v>
      </c>
      <c r="V115" s="285"/>
      <c r="W115" s="4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45" customFormat="1">
      <c r="B116" s="278"/>
      <c r="C116" s="276"/>
      <c r="D116" s="183" t="s">
        <v>70</v>
      </c>
      <c r="E116" s="312"/>
      <c r="F116" s="188"/>
      <c r="G116" s="188"/>
      <c r="H116" s="282"/>
      <c r="I116" s="317">
        <v>0</v>
      </c>
      <c r="J116" s="317">
        <v>0</v>
      </c>
      <c r="K116" s="317">
        <v>0</v>
      </c>
      <c r="L116" s="317">
        <v>0</v>
      </c>
      <c r="M116" s="317">
        <v>0</v>
      </c>
      <c r="N116" s="317">
        <v>0</v>
      </c>
      <c r="O116" s="317">
        <v>0</v>
      </c>
      <c r="P116" s="317">
        <v>0</v>
      </c>
      <c r="Q116" s="317">
        <v>0</v>
      </c>
      <c r="R116" s="317">
        <v>0</v>
      </c>
      <c r="S116" s="317">
        <v>0</v>
      </c>
      <c r="T116" s="317">
        <v>0</v>
      </c>
      <c r="U116" s="284">
        <f t="shared" si="21"/>
        <v>0</v>
      </c>
      <c r="V116" s="285"/>
      <c r="W116" s="4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45" customFormat="1" ht="16.8">
      <c r="B117" s="278"/>
      <c r="C117" s="276"/>
      <c r="D117" s="151" t="s">
        <v>69</v>
      </c>
      <c r="E117" s="312"/>
      <c r="F117" s="188"/>
      <c r="G117" s="188"/>
      <c r="H117" s="282"/>
      <c r="I117" s="293">
        <v>0</v>
      </c>
      <c r="J117" s="293">
        <v>0</v>
      </c>
      <c r="K117" s="293">
        <v>0</v>
      </c>
      <c r="L117" s="293">
        <v>0</v>
      </c>
      <c r="M117" s="293">
        <v>0</v>
      </c>
      <c r="N117" s="293">
        <v>0</v>
      </c>
      <c r="O117" s="293">
        <v>0</v>
      </c>
      <c r="P117" s="293">
        <v>0</v>
      </c>
      <c r="Q117" s="293">
        <v>0</v>
      </c>
      <c r="R117" s="293">
        <v>0</v>
      </c>
      <c r="S117" s="293">
        <v>0</v>
      </c>
      <c r="T117" s="293">
        <v>0</v>
      </c>
      <c r="U117" s="294">
        <f t="shared" si="21"/>
        <v>0</v>
      </c>
      <c r="V117" s="285"/>
      <c r="W117" s="4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45" customFormat="1">
      <c r="B118" s="278"/>
      <c r="C118" s="186" t="s">
        <v>88</v>
      </c>
      <c r="D118" s="276"/>
      <c r="E118" s="312"/>
      <c r="F118" s="188"/>
      <c r="G118" s="188"/>
      <c r="H118" s="282"/>
      <c r="I118" s="286">
        <f>SUM(I109:I117)</f>
        <v>0</v>
      </c>
      <c r="J118" s="286">
        <f t="shared" ref="J118:U118" si="22">SUM(J109:J117)</f>
        <v>0</v>
      </c>
      <c r="K118" s="286">
        <f t="shared" si="22"/>
        <v>0</v>
      </c>
      <c r="L118" s="286">
        <f t="shared" si="22"/>
        <v>0</v>
      </c>
      <c r="M118" s="286">
        <f t="shared" si="22"/>
        <v>0</v>
      </c>
      <c r="N118" s="286">
        <f t="shared" si="22"/>
        <v>0</v>
      </c>
      <c r="O118" s="286">
        <f t="shared" si="22"/>
        <v>0</v>
      </c>
      <c r="P118" s="286">
        <f t="shared" si="22"/>
        <v>0</v>
      </c>
      <c r="Q118" s="286">
        <f t="shared" si="22"/>
        <v>0</v>
      </c>
      <c r="R118" s="286">
        <f t="shared" si="22"/>
        <v>0</v>
      </c>
      <c r="S118" s="286">
        <f t="shared" si="22"/>
        <v>0</v>
      </c>
      <c r="T118" s="286">
        <f t="shared" si="22"/>
        <v>0</v>
      </c>
      <c r="U118" s="288">
        <f t="shared" si="22"/>
        <v>0</v>
      </c>
      <c r="V118" s="285"/>
      <c r="W118" s="4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45" customFormat="1" ht="7.5" customHeight="1">
      <c r="B119" s="278"/>
      <c r="C119" s="276"/>
      <c r="D119" s="312"/>
      <c r="E119" s="312"/>
      <c r="F119" s="188"/>
      <c r="G119" s="188"/>
      <c r="H119" s="277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6"/>
      <c r="V119" s="285"/>
      <c r="W119" s="4"/>
    </row>
    <row r="120" spans="2:23" s="245" customFormat="1" ht="12" customHeight="1">
      <c r="B120" s="278"/>
      <c r="C120" s="311" t="s">
        <v>89</v>
      </c>
      <c r="D120" s="312"/>
      <c r="E120" s="312"/>
      <c r="F120" s="188"/>
      <c r="G120" s="188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310"/>
      <c r="V120" s="285"/>
      <c r="W120" s="4"/>
    </row>
    <row r="121" spans="2:23" s="245" customFormat="1">
      <c r="B121" s="278"/>
      <c r="C121" s="276"/>
      <c r="D121" s="183" t="s">
        <v>1</v>
      </c>
      <c r="E121" s="151"/>
      <c r="F121" s="192"/>
      <c r="G121" s="192"/>
      <c r="H121" s="282"/>
      <c r="I121" s="317">
        <v>0</v>
      </c>
      <c r="J121" s="317">
        <v>0</v>
      </c>
      <c r="K121" s="317">
        <v>0</v>
      </c>
      <c r="L121" s="317">
        <v>0</v>
      </c>
      <c r="M121" s="317">
        <v>0</v>
      </c>
      <c r="N121" s="317">
        <v>0</v>
      </c>
      <c r="O121" s="317">
        <v>0</v>
      </c>
      <c r="P121" s="317">
        <v>0</v>
      </c>
      <c r="Q121" s="317">
        <v>0</v>
      </c>
      <c r="R121" s="317">
        <v>0</v>
      </c>
      <c r="S121" s="317">
        <v>0</v>
      </c>
      <c r="T121" s="317">
        <v>0</v>
      </c>
      <c r="U121" s="284">
        <f t="shared" ref="U121:U140" si="23">SUM(I121:T121)</f>
        <v>0</v>
      </c>
      <c r="V121" s="285"/>
      <c r="W121" s="4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45" customFormat="1">
      <c r="B122" s="278"/>
      <c r="C122" s="276"/>
      <c r="D122" s="183" t="s">
        <v>73</v>
      </c>
      <c r="E122" s="151"/>
      <c r="F122" s="192"/>
      <c r="G122" s="192"/>
      <c r="H122" s="282"/>
      <c r="I122" s="317">
        <v>0</v>
      </c>
      <c r="J122" s="317">
        <v>0</v>
      </c>
      <c r="K122" s="317">
        <v>0</v>
      </c>
      <c r="L122" s="317">
        <v>0</v>
      </c>
      <c r="M122" s="317">
        <v>0</v>
      </c>
      <c r="N122" s="317">
        <v>0</v>
      </c>
      <c r="O122" s="317">
        <v>0</v>
      </c>
      <c r="P122" s="317">
        <v>0</v>
      </c>
      <c r="Q122" s="317">
        <v>0</v>
      </c>
      <c r="R122" s="317">
        <v>0</v>
      </c>
      <c r="S122" s="317">
        <v>0</v>
      </c>
      <c r="T122" s="317">
        <v>0</v>
      </c>
      <c r="U122" s="284">
        <f t="shared" si="23"/>
        <v>0</v>
      </c>
      <c r="V122" s="285"/>
      <c r="W122" s="4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45" customFormat="1">
      <c r="B123" s="278"/>
      <c r="C123" s="276"/>
      <c r="D123" s="183" t="s">
        <v>66</v>
      </c>
      <c r="E123" s="151"/>
      <c r="F123" s="192"/>
      <c r="G123" s="192"/>
      <c r="H123" s="282"/>
      <c r="I123" s="317">
        <v>0</v>
      </c>
      <c r="J123" s="317">
        <v>0</v>
      </c>
      <c r="K123" s="317">
        <v>0</v>
      </c>
      <c r="L123" s="317">
        <v>0</v>
      </c>
      <c r="M123" s="317">
        <v>0</v>
      </c>
      <c r="N123" s="317">
        <v>0</v>
      </c>
      <c r="O123" s="317">
        <v>0</v>
      </c>
      <c r="P123" s="317">
        <v>0</v>
      </c>
      <c r="Q123" s="317">
        <v>0</v>
      </c>
      <c r="R123" s="317">
        <v>0</v>
      </c>
      <c r="S123" s="317">
        <v>0</v>
      </c>
      <c r="T123" s="317">
        <v>0</v>
      </c>
      <c r="U123" s="284">
        <f t="shared" si="23"/>
        <v>0</v>
      </c>
      <c r="V123" s="285"/>
      <c r="W123" s="4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45" customFormat="1">
      <c r="B124" s="278"/>
      <c r="C124" s="276"/>
      <c r="D124" s="183" t="s">
        <v>72</v>
      </c>
      <c r="E124" s="151"/>
      <c r="F124" s="192"/>
      <c r="G124" s="192"/>
      <c r="H124" s="282"/>
      <c r="I124" s="317">
        <v>0</v>
      </c>
      <c r="J124" s="317">
        <v>0</v>
      </c>
      <c r="K124" s="317">
        <v>0</v>
      </c>
      <c r="L124" s="317">
        <v>0</v>
      </c>
      <c r="M124" s="317">
        <v>0</v>
      </c>
      <c r="N124" s="317">
        <v>0</v>
      </c>
      <c r="O124" s="317">
        <v>0</v>
      </c>
      <c r="P124" s="317">
        <v>0</v>
      </c>
      <c r="Q124" s="317">
        <v>0</v>
      </c>
      <c r="R124" s="317">
        <v>0</v>
      </c>
      <c r="S124" s="317">
        <v>0</v>
      </c>
      <c r="T124" s="317">
        <v>0</v>
      </c>
      <c r="U124" s="284">
        <f t="shared" si="23"/>
        <v>0</v>
      </c>
      <c r="V124" s="285"/>
      <c r="W124" s="4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45" customFormat="1">
      <c r="B125" s="278"/>
      <c r="C125" s="276"/>
      <c r="D125" s="151" t="s">
        <v>74</v>
      </c>
      <c r="E125" s="151"/>
      <c r="F125" s="192"/>
      <c r="G125" s="192"/>
      <c r="H125" s="282"/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0</v>
      </c>
      <c r="P125" s="317">
        <v>0</v>
      </c>
      <c r="Q125" s="317">
        <v>0</v>
      </c>
      <c r="R125" s="317">
        <v>0</v>
      </c>
      <c r="S125" s="317">
        <v>0</v>
      </c>
      <c r="T125" s="317">
        <v>0</v>
      </c>
      <c r="U125" s="284">
        <f t="shared" si="23"/>
        <v>0</v>
      </c>
      <c r="V125" s="285"/>
      <c r="W125" s="4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45" customFormat="1">
      <c r="B126" s="278"/>
      <c r="C126" s="276"/>
      <c r="D126" s="151" t="s">
        <v>58</v>
      </c>
      <c r="E126" s="151"/>
      <c r="F126" s="192"/>
      <c r="G126" s="192"/>
      <c r="H126" s="282"/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7">
        <v>0</v>
      </c>
      <c r="Q126" s="317">
        <v>0</v>
      </c>
      <c r="R126" s="317">
        <v>0</v>
      </c>
      <c r="S126" s="317">
        <v>0</v>
      </c>
      <c r="T126" s="317">
        <v>0</v>
      </c>
      <c r="U126" s="284">
        <f t="shared" si="23"/>
        <v>0</v>
      </c>
      <c r="V126" s="285"/>
      <c r="W126" s="4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45" customFormat="1">
      <c r="B127" s="278"/>
      <c r="C127" s="276"/>
      <c r="D127" s="183" t="s">
        <v>64</v>
      </c>
      <c r="E127" s="151"/>
      <c r="F127" s="192"/>
      <c r="G127" s="192"/>
      <c r="H127" s="282"/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7">
        <v>0</v>
      </c>
      <c r="Q127" s="317">
        <v>0</v>
      </c>
      <c r="R127" s="317">
        <v>0</v>
      </c>
      <c r="S127" s="317">
        <v>0</v>
      </c>
      <c r="T127" s="317">
        <v>0</v>
      </c>
      <c r="U127" s="284">
        <f t="shared" si="23"/>
        <v>0</v>
      </c>
      <c r="V127" s="285"/>
      <c r="W127" s="4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45" customFormat="1">
      <c r="B128" s="278"/>
      <c r="C128" s="276"/>
      <c r="D128" s="151" t="s">
        <v>54</v>
      </c>
      <c r="E128" s="151"/>
      <c r="F128" s="192"/>
      <c r="G128" s="192"/>
      <c r="H128" s="282"/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0</v>
      </c>
      <c r="P128" s="317">
        <v>0</v>
      </c>
      <c r="Q128" s="317">
        <v>0</v>
      </c>
      <c r="R128" s="317">
        <v>0</v>
      </c>
      <c r="S128" s="317">
        <v>0</v>
      </c>
      <c r="T128" s="317">
        <v>0</v>
      </c>
      <c r="U128" s="284">
        <f t="shared" si="23"/>
        <v>0</v>
      </c>
      <c r="V128" s="285"/>
      <c r="W128" s="4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4" s="245" customFormat="1">
      <c r="B129" s="278"/>
      <c r="C129" s="276"/>
      <c r="D129" s="183" t="s">
        <v>62</v>
      </c>
      <c r="E129" s="151"/>
      <c r="F129" s="192"/>
      <c r="G129" s="192"/>
      <c r="H129" s="282"/>
      <c r="I129" s="317">
        <v>0</v>
      </c>
      <c r="J129" s="317">
        <v>0</v>
      </c>
      <c r="K129" s="317">
        <v>0</v>
      </c>
      <c r="L129" s="317">
        <v>0</v>
      </c>
      <c r="M129" s="317">
        <v>0</v>
      </c>
      <c r="N129" s="317">
        <v>0</v>
      </c>
      <c r="O129" s="317">
        <v>0</v>
      </c>
      <c r="P129" s="317">
        <v>0</v>
      </c>
      <c r="Q129" s="317">
        <v>0</v>
      </c>
      <c r="R129" s="317">
        <v>0</v>
      </c>
      <c r="S129" s="317">
        <v>0</v>
      </c>
      <c r="T129" s="317">
        <v>0</v>
      </c>
      <c r="U129" s="284">
        <f t="shared" si="23"/>
        <v>0</v>
      </c>
      <c r="V129" s="285"/>
      <c r="W129" s="4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4" s="245" customFormat="1">
      <c r="B130" s="278"/>
      <c r="C130" s="276"/>
      <c r="D130" s="183" t="s">
        <v>2</v>
      </c>
      <c r="E130" s="151"/>
      <c r="F130" s="192"/>
      <c r="G130" s="192"/>
      <c r="H130" s="282"/>
      <c r="I130" s="317">
        <v>0</v>
      </c>
      <c r="J130" s="317">
        <v>0</v>
      </c>
      <c r="K130" s="317">
        <v>0</v>
      </c>
      <c r="L130" s="317">
        <v>0</v>
      </c>
      <c r="M130" s="317">
        <v>0</v>
      </c>
      <c r="N130" s="317">
        <v>0</v>
      </c>
      <c r="O130" s="317">
        <v>0</v>
      </c>
      <c r="P130" s="317">
        <v>0</v>
      </c>
      <c r="Q130" s="317">
        <v>0</v>
      </c>
      <c r="R130" s="317">
        <v>0</v>
      </c>
      <c r="S130" s="317">
        <v>0</v>
      </c>
      <c r="T130" s="317">
        <v>0</v>
      </c>
      <c r="U130" s="284">
        <f t="shared" si="23"/>
        <v>0</v>
      </c>
      <c r="V130" s="285"/>
      <c r="W130" s="4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4" s="245" customFormat="1">
      <c r="B131" s="278"/>
      <c r="C131" s="276"/>
      <c r="D131" s="183" t="s">
        <v>19</v>
      </c>
      <c r="E131" s="151"/>
      <c r="F131" s="192"/>
      <c r="G131" s="192"/>
      <c r="H131" s="282"/>
      <c r="I131" s="317">
        <v>0</v>
      </c>
      <c r="J131" s="317">
        <v>0</v>
      </c>
      <c r="K131" s="317">
        <v>0</v>
      </c>
      <c r="L131" s="317">
        <v>0</v>
      </c>
      <c r="M131" s="317">
        <v>0</v>
      </c>
      <c r="N131" s="317">
        <v>0</v>
      </c>
      <c r="O131" s="317">
        <v>0</v>
      </c>
      <c r="P131" s="317">
        <v>0</v>
      </c>
      <c r="Q131" s="317">
        <v>0</v>
      </c>
      <c r="R131" s="317">
        <v>0</v>
      </c>
      <c r="S131" s="317">
        <v>0</v>
      </c>
      <c r="T131" s="317">
        <v>0</v>
      </c>
      <c r="U131" s="284">
        <f t="shared" si="23"/>
        <v>0</v>
      </c>
      <c r="V131" s="285"/>
      <c r="W131" s="4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4" s="245" customFormat="1">
      <c r="B132" s="278"/>
      <c r="C132" s="276"/>
      <c r="D132" s="183" t="s">
        <v>65</v>
      </c>
      <c r="E132" s="151"/>
      <c r="F132" s="192"/>
      <c r="G132" s="192"/>
      <c r="H132" s="282"/>
      <c r="I132" s="317">
        <v>0</v>
      </c>
      <c r="J132" s="317">
        <v>0</v>
      </c>
      <c r="K132" s="317">
        <v>0</v>
      </c>
      <c r="L132" s="317">
        <v>0</v>
      </c>
      <c r="M132" s="317">
        <v>0</v>
      </c>
      <c r="N132" s="317">
        <v>0</v>
      </c>
      <c r="O132" s="317">
        <v>0</v>
      </c>
      <c r="P132" s="317">
        <v>0</v>
      </c>
      <c r="Q132" s="317">
        <v>0</v>
      </c>
      <c r="R132" s="317">
        <v>0</v>
      </c>
      <c r="S132" s="317">
        <v>0</v>
      </c>
      <c r="T132" s="317">
        <v>0</v>
      </c>
      <c r="U132" s="284">
        <f t="shared" si="23"/>
        <v>0</v>
      </c>
      <c r="V132" s="285"/>
      <c r="W132" s="4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4" s="245" customFormat="1">
      <c r="B133" s="278"/>
      <c r="C133" s="276"/>
      <c r="D133" s="151" t="s">
        <v>6</v>
      </c>
      <c r="E133" s="151"/>
      <c r="F133" s="192"/>
      <c r="G133" s="192"/>
      <c r="H133" s="282"/>
      <c r="I133" s="317">
        <v>0</v>
      </c>
      <c r="J133" s="317">
        <v>0</v>
      </c>
      <c r="K133" s="317">
        <v>0</v>
      </c>
      <c r="L133" s="317">
        <v>0</v>
      </c>
      <c r="M133" s="317">
        <v>0</v>
      </c>
      <c r="N133" s="317">
        <v>0</v>
      </c>
      <c r="O133" s="317">
        <v>0</v>
      </c>
      <c r="P133" s="317">
        <v>0</v>
      </c>
      <c r="Q133" s="317">
        <v>0</v>
      </c>
      <c r="R133" s="317">
        <v>0</v>
      </c>
      <c r="S133" s="317">
        <v>0</v>
      </c>
      <c r="T133" s="317">
        <v>0</v>
      </c>
      <c r="U133" s="284">
        <f t="shared" si="23"/>
        <v>0</v>
      </c>
      <c r="V133" s="285"/>
      <c r="W133" s="4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4" s="245" customFormat="1">
      <c r="B134" s="278"/>
      <c r="C134" s="276"/>
      <c r="D134" s="151" t="s">
        <v>18</v>
      </c>
      <c r="E134" s="151"/>
      <c r="F134" s="192"/>
      <c r="G134" s="192"/>
      <c r="H134" s="282"/>
      <c r="I134" s="317">
        <v>0</v>
      </c>
      <c r="J134" s="317">
        <v>0</v>
      </c>
      <c r="K134" s="317">
        <v>0</v>
      </c>
      <c r="L134" s="317">
        <v>0</v>
      </c>
      <c r="M134" s="317">
        <v>0</v>
      </c>
      <c r="N134" s="317">
        <v>0</v>
      </c>
      <c r="O134" s="317">
        <v>0</v>
      </c>
      <c r="P134" s="317">
        <v>0</v>
      </c>
      <c r="Q134" s="317">
        <v>0</v>
      </c>
      <c r="R134" s="317">
        <v>0</v>
      </c>
      <c r="S134" s="317">
        <v>0</v>
      </c>
      <c r="T134" s="317">
        <v>0</v>
      </c>
      <c r="U134" s="284">
        <f t="shared" si="23"/>
        <v>0</v>
      </c>
      <c r="V134" s="285"/>
      <c r="W134" s="4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4" s="245" customFormat="1">
      <c r="B135" s="278"/>
      <c r="C135" s="276"/>
      <c r="D135" s="183" t="s">
        <v>8</v>
      </c>
      <c r="E135" s="151"/>
      <c r="F135" s="192"/>
      <c r="G135" s="192"/>
      <c r="H135" s="282"/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7">
        <v>0</v>
      </c>
      <c r="Q135" s="317">
        <v>0</v>
      </c>
      <c r="R135" s="317">
        <v>0</v>
      </c>
      <c r="S135" s="317">
        <v>0</v>
      </c>
      <c r="T135" s="317">
        <v>0</v>
      </c>
      <c r="U135" s="284">
        <f t="shared" si="23"/>
        <v>0</v>
      </c>
      <c r="V135" s="285"/>
      <c r="W135" s="4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4" s="245" customFormat="1">
      <c r="B136" s="278"/>
      <c r="C136" s="276"/>
      <c r="D136" s="183" t="s">
        <v>61</v>
      </c>
      <c r="E136" s="151"/>
      <c r="F136" s="192"/>
      <c r="G136" s="192"/>
      <c r="H136" s="282"/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7">
        <v>0</v>
      </c>
      <c r="Q136" s="317">
        <v>0</v>
      </c>
      <c r="R136" s="317">
        <v>0</v>
      </c>
      <c r="S136" s="317">
        <v>0</v>
      </c>
      <c r="T136" s="317">
        <v>0</v>
      </c>
      <c r="U136" s="284">
        <f t="shared" si="23"/>
        <v>0</v>
      </c>
      <c r="V136" s="285"/>
      <c r="W136" s="4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4" s="245" customFormat="1">
      <c r="B137" s="278"/>
      <c r="C137" s="276"/>
      <c r="D137" s="183" t="s">
        <v>76</v>
      </c>
      <c r="E137" s="151"/>
      <c r="F137" s="192"/>
      <c r="G137" s="192"/>
      <c r="H137" s="282"/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0</v>
      </c>
      <c r="O137" s="317">
        <v>0</v>
      </c>
      <c r="P137" s="317">
        <v>0</v>
      </c>
      <c r="Q137" s="317">
        <v>0</v>
      </c>
      <c r="R137" s="317">
        <v>0</v>
      </c>
      <c r="S137" s="317">
        <v>0</v>
      </c>
      <c r="T137" s="317">
        <v>0</v>
      </c>
      <c r="U137" s="284">
        <f t="shared" si="23"/>
        <v>0</v>
      </c>
      <c r="V137" s="285"/>
      <c r="W137" s="4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4" s="245" customFormat="1">
      <c r="B138" s="278"/>
      <c r="C138" s="276"/>
      <c r="D138" s="183" t="s">
        <v>63</v>
      </c>
      <c r="E138" s="151"/>
      <c r="F138" s="192"/>
      <c r="G138" s="192"/>
      <c r="H138" s="282"/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7">
        <v>0</v>
      </c>
      <c r="Q138" s="317">
        <v>0</v>
      </c>
      <c r="R138" s="317">
        <v>0</v>
      </c>
      <c r="S138" s="317">
        <v>0</v>
      </c>
      <c r="T138" s="317">
        <v>0</v>
      </c>
      <c r="U138" s="284">
        <f t="shared" si="23"/>
        <v>0</v>
      </c>
      <c r="V138" s="285"/>
      <c r="W138" s="4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4" s="245" customFormat="1">
      <c r="B139" s="278"/>
      <c r="C139" s="276"/>
      <c r="D139" s="183" t="s">
        <v>42</v>
      </c>
      <c r="E139" s="151"/>
      <c r="F139" s="192"/>
      <c r="G139" s="192"/>
      <c r="H139" s="282"/>
      <c r="I139" s="317">
        <v>0</v>
      </c>
      <c r="J139" s="317">
        <v>0</v>
      </c>
      <c r="K139" s="317">
        <v>0</v>
      </c>
      <c r="L139" s="317">
        <v>0</v>
      </c>
      <c r="M139" s="317">
        <v>0</v>
      </c>
      <c r="N139" s="317">
        <v>0</v>
      </c>
      <c r="O139" s="317">
        <v>0</v>
      </c>
      <c r="P139" s="317">
        <v>0</v>
      </c>
      <c r="Q139" s="317">
        <v>0</v>
      </c>
      <c r="R139" s="317">
        <v>0</v>
      </c>
      <c r="S139" s="317">
        <v>0</v>
      </c>
      <c r="T139" s="317">
        <v>0</v>
      </c>
      <c r="U139" s="284">
        <f t="shared" si="23"/>
        <v>0</v>
      </c>
      <c r="V139" s="285"/>
      <c r="W139" s="4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4" s="245" customFormat="1" ht="16.8">
      <c r="B140" s="278"/>
      <c r="C140" s="276"/>
      <c r="D140" s="151" t="s">
        <v>30</v>
      </c>
      <c r="E140" s="151"/>
      <c r="F140" s="192"/>
      <c r="G140" s="192"/>
      <c r="H140" s="282"/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  <c r="N140" s="318">
        <v>0</v>
      </c>
      <c r="O140" s="318">
        <v>0</v>
      </c>
      <c r="P140" s="318">
        <v>0</v>
      </c>
      <c r="Q140" s="318">
        <v>0</v>
      </c>
      <c r="R140" s="318">
        <v>0</v>
      </c>
      <c r="S140" s="318">
        <v>0</v>
      </c>
      <c r="T140" s="318">
        <v>0</v>
      </c>
      <c r="U140" s="294">
        <f t="shared" si="23"/>
        <v>0</v>
      </c>
      <c r="V140" s="285"/>
      <c r="W140" s="4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4" s="245" customFormat="1">
      <c r="B141" s="278"/>
      <c r="C141" s="186" t="s">
        <v>90</v>
      </c>
      <c r="D141" s="151"/>
      <c r="E141" s="151"/>
      <c r="F141" s="192"/>
      <c r="G141" s="192"/>
      <c r="H141" s="282"/>
      <c r="I141" s="286">
        <f>SUM(I121:I140)</f>
        <v>0</v>
      </c>
      <c r="J141" s="286">
        <f t="shared" ref="J141:U141" si="24">SUM(J121:J140)</f>
        <v>0</v>
      </c>
      <c r="K141" s="286">
        <f t="shared" si="24"/>
        <v>0</v>
      </c>
      <c r="L141" s="286">
        <f t="shared" si="24"/>
        <v>0</v>
      </c>
      <c r="M141" s="286">
        <f t="shared" si="24"/>
        <v>0</v>
      </c>
      <c r="N141" s="286">
        <f t="shared" si="24"/>
        <v>0</v>
      </c>
      <c r="O141" s="286">
        <f>SUM(O121:O140)</f>
        <v>0</v>
      </c>
      <c r="P141" s="286">
        <f t="shared" si="24"/>
        <v>0</v>
      </c>
      <c r="Q141" s="286">
        <f t="shared" si="24"/>
        <v>0</v>
      </c>
      <c r="R141" s="286">
        <f t="shared" si="24"/>
        <v>0</v>
      </c>
      <c r="S141" s="286">
        <f t="shared" si="24"/>
        <v>0</v>
      </c>
      <c r="T141" s="286">
        <f t="shared" si="24"/>
        <v>0</v>
      </c>
      <c r="U141" s="284">
        <f t="shared" si="24"/>
        <v>0</v>
      </c>
      <c r="V141" s="285"/>
      <c r="W141" s="4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4" s="245" customFormat="1" ht="7.5" customHeight="1">
      <c r="B142" s="278"/>
      <c r="C142" s="276"/>
      <c r="D142" s="312"/>
      <c r="E142" s="312"/>
      <c r="F142" s="188"/>
      <c r="G142" s="188"/>
      <c r="H142" s="277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6"/>
      <c r="V142" s="285"/>
      <c r="W142" s="4"/>
    </row>
    <row r="143" spans="2:24" s="276" customFormat="1">
      <c r="B143" s="278"/>
      <c r="C143" s="311" t="s">
        <v>91</v>
      </c>
      <c r="D143" s="151"/>
      <c r="E143" s="319"/>
      <c r="F143" s="320"/>
      <c r="G143" s="320"/>
      <c r="H143" s="277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1"/>
      <c r="V143" s="285"/>
      <c r="W143" s="4"/>
      <c r="X143" s="245"/>
    </row>
    <row r="144" spans="2:24" s="276" customFormat="1">
      <c r="B144" s="278"/>
      <c r="C144" s="151"/>
      <c r="D144" s="183" t="s">
        <v>3</v>
      </c>
      <c r="E144" s="158"/>
      <c r="F144" s="320"/>
      <c r="G144" s="320"/>
      <c r="H144" s="282"/>
      <c r="I144" s="317">
        <v>0</v>
      </c>
      <c r="J144" s="317">
        <v>0</v>
      </c>
      <c r="K144" s="317">
        <v>0</v>
      </c>
      <c r="L144" s="317">
        <v>0</v>
      </c>
      <c r="M144" s="317">
        <v>0</v>
      </c>
      <c r="N144" s="317">
        <v>0</v>
      </c>
      <c r="O144" s="317">
        <v>0</v>
      </c>
      <c r="P144" s="317">
        <v>0</v>
      </c>
      <c r="Q144" s="317">
        <v>0</v>
      </c>
      <c r="R144" s="317">
        <v>0</v>
      </c>
      <c r="S144" s="317">
        <v>0</v>
      </c>
      <c r="T144" s="317">
        <v>0</v>
      </c>
      <c r="U144" s="284">
        <f t="shared" ref="U144:U150" si="25">SUM(I144:T144)</f>
        <v>0</v>
      </c>
      <c r="V144" s="285"/>
      <c r="W144" s="4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  <c r="X144" s="245"/>
    </row>
    <row r="145" spans="2:24" s="276" customFormat="1">
      <c r="B145" s="278"/>
      <c r="C145" s="151"/>
      <c r="D145" s="183" t="s">
        <v>4</v>
      </c>
      <c r="E145" s="158"/>
      <c r="F145" s="320"/>
      <c r="G145" s="320"/>
      <c r="H145" s="282"/>
      <c r="I145" s="317">
        <v>0</v>
      </c>
      <c r="J145" s="317">
        <v>0</v>
      </c>
      <c r="K145" s="317">
        <v>0</v>
      </c>
      <c r="L145" s="317">
        <v>0</v>
      </c>
      <c r="M145" s="317">
        <v>0</v>
      </c>
      <c r="N145" s="317">
        <v>0</v>
      </c>
      <c r="O145" s="317">
        <v>0</v>
      </c>
      <c r="P145" s="317">
        <v>0</v>
      </c>
      <c r="Q145" s="317">
        <v>0</v>
      </c>
      <c r="R145" s="317">
        <v>0</v>
      </c>
      <c r="S145" s="317">
        <v>0</v>
      </c>
      <c r="T145" s="317">
        <v>0</v>
      </c>
      <c r="U145" s="284">
        <f t="shared" si="25"/>
        <v>0</v>
      </c>
      <c r="V145" s="285"/>
      <c r="W145" s="4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  <c r="X145" s="245"/>
    </row>
    <row r="146" spans="2:24" s="276" customFormat="1">
      <c r="B146" s="278"/>
      <c r="C146" s="151"/>
      <c r="D146" s="151" t="s">
        <v>1096</v>
      </c>
      <c r="E146" s="158"/>
      <c r="F146" s="320"/>
      <c r="G146" s="320"/>
      <c r="H146" s="282"/>
      <c r="I146" s="317">
        <v>0</v>
      </c>
      <c r="J146" s="317">
        <v>0</v>
      </c>
      <c r="K146" s="317">
        <v>0</v>
      </c>
      <c r="L146" s="317">
        <v>0</v>
      </c>
      <c r="M146" s="317">
        <v>0</v>
      </c>
      <c r="N146" s="317">
        <v>0</v>
      </c>
      <c r="O146" s="317">
        <v>0</v>
      </c>
      <c r="P146" s="317">
        <v>0</v>
      </c>
      <c r="Q146" s="317">
        <v>0</v>
      </c>
      <c r="R146" s="317">
        <v>0</v>
      </c>
      <c r="S146" s="317">
        <v>0</v>
      </c>
      <c r="T146" s="317">
        <v>0</v>
      </c>
      <c r="U146" s="284">
        <f t="shared" si="25"/>
        <v>0</v>
      </c>
      <c r="V146" s="285"/>
      <c r="W146" s="4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  <c r="X146" s="245"/>
    </row>
    <row r="147" spans="2:24" s="276" customFormat="1">
      <c r="B147" s="278"/>
      <c r="C147" s="151"/>
      <c r="D147" s="151" t="s">
        <v>55</v>
      </c>
      <c r="E147" s="158"/>
      <c r="F147" s="320"/>
      <c r="G147" s="320"/>
      <c r="H147" s="282"/>
      <c r="I147" s="317">
        <v>0</v>
      </c>
      <c r="J147" s="317">
        <v>0</v>
      </c>
      <c r="K147" s="317">
        <v>0</v>
      </c>
      <c r="L147" s="317">
        <v>0</v>
      </c>
      <c r="M147" s="317">
        <v>0</v>
      </c>
      <c r="N147" s="317">
        <v>0</v>
      </c>
      <c r="O147" s="317">
        <v>0</v>
      </c>
      <c r="P147" s="317">
        <v>0</v>
      </c>
      <c r="Q147" s="317">
        <v>0</v>
      </c>
      <c r="R147" s="317">
        <v>0</v>
      </c>
      <c r="S147" s="317">
        <v>0</v>
      </c>
      <c r="T147" s="317">
        <v>0</v>
      </c>
      <c r="U147" s="284">
        <f t="shared" si="25"/>
        <v>0</v>
      </c>
      <c r="V147" s="285"/>
      <c r="W147" s="4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  <c r="X147" s="245"/>
    </row>
    <row r="148" spans="2:24" s="276" customFormat="1">
      <c r="B148" s="278"/>
      <c r="C148" s="151"/>
      <c r="D148" s="151" t="s">
        <v>58</v>
      </c>
      <c r="E148" s="158"/>
      <c r="F148" s="320"/>
      <c r="G148" s="320"/>
      <c r="H148" s="282"/>
      <c r="I148" s="317">
        <v>0</v>
      </c>
      <c r="J148" s="317">
        <v>0</v>
      </c>
      <c r="K148" s="317">
        <v>0</v>
      </c>
      <c r="L148" s="317">
        <v>0</v>
      </c>
      <c r="M148" s="317">
        <v>0</v>
      </c>
      <c r="N148" s="317">
        <v>0</v>
      </c>
      <c r="O148" s="317">
        <v>0</v>
      </c>
      <c r="P148" s="317">
        <v>0</v>
      </c>
      <c r="Q148" s="317">
        <v>0</v>
      </c>
      <c r="R148" s="317">
        <v>0</v>
      </c>
      <c r="S148" s="317">
        <v>0</v>
      </c>
      <c r="T148" s="317">
        <v>0</v>
      </c>
      <c r="U148" s="284">
        <f t="shared" si="25"/>
        <v>0</v>
      </c>
      <c r="V148" s="285"/>
      <c r="W148" s="4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  <c r="X148" s="245"/>
    </row>
    <row r="149" spans="2:24" s="276" customFormat="1">
      <c r="B149" s="278"/>
      <c r="C149" s="151"/>
      <c r="D149" s="183" t="s">
        <v>7</v>
      </c>
      <c r="E149" s="158"/>
      <c r="F149" s="320"/>
      <c r="G149" s="320"/>
      <c r="H149" s="282"/>
      <c r="I149" s="317">
        <v>0</v>
      </c>
      <c r="J149" s="317">
        <v>0</v>
      </c>
      <c r="K149" s="317">
        <v>0</v>
      </c>
      <c r="L149" s="317">
        <v>0</v>
      </c>
      <c r="M149" s="317">
        <v>0</v>
      </c>
      <c r="N149" s="317">
        <v>0</v>
      </c>
      <c r="O149" s="317">
        <v>0</v>
      </c>
      <c r="P149" s="317">
        <v>0</v>
      </c>
      <c r="Q149" s="317">
        <v>0</v>
      </c>
      <c r="R149" s="317">
        <v>0</v>
      </c>
      <c r="S149" s="317">
        <v>0</v>
      </c>
      <c r="T149" s="317">
        <v>0</v>
      </c>
      <c r="U149" s="284">
        <f t="shared" si="25"/>
        <v>0</v>
      </c>
      <c r="V149" s="285"/>
      <c r="W149" s="4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  <c r="X149" s="245"/>
    </row>
    <row r="150" spans="2:24" s="276" customFormat="1" ht="16.8">
      <c r="B150" s="278"/>
      <c r="C150" s="151"/>
      <c r="D150" s="151" t="s">
        <v>9</v>
      </c>
      <c r="E150" s="158"/>
      <c r="F150" s="320"/>
      <c r="G150" s="320"/>
      <c r="H150" s="282"/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  <c r="N150" s="318">
        <v>0</v>
      </c>
      <c r="O150" s="318">
        <v>0</v>
      </c>
      <c r="P150" s="318">
        <v>0</v>
      </c>
      <c r="Q150" s="318">
        <v>0</v>
      </c>
      <c r="R150" s="318">
        <v>0</v>
      </c>
      <c r="S150" s="318">
        <v>0</v>
      </c>
      <c r="T150" s="318">
        <v>0</v>
      </c>
      <c r="U150" s="294">
        <f t="shared" si="25"/>
        <v>0</v>
      </c>
      <c r="V150" s="285"/>
      <c r="W150" s="4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  <c r="X150" s="245"/>
    </row>
    <row r="151" spans="2:24" s="245" customFormat="1">
      <c r="B151" s="278"/>
      <c r="C151" s="312" t="s">
        <v>92</v>
      </c>
      <c r="D151" s="151"/>
      <c r="E151" s="319"/>
      <c r="F151" s="320"/>
      <c r="G151" s="320"/>
      <c r="H151" s="282"/>
      <c r="I151" s="286">
        <f>SUM(I144:I150)</f>
        <v>0</v>
      </c>
      <c r="J151" s="286">
        <f t="shared" ref="J151:U151" si="26">SUM(J144:J150)</f>
        <v>0</v>
      </c>
      <c r="K151" s="286">
        <f t="shared" si="26"/>
        <v>0</v>
      </c>
      <c r="L151" s="286">
        <f t="shared" si="26"/>
        <v>0</v>
      </c>
      <c r="M151" s="286">
        <f t="shared" si="26"/>
        <v>0</v>
      </c>
      <c r="N151" s="286">
        <f t="shared" si="26"/>
        <v>0</v>
      </c>
      <c r="O151" s="286">
        <f t="shared" si="26"/>
        <v>0</v>
      </c>
      <c r="P151" s="286">
        <f t="shared" si="26"/>
        <v>0</v>
      </c>
      <c r="Q151" s="286">
        <f t="shared" si="26"/>
        <v>0</v>
      </c>
      <c r="R151" s="286">
        <f t="shared" si="26"/>
        <v>0</v>
      </c>
      <c r="S151" s="286">
        <f t="shared" si="26"/>
        <v>0</v>
      </c>
      <c r="T151" s="286">
        <f t="shared" si="26"/>
        <v>0</v>
      </c>
      <c r="U151" s="284">
        <f t="shared" si="26"/>
        <v>0</v>
      </c>
      <c r="V151" s="285"/>
      <c r="W151" s="4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4" s="245" customFormat="1" ht="7.5" customHeight="1">
      <c r="B152" s="278"/>
      <c r="C152" s="311"/>
      <c r="D152" s="151"/>
      <c r="E152" s="319"/>
      <c r="F152" s="320"/>
      <c r="G152" s="320"/>
      <c r="H152" s="277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1"/>
      <c r="V152" s="285"/>
      <c r="W152" s="4"/>
    </row>
    <row r="153" spans="2:24" s="245" customFormat="1">
      <c r="B153" s="278"/>
      <c r="C153" s="311" t="s">
        <v>93</v>
      </c>
      <c r="D153" s="151"/>
      <c r="E153" s="319"/>
      <c r="F153" s="320"/>
      <c r="G153" s="320"/>
      <c r="H153" s="282"/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7">
        <v>0</v>
      </c>
      <c r="Q153" s="317">
        <v>0</v>
      </c>
      <c r="R153" s="317">
        <v>0</v>
      </c>
      <c r="S153" s="317">
        <v>0</v>
      </c>
      <c r="T153" s="317">
        <v>0</v>
      </c>
      <c r="U153" s="284">
        <f>SUM(I153:T153)</f>
        <v>0</v>
      </c>
      <c r="V153" s="285"/>
      <c r="W153" s="4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4" s="245" customFormat="1">
      <c r="B154" s="278"/>
      <c r="C154" s="311" t="s">
        <v>118</v>
      </c>
      <c r="D154" s="151"/>
      <c r="E154" s="319"/>
      <c r="F154" s="320"/>
      <c r="G154" s="320"/>
      <c r="H154" s="277"/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7">
        <v>0</v>
      </c>
      <c r="Q154" s="317">
        <v>0</v>
      </c>
      <c r="R154" s="317">
        <v>0</v>
      </c>
      <c r="S154" s="317">
        <v>0</v>
      </c>
      <c r="T154" s="317">
        <v>0</v>
      </c>
      <c r="U154" s="284">
        <f>SUM(I154:T154)</f>
        <v>0</v>
      </c>
      <c r="V154" s="285"/>
      <c r="W154" s="4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4" s="276" customFormat="1" ht="7.5" customHeight="1">
      <c r="B155" s="278"/>
      <c r="C155" s="311"/>
      <c r="D155" s="151"/>
      <c r="E155" s="319"/>
      <c r="F155" s="320"/>
      <c r="G155" s="320"/>
      <c r="H155" s="277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291"/>
      <c r="V155" s="285"/>
      <c r="W155" s="4"/>
      <c r="X155" s="245"/>
    </row>
    <row r="156" spans="2:24" s="276" customFormat="1" ht="16.8">
      <c r="B156" s="274" t="s">
        <v>57</v>
      </c>
      <c r="C156" s="275"/>
      <c r="D156" s="275"/>
      <c r="F156" s="189"/>
      <c r="G156" s="189"/>
      <c r="H156" s="321"/>
      <c r="I156" s="322">
        <f>I106+I118+I141+I151+I153+I154</f>
        <v>0</v>
      </c>
      <c r="J156" s="322">
        <f t="shared" ref="J156:T156" si="27">J106+J118+J141+J151+J153+J154</f>
        <v>0</v>
      </c>
      <c r="K156" s="322">
        <f t="shared" si="27"/>
        <v>0</v>
      </c>
      <c r="L156" s="322">
        <f t="shared" si="27"/>
        <v>0</v>
      </c>
      <c r="M156" s="322">
        <f t="shared" si="27"/>
        <v>0</v>
      </c>
      <c r="N156" s="322">
        <f t="shared" si="27"/>
        <v>0</v>
      </c>
      <c r="O156" s="322">
        <f t="shared" si="27"/>
        <v>0</v>
      </c>
      <c r="P156" s="322">
        <f t="shared" si="27"/>
        <v>0</v>
      </c>
      <c r="Q156" s="322">
        <f t="shared" si="27"/>
        <v>0</v>
      </c>
      <c r="R156" s="322">
        <f t="shared" si="27"/>
        <v>0</v>
      </c>
      <c r="S156" s="322">
        <f t="shared" si="27"/>
        <v>0</v>
      </c>
      <c r="T156" s="322">
        <f t="shared" si="27"/>
        <v>0</v>
      </c>
      <c r="U156" s="294">
        <f>SUM(I156:T156)</f>
        <v>0</v>
      </c>
      <c r="V156" s="285"/>
      <c r="W156" s="4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  <c r="X156" s="245"/>
    </row>
    <row r="157" spans="2:24" s="276" customFormat="1" ht="7.5" customHeight="1">
      <c r="B157" s="278"/>
      <c r="C157" s="151"/>
      <c r="D157" s="151"/>
      <c r="E157" s="158"/>
      <c r="F157" s="153"/>
      <c r="G157" s="153"/>
      <c r="H157" s="277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553"/>
      <c r="V157" s="285"/>
      <c r="W157" s="4"/>
      <c r="X157" s="245"/>
    </row>
    <row r="158" spans="2:24" s="245" customFormat="1" ht="16.8">
      <c r="B158" s="274" t="s">
        <v>98</v>
      </c>
      <c r="C158" s="275"/>
      <c r="D158" s="275"/>
      <c r="E158" s="276"/>
      <c r="F158" s="189"/>
      <c r="G158" s="189"/>
      <c r="H158" s="321"/>
      <c r="I158" s="840">
        <f>I66-I156</f>
        <v>0</v>
      </c>
      <c r="J158" s="840">
        <f t="shared" ref="J158:U158" si="28">J66-J156</f>
        <v>0</v>
      </c>
      <c r="K158" s="840">
        <f t="shared" si="28"/>
        <v>0</v>
      </c>
      <c r="L158" s="840">
        <f t="shared" si="28"/>
        <v>0</v>
      </c>
      <c r="M158" s="840">
        <f t="shared" si="28"/>
        <v>0</v>
      </c>
      <c r="N158" s="840">
        <f t="shared" si="28"/>
        <v>0</v>
      </c>
      <c r="O158" s="840">
        <f t="shared" si="28"/>
        <v>0</v>
      </c>
      <c r="P158" s="840">
        <f t="shared" si="28"/>
        <v>0</v>
      </c>
      <c r="Q158" s="840">
        <f t="shared" si="28"/>
        <v>0</v>
      </c>
      <c r="R158" s="840">
        <f t="shared" si="28"/>
        <v>0</v>
      </c>
      <c r="S158" s="840">
        <f t="shared" si="28"/>
        <v>0</v>
      </c>
      <c r="T158" s="840">
        <f t="shared" si="28"/>
        <v>0</v>
      </c>
      <c r="U158" s="841">
        <f t="shared" si="28"/>
        <v>0</v>
      </c>
      <c r="V158" s="285"/>
      <c r="W158" s="4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4" s="245" customFormat="1" ht="7.5" customHeight="1">
      <c r="B159" s="274"/>
      <c r="C159" s="275"/>
      <c r="D159" s="275"/>
      <c r="E159" s="276"/>
      <c r="F159" s="189"/>
      <c r="G159" s="189"/>
      <c r="H159" s="372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554"/>
      <c r="V159" s="285"/>
    </row>
    <row r="160" spans="2:24" s="276" customFormat="1" ht="7.5" customHeight="1">
      <c r="B160" s="259"/>
      <c r="C160" s="260"/>
      <c r="D160" s="260"/>
      <c r="F160" s="189"/>
      <c r="G160" s="189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8"/>
      <c r="V160" s="285"/>
    </row>
    <row r="161" spans="2:23">
      <c r="B161" s="274" t="s">
        <v>119</v>
      </c>
      <c r="C161" s="275"/>
      <c r="D161" s="275"/>
      <c r="E161" s="260"/>
      <c r="F161" s="192"/>
      <c r="G161" s="192"/>
      <c r="H161" s="329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30"/>
      <c r="V161" s="285"/>
      <c r="W161" s="229"/>
    </row>
    <row r="162" spans="2:23">
      <c r="B162" s="278"/>
      <c r="C162" s="186" t="s">
        <v>120</v>
      </c>
      <c r="D162" s="151"/>
      <c r="E162" s="260"/>
      <c r="F162" s="192"/>
      <c r="G162" s="192"/>
      <c r="H162" s="329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10"/>
      <c r="V162" s="285"/>
      <c r="W162" s="229"/>
    </row>
    <row r="163" spans="2:23">
      <c r="B163" s="278"/>
      <c r="C163" s="151"/>
      <c r="D163" s="332" t="s">
        <v>121</v>
      </c>
      <c r="E163" s="333"/>
      <c r="F163" s="192"/>
      <c r="G163" s="192"/>
      <c r="H163" s="334"/>
      <c r="I163" s="335">
        <v>0</v>
      </c>
      <c r="J163" s="335">
        <v>0</v>
      </c>
      <c r="K163" s="335">
        <v>0</v>
      </c>
      <c r="L163" s="335">
        <v>0</v>
      </c>
      <c r="M163" s="335">
        <v>0</v>
      </c>
      <c r="N163" s="335">
        <v>0</v>
      </c>
      <c r="O163" s="335">
        <v>0</v>
      </c>
      <c r="P163" s="335">
        <v>0</v>
      </c>
      <c r="Q163" s="335">
        <v>0</v>
      </c>
      <c r="R163" s="335">
        <v>0</v>
      </c>
      <c r="S163" s="335">
        <v>0</v>
      </c>
      <c r="T163" s="335">
        <v>0</v>
      </c>
      <c r="U163" s="284">
        <f>SUM(I163:T163)</f>
        <v>0</v>
      </c>
      <c r="V163" s="285"/>
      <c r="W163" s="4" t="str">
        <f>IF(U163='8) 5 YR Budget &amp; Cash Flow Adj'!I184=TRUE,"OK","Tab 7 is UNEQUAL to Tab 9")</f>
        <v>OK</v>
      </c>
    </row>
    <row r="164" spans="2:23">
      <c r="B164" s="278"/>
      <c r="C164" s="151"/>
      <c r="D164" s="332" t="s">
        <v>30</v>
      </c>
      <c r="E164" s="333"/>
      <c r="F164" s="192"/>
      <c r="G164" s="192"/>
      <c r="H164" s="334"/>
      <c r="I164" s="335">
        <v>0</v>
      </c>
      <c r="J164" s="335">
        <v>0</v>
      </c>
      <c r="K164" s="335">
        <v>0</v>
      </c>
      <c r="L164" s="335">
        <v>0</v>
      </c>
      <c r="M164" s="335">
        <v>0</v>
      </c>
      <c r="N164" s="335">
        <v>0</v>
      </c>
      <c r="O164" s="335">
        <v>0</v>
      </c>
      <c r="P164" s="335">
        <v>0</v>
      </c>
      <c r="Q164" s="335">
        <v>0</v>
      </c>
      <c r="R164" s="335">
        <v>0</v>
      </c>
      <c r="S164" s="335">
        <v>0</v>
      </c>
      <c r="T164" s="335">
        <v>0</v>
      </c>
      <c r="U164" s="284">
        <f>SUM(I164:T164)</f>
        <v>0</v>
      </c>
      <c r="V164" s="285"/>
      <c r="W164" s="4" t="str">
        <f>IF(U164='8) 5 YR Budget &amp; Cash Flow Adj'!I185=TRUE,"OK","Tab 7 is UNEQUAL to Tab 9")</f>
        <v>OK</v>
      </c>
    </row>
    <row r="165" spans="2:23">
      <c r="B165" s="278"/>
      <c r="C165" s="151" t="s">
        <v>126</v>
      </c>
      <c r="D165" s="151"/>
      <c r="E165" s="260"/>
      <c r="F165" s="192"/>
      <c r="G165" s="192"/>
      <c r="H165" s="334"/>
      <c r="I165" s="336">
        <f>I163+I164</f>
        <v>0</v>
      </c>
      <c r="J165" s="336">
        <f t="shared" ref="J165:U165" si="29">J163+J164</f>
        <v>0</v>
      </c>
      <c r="K165" s="336">
        <f t="shared" si="29"/>
        <v>0</v>
      </c>
      <c r="L165" s="336">
        <f t="shared" si="29"/>
        <v>0</v>
      </c>
      <c r="M165" s="336">
        <f t="shared" si="29"/>
        <v>0</v>
      </c>
      <c r="N165" s="336">
        <f t="shared" si="29"/>
        <v>0</v>
      </c>
      <c r="O165" s="336">
        <f t="shared" si="29"/>
        <v>0</v>
      </c>
      <c r="P165" s="336">
        <f t="shared" si="29"/>
        <v>0</v>
      </c>
      <c r="Q165" s="336">
        <f t="shared" si="29"/>
        <v>0</v>
      </c>
      <c r="R165" s="336">
        <f t="shared" si="29"/>
        <v>0</v>
      </c>
      <c r="S165" s="336">
        <f t="shared" si="29"/>
        <v>0</v>
      </c>
      <c r="T165" s="336">
        <f t="shared" si="29"/>
        <v>0</v>
      </c>
      <c r="U165" s="337">
        <f t="shared" si="29"/>
        <v>0</v>
      </c>
      <c r="V165" s="285"/>
      <c r="W165" s="4" t="str">
        <f>IF(U165='8) 5 YR Budget &amp; Cash Flow Adj'!I186=TRUE,"OK","Tab 7 is UNEQUAL to Tab 9")</f>
        <v>OK</v>
      </c>
    </row>
    <row r="166" spans="2:23">
      <c r="B166" s="278"/>
      <c r="C166" s="151" t="s">
        <v>122</v>
      </c>
      <c r="D166" s="151"/>
      <c r="E166" s="260"/>
      <c r="F166" s="192"/>
      <c r="G166" s="192"/>
      <c r="H166" s="329"/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  <c r="U166" s="310"/>
      <c r="V166" s="285"/>
      <c r="W166" s="229"/>
    </row>
    <row r="167" spans="2:23">
      <c r="B167" s="278"/>
      <c r="C167" s="151"/>
      <c r="D167" s="332" t="s">
        <v>124</v>
      </c>
      <c r="E167" s="333"/>
      <c r="F167" s="192"/>
      <c r="G167" s="192"/>
      <c r="H167" s="334"/>
      <c r="I167" s="335">
        <v>0</v>
      </c>
      <c r="J167" s="335">
        <v>0</v>
      </c>
      <c r="K167" s="335">
        <v>0</v>
      </c>
      <c r="L167" s="335">
        <v>0</v>
      </c>
      <c r="M167" s="335">
        <v>0</v>
      </c>
      <c r="N167" s="335">
        <v>0</v>
      </c>
      <c r="O167" s="335">
        <v>0</v>
      </c>
      <c r="P167" s="335">
        <v>0</v>
      </c>
      <c r="Q167" s="335">
        <v>0</v>
      </c>
      <c r="R167" s="335">
        <v>0</v>
      </c>
      <c r="S167" s="335">
        <v>0</v>
      </c>
      <c r="T167" s="335">
        <v>0</v>
      </c>
      <c r="U167" s="284">
        <f>SUM(I167:T167)</f>
        <v>0</v>
      </c>
      <c r="V167" s="285"/>
      <c r="W167" s="4" t="str">
        <f>IF(U167='8) 5 YR Budget &amp; Cash Flow Adj'!I188=TRUE,"OK","Tab 7 is UNEQUAL to Tab 9")</f>
        <v>OK</v>
      </c>
    </row>
    <row r="168" spans="2:23">
      <c r="B168" s="278"/>
      <c r="C168" s="151"/>
      <c r="D168" s="332" t="s">
        <v>30</v>
      </c>
      <c r="E168" s="333"/>
      <c r="F168" s="192"/>
      <c r="G168" s="192"/>
      <c r="H168" s="334"/>
      <c r="I168" s="335">
        <v>0</v>
      </c>
      <c r="J168" s="335">
        <v>0</v>
      </c>
      <c r="K168" s="335">
        <v>0</v>
      </c>
      <c r="L168" s="335">
        <v>0</v>
      </c>
      <c r="M168" s="335">
        <v>0</v>
      </c>
      <c r="N168" s="335">
        <v>0</v>
      </c>
      <c r="O168" s="335">
        <v>0</v>
      </c>
      <c r="P168" s="335">
        <v>0</v>
      </c>
      <c r="Q168" s="335">
        <v>0</v>
      </c>
      <c r="R168" s="335">
        <v>0</v>
      </c>
      <c r="S168" s="335">
        <v>0</v>
      </c>
      <c r="T168" s="335">
        <v>0</v>
      </c>
      <c r="U168" s="284">
        <f>SUM(I168:T168)</f>
        <v>0</v>
      </c>
      <c r="V168" s="285"/>
      <c r="W168" s="4" t="str">
        <f>IF(U168='8) 5 YR Budget &amp; Cash Flow Adj'!I189=TRUE,"OK","Tab 7 is UNEQUAL to Tab 9")</f>
        <v>OK</v>
      </c>
    </row>
    <row r="169" spans="2:23">
      <c r="B169" s="278"/>
      <c r="C169" s="151" t="s">
        <v>127</v>
      </c>
      <c r="F169" s="192"/>
      <c r="G169" s="192"/>
      <c r="H169" s="334"/>
      <c r="I169" s="336">
        <f>I167+I168</f>
        <v>0</v>
      </c>
      <c r="J169" s="336">
        <f t="shared" ref="J169:U169" si="30">J167+J168</f>
        <v>0</v>
      </c>
      <c r="K169" s="336">
        <f t="shared" si="30"/>
        <v>0</v>
      </c>
      <c r="L169" s="336">
        <f t="shared" si="30"/>
        <v>0</v>
      </c>
      <c r="M169" s="336">
        <f t="shared" si="30"/>
        <v>0</v>
      </c>
      <c r="N169" s="336">
        <f t="shared" si="30"/>
        <v>0</v>
      </c>
      <c r="O169" s="336">
        <f t="shared" si="30"/>
        <v>0</v>
      </c>
      <c r="P169" s="336">
        <f t="shared" si="30"/>
        <v>0</v>
      </c>
      <c r="Q169" s="336">
        <f t="shared" si="30"/>
        <v>0</v>
      </c>
      <c r="R169" s="336">
        <f t="shared" si="30"/>
        <v>0</v>
      </c>
      <c r="S169" s="336">
        <f t="shared" si="30"/>
        <v>0</v>
      </c>
      <c r="T169" s="336">
        <f t="shared" si="30"/>
        <v>0</v>
      </c>
      <c r="U169" s="337">
        <f t="shared" si="30"/>
        <v>0</v>
      </c>
      <c r="V169" s="285"/>
      <c r="W169" s="4" t="str">
        <f>IF(U169='8) 5 YR Budget &amp; Cash Flow Adj'!I190=TRUE,"OK","Tab 7 is UNEQUAL to Tab 9")</f>
        <v>OK</v>
      </c>
    </row>
    <row r="170" spans="2:23">
      <c r="B170" s="278"/>
      <c r="C170" s="151" t="s">
        <v>123</v>
      </c>
      <c r="D170" s="151"/>
      <c r="E170" s="260"/>
      <c r="F170" s="192"/>
      <c r="G170" s="192"/>
      <c r="H170" s="329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10"/>
      <c r="V170" s="285"/>
      <c r="W170" s="229"/>
    </row>
    <row r="171" spans="2:23">
      <c r="B171" s="278"/>
      <c r="C171" s="151"/>
      <c r="D171" s="332" t="s">
        <v>125</v>
      </c>
      <c r="E171" s="333"/>
      <c r="F171" s="192"/>
      <c r="G171" s="192"/>
      <c r="H171" s="334"/>
      <c r="I171" s="335">
        <v>0</v>
      </c>
      <c r="J171" s="335">
        <v>0</v>
      </c>
      <c r="K171" s="335">
        <v>0</v>
      </c>
      <c r="L171" s="335">
        <v>0</v>
      </c>
      <c r="M171" s="335">
        <v>0</v>
      </c>
      <c r="N171" s="335">
        <v>0</v>
      </c>
      <c r="O171" s="335">
        <v>0</v>
      </c>
      <c r="P171" s="335">
        <v>0</v>
      </c>
      <c r="Q171" s="335">
        <v>0</v>
      </c>
      <c r="R171" s="335">
        <v>0</v>
      </c>
      <c r="S171" s="335">
        <v>0</v>
      </c>
      <c r="T171" s="335">
        <v>0</v>
      </c>
      <c r="U171" s="284">
        <f>SUM(I171:T171)</f>
        <v>0</v>
      </c>
      <c r="V171" s="285"/>
      <c r="W171" s="4" t="str">
        <f>IF(U171='8) 5 YR Budget &amp; Cash Flow Adj'!I192=TRUE,"OK","Tab 7 is UNEQUAL to Tab 9")</f>
        <v>OK</v>
      </c>
    </row>
    <row r="172" spans="2:23">
      <c r="B172" s="278"/>
      <c r="C172" s="151"/>
      <c r="D172" s="332" t="s">
        <v>30</v>
      </c>
      <c r="E172" s="333"/>
      <c r="F172" s="192"/>
      <c r="G172" s="192"/>
      <c r="H172" s="334"/>
      <c r="I172" s="335">
        <v>0</v>
      </c>
      <c r="J172" s="335">
        <v>0</v>
      </c>
      <c r="K172" s="335">
        <v>0</v>
      </c>
      <c r="L172" s="335">
        <v>0</v>
      </c>
      <c r="M172" s="335">
        <v>0</v>
      </c>
      <c r="N172" s="335">
        <v>0</v>
      </c>
      <c r="O172" s="335">
        <v>0</v>
      </c>
      <c r="P172" s="335">
        <v>0</v>
      </c>
      <c r="Q172" s="335">
        <v>0</v>
      </c>
      <c r="R172" s="335">
        <v>0</v>
      </c>
      <c r="S172" s="335">
        <v>0</v>
      </c>
      <c r="T172" s="335">
        <v>0</v>
      </c>
      <c r="U172" s="284">
        <f>SUM(I172:T172)</f>
        <v>0</v>
      </c>
      <c r="V172" s="285"/>
      <c r="W172" s="4" t="str">
        <f>IF(U172='8) 5 YR Budget &amp; Cash Flow Adj'!I193=TRUE,"OK","Tab 7 is UNEQUAL to Tab 9")</f>
        <v>OK</v>
      </c>
    </row>
    <row r="173" spans="2:23">
      <c r="B173" s="278"/>
      <c r="C173" s="151" t="s">
        <v>128</v>
      </c>
      <c r="D173" s="151"/>
      <c r="E173" s="260"/>
      <c r="F173" s="192"/>
      <c r="G173" s="192"/>
      <c r="H173" s="334"/>
      <c r="I173" s="336">
        <f>I171+I172</f>
        <v>0</v>
      </c>
      <c r="J173" s="336">
        <f t="shared" ref="J173:U173" si="31">J171+J172</f>
        <v>0</v>
      </c>
      <c r="K173" s="336">
        <f t="shared" si="31"/>
        <v>0</v>
      </c>
      <c r="L173" s="336">
        <f t="shared" si="31"/>
        <v>0</v>
      </c>
      <c r="M173" s="336">
        <f t="shared" si="31"/>
        <v>0</v>
      </c>
      <c r="N173" s="336">
        <f t="shared" si="31"/>
        <v>0</v>
      </c>
      <c r="O173" s="336">
        <f t="shared" si="31"/>
        <v>0</v>
      </c>
      <c r="P173" s="336">
        <f t="shared" si="31"/>
        <v>0</v>
      </c>
      <c r="Q173" s="336">
        <f t="shared" si="31"/>
        <v>0</v>
      </c>
      <c r="R173" s="336">
        <f t="shared" si="31"/>
        <v>0</v>
      </c>
      <c r="S173" s="336">
        <f t="shared" si="31"/>
        <v>0</v>
      </c>
      <c r="T173" s="336">
        <f t="shared" si="31"/>
        <v>0</v>
      </c>
      <c r="U173" s="337">
        <f t="shared" si="31"/>
        <v>0</v>
      </c>
      <c r="V173" s="285"/>
      <c r="W173" s="4" t="str">
        <f>IF(U173='8) 5 YR Budget &amp; Cash Flow Adj'!I194=TRUE,"OK","Tab 7 is UNEQUAL to Tab 9")</f>
        <v>OK</v>
      </c>
    </row>
    <row r="174" spans="2:23" ht="7.5" customHeight="1">
      <c r="B174" s="278"/>
      <c r="C174" s="151"/>
      <c r="D174" s="151"/>
      <c r="E174" s="260"/>
      <c r="F174" s="192"/>
      <c r="G174" s="192"/>
      <c r="H174" s="329"/>
      <c r="I174" s="331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30"/>
      <c r="V174" s="285"/>
      <c r="W174" s="229"/>
    </row>
    <row r="175" spans="2:23" s="343" customFormat="1">
      <c r="B175" s="274" t="s">
        <v>131</v>
      </c>
      <c r="C175" s="338"/>
      <c r="D175" s="338"/>
      <c r="E175" s="234"/>
      <c r="F175" s="339"/>
      <c r="G175" s="339"/>
      <c r="H175" s="340"/>
      <c r="I175" s="341">
        <f>I165+I169+I173</f>
        <v>0</v>
      </c>
      <c r="J175" s="341">
        <f t="shared" ref="J175:U175" si="32">J165+J169+J173</f>
        <v>0</v>
      </c>
      <c r="K175" s="341">
        <f t="shared" si="32"/>
        <v>0</v>
      </c>
      <c r="L175" s="341">
        <f t="shared" si="32"/>
        <v>0</v>
      </c>
      <c r="M175" s="341">
        <f t="shared" si="32"/>
        <v>0</v>
      </c>
      <c r="N175" s="341">
        <f t="shared" si="32"/>
        <v>0</v>
      </c>
      <c r="O175" s="341">
        <f t="shared" si="32"/>
        <v>0</v>
      </c>
      <c r="P175" s="341">
        <f t="shared" si="32"/>
        <v>0</v>
      </c>
      <c r="Q175" s="341">
        <f t="shared" si="32"/>
        <v>0</v>
      </c>
      <c r="R175" s="341">
        <f t="shared" si="32"/>
        <v>0</v>
      </c>
      <c r="S175" s="341">
        <f t="shared" si="32"/>
        <v>0</v>
      </c>
      <c r="T175" s="341">
        <f t="shared" si="32"/>
        <v>0</v>
      </c>
      <c r="U175" s="342">
        <f t="shared" si="32"/>
        <v>0</v>
      </c>
      <c r="V175" s="285"/>
      <c r="W175" s="4" t="str">
        <f>IF(U175='8) 5 YR Budget &amp; Cash Flow Adj'!I196=TRUE,"OK","Tab 7 is UNEQUAL to Tab 9")</f>
        <v>OK</v>
      </c>
    </row>
    <row r="176" spans="2:23" ht="7.5" customHeight="1">
      <c r="B176" s="278"/>
      <c r="C176" s="151"/>
      <c r="D176" s="151"/>
      <c r="E176" s="260"/>
      <c r="F176" s="192"/>
      <c r="G176" s="192"/>
      <c r="H176" s="329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  <c r="U176" s="344"/>
      <c r="V176" s="285"/>
      <c r="W176" s="229"/>
    </row>
    <row r="177" spans="2:23" s="343" customFormat="1" ht="16.8">
      <c r="B177" s="274" t="s">
        <v>98</v>
      </c>
      <c r="C177" s="338"/>
      <c r="D177" s="338"/>
      <c r="E177" s="234"/>
      <c r="F177" s="339"/>
      <c r="G177" s="339"/>
      <c r="H177" s="345"/>
      <c r="I177" s="341">
        <f>I158+I175</f>
        <v>0</v>
      </c>
      <c r="J177" s="341">
        <f t="shared" ref="J177:U177" si="33">J158+J175</f>
        <v>0</v>
      </c>
      <c r="K177" s="341">
        <f t="shared" si="33"/>
        <v>0</v>
      </c>
      <c r="L177" s="341">
        <f t="shared" si="33"/>
        <v>0</v>
      </c>
      <c r="M177" s="341">
        <f t="shared" si="33"/>
        <v>0</v>
      </c>
      <c r="N177" s="341">
        <f t="shared" si="33"/>
        <v>0</v>
      </c>
      <c r="O177" s="341">
        <f t="shared" si="33"/>
        <v>0</v>
      </c>
      <c r="P177" s="341">
        <f t="shared" si="33"/>
        <v>0</v>
      </c>
      <c r="Q177" s="341">
        <f t="shared" si="33"/>
        <v>0</v>
      </c>
      <c r="R177" s="341">
        <f t="shared" si="33"/>
        <v>0</v>
      </c>
      <c r="S177" s="341">
        <f t="shared" si="33"/>
        <v>0</v>
      </c>
      <c r="T177" s="341">
        <f t="shared" si="33"/>
        <v>0</v>
      </c>
      <c r="U177" s="342">
        <f t="shared" si="33"/>
        <v>0</v>
      </c>
      <c r="V177" s="285"/>
      <c r="W177" s="4" t="str">
        <f>IF(U177='8) 5 YR Budget &amp; Cash Flow Adj'!I198=TRUE,"OK","Tab 7 is UNEQUAL to Tab 9")</f>
        <v>OK</v>
      </c>
    </row>
    <row r="178" spans="2:23" ht="7.5" customHeight="1">
      <c r="B178" s="278"/>
      <c r="C178" s="151"/>
      <c r="D178" s="151"/>
      <c r="E178" s="260"/>
      <c r="F178" s="192"/>
      <c r="G178" s="192"/>
      <c r="H178" s="329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44"/>
      <c r="V178" s="285"/>
      <c r="W178" s="229"/>
    </row>
    <row r="179" spans="2:23" s="151" customFormat="1">
      <c r="B179" s="274" t="s">
        <v>129</v>
      </c>
      <c r="C179" s="260"/>
      <c r="D179" s="260"/>
      <c r="E179" s="260"/>
      <c r="F179" s="192"/>
      <c r="G179" s="192"/>
      <c r="H179" s="329"/>
      <c r="I179" s="1034">
        <v>0</v>
      </c>
      <c r="J179" s="341">
        <f>I181</f>
        <v>0</v>
      </c>
      <c r="K179" s="341">
        <f t="shared" ref="K179:T179" si="34">J181</f>
        <v>0</v>
      </c>
      <c r="L179" s="341">
        <f t="shared" si="34"/>
        <v>0</v>
      </c>
      <c r="M179" s="341">
        <f t="shared" si="34"/>
        <v>0</v>
      </c>
      <c r="N179" s="341">
        <f t="shared" si="34"/>
        <v>0</v>
      </c>
      <c r="O179" s="341">
        <f t="shared" si="34"/>
        <v>0</v>
      </c>
      <c r="P179" s="341">
        <f t="shared" si="34"/>
        <v>0</v>
      </c>
      <c r="Q179" s="341">
        <f t="shared" si="34"/>
        <v>0</v>
      </c>
      <c r="R179" s="341">
        <f t="shared" si="34"/>
        <v>0</v>
      </c>
      <c r="S179" s="341">
        <f t="shared" si="34"/>
        <v>0</v>
      </c>
      <c r="T179" s="341">
        <f t="shared" si="34"/>
        <v>0</v>
      </c>
      <c r="U179" s="1035">
        <f>I179</f>
        <v>0</v>
      </c>
      <c r="V179" s="285"/>
      <c r="W179" s="4" t="str">
        <f>IF(U179='8) 5 YR Budget &amp; Cash Flow Adj'!I200=TRUE,"OK","Tab 7 is UNEQUAL to Tab 9")</f>
        <v>OK</v>
      </c>
    </row>
    <row r="180" spans="2:23" ht="7.5" customHeight="1">
      <c r="B180" s="278"/>
      <c r="C180" s="151"/>
      <c r="D180" s="151"/>
      <c r="E180" s="260"/>
      <c r="F180" s="192"/>
      <c r="G180" s="192"/>
      <c r="H180" s="329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44"/>
      <c r="V180" s="285"/>
      <c r="W180" s="229"/>
    </row>
    <row r="181" spans="2:23" s="338" customFormat="1" ht="15.6" thickBot="1">
      <c r="B181" s="323" t="s">
        <v>130</v>
      </c>
      <c r="C181" s="346"/>
      <c r="D181" s="346"/>
      <c r="E181" s="346"/>
      <c r="F181" s="347"/>
      <c r="G181" s="347"/>
      <c r="H181" s="348"/>
      <c r="I181" s="349">
        <f>I177+I179</f>
        <v>0</v>
      </c>
      <c r="J181" s="349">
        <f t="shared" ref="J181:U181" si="35">J177+J179</f>
        <v>0</v>
      </c>
      <c r="K181" s="349">
        <f t="shared" si="35"/>
        <v>0</v>
      </c>
      <c r="L181" s="349">
        <f t="shared" si="35"/>
        <v>0</v>
      </c>
      <c r="M181" s="349">
        <f t="shared" si="35"/>
        <v>0</v>
      </c>
      <c r="N181" s="349">
        <f t="shared" si="35"/>
        <v>0</v>
      </c>
      <c r="O181" s="349">
        <f t="shared" si="35"/>
        <v>0</v>
      </c>
      <c r="P181" s="349">
        <f t="shared" si="35"/>
        <v>0</v>
      </c>
      <c r="Q181" s="349">
        <f t="shared" si="35"/>
        <v>0</v>
      </c>
      <c r="R181" s="349">
        <f t="shared" si="35"/>
        <v>0</v>
      </c>
      <c r="S181" s="349">
        <f t="shared" si="35"/>
        <v>0</v>
      </c>
      <c r="T181" s="349">
        <f t="shared" si="35"/>
        <v>0</v>
      </c>
      <c r="U181" s="350">
        <f t="shared" si="35"/>
        <v>0</v>
      </c>
      <c r="V181" s="285"/>
      <c r="W181" s="4" t="str">
        <f>IF(U181='8) 5 YR Budget &amp; Cash Flow Adj'!I202=TRUE,"OK","Tab 7 is UNEQUAL to Tab 9")</f>
        <v>OK</v>
      </c>
    </row>
    <row r="182" spans="2:23" ht="15.6" thickTop="1">
      <c r="W182" s="229"/>
    </row>
    <row r="183" spans="2:23">
      <c r="W183" s="229"/>
    </row>
    <row r="184" spans="2:23">
      <c r="W184" s="229"/>
    </row>
    <row r="185" spans="2:23">
      <c r="W185" s="229"/>
    </row>
  </sheetData>
  <customSheetViews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I4:U4">
    <cfRule type="expression" dxfId="8" priority="8">
      <formula>AcadYr1="Select from dropdown list --&gt;"</formula>
    </cfRule>
  </conditionalFormatting>
  <conditionalFormatting sqref="I2:U2">
    <cfRule type="expression" dxfId="7" priority="7">
      <formula>School="Enter School Name Here"</formula>
    </cfRule>
  </conditionalFormatting>
  <conditionalFormatting sqref="E18">
    <cfRule type="cellIs" dxfId="6" priority="4" operator="equal">
      <formula>"(Select from drop-down list)"</formula>
    </cfRule>
  </conditionalFormatting>
  <conditionalFormatting sqref="E18">
    <cfRule type="cellIs" dxfId="5" priority="3" operator="equal">
      <formula>"Please complete ""ENROLLMENT"" tab"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LeClair, Connor</cp:lastModifiedBy>
  <cp:lastPrinted>2018-06-08T18:23:59Z</cp:lastPrinted>
  <dcterms:created xsi:type="dcterms:W3CDTF">2009-07-01T14:18:54Z</dcterms:created>
  <dcterms:modified xsi:type="dcterms:W3CDTF">2021-07-02T13:28:39Z</dcterms:modified>
</cp:coreProperties>
</file>