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onnor_leclair_suny_edu/Documents/Desktop/"/>
    </mc:Choice>
  </mc:AlternateContent>
  <xr:revisionPtr revIDLastSave="12" documentId="8_{B96CF178-924F-4640-8138-D193EBD9CA70}" xr6:coauthVersionLast="47" xr6:coauthVersionMax="47" xr10:uidLastSave="{65644FCE-2692-455F-B246-7BA5DB5AE25A}"/>
  <workbookProtection workbookAlgorithmName="SHA-512" workbookHashValue="hgQQJlFd1Ot/Pog/gcIjcP7v1nJe/KHtPTST/4a/24FgiQxtutTNy+bq9TkQLrsWFNuNNIDrWFF5LwUZCORsNA==" workbookSaltValue="qyDlJ3cWpt+kR/HC3rhh4g==" workbookSpinCount="100000" lockStructure="1"/>
  <bookViews>
    <workbookView xWindow="28680" yWindow="-120" windowWidth="29040" windowHeight="164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C19" i="15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219" i="15"/>
  <c r="B576" i="15"/>
  <c r="B449" i="15"/>
  <c r="B299" i="15"/>
  <c r="B222" i="15"/>
  <c r="B365" i="15"/>
  <c r="B409" i="15"/>
  <c r="B524" i="15"/>
  <c r="B448" i="15"/>
  <c r="B231" i="15"/>
  <c r="B553" i="15"/>
  <c r="B242" i="15"/>
  <c r="B433" i="15"/>
  <c r="B191" i="15"/>
  <c r="B616" i="15"/>
  <c r="B748" i="15"/>
  <c r="B502" i="15"/>
  <c r="B450" i="15"/>
  <c r="B442" i="15"/>
  <c r="B769" i="15"/>
  <c r="B215" i="15"/>
  <c r="B310" i="15"/>
  <c r="B696" i="15"/>
  <c r="B700" i="15"/>
  <c r="B685" i="15"/>
  <c r="B322" i="15"/>
  <c r="B405" i="15"/>
  <c r="B759" i="15"/>
  <c r="B358" i="15"/>
  <c r="B614" i="15"/>
  <c r="B686" i="15"/>
  <c r="B432" i="15"/>
  <c r="B335" i="15"/>
  <c r="B527" i="15"/>
  <c r="B583" i="15"/>
  <c r="B353" i="15"/>
  <c r="B556" i="15"/>
  <c r="B483" i="15"/>
  <c r="B282" i="15"/>
  <c r="B446" i="15"/>
  <c r="B261" i="15"/>
  <c r="B733" i="15"/>
  <c r="B495" i="15"/>
  <c r="B530" i="15"/>
  <c r="B742" i="15"/>
  <c r="B326" i="15"/>
  <c r="B687" i="15"/>
  <c r="B474" i="15"/>
  <c r="B308" i="15"/>
  <c r="B376" i="15"/>
  <c r="B263" i="15"/>
  <c r="B424" i="15"/>
  <c r="B492" i="15"/>
  <c r="B580" i="15"/>
  <c r="B810" i="15"/>
  <c r="B574" i="15"/>
  <c r="B722" i="15"/>
  <c r="B825" i="15"/>
  <c r="B507" i="15"/>
  <c r="B832" i="15"/>
  <c r="B255" i="15"/>
  <c r="B737" i="15"/>
  <c r="B347" i="15"/>
  <c r="B459" i="15"/>
  <c r="B519" i="15"/>
  <c r="B787" i="15"/>
  <c r="B390" i="15"/>
  <c r="B624" i="15"/>
  <c r="B800" i="15"/>
  <c r="B796" i="15"/>
  <c r="B655" i="15"/>
  <c r="B185" i="15"/>
  <c r="B544" i="15"/>
  <c r="B416" i="15"/>
  <c r="B240" i="15"/>
  <c r="B368" i="15"/>
  <c r="B173" i="15"/>
  <c r="B768" i="15"/>
  <c r="B782" i="15"/>
  <c r="B836" i="15"/>
  <c r="B646" i="15"/>
  <c r="B317" i="15"/>
  <c r="B780" i="15"/>
  <c r="B795" i="15"/>
  <c r="B508" i="15"/>
  <c r="B520" i="15"/>
  <c r="B717" i="15"/>
  <c r="B568" i="15"/>
  <c r="B221" i="15"/>
  <c r="B176" i="15"/>
  <c r="B797" i="15"/>
  <c r="B803" i="15"/>
  <c r="B235" i="15"/>
  <c r="B630" i="15"/>
  <c r="B329" i="15"/>
  <c r="B823" i="15"/>
  <c r="B683" i="15"/>
  <c r="B744" i="15"/>
  <c r="B499" i="15"/>
  <c r="B463" i="15"/>
  <c r="B658" i="15"/>
  <c r="B229" i="15"/>
  <c r="B692" i="15"/>
  <c r="B835" i="15"/>
  <c r="B174" i="15"/>
  <c r="B694" i="15"/>
  <c r="B734" i="15"/>
  <c r="B400" i="15"/>
  <c r="B375" i="15"/>
  <c r="B633" i="15"/>
  <c r="B401" i="15"/>
  <c r="B289" i="15"/>
  <c r="B464" i="15"/>
  <c r="B339" i="15"/>
  <c r="B301" i="15"/>
  <c r="B745" i="15"/>
  <c r="B343" i="15"/>
  <c r="B398" i="15"/>
  <c r="B789" i="15"/>
  <c r="B622" i="15"/>
  <c r="B306" i="15"/>
  <c r="B184" i="15"/>
  <c r="B719" i="15"/>
  <c r="B279" i="15"/>
  <c r="B643" i="15"/>
  <c r="B418" i="15"/>
  <c r="B599" i="15"/>
  <c r="B806" i="15"/>
  <c r="B650" i="15"/>
  <c r="B182" i="15"/>
  <c r="B582" i="15"/>
  <c r="B230" i="15"/>
  <c r="B378" i="15"/>
  <c r="B746" i="15"/>
  <c r="B381" i="15"/>
  <c r="B640" i="15"/>
  <c r="B447" i="15"/>
  <c r="B758" i="15"/>
  <c r="B486" i="15"/>
  <c r="B665" i="15"/>
  <c r="B205" i="15"/>
  <c r="B660" i="15"/>
  <c r="B336" i="15"/>
  <c r="B254" i="15"/>
  <c r="B237" i="15"/>
  <c r="B841" i="15"/>
  <c r="B698" i="15"/>
  <c r="B714" i="15"/>
  <c r="B767" i="15"/>
  <c r="B555" i="15"/>
  <c r="B838" i="15"/>
  <c r="B741" i="15"/>
  <c r="B689" i="15"/>
  <c r="B359" i="15"/>
  <c r="B384" i="15"/>
  <c r="B546" i="15"/>
  <c r="B192" i="15"/>
  <c r="B292" i="15"/>
  <c r="B170" i="15"/>
  <c r="B426" i="15"/>
  <c r="B728" i="15"/>
  <c r="B406" i="15"/>
  <c r="B726" i="15"/>
  <c r="B532" i="15"/>
  <c r="B383" i="15"/>
  <c r="B604" i="15"/>
  <c r="B225" i="15"/>
  <c r="B564" i="15"/>
  <c r="B844" i="15"/>
  <c r="B352" i="15"/>
  <c r="B637" i="15"/>
  <c r="B649" i="15"/>
  <c r="B500" i="15"/>
  <c r="B552" i="15"/>
  <c r="B538" i="15"/>
  <c r="B373" i="15"/>
  <c r="B338" i="15"/>
  <c r="B485" i="15"/>
  <c r="B271" i="15"/>
  <c r="B319" i="15"/>
  <c r="B427" i="15"/>
  <c r="B411" i="15"/>
  <c r="B824" i="15"/>
  <c r="B600" i="15"/>
  <c r="B325" i="15"/>
  <c r="B793" i="15"/>
  <c r="B471" i="15"/>
  <c r="B554" i="15"/>
  <c r="B180" i="15"/>
  <c r="B333" i="15"/>
  <c r="B434" i="15"/>
  <c r="B199" i="15"/>
  <c r="B682" i="15"/>
  <c r="B756" i="15"/>
  <c r="B228" i="15"/>
  <c r="B504" i="15"/>
  <c r="B663" i="15"/>
  <c r="B639" i="15"/>
  <c r="B603" i="15"/>
  <c r="B848" i="15"/>
  <c r="B413" i="15"/>
  <c r="B478" i="15"/>
  <c r="B321" i="15"/>
  <c r="B252" i="15"/>
  <c r="B711" i="15"/>
  <c r="B284" i="15"/>
  <c r="B821" i="15"/>
  <c r="B720" i="15"/>
  <c r="B457" i="15"/>
  <c r="B654" i="15"/>
  <c r="B305" i="15"/>
  <c r="B613" i="15"/>
  <c r="B704" i="15"/>
  <c r="B430" i="15"/>
  <c r="B713" i="15"/>
  <c r="B241" i="15"/>
  <c r="B268" i="15"/>
  <c r="B830" i="15"/>
  <c r="B671" i="15"/>
  <c r="B293" i="15"/>
  <c r="B521" i="15"/>
  <c r="B618" i="15"/>
  <c r="B454" i="15"/>
  <c r="B374" i="15"/>
  <c r="B667" i="15"/>
  <c r="B559" i="15"/>
  <c r="B246" i="15"/>
  <c r="B387" i="15"/>
  <c r="B697" i="15"/>
  <c r="B548" i="15"/>
  <c r="B296" i="15"/>
  <c r="B172" i="15"/>
  <c r="B472" i="15"/>
  <c r="B662" i="15"/>
  <c r="B262" i="15"/>
  <c r="B679" i="15"/>
  <c r="B183" i="15"/>
  <c r="B647" i="15"/>
  <c r="B270" i="15"/>
  <c r="B220" i="15"/>
  <c r="B785" i="15"/>
  <c r="B681" i="15"/>
  <c r="B248" i="15"/>
  <c r="B510" i="15"/>
  <c r="B431" i="15"/>
  <c r="B561" i="15"/>
  <c r="B648" i="15"/>
  <c r="B783" i="15"/>
  <c r="B562" i="15"/>
  <c r="B776" i="15"/>
  <c r="B391" i="15"/>
  <c r="B652" i="15"/>
  <c r="B636" i="15"/>
  <c r="B657" i="15"/>
  <c r="B314" i="15"/>
  <c r="B512" i="15"/>
  <c r="B484" i="15"/>
  <c r="B278" i="15"/>
  <c r="B470" i="15"/>
  <c r="B619" i="15"/>
  <c r="B234" i="15"/>
  <c r="B596" i="15"/>
  <c r="B537" i="15"/>
  <c r="B641" i="15"/>
  <c r="B274" i="15"/>
  <c r="B617" i="15"/>
  <c r="B635" i="15"/>
  <c r="B232" i="15"/>
  <c r="B777" i="15"/>
  <c r="B581" i="15"/>
  <c r="B602" i="15"/>
  <c r="B705" i="15"/>
  <c r="B820" i="15"/>
  <c r="B311" i="15"/>
  <c r="B367" i="15"/>
  <c r="B822" i="15"/>
  <c r="B211" i="15"/>
  <c r="B731" i="15"/>
  <c r="B763" i="15"/>
  <c r="B287" i="15"/>
  <c r="B573" i="15"/>
  <c r="B523" i="15"/>
  <c r="B670" i="15"/>
  <c r="B653" i="15"/>
  <c r="B202" i="15"/>
  <c r="B316" i="15"/>
  <c r="B725" i="15"/>
  <c r="B249" i="15"/>
  <c r="B389" i="15"/>
  <c r="B181" i="15"/>
  <c r="B342" i="15"/>
  <c r="B808" i="15"/>
  <c r="B320" i="15"/>
  <c r="B360" i="15"/>
  <c r="B588" i="15"/>
  <c r="B455" i="15"/>
  <c r="B334" i="15"/>
  <c r="B407" i="15"/>
  <c r="B503" i="15"/>
  <c r="B627" i="15"/>
  <c r="B324" i="15"/>
  <c r="B286" i="15"/>
  <c r="B227" i="15"/>
  <c r="B501" i="15"/>
  <c r="B674" i="15"/>
  <c r="B786" i="15"/>
  <c r="B677" i="15"/>
  <c r="B528" i="15"/>
  <c r="B497" i="15"/>
  <c r="B509" i="15"/>
  <c r="B461" i="15"/>
  <c r="B438" i="15"/>
  <c r="B755" i="15"/>
  <c r="B818" i="15"/>
  <c r="B770" i="15"/>
  <c r="B468" i="15"/>
  <c r="B695" i="15"/>
  <c r="B264" i="15"/>
  <c r="B735" i="15"/>
  <c r="B615" i="15"/>
  <c r="B743" i="15"/>
  <c r="B200" i="15"/>
  <c r="B179" i="15"/>
  <c r="B369" i="15"/>
  <c r="B723" i="15"/>
  <c r="B436" i="15"/>
  <c r="B589" i="15"/>
  <c r="B761" i="15"/>
  <c r="B608" i="15"/>
  <c r="B809" i="15"/>
  <c r="B201" i="15"/>
  <c r="B417" i="15"/>
  <c r="B534" i="15"/>
  <c r="B811" i="15"/>
  <c r="B290" i="15"/>
  <c r="B531" i="15"/>
  <c r="B558" i="15"/>
  <c r="B385" i="15"/>
  <c r="B575" i="15"/>
  <c r="B792" i="15"/>
  <c r="B214" i="15"/>
  <c r="B188" i="15"/>
  <c r="B762" i="15"/>
  <c r="B251" i="15"/>
  <c r="B456" i="15"/>
  <c r="B547" i="15"/>
  <c r="B285" i="15"/>
  <c r="B779" i="15"/>
  <c r="B178" i="15"/>
  <c r="B829" i="15"/>
  <c r="B386" i="15"/>
  <c r="B354" i="15"/>
  <c r="B569" i="15"/>
  <c r="B304" i="15"/>
  <c r="B539" i="15"/>
  <c r="B730" i="15"/>
  <c r="B302" i="15"/>
  <c r="B315" i="15"/>
  <c r="B718" i="15"/>
  <c r="B190" i="15"/>
  <c r="B330" i="15"/>
  <c r="B364" i="15"/>
  <c r="B198" i="15"/>
  <c r="B462" i="15"/>
  <c r="B452" i="15"/>
  <c r="B258" i="15"/>
  <c r="B691" i="15"/>
  <c r="B738" i="15"/>
  <c r="B771" i="15"/>
  <c r="B388" i="15"/>
  <c r="B594" i="15"/>
  <c r="B760" i="15"/>
  <c r="B775" i="15"/>
  <c r="B303" i="15"/>
  <c r="B680" i="15"/>
  <c r="B491" i="15"/>
  <c r="B366" i="15"/>
  <c r="B349" i="15"/>
  <c r="B543" i="15"/>
  <c r="B340" i="15"/>
  <c r="B529" i="15"/>
  <c r="B790" i="15"/>
  <c r="B481" i="15"/>
  <c r="B749" i="15"/>
  <c r="B516" i="15"/>
  <c r="B638" i="15"/>
  <c r="B535" i="15"/>
  <c r="B238" i="15"/>
  <c r="B845" i="15"/>
  <c r="B267" i="15"/>
  <c r="B707" i="15"/>
  <c r="B435" i="15"/>
  <c r="B404" i="15"/>
  <c r="B625" i="15"/>
  <c r="B566" i="15"/>
  <c r="B843" i="15"/>
  <c r="B587" i="15"/>
  <c r="B203" i="15"/>
  <c r="B522" i="15"/>
  <c r="B392" i="15"/>
  <c r="B175" i="15"/>
  <c r="B506" i="15"/>
  <c r="B487" i="15"/>
  <c r="B295" i="15"/>
  <c r="B208" i="15"/>
  <c r="B494" i="15"/>
  <c r="B323" i="15"/>
  <c r="B469" i="15"/>
  <c r="B223" i="15"/>
  <c r="B684" i="15"/>
  <c r="B327" i="15"/>
  <c r="B571" i="15"/>
  <c r="B593" i="15"/>
  <c r="B557" i="15"/>
  <c r="B754" i="15"/>
  <c r="B281" i="15"/>
  <c r="B819" i="15"/>
  <c r="B393" i="15"/>
  <c r="B736" i="15"/>
  <c r="B607" i="15"/>
  <c r="B572" i="15"/>
  <c r="B690" i="15"/>
  <c r="B706" i="15"/>
  <c r="B609" i="15"/>
  <c r="B807" i="15"/>
  <c r="B377" i="15"/>
  <c r="B676" i="15"/>
  <c r="B291" i="15"/>
  <c r="B257" i="15"/>
  <c r="B826" i="15"/>
  <c r="B846" i="15"/>
  <c r="B239" i="15"/>
  <c r="B260" i="15"/>
  <c r="B560" i="15"/>
  <c r="B739" i="15"/>
  <c r="B477" i="15"/>
  <c r="B283" i="15"/>
  <c r="B272" i="15"/>
  <c r="B444" i="15"/>
  <c r="B429" i="15"/>
  <c r="B612" i="15"/>
  <c r="B651" i="15"/>
  <c r="B590" i="15"/>
  <c r="B313" i="15"/>
  <c r="B699" i="15"/>
  <c r="B372" i="15"/>
  <c r="B244" i="15"/>
  <c r="B833" i="15"/>
  <c r="B515" i="15"/>
  <c r="B514" i="15"/>
  <c r="B551" i="15"/>
  <c r="B489" i="15"/>
  <c r="B791" i="15"/>
  <c r="B816" i="15"/>
  <c r="B774" i="15"/>
  <c r="B265" i="15"/>
  <c r="B801" i="15"/>
  <c r="B752" i="15"/>
  <c r="B256" i="15"/>
  <c r="B518" i="15"/>
  <c r="B380" i="15"/>
  <c r="B217" i="15"/>
  <c r="B422" i="15"/>
  <c r="B466" i="15"/>
  <c r="B344" i="15"/>
  <c r="B666" i="15"/>
  <c r="B467" i="15"/>
  <c r="B814" i="15"/>
  <c r="B784" i="15"/>
  <c r="B414" i="15"/>
  <c r="B475" i="15"/>
  <c r="B805" i="15"/>
  <c r="B645" i="15"/>
  <c r="B294" i="15"/>
  <c r="B399" i="15"/>
  <c r="B379" i="15"/>
  <c r="B197" i="15"/>
  <c r="B394" i="15"/>
  <c r="B781" i="15"/>
  <c r="B269" i="15"/>
  <c r="B408" i="15"/>
  <c r="B606" i="15"/>
  <c r="B345" i="15"/>
  <c r="B536" i="15"/>
  <c r="B620" i="15"/>
  <c r="B209" i="15"/>
  <c r="B276" i="15"/>
  <c r="B224" i="15"/>
  <c r="B210" i="15"/>
  <c r="B513" i="15"/>
  <c r="B402" i="15"/>
  <c r="B709" i="15"/>
  <c r="B721" i="15"/>
  <c r="B280" i="15"/>
  <c r="B196" i="15"/>
  <c r="B799" i="15"/>
  <c r="B623" i="15"/>
  <c r="B673" i="15"/>
  <c r="B473" i="15"/>
  <c r="B715" i="15"/>
  <c r="B253" i="15"/>
  <c r="B834" i="15"/>
  <c r="B488" i="15"/>
  <c r="B171" i="15"/>
  <c r="B382" i="15"/>
  <c r="B421" i="15"/>
  <c r="B842" i="15"/>
  <c r="B490" i="15"/>
  <c r="B585" i="15"/>
  <c r="B542" i="15"/>
  <c r="B216" i="15"/>
  <c r="B642" i="15"/>
  <c r="B207" i="15"/>
  <c r="B778" i="15"/>
  <c r="B831" i="15"/>
  <c r="B549" i="15"/>
  <c r="B443" i="15"/>
  <c r="B794" i="15"/>
  <c r="B621" i="15"/>
  <c r="B664" i="15"/>
  <c r="B541" i="15"/>
  <c r="B350" i="15"/>
  <c r="B764" i="15"/>
  <c r="B712" i="15"/>
  <c r="B693" i="15"/>
  <c r="B628" i="15"/>
  <c r="B827" i="15"/>
  <c r="B812" i="15"/>
  <c r="B656" i="15"/>
  <c r="B577" i="15"/>
  <c r="B505" i="15"/>
  <c r="B307" i="15"/>
  <c r="B337" i="15"/>
  <c r="B659" i="15"/>
  <c r="B420" i="15"/>
  <c r="B355" i="15"/>
  <c r="B357" i="15"/>
  <c r="B341" i="15"/>
  <c r="B245" i="15"/>
  <c r="B169" i="15"/>
  <c r="B195" i="15"/>
  <c r="B428" i="15"/>
  <c r="B839" i="15"/>
  <c r="B563" i="15"/>
  <c r="B496" i="15"/>
  <c r="B740" i="15"/>
  <c r="B410" i="15"/>
  <c r="B591" i="15"/>
  <c r="B177" i="15"/>
  <c r="B328" i="15"/>
  <c r="B632" i="15"/>
  <c r="B757" i="15"/>
  <c r="B526" i="15"/>
  <c r="B213" i="15"/>
  <c r="B540" i="15"/>
  <c r="B766" i="15"/>
  <c r="B425" i="15"/>
  <c r="B729" i="15"/>
  <c r="B250" i="15"/>
  <c r="B817" i="15"/>
  <c r="B348" i="15"/>
  <c r="B370" i="15"/>
  <c r="B236" i="15"/>
  <c r="B592" i="15"/>
  <c r="B727" i="15"/>
  <c r="B189" i="15"/>
  <c r="B565" i="15"/>
  <c r="B187" i="15"/>
  <c r="B273" i="15"/>
  <c r="B773" i="15"/>
  <c r="B804" i="15"/>
  <c r="B751" i="15"/>
  <c r="B828" i="15"/>
  <c r="B669" i="15"/>
  <c r="B395" i="15"/>
  <c r="B629" i="15"/>
  <c r="B465" i="15"/>
  <c r="B437" i="15"/>
  <c r="B716" i="15"/>
  <c r="B451" i="15"/>
  <c r="B423" i="15"/>
  <c r="B445" i="15"/>
  <c r="B363" i="15"/>
  <c r="B298" i="15"/>
  <c r="B772" i="15"/>
  <c r="B672" i="15"/>
  <c r="B193" i="15"/>
  <c r="B288" i="15"/>
  <c r="B346" i="15"/>
  <c r="B396" i="15"/>
  <c r="B753" i="15"/>
  <c r="B837" i="15"/>
  <c r="B675" i="15"/>
  <c r="B243" i="15"/>
  <c r="B300" i="15"/>
  <c r="B765" i="15"/>
  <c r="B598" i="15"/>
  <c r="B371" i="15"/>
  <c r="B550" i="15"/>
  <c r="B678" i="15"/>
  <c r="B259" i="15"/>
  <c r="B584" i="15"/>
  <c r="B813" i="15"/>
  <c r="B701" i="15"/>
  <c r="B798" i="15"/>
  <c r="B610" i="15"/>
  <c r="B732" i="15"/>
  <c r="B586" i="15"/>
  <c r="B212" i="15"/>
  <c r="B415" i="15"/>
  <c r="B460" i="15"/>
  <c r="B482" i="15"/>
  <c r="B309" i="15"/>
  <c r="B702" i="15"/>
  <c r="B533" i="15"/>
  <c r="B453" i="15"/>
  <c r="B186" i="15"/>
  <c r="B440" i="15"/>
  <c r="B266" i="15"/>
  <c r="B493" i="15"/>
  <c r="B403" i="15"/>
  <c r="B597" i="15"/>
  <c r="B668" i="15"/>
  <c r="B206" i="15"/>
  <c r="B595" i="15"/>
  <c r="B626" i="15"/>
  <c r="B218" i="15"/>
  <c r="B631" i="15"/>
  <c r="B747" i="15"/>
  <c r="B297" i="15"/>
  <c r="B815" i="15"/>
  <c r="B397" i="15"/>
  <c r="B840" i="15"/>
  <c r="B331" i="15"/>
  <c r="B439" i="15"/>
  <c r="B847" i="15"/>
  <c r="B362" i="15"/>
  <c r="B570" i="15"/>
  <c r="B545" i="15"/>
  <c r="B479" i="15"/>
  <c r="B511" i="15"/>
  <c r="B480" i="15"/>
  <c r="B525" i="15"/>
  <c r="B710" i="15"/>
  <c r="B332" i="15"/>
  <c r="B634" i="15"/>
  <c r="B351" i="15"/>
  <c r="B318" i="15"/>
  <c r="B204" i="15"/>
  <c r="B361" i="15"/>
  <c r="B247" i="15"/>
  <c r="B275" i="15"/>
  <c r="B412" i="15"/>
  <c r="B567" i="15"/>
  <c r="B611" i="15"/>
  <c r="B802" i="15"/>
  <c r="B708" i="15"/>
  <c r="B644" i="15"/>
  <c r="B277" i="15"/>
  <c r="B312" i="15"/>
  <c r="B441" i="15"/>
  <c r="B579" i="15"/>
  <c r="B578" i="15"/>
  <c r="B688" i="15"/>
  <c r="B458" i="15"/>
  <c r="B226" i="15"/>
  <c r="B419" i="15"/>
  <c r="B750" i="15"/>
  <c r="B703" i="15"/>
  <c r="B601" i="15"/>
  <c r="B788" i="15"/>
  <c r="B605" i="15"/>
  <c r="B661" i="15"/>
  <c r="B517" i="15"/>
  <c r="B233" i="15"/>
  <c r="B356" i="15"/>
  <c r="B476" i="15"/>
  <c r="B498" i="15"/>
  <c r="B724" i="15"/>
  <c r="B194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<sst xmlns="http://schemas.openxmlformats.org/spreadsheetml/2006/main" count="2148" uniqueCount="1948">
  <si>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</si>
  <si>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</si>
  <si>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</si>
  <si>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</si>
  <si>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</si>
  <si>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</si>
  <si>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</si>
  <si>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</si>
  <si>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</si>
  <si>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</si>
  <si>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</si>
  <si>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</si>
  <si>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</si>
  <si>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</si>
  <si>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</si>
  <si>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</si>
  <si>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</si>
  <si>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</si>
  <si>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</si>
  <si>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</si>
  <si>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</si>
  <si>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</si>
  <si>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</si>
  <si>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</si>
  <si>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</si>
  <si>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</si>
  <si>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</si>
  <si>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</si>
  <si>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</si>
  <si>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</si>
  <si>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</si>
  <si>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</si>
  <si>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</si>
  <si>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</si>
  <si>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</si>
  <si>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</si>
  <si>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</si>
  <si>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</si>
  <si>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</si>
  <si>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</si>
  <si>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</si>
  <si>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</si>
  <si>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</si>
  <si>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</si>
  <si>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</si>
  <si>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</si>
  <si>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</si>
  <si>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</si>
  <si>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</si>
  <si>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</si>
  <si>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</si>
  <si>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</si>
  <si>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</si>
  <si>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</si>
  <si>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</si>
  <si>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</si>
  <si>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</si>
  <si>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</si>
  <si>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</si>
  <si>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</si>
  <si>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</si>
  <si>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</si>
  <si>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</si>
  <si>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</si>
  <si>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</si>
  <si>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</si>
  <si>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</si>
  <si>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</si>
  <si>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</si>
  <si>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</si>
  <si>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</si>
  <si>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</si>
  <si>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</si>
  <si>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</si>
  <si>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</si>
  <si>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</si>
  <si>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</si>
  <si>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</si>
  <si>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</si>
  <si>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</si>
  <si>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</si>
  <si>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</si>
  <si>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</si>
  <si>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</si>
  <si>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</si>
  <si>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</si>
  <si>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</si>
  <si>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</si>
  <si>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</si>
  <si>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</si>
  <si>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</si>
  <si>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</si>
  <si>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</si>
  <si>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</si>
  <si>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</si>
  <si>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</si>
  <si>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</si>
  <si>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</si>
  <si>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</si>
  <si>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</si>
  <si>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</si>
  <si>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</si>
  <si>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</si>
  <si>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</si>
  <si>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</si>
  <si>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</si>
  <si>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</si>
  <si>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</si>
  <si>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</si>
  <si>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</si>
  <si>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</si>
  <si>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</si>
  <si>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</si>
  <si>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</si>
  <si>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</si>
  <si>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</si>
  <si>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</si>
  <si>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</si>
  <si>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</si>
  <si>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</si>
  <si>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</si>
  <si>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</si>
  <si>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</si>
  <si>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</si>
  <si>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</si>
  <si>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</si>
  <si>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</si>
  <si>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</si>
  <si>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</si>
  <si>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</si>
  <si>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</si>
  <si>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</si>
  <si>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</si>
  <si>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</si>
  <si>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</si>
  <si>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</si>
  <si>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</si>
  <si>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</si>
  <si>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</si>
  <si>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</si>
  <si>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</si>
  <si>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</si>
  <si>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</si>
  <si>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</si>
  <si>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</si>
  <si>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</si>
  <si>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</si>
  <si>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</si>
  <si>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</si>
  <si>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</si>
  <si>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</si>
  <si>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</si>
  <si>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</si>
  <si>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</si>
  <si>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</si>
  <si>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</si>
  <si>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</si>
  <si>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</si>
  <si>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</si>
  <si>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</si>
  <si>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</si>
  <si>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</si>
  <si>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</si>
  <si>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</si>
  <si>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</si>
  <si>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</si>
  <si>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</si>
  <si>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</si>
  <si>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</si>
  <si>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</si>
  <si>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</si>
  <si>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</si>
  <si>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</si>
  <si>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</si>
  <si>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</si>
  <si>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</si>
  <si>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</si>
  <si>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</si>
  <si>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</si>
  <si>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</si>
  <si>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</si>
  <si>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</si>
  <si>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</si>
  <si>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</si>
  <si>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</si>
  <si>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</si>
  <si>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</si>
  <si>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</si>
  <si>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</si>
  <si>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</si>
  <si>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</si>
  <si>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</si>
  <si>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</si>
  <si>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</si>
  <si>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</si>
  <si>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</si>
  <si>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</si>
  <si>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</si>
  <si>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</si>
  <si>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</si>
  <si>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</si>
  <si>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</si>
  <si>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</si>
  <si>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</si>
  <si>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</si>
  <si>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</si>
  <si>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</si>
  <si>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</si>
  <si>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</si>
  <si>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</si>
  <si>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</si>
  <si>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</si>
  <si>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</si>
  <si>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</si>
  <si>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</si>
  <si>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</si>
  <si>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</si>
  <si>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</si>
  <si>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</si>
  <si>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</si>
  <si>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</si>
  <si>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</si>
  <si>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</si>
  <si>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</si>
  <si>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</si>
  <si>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</si>
  <si>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</si>
  <si>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</si>
  <si>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</si>
  <si>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</si>
  <si>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</si>
  <si>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</si>
  <si>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</si>
  <si>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</si>
  <si>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</si>
  <si>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</si>
  <si>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</si>
  <si>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</si>
  <si>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</si>
  <si>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</si>
  <si>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</si>
  <si>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</si>
  <si>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</si>
  <si>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</si>
  <si>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</si>
  <si>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</si>
  <si>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</si>
  <si>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</si>
  <si>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</si>
  <si>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</si>
  <si>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</si>
  <si>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</si>
  <si>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</si>
  <si>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</si>
  <si>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</si>
  <si>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</si>
  <si>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</si>
  <si>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</si>
  <si>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</si>
  <si>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</si>
  <si>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</si>
  <si>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</si>
  <si>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</si>
  <si>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</si>
  <si>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</si>
  <si>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</si>
  <si>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</si>
  <si>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</si>
  <si>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</si>
  <si>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</si>
  <si>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</si>
  <si>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</si>
  <si>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</si>
  <si>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</si>
  <si>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</si>
  <si>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</si>
  <si>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</si>
  <si>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</si>
  <si>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</si>
  <si>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</si>
  <si>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</si>
  <si>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</si>
  <si>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</si>
  <si>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</si>
  <si>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</si>
  <si>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</si>
  <si>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</si>
  <si>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</si>
  <si>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</si>
  <si>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</si>
  <si>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</si>
  <si>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</si>
  <si>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</si>
  <si>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</si>
  <si>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</si>
  <si>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</si>
  <si>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</si>
  <si>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</si>
  <si>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</si>
  <si>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</si>
  <si>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</si>
  <si>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</si>
  <si>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</si>
  <si>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</si>
  <si>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</si>
  <si>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</si>
  <si>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</si>
  <si>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</si>
  <si>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</si>
  <si>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</si>
  <si>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</si>
  <si>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</si>
  <si>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</si>
  <si>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</si>
  <si>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</si>
  <si>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</si>
  <si>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</si>
  <si>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</si>
  <si>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</si>
  <si>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</si>
  <si>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</si>
  <si>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</si>
  <si>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</si>
  <si>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</si>
  <si>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</si>
  <si>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</si>
  <si>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</si>
  <si>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</si>
  <si>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</si>
  <si>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</si>
  <si>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</si>
  <si>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</si>
  <si>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</si>
  <si>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</si>
  <si>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</si>
  <si>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</si>
  <si>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</si>
  <si>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</si>
  <si>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</si>
  <si>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</si>
  <si>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</si>
  <si>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</si>
  <si>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</si>
  <si>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</si>
  <si>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</si>
  <si>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</si>
  <si>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</si>
  <si>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</si>
  <si>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</si>
  <si>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</si>
  <si>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</si>
  <si>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</si>
  <si>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</si>
  <si>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</si>
  <si>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</si>
  <si>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</si>
  <si>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</si>
  <si>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</si>
  <si>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</si>
  <si>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</si>
  <si>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</si>
  <si>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</si>
  <si>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</si>
  <si>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</si>
  <si>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</si>
  <si>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</si>
  <si>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</si>
  <si>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</si>
  <si>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</si>
  <si>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</si>
  <si>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</si>
  <si>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</si>
  <si>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</si>
  <si>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</si>
  <si>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</si>
  <si>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</si>
  <si>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</si>
  <si>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</si>
  <si>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</si>
  <si>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</si>
  <si>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</si>
  <si>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</si>
  <si>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</si>
  <si>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</si>
  <si>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</si>
  <si>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</si>
  <si>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</si>
  <si>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</si>
  <si>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</si>
  <si>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</si>
  <si>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</si>
  <si>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</si>
  <si>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</si>
  <si>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</si>
  <si>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</si>
  <si>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</si>
  <si>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</si>
  <si>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</si>
  <si>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</si>
  <si>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</si>
  <si>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</si>
  <si>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</si>
  <si>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</si>
  <si>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</si>
  <si>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</si>
  <si>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</si>
  <si>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</si>
  <si>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</si>
  <si>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</si>
  <si>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</si>
  <si>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</si>
  <si>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</si>
  <si>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</si>
  <si>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</si>
  <si>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</si>
  <si>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</si>
  <si>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</si>
  <si>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</si>
  <si>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</si>
  <si>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</si>
  <si>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</si>
  <si>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</si>
  <si>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</si>
  <si>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</si>
  <si>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</si>
  <si>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</si>
  <si>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</si>
  <si>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</si>
  <si>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</si>
  <si>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</si>
  <si>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</si>
  <si>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</si>
  <si>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</si>
  <si>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</si>
  <si>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</si>
  <si>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</si>
  <si>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</si>
  <si>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</si>
  <si>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</si>
  <si>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</si>
  <si>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</si>
  <si>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</si>
  <si>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</si>
  <si>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</si>
  <si>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</si>
  <si>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</si>
  <si>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</si>
  <si>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</si>
  <si>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</si>
  <si>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</si>
  <si>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</si>
  <si>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</si>
  <si>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</si>
  <si>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</si>
  <si>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</si>
  <si>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</si>
  <si>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</si>
  <si>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</si>
  <si>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</si>
  <si>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</si>
  <si>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</si>
  <si>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</si>
  <si>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</si>
  <si>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</si>
  <si>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</si>
  <si>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</si>
  <si>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</si>
  <si>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</si>
  <si>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</si>
  <si>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</si>
  <si>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</si>
  <si>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</si>
  <si>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</si>
  <si>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</si>
  <si>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</si>
  <si>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</si>
  <si>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</si>
  <si>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</si>
  <si>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</si>
  <si>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</si>
  <si>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</si>
  <si>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</si>
  <si>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</si>
  <si>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</si>
  <si>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</si>
  <si>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</si>
  <si>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</si>
  <si>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</si>
  <si>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</si>
  <si>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</si>
  <si>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</si>
  <si>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</si>
  <si>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</si>
  <si>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</si>
  <si>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</si>
  <si>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</si>
  <si>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</si>
  <si>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</si>
  <si>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</si>
  <si>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</si>
  <si>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</si>
  <si>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</si>
  <si>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</si>
  <si>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</si>
  <si>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</si>
  <si>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</si>
  <si>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</si>
  <si>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</si>
  <si>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</si>
  <si>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</si>
  <si>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</si>
  <si>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</si>
  <si>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</si>
  <si>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</si>
  <si>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</si>
  <si>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</si>
  <si>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</si>
  <si>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</si>
  <si>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</si>
  <si>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</si>
  <si>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</si>
  <si>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</si>
  <si>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</si>
  <si>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</si>
  <si>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</si>
  <si>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</si>
  <si>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</si>
  <si>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</si>
  <si>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</si>
  <si>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</si>
  <si>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</si>
  <si>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</si>
  <si>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</si>
  <si>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</si>
  <si>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</si>
  <si>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</si>
  <si>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</si>
  <si>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</si>
  <si>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</si>
  <si>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</si>
  <si>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</si>
  <si>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</si>
  <si>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</si>
  <si>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</si>
  <si>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</si>
  <si>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</si>
  <si>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</si>
  <si>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</si>
  <si>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</si>
  <si>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</si>
  <si>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</si>
  <si>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</si>
  <si>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</si>
  <si>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</si>
  <si>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</si>
  <si>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</si>
  <si>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</si>
  <si>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</si>
  <si>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</si>
  <si>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</si>
  <si>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</si>
  <si>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</si>
  <si>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</si>
  <si>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</si>
  <si>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</si>
  <si>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</si>
  <si>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</si>
  <si>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</si>
  <si>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</si>
  <si>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</si>
  <si>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</si>
  <si>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</si>
  <si>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</si>
  <si>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</si>
  <si>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</si>
  <si>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</si>
  <si>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</si>
  <si>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</si>
  <si>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</si>
  <si>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</si>
  <si>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</si>
  <si>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</si>
  <si>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</si>
  <si>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</si>
  <si>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</si>
  <si>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</si>
  <si>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</si>
  <si>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</si>
  <si>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</si>
  <si>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</si>
  <si>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</si>
  <si>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</si>
  <si>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</si>
  <si>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</si>
  <si>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</si>
  <si>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</si>
  <si>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</si>
  <si>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</si>
  <si>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</si>
  <si>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</si>
  <si>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</si>
  <si>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</si>
  <si>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</si>
  <si>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</si>
  <si>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</si>
  <si>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</si>
  <si>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</si>
  <si>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</si>
  <si>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</si>
  <si>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</si>
  <si>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</si>
  <si>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</si>
  <si>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</si>
  <si>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</si>
  <si>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</si>
  <si>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</si>
  <si>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</si>
  <si>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</si>
  <si>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</si>
  <si>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</si>
  <si>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</si>
  <si>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</si>
  <si>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</si>
  <si>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</si>
  <si>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</si>
  <si>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</si>
  <si>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</si>
  <si>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</si>
  <si>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</si>
  <si>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</si>
  <si>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</si>
  <si>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</si>
  <si>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</si>
  <si>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</si>
  <si>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</si>
  <si>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</si>
  <si>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</si>
  <si>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</si>
  <si>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</si>
  <si>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</si>
  <si>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</si>
  <si>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</si>
  <si>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</si>
  <si>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</si>
  <si>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</si>
  <si>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</si>
  <si>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</si>
  <si>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</si>
  <si>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</si>
  <si>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</si>
  <si>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</si>
  <si>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</si>
  <si>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</si>
  <si>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</si>
  <si>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</si>
  <si>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</si>
  <si>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</si>
  <si>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</si>
  <si>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</si>
  <si>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</si>
  <si>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</si>
  <si>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</si>
  <si>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</si>
  <si>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</si>
  <si>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</si>
  <si>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</si>
  <si>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</si>
  <si>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</si>
  <si>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</si>
  <si>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</si>
  <si>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</si>
  <si>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</si>
  <si>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</si>
  <si>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</si>
  <si>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</si>
  <si>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</si>
  <si>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</si>
  <si>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</si>
  <si>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</si>
  <si>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</si>
  <si>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</si>
  <si>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</si>
  <si>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</si>
  <si>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</si>
  <si>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</si>
  <si>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</si>
  <si>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</si>
  <si>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</si>
  <si>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</si>
  <si>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</si>
  <si>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</si>
  <si>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</si>
  <si>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</si>
  <si>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</si>
  <si>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</si>
  <si>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</si>
  <si>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</si>
  <si>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</si>
  <si>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</si>
  <si>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</si>
  <si>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</si>
  <si>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</si>
  <si>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</si>
  <si>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</si>
  <si>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</si>
  <si>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</si>
  <si>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</si>
  <si>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</si>
  <si>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</si>
  <si>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</si>
  <si>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</si>
  <si>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</si>
  <si>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</si>
  <si>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</si>
  <si>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</si>
  <si>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</si>
  <si>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</si>
  <si>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</si>
  <si>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</si>
  <si>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</si>
  <si>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</si>
  <si>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</si>
  <si>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</si>
  <si>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</si>
  <si>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</si>
  <si>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</si>
  <si>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</si>
  <si>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</si>
  <si>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</si>
  <si>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</si>
  <si>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</si>
  <si>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</si>
  <si>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</si>
  <si>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</si>
  <si>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</si>
  <si>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</si>
  <si>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</si>
  <si>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</si>
  <si>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</si>
  <si>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</si>
  <si>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</si>
  <si>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</si>
  <si>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</si>
  <si>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</si>
  <si>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</si>
  <si>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</si>
  <si>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</si>
  <si>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</si>
  <si>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</si>
  <si>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</si>
  <si>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</si>
  <si>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</si>
  <si>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</si>
  <si>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</si>
  <si>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</si>
  <si>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</si>
  <si>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</si>
  <si>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</si>
  <si>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</si>
  <si>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</si>
  <si>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</si>
  <si>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</si>
  <si>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</si>
  <si>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</si>
  <si>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</si>
  <si>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</si>
  <si>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</si>
  <si>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</si>
  <si>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</si>
  <si>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</si>
  <si>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</si>
  <si>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</si>
  <si>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</si>
  <si>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</si>
  <si>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</si>
  <si>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</si>
  <si>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</si>
  <si>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</si>
  <si>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</si>
  <si>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</si>
  <si>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</si>
  <si>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</si>
  <si>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</si>
  <si>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</si>
  <si>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</si>
  <si>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</si>
  <si>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</si>
  <si>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</si>
  <si>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</si>
  <si>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</si>
  <si>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</si>
  <si>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</si>
  <si>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</si>
  <si>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</si>
  <si>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</si>
  <si>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</si>
  <si>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</si>
  <si>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</si>
  <si>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</si>
  <si>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</si>
  <si>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</si>
  <si>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</si>
  <si>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</si>
  <si>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</si>
  <si>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</si>
  <si>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</si>
  <si>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</si>
  <si>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</si>
  <si>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</si>
  <si>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</si>
  <si>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</si>
  <si>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</si>
  <si>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</si>
  <si>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</si>
  <si>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</si>
  <si>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</si>
  <si>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</si>
  <si>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</si>
  <si>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</si>
  <si>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</si>
  <si>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</si>
  <si>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</si>
  <si>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</si>
  <si>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</si>
  <si>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</si>
  <si>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</si>
  <si>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</si>
  <si>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</si>
  <si>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</si>
  <si>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</si>
  <si>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</si>
  <si>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</si>
  <si>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</si>
  <si>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</si>
  <si>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</si>
  <si>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</si>
  <si>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</si>
  <si>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</si>
  <si>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</si>
  <si>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</si>
  <si>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</si>
  <si>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</si>
  <si>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</si>
  <si>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</si>
  <si>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</si>
  <si>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</si>
  <si>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</si>
  <si>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</si>
  <si>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</si>
  <si>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</si>
  <si>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</si>
  <si>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</si>
  <si>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</si>
  <si>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</si>
  <si>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</si>
  <si>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</si>
  <si>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</si>
  <si>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</si>
  <si>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</si>
  <si>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</si>
  <si>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</si>
  <si>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</si>
  <si>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</si>
  <si>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</si>
  <si>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</si>
  <si>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</si>
  <si>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</si>
  <si>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</si>
  <si>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</si>
  <si>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</si>
  <si>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</si>
  <si>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</si>
  <si>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</si>
  <si>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</si>
  <si>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</si>
  <si>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</si>
  <si>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</si>
  <si>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</si>
  <si>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</si>
  <si>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</si>
  <si>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</si>
  <si>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</si>
  <si>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</si>
  <si>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</si>
  <si>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</si>
  <si>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</si>
  <si>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</si>
  <si>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</si>
  <si>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</si>
  <si>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</si>
  <si>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</si>
  <si>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</si>
  <si>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</si>
  <si>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</si>
  <si>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</si>
  <si>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</si>
  <si>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</si>
  <si>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</si>
  <si>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</si>
  <si>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</si>
  <si>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</si>
  <si>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</si>
  <si>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</si>
  <si>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</si>
  <si>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</si>
  <si>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</si>
  <si>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</si>
  <si>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</si>
  <si>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</si>
  <si>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</si>
  <si>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</si>
  <si>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</si>
  <si>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</si>
  <si>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</si>
  <si>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</si>
  <si>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</si>
  <si>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</si>
  <si>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</si>
  <si>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</si>
  <si>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</si>
  <si>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</si>
  <si>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</si>
  <si>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</si>
  <si>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</si>
  <si>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</si>
  <si>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</si>
  <si>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</si>
  <si>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</si>
  <si>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</si>
  <si>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</si>
  <si>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</si>
  <si>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</si>
  <si>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</si>
  <si>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</si>
  <si>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</si>
  <si>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</si>
  <si>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</si>
  <si>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</si>
  <si>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</si>
  <si>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</si>
  <si>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</si>
  <si>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</si>
  <si>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</si>
  <si>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</si>
  <si>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</si>
  <si>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</si>
  <si>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</si>
  <si>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</si>
  <si>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</si>
  <si>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</si>
  <si>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</si>
  <si>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</si>
  <si>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</si>
  <si>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</si>
  <si>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</si>
  <si>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</si>
  <si>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</si>
  <si>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</si>
  <si>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</si>
  <si>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</si>
  <si>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</si>
  <si>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</si>
  <si>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</si>
  <si>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</si>
  <si>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</si>
  <si>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</si>
  <si>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</si>
  <si>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</si>
  <si>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</si>
  <si>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</si>
  <si>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</si>
  <si>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</si>
  <si>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</si>
  <si>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</si>
  <si>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</si>
  <si>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</si>
  <si>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</si>
  <si>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</si>
  <si>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</si>
  <si>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</si>
  <si>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</si>
  <si>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</si>
  <si>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</si>
  <si>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</si>
  <si>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</si>
  <si>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</si>
  <si>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</si>
  <si>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</si>
  <si>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</si>
  <si>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</si>
  <si>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</si>
  <si>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</si>
  <si>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</si>
  <si>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</si>
  <si>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</si>
  <si>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</si>
  <si>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</si>
  <si>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</si>
  <si>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</si>
  <si>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</si>
  <si>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</si>
  <si>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</si>
  <si>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</si>
  <si>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</si>
  <si>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</si>
  <si>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</si>
  <si>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</si>
  <si>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</si>
  <si>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</si>
  <si>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</si>
  <si>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</si>
  <si>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</si>
  <si>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</si>
  <si>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</si>
  <si>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</si>
  <si>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</si>
  <si>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</si>
  <si>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</si>
  <si>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</si>
  <si>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</si>
  <si>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</si>
  <si>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</si>
  <si>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</si>
  <si>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</si>
  <si>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</si>
  <si>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</si>
  <si>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</si>
  <si>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</si>
  <si>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</si>
  <si>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</si>
  <si>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</si>
  <si>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</si>
  <si>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</si>
  <si>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</si>
  <si>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</si>
  <si>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</si>
  <si>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</si>
  <si>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</si>
  <si>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</si>
  <si>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</si>
  <si>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</si>
  <si>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</si>
  <si>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</si>
  <si>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</si>
  <si>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</si>
  <si>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</si>
  <si>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</si>
  <si>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</si>
  <si>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</si>
  <si>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</si>
  <si>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</si>
  <si>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</si>
  <si>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</si>
  <si>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</si>
  <si>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</si>
  <si>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</si>
  <si>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</si>
  <si>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</si>
  <si>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</si>
  <si>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</si>
  <si>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</si>
  <si>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</si>
  <si>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</si>
  <si>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</si>
  <si>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</si>
  <si>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</si>
  <si>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</si>
  <si>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</si>
  <si>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</si>
  <si>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</si>
  <si>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</si>
  <si>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</si>
  <si>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</si>
  <si>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</si>
  <si>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</si>
  <si>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</si>
  <si>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</si>
  <si>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</si>
  <si>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</si>
  <si>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</si>
  <si>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</si>
  <si>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</si>
  <si>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</si>
  <si>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</si>
  <si>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</si>
  <si>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</si>
  <si>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</si>
  <si>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</si>
  <si>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</si>
  <si>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</si>
  <si>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</si>
  <si>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</si>
  <si>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</si>
  <si>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</si>
  <si>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</si>
  <si>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</si>
  <si>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</si>
  <si>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</si>
  <si>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</si>
  <si>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</si>
  <si>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</si>
  <si>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</si>
  <si>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</si>
  <si>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</si>
  <si>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</si>
  <si>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</si>
  <si>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</si>
  <si>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</si>
  <si>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</si>
  <si>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</si>
  <si>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</si>
  <si>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</si>
  <si>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</si>
  <si>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</si>
  <si>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</si>
  <si>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</si>
  <si>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</si>
  <si>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</si>
  <si>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</si>
  <si>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</si>
  <si>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</si>
  <si>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</si>
  <si>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</si>
  <si>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</si>
  <si>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</si>
  <si>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</si>
  <si>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</si>
  <si>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</si>
  <si>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</si>
  <si>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</si>
  <si>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</si>
  <si>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</si>
  <si>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</si>
  <si>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</si>
  <si>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</si>
  <si>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</si>
  <si>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</si>
  <si>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</si>
  <si>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</si>
  <si>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</si>
  <si>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</si>
  <si>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</si>
  <si>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</si>
  <si>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</si>
  <si>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</si>
  <si>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</si>
  <si>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</si>
  <si>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</si>
  <si>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</si>
  <si>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</si>
  <si>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</si>
  <si>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</si>
  <si>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</si>
  <si>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</si>
  <si>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</si>
  <si>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</si>
  <si>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</si>
  <si>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</si>
  <si>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</si>
  <si>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</si>
  <si>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</si>
  <si>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</si>
  <si>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</si>
  <si>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</si>
  <si>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</si>
  <si>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</si>
  <si>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</si>
  <si>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</si>
  <si>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</si>
  <si>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</si>
  <si>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</si>
  <si>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</si>
  <si>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</si>
  <si>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</si>
  <si>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</si>
  <si>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</si>
  <si>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</si>
  <si>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</si>
  <si>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</si>
  <si>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</si>
  <si>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</si>
  <si>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</si>
  <si>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</si>
  <si>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</si>
  <si>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</si>
  <si>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</si>
  <si>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</si>
  <si>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</si>
  <si>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</si>
  <si>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</si>
  <si>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</si>
  <si>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</si>
  <si>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</si>
  <si>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</si>
  <si>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</si>
  <si>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DREAM Charter School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</si>
  <si>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</si>
  <si>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</si>
  <si>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</si>
  <si>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</si>
  <si>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</si>
  <si>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Buffalo Collegiate Charter School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</si>
  <si>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</si>
  <si>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</si>
  <si>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</si>
  <si>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</si>
  <si>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</si>
  <si>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</si>
  <si>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</si>
  <si>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</si>
  <si>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</si>
  <si>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</si>
  <si>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</si>
  <si>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</si>
  <si>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</si>
  <si>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</si>
  <si>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</si>
  <si>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</si>
  <si>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</si>
  <si>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</si>
  <si>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</si>
  <si>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</si>
  <si>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</si>
  <si>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</si>
  <si>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</si>
  <si>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</si>
  <si>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</si>
  <si>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</si>
  <si>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</si>
  <si>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</si>
  <si>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</si>
  <si>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</si>
  <si>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</si>
  <si>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</si>
  <si>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</si>
  <si>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</si>
  <si>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</si>
  <si>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</si>
  <si>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</si>
  <si>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</si>
  <si>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</si>
  <si>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</si>
  <si>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</si>
  <si>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</si>
  <si>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</si>
  <si>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</si>
  <si>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</si>
  <si>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</si>
  <si>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</si>
  <si>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</si>
  <si>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</si>
  <si>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</si>
  <si>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</si>
  <si>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</si>
  <si>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</si>
  <si>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</si>
  <si>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</si>
  <si>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</si>
  <si>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</si>
  <si>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</si>
  <si>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</si>
  <si>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</si>
  <si>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</si>
  <si>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</si>
  <si>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</si>
  <si>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</si>
  <si>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</si>
  <si>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</si>
  <si>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</si>
  <si>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</si>
  <si>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</si>
  <si>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</si>
  <si>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</si>
  <si>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</si>
  <si>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</si>
  <si>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</si>
  <si>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</si>
  <si>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</si>
  <si>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</si>
  <si>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</si>
  <si>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</si>
  <si>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</si>
  <si>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</si>
  <si>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</si>
  <si>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</si>
  <si>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</si>
  <si>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</si>
  <si>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</si>
  <si>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</si>
  <si>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</si>
  <si>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</si>
  <si>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</si>
  <si>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</si>
  <si>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</si>
  <si>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</si>
  <si>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</si>
  <si>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</si>
  <si>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</si>
  <si>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</si>
  <si>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</si>
  <si>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</si>
  <si>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</si>
  <si>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</si>
  <si>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</si>
  <si>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</si>
  <si>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</si>
  <si>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</si>
  <si>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</si>
  <si>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</si>
  <si>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</si>
  <si>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</si>
  <si>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</si>
  <si>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</si>
  <si>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</si>
  <si>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</si>
  <si>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</si>
  <si>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</si>
  <si>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</si>
  <si>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</si>
  <si>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</si>
  <si>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</si>
  <si>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</si>
  <si>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</si>
  <si>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</si>
  <si>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</si>
  <si>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</si>
  <si>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</si>
  <si>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</si>
  <si>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</si>
  <si>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</si>
  <si>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</si>
  <si>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</si>
  <si>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</si>
  <si>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</si>
  <si>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</si>
  <si>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</si>
  <si>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</si>
  <si>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</si>
  <si>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</si>
  <si>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</si>
  <si>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</si>
  <si>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</si>
  <si>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</si>
  <si>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</si>
  <si>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</si>
  <si>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</si>
  <si>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</si>
  <si>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</si>
  <si>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</si>
  <si>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</si>
  <si>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</si>
  <si>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</si>
  <si>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</si>
  <si>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</si>
  <si>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</si>
  <si>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</si>
  <si>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</si>
  <si>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</si>
  <si>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</si>
  <si>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</si>
  <si>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</si>
  <si>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</si>
  <si>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</si>
  <si>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</si>
  <si>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</si>
  <si>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</si>
  <si>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</si>
  <si>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</si>
  <si>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</si>
  <si>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</si>
  <si>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</si>
  <si>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</si>
  <si>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</si>
  <si>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</si>
  <si>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</si>
  <si>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</si>
  <si>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</si>
  <si>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</si>
  <si>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</si>
  <si>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</si>
  <si>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</si>
  <si>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</si>
  <si>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</si>
  <si>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</si>
  <si>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</si>
  <si>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</si>
  <si>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</si>
  <si>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</si>
  <si>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</si>
  <si>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</si>
  <si>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</si>
  <si>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</si>
  <si>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</si>
  <si>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</si>
  <si>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</si>
  <si>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</si>
  <si>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</si>
  <si>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</si>
  <si>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</si>
  <si>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</si>
  <si>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</si>
  <si>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</si>
  <si>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</si>
  <si>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</si>
  <si>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</si>
  <si>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</si>
  <si>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</si>
  <si>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</si>
  <si>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</si>
  <si>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</si>
  <si>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</si>
  <si>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</si>
  <si>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</si>
  <si>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</si>
  <si>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</si>
  <si>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</si>
  <si>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</si>
  <si>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</si>
  <si>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</si>
  <si>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</si>
  <si>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</si>
  <si>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</si>
  <si>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</si>
  <si>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</si>
  <si>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</si>
  <si>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</si>
  <si>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</si>
  <si>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</si>
  <si>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</si>
  <si>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</si>
  <si>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</si>
  <si>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</si>
  <si>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</si>
  <si>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</si>
  <si>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</si>
  <si>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</si>
  <si>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</si>
  <si>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</si>
  <si>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</si>
  <si>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</si>
  <si>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</si>
  <si>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</si>
  <si>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</si>
  <si>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</si>
  <si>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</si>
  <si>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</si>
  <si>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</si>
  <si>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</si>
  <si>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</si>
  <si>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</si>
  <si>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</si>
  <si>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</si>
  <si>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</si>
  <si>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</si>
  <si>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</si>
  <si>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</si>
  <si>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</si>
  <si>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</si>
  <si>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</si>
  <si>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</si>
  <si>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</si>
  <si>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</si>
  <si>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</si>
  <si>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</si>
  <si>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</si>
  <si>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</si>
  <si>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</si>
  <si>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</si>
  <si>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</si>
  <si>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</si>
  <si>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</si>
  <si>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</si>
  <si>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</si>
  <si>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</si>
  <si>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</si>
  <si>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</si>
  <si>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</si>
  <si>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</si>
  <si>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</si>
  <si>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</si>
  <si>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</si>
  <si>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</si>
  <si>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</si>
  <si>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</si>
  <si>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</si>
  <si>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</si>
  <si>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</si>
  <si>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</si>
  <si>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</si>
  <si>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</si>
  <si>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</si>
  <si>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</si>
  <si>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</si>
  <si>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</si>
  <si>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</si>
  <si>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</si>
  <si>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</si>
  <si>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</si>
  <si>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</si>
  <si>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</si>
  <si>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</si>
  <si>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</si>
  <si>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</si>
  <si>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</si>
  <si>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</si>
  <si>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</si>
  <si>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</si>
  <si>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</si>
  <si>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</si>
  <si>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</si>
  <si>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</si>
  <si>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</si>
  <si>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</si>
  <si>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</si>
  <si>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</si>
  <si>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</si>
  <si>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</si>
  <si>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</si>
  <si>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</si>
  <si>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</si>
  <si>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</si>
  <si>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</si>
  <si>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</si>
  <si>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</si>
  <si>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</si>
  <si>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</si>
  <si>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</si>
  <si>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</si>
  <si>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</si>
  <si>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</si>
  <si>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</si>
  <si>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</si>
  <si>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</si>
  <si>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</si>
  <si>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</si>
  <si>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</si>
  <si>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</si>
  <si>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</si>
  <si>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</si>
  <si>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</si>
  <si>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</si>
  <si>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</si>
  <si>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</si>
  <si>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</si>
  <si>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</si>
  <si>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</si>
  <si>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</si>
  <si>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</si>
  <si>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</si>
  <si>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</si>
  <si>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</si>
  <si>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</si>
  <si>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</si>
  <si>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</si>
  <si>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</si>
  <si>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</si>
  <si>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</si>
  <si>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</si>
  <si>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</si>
  <si>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</si>
  <si>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</si>
  <si>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</si>
  <si>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</si>
  <si>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</si>
  <si>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</si>
  <si>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</si>
  <si>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</si>
  <si>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</si>
  <si>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</si>
  <si>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</si>
  <si>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</si>
  <si>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</si>
  <si>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</si>
  <si>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</si>
  <si>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</si>
  <si>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</si>
  <si>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</si>
  <si>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</si>
  <si>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</si>
  <si>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</si>
  <si>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</si>
  <si>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</si>
  <si>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</si>
  <si>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</si>
  <si>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</si>
  <si>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</si>
  <si>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</si>
  <si>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</si>
  <si>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</si>
  <si>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</si>
  <si>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</si>
  <si>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</si>
  <si>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</si>
  <si>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</si>
  <si>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</si>
  <si>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</si>
  <si>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</si>
  <si>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</si>
  <si>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</si>
  <si>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</si>
  <si>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</si>
  <si>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</si>
  <si>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</si>
  <si>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</si>
  <si>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</si>
  <si>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</si>
  <si>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</si>
  <si>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</si>
  <si>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</si>
  <si>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</si>
  <si>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</si>
  <si>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</si>
  <si>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</si>
  <si>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</si>
  <si>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</si>
  <si>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</si>
  <si>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</si>
  <si>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</si>
  <si>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</si>
  <si>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</si>
  <si>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</si>
  <si>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</si>
  <si>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</si>
  <si>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</si>
  <si>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</si>
  <si>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</si>
  <si>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</si>
  <si>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</si>
  <si>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</si>
  <si>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</si>
  <si>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</si>
  <si>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</si>
  <si>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</si>
  <si>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</si>
  <si>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</si>
  <si>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</si>
  <si>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</si>
  <si>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</si>
  <si>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</si>
  <si>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</si>
  <si>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</si>
  <si>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</si>
  <si>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</si>
  <si>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</si>
  <si>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</si>
  <si>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</si>
  <si>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</si>
  <si>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</si>
  <si>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</si>
  <si>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</si>
  <si>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</si>
  <si>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</si>
  <si>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</si>
  <si>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</si>
  <si>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</si>
  <si>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</si>
  <si>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</si>
  <si>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</si>
  <si>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</si>
  <si>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</si>
  <si>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</si>
  <si>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</si>
  <si>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</si>
  <si>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</si>
  <si>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</si>
  <si>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</si>
  <si>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</si>
  <si>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</si>
  <si>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</si>
  <si>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</si>
  <si>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</si>
  <si>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</si>
  <si>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</si>
  <si>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</si>
  <si>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</si>
  <si>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</si>
  <si>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</si>
  <si>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</si>
  <si>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</si>
  <si>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</si>
  <si>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</si>
  <si>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</si>
  <si>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</si>
  <si>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</si>
  <si>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</si>
  <si>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</si>
  <si>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</si>
  <si>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</si>
  <si>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</si>
  <si>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</si>
  <si>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</si>
  <si>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</si>
  <si>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</si>
  <si>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</si>
  <si>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</si>
  <si>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</si>
  <si>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</si>
  <si>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</si>
  <si>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</si>
  <si>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</si>
  <si>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</si>
  <si>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</si>
  <si>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</si>
  <si>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</si>
  <si>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</si>
  <si>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</si>
  <si>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</si>
  <si>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</si>
  <si>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</si>
  <si>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</si>
  <si>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</si>
  <si>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</si>
  <si>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</si>
  <si>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</si>
  <si>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</si>
  <si>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</si>
  <si>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</si>
  <si>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</si>
  <si>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</si>
  <si>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</si>
  <si>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</si>
  <si>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</si>
  <si>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</si>
  <si>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</si>
  <si>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</si>
  <si>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</si>
  <si>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</si>
  <si>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</si>
  <si>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</si>
  <si>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</si>
  <si>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</si>
  <si>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</si>
  <si>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</si>
  <si>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</si>
  <si>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</si>
  <si>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</si>
  <si>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</si>
  <si>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</si>
  <si>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</si>
  <si>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</si>
  <si>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</si>
  <si>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</si>
  <si>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</si>
  <si>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</si>
  <si>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</si>
  <si>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</si>
  <si>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</si>
  <si>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</si>
  <si>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</si>
  <si>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</si>
  <si>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</si>
  <si>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</si>
  <si>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</si>
  <si>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</si>
  <si>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</si>
  <si>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</si>
  <si>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</si>
  <si>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</si>
  <si>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</si>
  <si>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</si>
  <si>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</si>
  <si>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</si>
  <si>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</si>
  <si>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</si>
  <si>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</si>
  <si>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</si>
  <si>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</si>
  <si>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</si>
  <si>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</si>
  <si>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</si>
  <si>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</si>
  <si>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</si>
  <si>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</si>
  <si>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</si>
  <si>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</si>
  <si>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</si>
  <si>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</si>
  <si>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</si>
  <si>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</si>
  <si>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</si>
  <si>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</si>
  <si>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</si>
  <si>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</si>
  <si>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</si>
  <si>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</si>
  <si>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</si>
  <si>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</si>
  <si>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</si>
  <si>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</si>
  <si>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</si>
  <si>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</si>
  <si>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</si>
  <si>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</si>
  <si>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</si>
  <si>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</si>
  <si>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</si>
  <si>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</si>
  <si>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</si>
  <si>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</si>
  <si>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</si>
  <si>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</si>
  <si>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</si>
  <si>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</si>
  <si>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</si>
  <si>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</si>
  <si>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</si>
  <si>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</si>
  <si>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</si>
  <si>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</si>
  <si>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</si>
  <si>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</si>
  <si>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</si>
  <si>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</si>
  <si>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</si>
  <si>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</si>
  <si>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</si>
  <si>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</si>
  <si>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</si>
  <si>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</si>
  <si>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</si>
  <si>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</si>
  <si>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</si>
  <si>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</si>
  <si>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</si>
  <si>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</si>
  <si>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</si>
  <si>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</si>
  <si>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</si>
  <si>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</si>
  <si>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</si>
  <si>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</si>
  <si>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</si>
  <si>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</si>
  <si>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</si>
  <si>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</si>
  <si>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</si>
  <si>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</si>
  <si>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</si>
  <si>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</si>
  <si>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</si>
  <si>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</si>
  <si>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</si>
  <si>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</si>
  <si>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</si>
  <si>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</si>
  <si>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</si>
  <si>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</si>
  <si>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</si>
  <si>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</si>
  <si>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</si>
  <si>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</si>
  <si>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</si>
  <si>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</si>
  <si>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</si>
  <si>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</si>
  <si>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</si>
  <si>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</si>
  <si>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</si>
  <si>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</si>
  <si>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</si>
  <si>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</si>
  <si>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</si>
  <si>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</si>
  <si>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</si>
  <si>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</si>
  <si>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</si>
  <si>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</si>
  <si>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</si>
  <si>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</si>
  <si>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</si>
  <si>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</si>
  <si>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</si>
  <si>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</si>
  <si>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</si>
  <si>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</si>
  <si>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</si>
  <si>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</si>
  <si>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</si>
  <si>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</si>
  <si>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</si>
  <si>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</si>
  <si>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</si>
  <si>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</si>
  <si>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</si>
  <si>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</si>
  <si>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</si>
  <si>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</si>
  <si>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</si>
  <si>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</si>
  <si>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</si>
  <si>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</si>
  <si>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</si>
  <si>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</si>
  <si>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</si>
  <si>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</si>
  <si>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</si>
  <si>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</si>
  <si>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</si>
  <si>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</si>
  <si>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</si>
  <si>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</si>
  <si>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</si>
  <si>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</si>
  <si>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</si>
  <si>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</si>
  <si>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</si>
  <si>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</si>
  <si>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</si>
  <si>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</si>
  <si>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</si>
  <si>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</si>
  <si>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</si>
  <si>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</si>
  <si>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</si>
  <si>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</si>
  <si>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</si>
  <si>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</si>
  <si>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</si>
  <si>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</si>
  <si>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</si>
  <si>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</si>
  <si>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</si>
  <si>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</si>
  <si>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</si>
  <si>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</si>
  <si>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</si>
  <si>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</si>
  <si>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</si>
  <si>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</si>
  <si>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</si>
  <si>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</si>
  <si>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</si>
  <si>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>Select from dropdown list →</t>
  </si>
  <si>
    <t xml:space="preserve"> Select from drop-down list →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</si>
  <si>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</si>
  <si>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</si>
  <si>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</si>
  <si>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</si>
  <si>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Final 2021-22 Basic Tuition*</t>
  </si>
  <si>
    <t>ESSER Funding</t>
  </si>
  <si>
    <t>Brooklyn Prospect Charter School - CSD 13.2</t>
  </si>
  <si>
    <t>Flatbush Ascend Charter School</t>
  </si>
  <si>
    <t>Achievement First Legacy Charter School</t>
  </si>
  <si>
    <t>Albany Leadership Charter School for Girls</t>
  </si>
  <si>
    <t>Amber Charter School Inwood</t>
  </si>
  <si>
    <t>Leaders In Our Neighborhood Charter School</t>
  </si>
  <si>
    <t>Final 2022-23 Basic Tuition*</t>
  </si>
  <si>
    <t>Ver. 20220524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</si>
</sst>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4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4" fillId="0" borderId="0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5" xfId="2448" applyNumberFormat="1" applyFont="1" applyFill="1" applyBorder="1" applyAlignment="1" applyProtection="1">
      <alignment horizontal="center" vertical="center" wrapText="1"/>
    </xf>
    <xf numFmtId="169" fontId="74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5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 applyBorder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0" fontId="76" fillId="0" borderId="12" xfId="0" applyFont="1" applyFill="1" applyBorder="1" applyAlignment="1" applyProtection="1">
      <alignment vertical="top"/>
    </xf>
    <xf numFmtId="0" fontId="76" fillId="0" borderId="13" xfId="0" applyFont="1" applyFill="1" applyBorder="1" applyAlignment="1" applyProtection="1">
      <alignment vertical="top"/>
    </xf>
    <xf numFmtId="0" fontId="74" fillId="0" borderId="13" xfId="0" applyFont="1" applyFill="1" applyBorder="1" applyAlignment="1" applyProtection="1">
      <alignment vertical="top"/>
    </xf>
    <xf numFmtId="41" fontId="74" fillId="0" borderId="13" xfId="0" applyNumberFormat="1" applyFont="1" applyFill="1" applyBorder="1" applyAlignment="1" applyProtection="1">
      <alignment horizontal="right" vertical="top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0" fontId="74" fillId="0" borderId="18" xfId="0" applyFont="1" applyFill="1" applyBorder="1" applyAlignment="1" applyProtection="1">
      <alignment vertical="top"/>
    </xf>
    <xf numFmtId="41" fontId="74" fillId="0" borderId="18" xfId="0" applyNumberFormat="1" applyFont="1" applyFill="1" applyBorder="1" applyAlignment="1" applyProtection="1">
      <alignment horizontal="right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5" xfId="0" applyNumberFormat="1" applyFont="1" applyFill="1" applyBorder="1" applyAlignment="1" applyProtection="1">
      <alignment horizontal="center" vertical="top" wrapText="1"/>
    </xf>
    <xf numFmtId="166" fontId="76" fillId="56" borderId="35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8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8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7" xfId="0" applyNumberFormat="1" applyFont="1" applyFill="1" applyBorder="1" applyAlignment="1" applyProtection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 applyProtection="1">
      <alignment vertical="top" wrapText="1"/>
    </xf>
    <xf numFmtId="41" fontId="74" fillId="0" borderId="36" xfId="0" applyNumberFormat="1" applyFont="1" applyFill="1" applyBorder="1" applyAlignment="1" applyProtection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2" xfId="0" applyNumberFormat="1" applyFont="1" applyFill="1" applyBorder="1" applyAlignment="1" applyProtection="1">
      <alignment vertical="top" wrapText="1"/>
    </xf>
    <xf numFmtId="41" fontId="74" fillId="0" borderId="22" xfId="0" applyNumberFormat="1" applyFont="1" applyFill="1" applyBorder="1" applyAlignment="1" applyProtection="1">
      <alignment vertical="top" wrapText="1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Fill="1" applyBorder="1" applyAlignment="1" applyProtection="1">
      <alignment vertical="top" wrapText="1"/>
    </xf>
    <xf numFmtId="0" fontId="76" fillId="0" borderId="24" xfId="0" applyFont="1" applyFill="1" applyBorder="1" applyAlignment="1" applyProtection="1">
      <alignment horizontal="left" vertical="top"/>
    </xf>
    <xf numFmtId="0" fontId="76" fillId="0" borderId="25" xfId="0" applyFont="1" applyFill="1" applyBorder="1" applyAlignment="1" applyProtection="1">
      <alignment horizontal="left" vertical="top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25" xfId="0" applyNumberFormat="1" applyFont="1" applyFill="1" applyBorder="1" applyAlignment="1" applyProtection="1">
      <alignment vertical="top" wrapText="1"/>
    </xf>
    <xf numFmtId="41" fontId="74" fillId="0" borderId="25" xfId="0" applyNumberFormat="1" applyFont="1" applyFill="1" applyBorder="1" applyAlignment="1" applyProtection="1">
      <alignment horizontal="right" vertical="top" wrapText="1"/>
    </xf>
    <xf numFmtId="41" fontId="74" fillId="0" borderId="25" xfId="0" applyNumberFormat="1" applyFont="1" applyFill="1" applyBorder="1" applyAlignment="1" applyProtection="1">
      <alignment vertical="top" wrapText="1"/>
    </xf>
    <xf numFmtId="41" fontId="93" fillId="0" borderId="37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7" xfId="0" applyNumberFormat="1" applyFont="1" applyFill="1" applyBorder="1" applyAlignment="1" applyProtection="1">
      <alignment horizontal="right" vertical="center"/>
    </xf>
    <xf numFmtId="167" fontId="92" fillId="0" borderId="27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6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8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6" xfId="0" applyNumberFormat="1" applyFont="1" applyFill="1" applyBorder="1" applyAlignment="1" applyProtection="1">
      <alignment vertical="top" wrapText="1"/>
    </xf>
    <xf numFmtId="0" fontId="76" fillId="0" borderId="39" xfId="0" applyFont="1" applyFill="1" applyBorder="1" applyAlignment="1" applyProtection="1">
      <alignment vertical="top"/>
    </xf>
    <xf numFmtId="0" fontId="76" fillId="0" borderId="25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30" xfId="0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74" fillId="56" borderId="36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3" xfId="0" applyNumberFormat="1" applyFont="1" applyFill="1" applyBorder="1" applyAlignment="1" applyProtection="1">
      <alignment vertical="top"/>
    </xf>
    <xf numFmtId="41" fontId="93" fillId="0" borderId="36" xfId="0" applyNumberFormat="1" applyFont="1" applyFill="1" applyBorder="1" applyAlignment="1" applyProtection="1">
      <alignment horizontal="center" vertical="top"/>
    </xf>
    <xf numFmtId="41" fontId="74" fillId="0" borderId="25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 applyProtection="1">
      <alignment vertical="top"/>
    </xf>
    <xf numFmtId="41" fontId="74" fillId="0" borderId="42" xfId="0" applyNumberFormat="1" applyFont="1" applyFill="1" applyBorder="1" applyAlignment="1" applyProtection="1">
      <alignment vertical="top"/>
    </xf>
    <xf numFmtId="41" fontId="74" fillId="56" borderId="2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42" xfId="0" applyNumberFormat="1" applyFont="1" applyFill="1" applyBorder="1" applyAlignment="1" applyProtection="1">
      <alignment vertical="top"/>
    </xf>
    <xf numFmtId="41" fontId="76" fillId="0" borderId="42" xfId="0" applyNumberFormat="1" applyFont="1" applyFill="1" applyBorder="1" applyAlignment="1" applyProtection="1">
      <alignment vertical="top"/>
    </xf>
    <xf numFmtId="41" fontId="74" fillId="56" borderId="27" xfId="0" applyNumberFormat="1" applyFont="1" applyFill="1" applyBorder="1" applyAlignment="1" applyProtection="1">
      <alignment vertical="top"/>
    </xf>
    <xf numFmtId="41" fontId="76" fillId="0" borderId="25" xfId="0" applyNumberFormat="1" applyFont="1" applyFill="1" applyBorder="1" applyAlignment="1" applyProtection="1">
      <alignment horizontal="right" vertical="top"/>
    </xf>
    <xf numFmtId="41" fontId="74" fillId="0" borderId="25" xfId="0" applyNumberFormat="1" applyFont="1" applyFill="1" applyBorder="1" applyAlignment="1" applyProtection="1">
      <alignment vertical="top"/>
    </xf>
    <xf numFmtId="41" fontId="76" fillId="0" borderId="37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6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 applyProtection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Fill="1" applyBorder="1" applyAlignment="1" applyProtection="1">
      <alignment horizontal="centerContinuous" vertical="center"/>
      <protection hidden="1"/>
    </xf>
    <xf numFmtId="0" fontId="76" fillId="0" borderId="48" xfId="0" applyFont="1" applyFill="1" applyBorder="1" applyAlignment="1" applyProtection="1">
      <alignment horizontal="centerContinuous" vertical="center"/>
      <protection hidden="1"/>
    </xf>
    <xf numFmtId="0" fontId="76" fillId="0" borderId="49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52" xfId="0" applyNumberFormat="1" applyFont="1" applyFill="1" applyBorder="1" applyAlignment="1" applyProtection="1">
      <alignment vertical="center" wrapText="1"/>
    </xf>
    <xf numFmtId="41" fontId="74" fillId="0" borderId="31" xfId="0" applyNumberFormat="1" applyFont="1" applyFill="1" applyBorder="1" applyAlignment="1" applyProtection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Fill="1" applyBorder="1" applyAlignment="1" applyProtection="1">
      <alignment vertical="top" wrapText="1"/>
    </xf>
    <xf numFmtId="3" fontId="74" fillId="0" borderId="30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Fill="1" applyBorder="1" applyAlignment="1" applyProtection="1">
      <alignment horizontal="center" vertical="top"/>
    </xf>
    <xf numFmtId="41" fontId="74" fillId="56" borderId="80" xfId="0" applyNumberFormat="1" applyFont="1" applyFill="1" applyBorder="1" applyAlignment="1" applyProtection="1">
      <alignment vertical="top" wrapText="1"/>
    </xf>
    <xf numFmtId="41" fontId="74" fillId="0" borderId="80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4" xfId="0" applyFont="1" applyFill="1" applyBorder="1" applyProtection="1"/>
    <xf numFmtId="0" fontId="0" fillId="0" borderId="0" xfId="0" applyProtection="1"/>
    <xf numFmtId="0" fontId="74" fillId="60" borderId="54" xfId="0" applyFont="1" applyFill="1" applyBorder="1" applyProtection="1"/>
    <xf numFmtId="0" fontId="74" fillId="28" borderId="54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5" xfId="0" applyFont="1" applyFill="1" applyBorder="1" applyAlignment="1" applyProtection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protection hidden="1"/>
    </xf>
    <xf numFmtId="0" fontId="97" fillId="58" borderId="93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6" xfId="0" applyFont="1" applyFill="1" applyBorder="1" applyProtection="1"/>
    <xf numFmtId="0" fontId="74" fillId="0" borderId="53" xfId="0" applyFont="1" applyFill="1" applyBorder="1" applyProtection="1"/>
    <xf numFmtId="0" fontId="74" fillId="0" borderId="58" xfId="0" applyFont="1" applyFill="1" applyBorder="1" applyProtection="1"/>
    <xf numFmtId="0" fontId="74" fillId="0" borderId="43" xfId="0" applyFont="1" applyFill="1" applyBorder="1" applyProtection="1"/>
    <xf numFmtId="0" fontId="74" fillId="0" borderId="44" xfId="0" applyFont="1" applyFill="1" applyBorder="1" applyProtection="1"/>
    <xf numFmtId="0" fontId="96" fillId="0" borderId="43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4" xfId="0" applyFont="1" applyFill="1" applyBorder="1" applyProtection="1"/>
    <xf numFmtId="0" fontId="74" fillId="0" borderId="43" xfId="0" applyFont="1" applyFill="1" applyBorder="1" applyAlignment="1" applyProtection="1">
      <alignment wrapText="1"/>
    </xf>
    <xf numFmtId="0" fontId="74" fillId="0" borderId="77" xfId="0" applyFont="1" applyFill="1" applyBorder="1" applyProtection="1"/>
    <xf numFmtId="0" fontId="74" fillId="0" borderId="44" xfId="0" applyFont="1" applyFill="1" applyBorder="1" applyAlignment="1" applyProtection="1">
      <alignment wrapText="1"/>
    </xf>
    <xf numFmtId="0" fontId="74" fillId="0" borderId="79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5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Fill="1" applyBorder="1" applyAlignment="1" applyProtection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8" xfId="0" applyFont="1" applyFill="1" applyBorder="1" applyAlignment="1" applyProtection="1">
      <alignment wrapText="1"/>
    </xf>
    <xf numFmtId="0" fontId="76" fillId="0" borderId="54" xfId="0" applyFont="1" applyBorder="1"/>
    <xf numFmtId="0" fontId="74" fillId="63" borderId="54" xfId="0" applyFont="1" applyFill="1" applyBorder="1" applyProtection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4" xfId="0" applyFont="1" applyBorder="1"/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74" fillId="0" borderId="79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Fill="1" applyBorder="1" applyAlignment="1" applyProtection="1"/>
    <xf numFmtId="0" fontId="76" fillId="0" borderId="100" xfId="0" applyFont="1" applyFill="1" applyBorder="1" applyAlignment="1" applyProtection="1"/>
    <xf numFmtId="41" fontId="76" fillId="0" borderId="35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 applyProtection="1">
      <alignment vertical="top" wrapText="1"/>
    </xf>
    <xf numFmtId="41" fontId="74" fillId="0" borderId="101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Fill="1" applyBorder="1" applyAlignment="1" applyProtection="1">
      <alignment horizontal="right" vertical="center"/>
    </xf>
    <xf numFmtId="41" fontId="76" fillId="0" borderId="14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41" fontId="76" fillId="0" borderId="20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20" xfId="0" applyNumberFormat="1" applyFont="1" applyFill="1" applyBorder="1" applyAlignment="1" applyProtection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Fill="1" applyBorder="1" applyAlignment="1" applyProtection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Fill="1" applyBorder="1" applyAlignment="1" applyProtection="1">
      <alignment vertical="top" wrapText="1"/>
    </xf>
    <xf numFmtId="41" fontId="74" fillId="0" borderId="31" xfId="0" applyNumberFormat="1" applyFont="1" applyFill="1" applyBorder="1" applyAlignment="1" applyProtection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Fill="1" applyBorder="1" applyAlignment="1" applyProtection="1">
      <alignment vertical="top" wrapText="1"/>
    </xf>
    <xf numFmtId="41" fontId="93" fillId="0" borderId="106" xfId="0" applyNumberFormat="1" applyFont="1" applyFill="1" applyBorder="1" applyAlignment="1" applyProtection="1">
      <alignment vertical="top" wrapText="1"/>
    </xf>
    <xf numFmtId="41" fontId="74" fillId="56" borderId="31" xfId="0" applyNumberFormat="1" applyFont="1" applyFill="1" applyBorder="1" applyAlignment="1" applyProtection="1">
      <alignment vertical="top"/>
    </xf>
    <xf numFmtId="41" fontId="93" fillId="0" borderId="31" xfId="0" applyNumberFormat="1" applyFont="1" applyFill="1" applyBorder="1" applyAlignment="1" applyProtection="1">
      <alignment horizontal="center" vertical="top"/>
    </xf>
    <xf numFmtId="41" fontId="93" fillId="0" borderId="106" xfId="0" applyNumberFormat="1" applyFont="1" applyFill="1" applyBorder="1" applyAlignment="1" applyProtection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Fill="1" applyBorder="1" applyAlignment="1" applyProtection="1">
      <alignment vertical="top"/>
    </xf>
    <xf numFmtId="41" fontId="76" fillId="0" borderId="107" xfId="0" applyNumberFormat="1" applyFont="1" applyFill="1" applyBorder="1" applyAlignment="1" applyProtection="1">
      <alignment vertical="top"/>
    </xf>
    <xf numFmtId="41" fontId="74" fillId="56" borderId="81" xfId="0" applyNumberFormat="1" applyFont="1" applyFill="1" applyBorder="1" applyAlignment="1" applyProtection="1">
      <alignment vertical="top"/>
    </xf>
    <xf numFmtId="41" fontId="76" fillId="0" borderId="32" xfId="0" applyNumberFormat="1" applyFont="1" applyFill="1" applyBorder="1" applyAlignment="1" applyProtection="1">
      <alignment vertical="top"/>
    </xf>
    <xf numFmtId="0" fontId="76" fillId="56" borderId="108" xfId="0" applyFont="1" applyFill="1" applyBorder="1" applyAlignment="1" applyProtection="1">
      <alignment vertical="top"/>
    </xf>
    <xf numFmtId="0" fontId="76" fillId="56" borderId="109" xfId="0" applyFont="1" applyFill="1" applyBorder="1" applyAlignment="1" applyProtection="1">
      <alignment horizontal="center" vertical="top"/>
    </xf>
    <xf numFmtId="0" fontId="89" fillId="60" borderId="110" xfId="2448" applyFont="1" applyFill="1" applyBorder="1" applyAlignment="1" applyProtection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 applyProtection="1">
      <alignment horizontal="left" vertical="top"/>
    </xf>
    <xf numFmtId="0" fontId="76" fillId="56" borderId="109" xfId="0" applyFont="1" applyFill="1" applyBorder="1" applyAlignment="1" applyProtection="1">
      <alignment horizontal="left" vertical="top"/>
    </xf>
    <xf numFmtId="3" fontId="74" fillId="56" borderId="109" xfId="0" applyNumberFormat="1" applyFont="1" applyFill="1" applyBorder="1" applyAlignment="1" applyProtection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Fill="1" applyBorder="1" applyAlignment="1" applyProtection="1">
      <alignment horizontal="left" vertical="top" wrapText="1"/>
    </xf>
    <xf numFmtId="3" fontId="74" fillId="0" borderId="109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51" xfId="2448" applyFont="1" applyFill="1" applyBorder="1" applyAlignment="1" applyProtection="1">
      <alignment horizontal="center" vertical="center" wrapText="1"/>
      <protection hidden="1"/>
    </xf>
    <xf numFmtId="0" fontId="75" fillId="0" borderId="76" xfId="2448" applyFont="1" applyFill="1" applyBorder="1" applyAlignment="1" applyProtection="1">
      <alignment horizontal="center" vertical="center"/>
      <protection hidden="1"/>
    </xf>
    <xf numFmtId="0" fontId="75" fillId="0" borderId="56" xfId="2448" applyFont="1" applyFill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Fill="1" applyBorder="1" applyAlignment="1" applyProtection="1">
      <alignment vertical="center"/>
    </xf>
    <xf numFmtId="175" fontId="74" fillId="56" borderId="65" xfId="0" applyNumberFormat="1" applyFont="1" applyFill="1" applyBorder="1" applyAlignment="1" applyProtection="1">
      <alignment horizontal="center" vertical="center"/>
    </xf>
    <xf numFmtId="175" fontId="74" fillId="56" borderId="54" xfId="0" applyNumberFormat="1" applyFont="1" applyFill="1" applyBorder="1" applyAlignment="1" applyProtection="1">
      <alignment horizontal="center" vertical="center"/>
    </xf>
    <xf numFmtId="175" fontId="74" fillId="56" borderId="65" xfId="0" applyNumberFormat="1" applyFont="1" applyFill="1" applyBorder="1" applyAlignment="1" applyProtection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44" xfId="0" applyFont="1" applyBorder="1" applyAlignment="1">
      <alignment wrapText="1"/>
    </xf>
    <xf numFmtId="0" fontId="74" fillId="0" borderId="118" xfId="0" applyFont="1" applyBorder="1" applyAlignment="1"/>
    <xf numFmtId="0" fontId="73" fillId="0" borderId="78" xfId="0" applyFont="1" applyFill="1" applyBorder="1" applyAlignment="1" applyProtection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0" borderId="65" xfId="0" applyFont="1" applyFill="1" applyBorder="1" applyProtection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92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78" xfId="0" applyNumberFormat="1" applyFont="1" applyBorder="1"/>
    <xf numFmtId="0" fontId="74" fillId="0" borderId="53" xfId="0" applyNumberFormat="1" applyFont="1" applyBorder="1"/>
    <xf numFmtId="0" fontId="74" fillId="0" borderId="53" xfId="0" applyNumberFormat="1" applyFont="1" applyBorder="1" applyAlignment="1">
      <alignment horizontal="center"/>
    </xf>
    <xf numFmtId="0" fontId="74" fillId="0" borderId="58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4" xfId="0" applyNumberFormat="1" applyFont="1" applyBorder="1" applyAlignment="1">
      <alignment horizontal="center"/>
    </xf>
    <xf numFmtId="0" fontId="74" fillId="0" borderId="78" xfId="0" applyNumberFormat="1" applyFont="1" applyBorder="1" applyAlignment="1">
      <alignment horizontal="center"/>
    </xf>
    <xf numFmtId="0" fontId="74" fillId="0" borderId="79" xfId="0" applyNumberFormat="1" applyFont="1" applyBorder="1" applyAlignment="1">
      <alignment horizontal="center"/>
    </xf>
    <xf numFmtId="0" fontId="74" fillId="0" borderId="77" xfId="0" applyNumberFormat="1" applyFont="1" applyBorder="1" applyAlignment="1">
      <alignment horizontal="left" indent="1"/>
    </xf>
    <xf numFmtId="0" fontId="74" fillId="0" borderId="127" xfId="0" applyNumberFormat="1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Fill="1" applyBorder="1" applyAlignment="1" applyProtection="1">
      <alignment vertical="top"/>
    </xf>
    <xf numFmtId="41" fontId="76" fillId="0" borderId="31" xfId="0" applyNumberFormat="1" applyFont="1" applyFill="1" applyBorder="1" applyAlignment="1" applyProtection="1">
      <alignment vertical="top"/>
    </xf>
    <xf numFmtId="41" fontId="92" fillId="56" borderId="36" xfId="0" applyNumberFormat="1" applyFont="1" applyFill="1" applyBorder="1" applyAlignment="1" applyProtection="1">
      <alignment vertical="top"/>
    </xf>
    <xf numFmtId="41" fontId="92" fillId="56" borderId="31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9" xfId="0" applyFont="1" applyFill="1" applyBorder="1" applyAlignment="1" applyProtection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 applyProtection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0" fillId="0" borderId="129" xfId="0" applyBorder="1" applyAlignment="1">
      <alignment horizontal="left" wrapText="1"/>
    </xf>
    <xf numFmtId="0" fontId="0" fillId="0" borderId="129" xfId="0" applyBorder="1" applyAlignment="1">
      <alignment wrapText="1"/>
    </xf>
    <xf numFmtId="0" fontId="76" fillId="56" borderId="129" xfId="0" applyFont="1" applyFill="1" applyBorder="1" applyAlignment="1" applyProtection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3" fontId="0" fillId="0" borderId="129" xfId="0" applyNumberFormat="1" applyBorder="1" applyAlignment="1">
      <alignment horizontal="center" vertical="center" wrapText="1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Fill="1" applyBorder="1"/>
    <xf numFmtId="0" fontId="123" fillId="0" borderId="0" xfId="0" applyFont="1" applyFill="1"/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/>
    <xf numFmtId="0" fontId="74" fillId="0" borderId="46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 applyProtection="1">
      <alignment horizontal="center" vertical="top" wrapText="1"/>
    </xf>
    <xf numFmtId="0" fontId="74" fillId="60" borderId="48" xfId="2448" applyFont="1" applyFill="1" applyBorder="1" applyAlignment="1" applyProtection="1">
      <alignment horizontal="center" vertical="top" wrapText="1"/>
    </xf>
    <xf numFmtId="0" fontId="74" fillId="60" borderId="49" xfId="2448" applyFont="1" applyFill="1" applyBorder="1" applyAlignment="1" applyProtection="1">
      <alignment horizontal="center" vertical="top" wrapText="1"/>
    </xf>
    <xf numFmtId="0" fontId="75" fillId="0" borderId="86" xfId="0" applyFont="1" applyFill="1" applyBorder="1" applyAlignment="1" applyProtection="1">
      <alignment horizontal="center" vertical="center"/>
    </xf>
    <xf numFmtId="0" fontId="75" fillId="0" borderId="87" xfId="0" applyFont="1" applyFill="1" applyBorder="1" applyAlignment="1" applyProtection="1">
      <alignment horizontal="center" vertical="center"/>
    </xf>
    <xf numFmtId="0" fontId="75" fillId="0" borderId="88" xfId="0" applyFont="1" applyFill="1" applyBorder="1" applyAlignment="1" applyProtection="1">
      <alignment horizontal="center" vertical="center"/>
    </xf>
    <xf numFmtId="0" fontId="75" fillId="0" borderId="89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90" xfId="0" applyFont="1" applyFill="1" applyBorder="1" applyAlignment="1" applyProtection="1">
      <alignment horizontal="center" vertical="center"/>
    </xf>
    <xf numFmtId="0" fontId="75" fillId="0" borderId="18" xfId="0" applyFont="1" applyFill="1" applyBorder="1" applyAlignment="1" applyProtection="1">
      <alignment horizontal="center" vertical="center"/>
    </xf>
    <xf numFmtId="0" fontId="75" fillId="0" borderId="19" xfId="0" applyFont="1" applyFill="1" applyBorder="1" applyAlignment="1" applyProtection="1">
      <alignment horizontal="center" vertical="center"/>
    </xf>
    <xf numFmtId="0" fontId="76" fillId="0" borderId="16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91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104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4" fillId="30" borderId="85" xfId="0" applyFont="1" applyFill="1" applyBorder="1" applyAlignment="1" applyProtection="1">
      <alignment horizontal="center" vertical="top" wrapText="1"/>
    </xf>
    <xf numFmtId="0" fontId="74" fillId="30" borderId="28" xfId="0" applyFont="1" applyFill="1" applyBorder="1" applyAlignment="1" applyProtection="1">
      <alignment horizontal="center" vertical="top" wrapText="1"/>
    </xf>
    <xf numFmtId="0" fontId="74" fillId="30" borderId="33" xfId="0" applyFont="1" applyFill="1" applyBorder="1" applyAlignment="1" applyProtection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/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6" ht="15.75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7.5">
      <c r="B7" s="314"/>
      <c r="C7" s="315" t="s">
        <v>1038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213</v>
      </c>
      <c r="D9" s="258"/>
      <c r="E9" s="258"/>
      <c r="F9" s="313"/>
    </row>
    <row r="10" spans="2:6" ht="24.95" customHeight="1">
      <c r="B10" s="312"/>
      <c r="C10" s="323" t="s">
        <v>224</v>
      </c>
      <c r="E10" s="324"/>
      <c r="F10" s="313"/>
    </row>
    <row r="11" spans="2:6">
      <c r="B11" s="312"/>
      <c r="C11" s="325"/>
      <c r="D11" s="326" t="s">
        <v>214</v>
      </c>
      <c r="E11" s="327" t="s">
        <v>222</v>
      </c>
      <c r="F11" s="313"/>
    </row>
    <row r="12" spans="2:6">
      <c r="B12" s="312"/>
      <c r="C12" s="325"/>
      <c r="D12" s="328" t="s">
        <v>215</v>
      </c>
      <c r="E12" s="327" t="s">
        <v>223</v>
      </c>
      <c r="F12" s="313"/>
    </row>
    <row r="13" spans="2:6" ht="24.95" customHeight="1">
      <c r="B13" s="312"/>
      <c r="C13" s="323" t="s">
        <v>225</v>
      </c>
      <c r="E13" s="211"/>
      <c r="F13" s="313"/>
    </row>
    <row r="14" spans="2:6" ht="30">
      <c r="B14" s="312"/>
      <c r="C14" s="211"/>
      <c r="D14" s="524" t="s">
        <v>248</v>
      </c>
      <c r="E14" s="330" t="s">
        <v>1047</v>
      </c>
      <c r="F14" s="313"/>
    </row>
    <row r="15" spans="2:6" ht="30">
      <c r="B15" s="312"/>
      <c r="C15" s="211"/>
      <c r="D15" s="524" t="s">
        <v>249</v>
      </c>
      <c r="E15" s="330" t="s">
        <v>226</v>
      </c>
      <c r="F15" s="313"/>
    </row>
    <row r="16" spans="2:6" ht="30">
      <c r="B16" s="312"/>
      <c r="C16" s="211"/>
      <c r="D16" s="329" t="s">
        <v>250</v>
      </c>
      <c r="E16" s="330" t="s">
        <v>1181</v>
      </c>
      <c r="F16" s="313"/>
    </row>
    <row r="17" spans="2:6" ht="31.9" customHeight="1">
      <c r="B17" s="312"/>
      <c r="C17" s="211"/>
      <c r="D17" s="524" t="s">
        <v>1046</v>
      </c>
      <c r="E17" s="330" t="s">
        <v>1048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216</v>
      </c>
      <c r="D19" s="258"/>
      <c r="E19" s="258"/>
      <c r="F19" s="313"/>
    </row>
    <row r="20" spans="2:6" ht="24.95" customHeight="1">
      <c r="B20" s="312"/>
      <c r="C20" s="331"/>
      <c r="D20" s="331"/>
      <c r="E20" s="211"/>
      <c r="F20" s="313"/>
    </row>
    <row r="21" spans="2:6">
      <c r="B21" s="312"/>
      <c r="C21" s="259"/>
      <c r="D21" s="427" t="s">
        <v>229</v>
      </c>
      <c r="E21" s="334"/>
      <c r="F21" s="313"/>
    </row>
    <row r="22" spans="2:6" ht="5.0999999999999996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247</v>
      </c>
      <c r="E23" s="334"/>
      <c r="F23" s="313"/>
    </row>
    <row r="24" spans="2:6" ht="5.0999999999999996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56" t="s">
        <v>230</v>
      </c>
      <c r="E25" s="557"/>
      <c r="F25" s="321"/>
    </row>
    <row r="26" spans="2:6" ht="15" customHeight="1" thickBot="1">
      <c r="B26" s="320"/>
      <c r="C26" s="335"/>
      <c r="D26" s="335"/>
      <c r="E26" s="445" t="s">
        <v>1947</v>
      </c>
      <c r="F26" s="322"/>
    </row>
  </sheetData>
  <sheetProtection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zoomScaleNormal="100" zoomScaleSheetLayoutView="85" zoomScalePageLayoutView="80" workbookViewId="0">
      <pane ySplit="5" topLeftCell="A412" activePane="bottomLeft" state="frozen"/>
      <selection activeCell="F7" sqref="F7"/>
      <selection pane="bottomLeft" activeCell="F440" sqref="F440"/>
    </sheetView>
  </sheetViews>
  <sheetFormatPr defaultColWidth="10.28515625" defaultRowHeight="15"/>
  <cols>
    <col min="1" max="1" width="3.7109375" style="264" customWidth="1"/>
    <col min="2" max="2" width="4.7109375" style="264" customWidth="1"/>
    <col min="3" max="3" width="17" style="264" customWidth="1"/>
    <col min="4" max="4" width="45.5703125" style="264" customWidth="1"/>
    <col min="5" max="5" width="30.7109375" style="264" customWidth="1"/>
    <col min="6" max="6" width="29.5703125" style="264" customWidth="1"/>
    <col min="7" max="237" width="10.28515625" style="264"/>
    <col min="238" max="238" width="3.7109375" style="264" customWidth="1"/>
    <col min="239" max="239" width="5.28515625" style="264" customWidth="1"/>
    <col min="240" max="240" width="9.42578125" style="264" bestFit="1" customWidth="1"/>
    <col min="241" max="241" width="25.7109375" style="264" bestFit="1" customWidth="1"/>
    <col min="242" max="243" width="21.7109375" style="264" customWidth="1"/>
    <col min="244" max="244" width="10.28515625" style="264" customWidth="1"/>
    <col min="245" max="245" width="5.28515625" style="264" customWidth="1"/>
    <col min="246" max="246" width="9.42578125" style="264" bestFit="1" customWidth="1"/>
    <col min="247" max="247" width="25.7109375" style="264" bestFit="1" customWidth="1"/>
    <col min="248" max="248" width="21" style="264" customWidth="1"/>
    <col min="249" max="249" width="20.28515625" style="264" customWidth="1"/>
    <col min="250" max="493" width="10.28515625" style="264"/>
    <col min="494" max="494" width="3.7109375" style="264" customWidth="1"/>
    <col min="495" max="495" width="5.28515625" style="264" customWidth="1"/>
    <col min="496" max="496" width="9.42578125" style="264" bestFit="1" customWidth="1"/>
    <col min="497" max="497" width="25.7109375" style="264" bestFit="1" customWidth="1"/>
    <col min="498" max="499" width="21.7109375" style="264" customWidth="1"/>
    <col min="500" max="500" width="10.28515625" style="264" customWidth="1"/>
    <col min="501" max="501" width="5.28515625" style="264" customWidth="1"/>
    <col min="502" max="502" width="9.42578125" style="264" bestFit="1" customWidth="1"/>
    <col min="503" max="503" width="25.7109375" style="264" bestFit="1" customWidth="1"/>
    <col min="504" max="504" width="21" style="264" customWidth="1"/>
    <col min="505" max="505" width="20.28515625" style="264" customWidth="1"/>
    <col min="506" max="749" width="10.28515625" style="264"/>
    <col min="750" max="750" width="3.7109375" style="264" customWidth="1"/>
    <col min="751" max="751" width="5.28515625" style="264" customWidth="1"/>
    <col min="752" max="752" width="9.42578125" style="264" bestFit="1" customWidth="1"/>
    <col min="753" max="753" width="25.7109375" style="264" bestFit="1" customWidth="1"/>
    <col min="754" max="755" width="21.7109375" style="264" customWidth="1"/>
    <col min="756" max="756" width="10.28515625" style="264" customWidth="1"/>
    <col min="757" max="757" width="5.28515625" style="264" customWidth="1"/>
    <col min="758" max="758" width="9.42578125" style="264" bestFit="1" customWidth="1"/>
    <col min="759" max="759" width="25.7109375" style="264" bestFit="1" customWidth="1"/>
    <col min="760" max="760" width="21" style="264" customWidth="1"/>
    <col min="761" max="761" width="20.28515625" style="264" customWidth="1"/>
    <col min="762" max="1005" width="10.28515625" style="264"/>
    <col min="1006" max="1006" width="3.7109375" style="264" customWidth="1"/>
    <col min="1007" max="1007" width="5.28515625" style="264" customWidth="1"/>
    <col min="1008" max="1008" width="9.42578125" style="264" bestFit="1" customWidth="1"/>
    <col min="1009" max="1009" width="25.7109375" style="264" bestFit="1" customWidth="1"/>
    <col min="1010" max="1011" width="21.7109375" style="264" customWidth="1"/>
    <col min="1012" max="1012" width="10.28515625" style="264" customWidth="1"/>
    <col min="1013" max="1013" width="5.28515625" style="264" customWidth="1"/>
    <col min="1014" max="1014" width="9.42578125" style="264" bestFit="1" customWidth="1"/>
    <col min="1015" max="1015" width="25.7109375" style="264" bestFit="1" customWidth="1"/>
    <col min="1016" max="1016" width="21" style="264" customWidth="1"/>
    <col min="1017" max="1017" width="20.28515625" style="264" customWidth="1"/>
    <col min="1018" max="1261" width="10.28515625" style="264"/>
    <col min="1262" max="1262" width="3.7109375" style="264" customWidth="1"/>
    <col min="1263" max="1263" width="5.28515625" style="264" customWidth="1"/>
    <col min="1264" max="1264" width="9.42578125" style="264" bestFit="1" customWidth="1"/>
    <col min="1265" max="1265" width="25.7109375" style="264" bestFit="1" customWidth="1"/>
    <col min="1266" max="1267" width="21.7109375" style="264" customWidth="1"/>
    <col min="1268" max="1268" width="10.28515625" style="264" customWidth="1"/>
    <col min="1269" max="1269" width="5.28515625" style="264" customWidth="1"/>
    <col min="1270" max="1270" width="9.42578125" style="264" bestFit="1" customWidth="1"/>
    <col min="1271" max="1271" width="25.7109375" style="264" bestFit="1" customWidth="1"/>
    <col min="1272" max="1272" width="21" style="264" customWidth="1"/>
    <col min="1273" max="1273" width="20.28515625" style="264" customWidth="1"/>
    <col min="1274" max="1517" width="10.28515625" style="264"/>
    <col min="1518" max="1518" width="3.7109375" style="264" customWidth="1"/>
    <col min="1519" max="1519" width="5.28515625" style="264" customWidth="1"/>
    <col min="1520" max="1520" width="9.42578125" style="264" bestFit="1" customWidth="1"/>
    <col min="1521" max="1521" width="25.7109375" style="264" bestFit="1" customWidth="1"/>
    <col min="1522" max="1523" width="21.7109375" style="264" customWidth="1"/>
    <col min="1524" max="1524" width="10.28515625" style="264" customWidth="1"/>
    <col min="1525" max="1525" width="5.28515625" style="264" customWidth="1"/>
    <col min="1526" max="1526" width="9.42578125" style="264" bestFit="1" customWidth="1"/>
    <col min="1527" max="1527" width="25.7109375" style="264" bestFit="1" customWidth="1"/>
    <col min="1528" max="1528" width="21" style="264" customWidth="1"/>
    <col min="1529" max="1529" width="20.28515625" style="264" customWidth="1"/>
    <col min="1530" max="1773" width="10.28515625" style="264"/>
    <col min="1774" max="1774" width="3.7109375" style="264" customWidth="1"/>
    <col min="1775" max="1775" width="5.28515625" style="264" customWidth="1"/>
    <col min="1776" max="1776" width="9.42578125" style="264" bestFit="1" customWidth="1"/>
    <col min="1777" max="1777" width="25.7109375" style="264" bestFit="1" customWidth="1"/>
    <col min="1778" max="1779" width="21.7109375" style="264" customWidth="1"/>
    <col min="1780" max="1780" width="10.28515625" style="264" customWidth="1"/>
    <col min="1781" max="1781" width="5.28515625" style="264" customWidth="1"/>
    <col min="1782" max="1782" width="9.42578125" style="264" bestFit="1" customWidth="1"/>
    <col min="1783" max="1783" width="25.7109375" style="264" bestFit="1" customWidth="1"/>
    <col min="1784" max="1784" width="21" style="264" customWidth="1"/>
    <col min="1785" max="1785" width="20.28515625" style="264" customWidth="1"/>
    <col min="1786" max="2029" width="10.28515625" style="264"/>
    <col min="2030" max="2030" width="3.7109375" style="264" customWidth="1"/>
    <col min="2031" max="2031" width="5.28515625" style="264" customWidth="1"/>
    <col min="2032" max="2032" width="9.42578125" style="264" bestFit="1" customWidth="1"/>
    <col min="2033" max="2033" width="25.7109375" style="264" bestFit="1" customWidth="1"/>
    <col min="2034" max="2035" width="21.7109375" style="264" customWidth="1"/>
    <col min="2036" max="2036" width="10.28515625" style="264" customWidth="1"/>
    <col min="2037" max="2037" width="5.28515625" style="264" customWidth="1"/>
    <col min="2038" max="2038" width="9.42578125" style="264" bestFit="1" customWidth="1"/>
    <col min="2039" max="2039" width="25.7109375" style="264" bestFit="1" customWidth="1"/>
    <col min="2040" max="2040" width="21" style="264" customWidth="1"/>
    <col min="2041" max="2041" width="20.28515625" style="264" customWidth="1"/>
    <col min="2042" max="2285" width="10.28515625" style="264"/>
    <col min="2286" max="2286" width="3.7109375" style="264" customWidth="1"/>
    <col min="2287" max="2287" width="5.28515625" style="264" customWidth="1"/>
    <col min="2288" max="2288" width="9.42578125" style="264" bestFit="1" customWidth="1"/>
    <col min="2289" max="2289" width="25.7109375" style="264" bestFit="1" customWidth="1"/>
    <col min="2290" max="2291" width="21.7109375" style="264" customWidth="1"/>
    <col min="2292" max="2292" width="10.28515625" style="264" customWidth="1"/>
    <col min="2293" max="2293" width="5.28515625" style="264" customWidth="1"/>
    <col min="2294" max="2294" width="9.42578125" style="264" bestFit="1" customWidth="1"/>
    <col min="2295" max="2295" width="25.7109375" style="264" bestFit="1" customWidth="1"/>
    <col min="2296" max="2296" width="21" style="264" customWidth="1"/>
    <col min="2297" max="2297" width="20.28515625" style="264" customWidth="1"/>
    <col min="2298" max="2541" width="10.28515625" style="264"/>
    <col min="2542" max="2542" width="3.7109375" style="264" customWidth="1"/>
    <col min="2543" max="2543" width="5.28515625" style="264" customWidth="1"/>
    <col min="2544" max="2544" width="9.42578125" style="264" bestFit="1" customWidth="1"/>
    <col min="2545" max="2545" width="25.7109375" style="264" bestFit="1" customWidth="1"/>
    <col min="2546" max="2547" width="21.7109375" style="264" customWidth="1"/>
    <col min="2548" max="2548" width="10.28515625" style="264" customWidth="1"/>
    <col min="2549" max="2549" width="5.28515625" style="264" customWidth="1"/>
    <col min="2550" max="2550" width="9.42578125" style="264" bestFit="1" customWidth="1"/>
    <col min="2551" max="2551" width="25.7109375" style="264" bestFit="1" customWidth="1"/>
    <col min="2552" max="2552" width="21" style="264" customWidth="1"/>
    <col min="2553" max="2553" width="20.28515625" style="264" customWidth="1"/>
    <col min="2554" max="2797" width="10.28515625" style="264"/>
    <col min="2798" max="2798" width="3.7109375" style="264" customWidth="1"/>
    <col min="2799" max="2799" width="5.28515625" style="264" customWidth="1"/>
    <col min="2800" max="2800" width="9.42578125" style="264" bestFit="1" customWidth="1"/>
    <col min="2801" max="2801" width="25.7109375" style="264" bestFit="1" customWidth="1"/>
    <col min="2802" max="2803" width="21.7109375" style="264" customWidth="1"/>
    <col min="2804" max="2804" width="10.28515625" style="264" customWidth="1"/>
    <col min="2805" max="2805" width="5.28515625" style="264" customWidth="1"/>
    <col min="2806" max="2806" width="9.42578125" style="264" bestFit="1" customWidth="1"/>
    <col min="2807" max="2807" width="25.7109375" style="264" bestFit="1" customWidth="1"/>
    <col min="2808" max="2808" width="21" style="264" customWidth="1"/>
    <col min="2809" max="2809" width="20.28515625" style="264" customWidth="1"/>
    <col min="2810" max="3053" width="10.28515625" style="264"/>
    <col min="3054" max="3054" width="3.7109375" style="264" customWidth="1"/>
    <col min="3055" max="3055" width="5.28515625" style="264" customWidth="1"/>
    <col min="3056" max="3056" width="9.42578125" style="264" bestFit="1" customWidth="1"/>
    <col min="3057" max="3057" width="25.7109375" style="264" bestFit="1" customWidth="1"/>
    <col min="3058" max="3059" width="21.7109375" style="264" customWidth="1"/>
    <col min="3060" max="3060" width="10.28515625" style="264" customWidth="1"/>
    <col min="3061" max="3061" width="5.28515625" style="264" customWidth="1"/>
    <col min="3062" max="3062" width="9.42578125" style="264" bestFit="1" customWidth="1"/>
    <col min="3063" max="3063" width="25.7109375" style="264" bestFit="1" customWidth="1"/>
    <col min="3064" max="3064" width="21" style="264" customWidth="1"/>
    <col min="3065" max="3065" width="20.28515625" style="264" customWidth="1"/>
    <col min="3066" max="3309" width="10.28515625" style="264"/>
    <col min="3310" max="3310" width="3.7109375" style="264" customWidth="1"/>
    <col min="3311" max="3311" width="5.28515625" style="264" customWidth="1"/>
    <col min="3312" max="3312" width="9.42578125" style="264" bestFit="1" customWidth="1"/>
    <col min="3313" max="3313" width="25.7109375" style="264" bestFit="1" customWidth="1"/>
    <col min="3314" max="3315" width="21.7109375" style="264" customWidth="1"/>
    <col min="3316" max="3316" width="10.28515625" style="264" customWidth="1"/>
    <col min="3317" max="3317" width="5.28515625" style="264" customWidth="1"/>
    <col min="3318" max="3318" width="9.42578125" style="264" bestFit="1" customWidth="1"/>
    <col min="3319" max="3319" width="25.7109375" style="264" bestFit="1" customWidth="1"/>
    <col min="3320" max="3320" width="21" style="264" customWidth="1"/>
    <col min="3321" max="3321" width="20.28515625" style="264" customWidth="1"/>
    <col min="3322" max="3565" width="10.28515625" style="264"/>
    <col min="3566" max="3566" width="3.7109375" style="264" customWidth="1"/>
    <col min="3567" max="3567" width="5.28515625" style="264" customWidth="1"/>
    <col min="3568" max="3568" width="9.42578125" style="264" bestFit="1" customWidth="1"/>
    <col min="3569" max="3569" width="25.7109375" style="264" bestFit="1" customWidth="1"/>
    <col min="3570" max="3571" width="21.7109375" style="264" customWidth="1"/>
    <col min="3572" max="3572" width="10.28515625" style="264" customWidth="1"/>
    <col min="3573" max="3573" width="5.28515625" style="264" customWidth="1"/>
    <col min="3574" max="3574" width="9.42578125" style="264" bestFit="1" customWidth="1"/>
    <col min="3575" max="3575" width="25.7109375" style="264" bestFit="1" customWidth="1"/>
    <col min="3576" max="3576" width="21" style="264" customWidth="1"/>
    <col min="3577" max="3577" width="20.28515625" style="264" customWidth="1"/>
    <col min="3578" max="3821" width="10.28515625" style="264"/>
    <col min="3822" max="3822" width="3.7109375" style="264" customWidth="1"/>
    <col min="3823" max="3823" width="5.28515625" style="264" customWidth="1"/>
    <col min="3824" max="3824" width="9.42578125" style="264" bestFit="1" customWidth="1"/>
    <col min="3825" max="3825" width="25.7109375" style="264" bestFit="1" customWidth="1"/>
    <col min="3826" max="3827" width="21.7109375" style="264" customWidth="1"/>
    <col min="3828" max="3828" width="10.28515625" style="264" customWidth="1"/>
    <col min="3829" max="3829" width="5.28515625" style="264" customWidth="1"/>
    <col min="3830" max="3830" width="9.42578125" style="264" bestFit="1" customWidth="1"/>
    <col min="3831" max="3831" width="25.7109375" style="264" bestFit="1" customWidth="1"/>
    <col min="3832" max="3832" width="21" style="264" customWidth="1"/>
    <col min="3833" max="3833" width="20.28515625" style="264" customWidth="1"/>
    <col min="3834" max="4077" width="10.28515625" style="264"/>
    <col min="4078" max="4078" width="3.7109375" style="264" customWidth="1"/>
    <col min="4079" max="4079" width="5.28515625" style="264" customWidth="1"/>
    <col min="4080" max="4080" width="9.42578125" style="264" bestFit="1" customWidth="1"/>
    <col min="4081" max="4081" width="25.7109375" style="264" bestFit="1" customWidth="1"/>
    <col min="4082" max="4083" width="21.7109375" style="264" customWidth="1"/>
    <col min="4084" max="4084" width="10.28515625" style="264" customWidth="1"/>
    <col min="4085" max="4085" width="5.28515625" style="264" customWidth="1"/>
    <col min="4086" max="4086" width="9.42578125" style="264" bestFit="1" customWidth="1"/>
    <col min="4087" max="4087" width="25.7109375" style="264" bestFit="1" customWidth="1"/>
    <col min="4088" max="4088" width="21" style="264" customWidth="1"/>
    <col min="4089" max="4089" width="20.28515625" style="264" customWidth="1"/>
    <col min="4090" max="4333" width="10.28515625" style="264"/>
    <col min="4334" max="4334" width="3.7109375" style="264" customWidth="1"/>
    <col min="4335" max="4335" width="5.28515625" style="264" customWidth="1"/>
    <col min="4336" max="4336" width="9.42578125" style="264" bestFit="1" customWidth="1"/>
    <col min="4337" max="4337" width="25.7109375" style="264" bestFit="1" customWidth="1"/>
    <col min="4338" max="4339" width="21.7109375" style="264" customWidth="1"/>
    <col min="4340" max="4340" width="10.28515625" style="264" customWidth="1"/>
    <col min="4341" max="4341" width="5.28515625" style="264" customWidth="1"/>
    <col min="4342" max="4342" width="9.42578125" style="264" bestFit="1" customWidth="1"/>
    <col min="4343" max="4343" width="25.7109375" style="264" bestFit="1" customWidth="1"/>
    <col min="4344" max="4344" width="21" style="264" customWidth="1"/>
    <col min="4345" max="4345" width="20.28515625" style="264" customWidth="1"/>
    <col min="4346" max="4589" width="10.28515625" style="264"/>
    <col min="4590" max="4590" width="3.7109375" style="264" customWidth="1"/>
    <col min="4591" max="4591" width="5.28515625" style="264" customWidth="1"/>
    <col min="4592" max="4592" width="9.42578125" style="264" bestFit="1" customWidth="1"/>
    <col min="4593" max="4593" width="25.7109375" style="264" bestFit="1" customWidth="1"/>
    <col min="4594" max="4595" width="21.7109375" style="264" customWidth="1"/>
    <col min="4596" max="4596" width="10.28515625" style="264" customWidth="1"/>
    <col min="4597" max="4597" width="5.28515625" style="264" customWidth="1"/>
    <col min="4598" max="4598" width="9.42578125" style="264" bestFit="1" customWidth="1"/>
    <col min="4599" max="4599" width="25.7109375" style="264" bestFit="1" customWidth="1"/>
    <col min="4600" max="4600" width="21" style="264" customWidth="1"/>
    <col min="4601" max="4601" width="20.28515625" style="264" customWidth="1"/>
    <col min="4602" max="4845" width="10.28515625" style="264"/>
    <col min="4846" max="4846" width="3.7109375" style="264" customWidth="1"/>
    <col min="4847" max="4847" width="5.28515625" style="264" customWidth="1"/>
    <col min="4848" max="4848" width="9.42578125" style="264" bestFit="1" customWidth="1"/>
    <col min="4849" max="4849" width="25.7109375" style="264" bestFit="1" customWidth="1"/>
    <col min="4850" max="4851" width="21.7109375" style="264" customWidth="1"/>
    <col min="4852" max="4852" width="10.28515625" style="264" customWidth="1"/>
    <col min="4853" max="4853" width="5.28515625" style="264" customWidth="1"/>
    <col min="4854" max="4854" width="9.42578125" style="264" bestFit="1" customWidth="1"/>
    <col min="4855" max="4855" width="25.7109375" style="264" bestFit="1" customWidth="1"/>
    <col min="4856" max="4856" width="21" style="264" customWidth="1"/>
    <col min="4857" max="4857" width="20.28515625" style="264" customWidth="1"/>
    <col min="4858" max="5101" width="10.28515625" style="264"/>
    <col min="5102" max="5102" width="3.7109375" style="264" customWidth="1"/>
    <col min="5103" max="5103" width="5.28515625" style="264" customWidth="1"/>
    <col min="5104" max="5104" width="9.42578125" style="264" bestFit="1" customWidth="1"/>
    <col min="5105" max="5105" width="25.7109375" style="264" bestFit="1" customWidth="1"/>
    <col min="5106" max="5107" width="21.7109375" style="264" customWidth="1"/>
    <col min="5108" max="5108" width="10.28515625" style="264" customWidth="1"/>
    <col min="5109" max="5109" width="5.28515625" style="264" customWidth="1"/>
    <col min="5110" max="5110" width="9.42578125" style="264" bestFit="1" customWidth="1"/>
    <col min="5111" max="5111" width="25.7109375" style="264" bestFit="1" customWidth="1"/>
    <col min="5112" max="5112" width="21" style="264" customWidth="1"/>
    <col min="5113" max="5113" width="20.28515625" style="264" customWidth="1"/>
    <col min="5114" max="5357" width="10.28515625" style="264"/>
    <col min="5358" max="5358" width="3.7109375" style="264" customWidth="1"/>
    <col min="5359" max="5359" width="5.28515625" style="264" customWidth="1"/>
    <col min="5360" max="5360" width="9.42578125" style="264" bestFit="1" customWidth="1"/>
    <col min="5361" max="5361" width="25.7109375" style="264" bestFit="1" customWidth="1"/>
    <col min="5362" max="5363" width="21.7109375" style="264" customWidth="1"/>
    <col min="5364" max="5364" width="10.28515625" style="264" customWidth="1"/>
    <col min="5365" max="5365" width="5.28515625" style="264" customWidth="1"/>
    <col min="5366" max="5366" width="9.42578125" style="264" bestFit="1" customWidth="1"/>
    <col min="5367" max="5367" width="25.7109375" style="264" bestFit="1" customWidth="1"/>
    <col min="5368" max="5368" width="21" style="264" customWidth="1"/>
    <col min="5369" max="5369" width="20.28515625" style="264" customWidth="1"/>
    <col min="5370" max="5613" width="10.28515625" style="264"/>
    <col min="5614" max="5614" width="3.7109375" style="264" customWidth="1"/>
    <col min="5615" max="5615" width="5.28515625" style="264" customWidth="1"/>
    <col min="5616" max="5616" width="9.42578125" style="264" bestFit="1" customWidth="1"/>
    <col min="5617" max="5617" width="25.7109375" style="264" bestFit="1" customWidth="1"/>
    <col min="5618" max="5619" width="21.7109375" style="264" customWidth="1"/>
    <col min="5620" max="5620" width="10.28515625" style="264" customWidth="1"/>
    <col min="5621" max="5621" width="5.28515625" style="264" customWidth="1"/>
    <col min="5622" max="5622" width="9.42578125" style="264" bestFit="1" customWidth="1"/>
    <col min="5623" max="5623" width="25.7109375" style="264" bestFit="1" customWidth="1"/>
    <col min="5624" max="5624" width="21" style="264" customWidth="1"/>
    <col min="5625" max="5625" width="20.28515625" style="264" customWidth="1"/>
    <col min="5626" max="5869" width="10.28515625" style="264"/>
    <col min="5870" max="5870" width="3.7109375" style="264" customWidth="1"/>
    <col min="5871" max="5871" width="5.28515625" style="264" customWidth="1"/>
    <col min="5872" max="5872" width="9.42578125" style="264" bestFit="1" customWidth="1"/>
    <col min="5873" max="5873" width="25.7109375" style="264" bestFit="1" customWidth="1"/>
    <col min="5874" max="5875" width="21.7109375" style="264" customWidth="1"/>
    <col min="5876" max="5876" width="10.28515625" style="264" customWidth="1"/>
    <col min="5877" max="5877" width="5.28515625" style="264" customWidth="1"/>
    <col min="5878" max="5878" width="9.42578125" style="264" bestFit="1" customWidth="1"/>
    <col min="5879" max="5879" width="25.7109375" style="264" bestFit="1" customWidth="1"/>
    <col min="5880" max="5880" width="21" style="264" customWidth="1"/>
    <col min="5881" max="5881" width="20.28515625" style="264" customWidth="1"/>
    <col min="5882" max="6125" width="10.28515625" style="264"/>
    <col min="6126" max="6126" width="3.7109375" style="264" customWidth="1"/>
    <col min="6127" max="6127" width="5.28515625" style="264" customWidth="1"/>
    <col min="6128" max="6128" width="9.42578125" style="264" bestFit="1" customWidth="1"/>
    <col min="6129" max="6129" width="25.7109375" style="264" bestFit="1" customWidth="1"/>
    <col min="6130" max="6131" width="21.7109375" style="264" customWidth="1"/>
    <col min="6132" max="6132" width="10.28515625" style="264" customWidth="1"/>
    <col min="6133" max="6133" width="5.28515625" style="264" customWidth="1"/>
    <col min="6134" max="6134" width="9.42578125" style="264" bestFit="1" customWidth="1"/>
    <col min="6135" max="6135" width="25.7109375" style="264" bestFit="1" customWidth="1"/>
    <col min="6136" max="6136" width="21" style="264" customWidth="1"/>
    <col min="6137" max="6137" width="20.28515625" style="264" customWidth="1"/>
    <col min="6138" max="6381" width="10.28515625" style="264"/>
    <col min="6382" max="6382" width="3.7109375" style="264" customWidth="1"/>
    <col min="6383" max="6383" width="5.28515625" style="264" customWidth="1"/>
    <col min="6384" max="6384" width="9.42578125" style="264" bestFit="1" customWidth="1"/>
    <col min="6385" max="6385" width="25.7109375" style="264" bestFit="1" customWidth="1"/>
    <col min="6386" max="6387" width="21.7109375" style="264" customWidth="1"/>
    <col min="6388" max="6388" width="10.28515625" style="264" customWidth="1"/>
    <col min="6389" max="6389" width="5.28515625" style="264" customWidth="1"/>
    <col min="6390" max="6390" width="9.42578125" style="264" bestFit="1" customWidth="1"/>
    <col min="6391" max="6391" width="25.7109375" style="264" bestFit="1" customWidth="1"/>
    <col min="6392" max="6392" width="21" style="264" customWidth="1"/>
    <col min="6393" max="6393" width="20.28515625" style="264" customWidth="1"/>
    <col min="6394" max="6637" width="10.28515625" style="264"/>
    <col min="6638" max="6638" width="3.7109375" style="264" customWidth="1"/>
    <col min="6639" max="6639" width="5.28515625" style="264" customWidth="1"/>
    <col min="6640" max="6640" width="9.42578125" style="264" bestFit="1" customWidth="1"/>
    <col min="6641" max="6641" width="25.7109375" style="264" bestFit="1" customWidth="1"/>
    <col min="6642" max="6643" width="21.7109375" style="264" customWidth="1"/>
    <col min="6644" max="6644" width="10.28515625" style="264" customWidth="1"/>
    <col min="6645" max="6645" width="5.28515625" style="264" customWidth="1"/>
    <col min="6646" max="6646" width="9.42578125" style="264" bestFit="1" customWidth="1"/>
    <col min="6647" max="6647" width="25.7109375" style="264" bestFit="1" customWidth="1"/>
    <col min="6648" max="6648" width="21" style="264" customWidth="1"/>
    <col min="6649" max="6649" width="20.28515625" style="264" customWidth="1"/>
    <col min="6650" max="6893" width="10.28515625" style="264"/>
    <col min="6894" max="6894" width="3.7109375" style="264" customWidth="1"/>
    <col min="6895" max="6895" width="5.28515625" style="264" customWidth="1"/>
    <col min="6896" max="6896" width="9.42578125" style="264" bestFit="1" customWidth="1"/>
    <col min="6897" max="6897" width="25.7109375" style="264" bestFit="1" customWidth="1"/>
    <col min="6898" max="6899" width="21.7109375" style="264" customWidth="1"/>
    <col min="6900" max="6900" width="10.28515625" style="264" customWidth="1"/>
    <col min="6901" max="6901" width="5.28515625" style="264" customWidth="1"/>
    <col min="6902" max="6902" width="9.42578125" style="264" bestFit="1" customWidth="1"/>
    <col min="6903" max="6903" width="25.7109375" style="264" bestFit="1" customWidth="1"/>
    <col min="6904" max="6904" width="21" style="264" customWidth="1"/>
    <col min="6905" max="6905" width="20.28515625" style="264" customWidth="1"/>
    <col min="6906" max="7149" width="10.28515625" style="264"/>
    <col min="7150" max="7150" width="3.7109375" style="264" customWidth="1"/>
    <col min="7151" max="7151" width="5.28515625" style="264" customWidth="1"/>
    <col min="7152" max="7152" width="9.42578125" style="264" bestFit="1" customWidth="1"/>
    <col min="7153" max="7153" width="25.7109375" style="264" bestFit="1" customWidth="1"/>
    <col min="7154" max="7155" width="21.7109375" style="264" customWidth="1"/>
    <col min="7156" max="7156" width="10.28515625" style="264" customWidth="1"/>
    <col min="7157" max="7157" width="5.28515625" style="264" customWidth="1"/>
    <col min="7158" max="7158" width="9.42578125" style="264" bestFit="1" customWidth="1"/>
    <col min="7159" max="7159" width="25.7109375" style="264" bestFit="1" customWidth="1"/>
    <col min="7160" max="7160" width="21" style="264" customWidth="1"/>
    <col min="7161" max="7161" width="20.28515625" style="264" customWidth="1"/>
    <col min="7162" max="7405" width="10.28515625" style="264"/>
    <col min="7406" max="7406" width="3.7109375" style="264" customWidth="1"/>
    <col min="7407" max="7407" width="5.28515625" style="264" customWidth="1"/>
    <col min="7408" max="7408" width="9.42578125" style="264" bestFit="1" customWidth="1"/>
    <col min="7409" max="7409" width="25.7109375" style="264" bestFit="1" customWidth="1"/>
    <col min="7410" max="7411" width="21.7109375" style="264" customWidth="1"/>
    <col min="7412" max="7412" width="10.28515625" style="264" customWidth="1"/>
    <col min="7413" max="7413" width="5.28515625" style="264" customWidth="1"/>
    <col min="7414" max="7414" width="9.42578125" style="264" bestFit="1" customWidth="1"/>
    <col min="7415" max="7415" width="25.7109375" style="264" bestFit="1" customWidth="1"/>
    <col min="7416" max="7416" width="21" style="264" customWidth="1"/>
    <col min="7417" max="7417" width="20.28515625" style="264" customWidth="1"/>
    <col min="7418" max="7661" width="10.28515625" style="264"/>
    <col min="7662" max="7662" width="3.7109375" style="264" customWidth="1"/>
    <col min="7663" max="7663" width="5.28515625" style="264" customWidth="1"/>
    <col min="7664" max="7664" width="9.42578125" style="264" bestFit="1" customWidth="1"/>
    <col min="7665" max="7665" width="25.7109375" style="264" bestFit="1" customWidth="1"/>
    <col min="7666" max="7667" width="21.7109375" style="264" customWidth="1"/>
    <col min="7668" max="7668" width="10.28515625" style="264" customWidth="1"/>
    <col min="7669" max="7669" width="5.28515625" style="264" customWidth="1"/>
    <col min="7670" max="7670" width="9.42578125" style="264" bestFit="1" customWidth="1"/>
    <col min="7671" max="7671" width="25.7109375" style="264" bestFit="1" customWidth="1"/>
    <col min="7672" max="7672" width="21" style="264" customWidth="1"/>
    <col min="7673" max="7673" width="20.28515625" style="264" customWidth="1"/>
    <col min="7674" max="7917" width="10.28515625" style="264"/>
    <col min="7918" max="7918" width="3.7109375" style="264" customWidth="1"/>
    <col min="7919" max="7919" width="5.28515625" style="264" customWidth="1"/>
    <col min="7920" max="7920" width="9.42578125" style="264" bestFit="1" customWidth="1"/>
    <col min="7921" max="7921" width="25.7109375" style="264" bestFit="1" customWidth="1"/>
    <col min="7922" max="7923" width="21.7109375" style="264" customWidth="1"/>
    <col min="7924" max="7924" width="10.28515625" style="264" customWidth="1"/>
    <col min="7925" max="7925" width="5.28515625" style="264" customWidth="1"/>
    <col min="7926" max="7926" width="9.42578125" style="264" bestFit="1" customWidth="1"/>
    <col min="7927" max="7927" width="25.7109375" style="264" bestFit="1" customWidth="1"/>
    <col min="7928" max="7928" width="21" style="264" customWidth="1"/>
    <col min="7929" max="7929" width="20.28515625" style="264" customWidth="1"/>
    <col min="7930" max="8173" width="10.28515625" style="264"/>
    <col min="8174" max="8174" width="3.7109375" style="264" customWidth="1"/>
    <col min="8175" max="8175" width="5.28515625" style="264" customWidth="1"/>
    <col min="8176" max="8176" width="9.42578125" style="264" bestFit="1" customWidth="1"/>
    <col min="8177" max="8177" width="25.7109375" style="264" bestFit="1" customWidth="1"/>
    <col min="8178" max="8179" width="21.7109375" style="264" customWidth="1"/>
    <col min="8180" max="8180" width="10.28515625" style="264" customWidth="1"/>
    <col min="8181" max="8181" width="5.28515625" style="264" customWidth="1"/>
    <col min="8182" max="8182" width="9.42578125" style="264" bestFit="1" customWidth="1"/>
    <col min="8183" max="8183" width="25.7109375" style="264" bestFit="1" customWidth="1"/>
    <col min="8184" max="8184" width="21" style="264" customWidth="1"/>
    <col min="8185" max="8185" width="20.28515625" style="264" customWidth="1"/>
    <col min="8186" max="8429" width="10.28515625" style="264"/>
    <col min="8430" max="8430" width="3.7109375" style="264" customWidth="1"/>
    <col min="8431" max="8431" width="5.28515625" style="264" customWidth="1"/>
    <col min="8432" max="8432" width="9.42578125" style="264" bestFit="1" customWidth="1"/>
    <col min="8433" max="8433" width="25.7109375" style="264" bestFit="1" customWidth="1"/>
    <col min="8434" max="8435" width="21.7109375" style="264" customWidth="1"/>
    <col min="8436" max="8436" width="10.28515625" style="264" customWidth="1"/>
    <col min="8437" max="8437" width="5.28515625" style="264" customWidth="1"/>
    <col min="8438" max="8438" width="9.42578125" style="264" bestFit="1" customWidth="1"/>
    <col min="8439" max="8439" width="25.7109375" style="264" bestFit="1" customWidth="1"/>
    <col min="8440" max="8440" width="21" style="264" customWidth="1"/>
    <col min="8441" max="8441" width="20.28515625" style="264" customWidth="1"/>
    <col min="8442" max="8685" width="10.28515625" style="264"/>
    <col min="8686" max="8686" width="3.7109375" style="264" customWidth="1"/>
    <col min="8687" max="8687" width="5.28515625" style="264" customWidth="1"/>
    <col min="8688" max="8688" width="9.42578125" style="264" bestFit="1" customWidth="1"/>
    <col min="8689" max="8689" width="25.7109375" style="264" bestFit="1" customWidth="1"/>
    <col min="8690" max="8691" width="21.7109375" style="264" customWidth="1"/>
    <col min="8692" max="8692" width="10.28515625" style="264" customWidth="1"/>
    <col min="8693" max="8693" width="5.28515625" style="264" customWidth="1"/>
    <col min="8694" max="8694" width="9.42578125" style="264" bestFit="1" customWidth="1"/>
    <col min="8695" max="8695" width="25.7109375" style="264" bestFit="1" customWidth="1"/>
    <col min="8696" max="8696" width="21" style="264" customWidth="1"/>
    <col min="8697" max="8697" width="20.28515625" style="264" customWidth="1"/>
    <col min="8698" max="8941" width="10.28515625" style="264"/>
    <col min="8942" max="8942" width="3.7109375" style="264" customWidth="1"/>
    <col min="8943" max="8943" width="5.28515625" style="264" customWidth="1"/>
    <col min="8944" max="8944" width="9.42578125" style="264" bestFit="1" customWidth="1"/>
    <col min="8945" max="8945" width="25.7109375" style="264" bestFit="1" customWidth="1"/>
    <col min="8946" max="8947" width="21.7109375" style="264" customWidth="1"/>
    <col min="8948" max="8948" width="10.28515625" style="264" customWidth="1"/>
    <col min="8949" max="8949" width="5.28515625" style="264" customWidth="1"/>
    <col min="8950" max="8950" width="9.42578125" style="264" bestFit="1" customWidth="1"/>
    <col min="8951" max="8951" width="25.7109375" style="264" bestFit="1" customWidth="1"/>
    <col min="8952" max="8952" width="21" style="264" customWidth="1"/>
    <col min="8953" max="8953" width="20.28515625" style="264" customWidth="1"/>
    <col min="8954" max="9197" width="10.28515625" style="264"/>
    <col min="9198" max="9198" width="3.7109375" style="264" customWidth="1"/>
    <col min="9199" max="9199" width="5.28515625" style="264" customWidth="1"/>
    <col min="9200" max="9200" width="9.42578125" style="264" bestFit="1" customWidth="1"/>
    <col min="9201" max="9201" width="25.7109375" style="264" bestFit="1" customWidth="1"/>
    <col min="9202" max="9203" width="21.7109375" style="264" customWidth="1"/>
    <col min="9204" max="9204" width="10.28515625" style="264" customWidth="1"/>
    <col min="9205" max="9205" width="5.28515625" style="264" customWidth="1"/>
    <col min="9206" max="9206" width="9.42578125" style="264" bestFit="1" customWidth="1"/>
    <col min="9207" max="9207" width="25.7109375" style="264" bestFit="1" customWidth="1"/>
    <col min="9208" max="9208" width="21" style="264" customWidth="1"/>
    <col min="9209" max="9209" width="20.28515625" style="264" customWidth="1"/>
    <col min="9210" max="9453" width="10.28515625" style="264"/>
    <col min="9454" max="9454" width="3.7109375" style="264" customWidth="1"/>
    <col min="9455" max="9455" width="5.28515625" style="264" customWidth="1"/>
    <col min="9456" max="9456" width="9.42578125" style="264" bestFit="1" customWidth="1"/>
    <col min="9457" max="9457" width="25.7109375" style="264" bestFit="1" customWidth="1"/>
    <col min="9458" max="9459" width="21.7109375" style="264" customWidth="1"/>
    <col min="9460" max="9460" width="10.28515625" style="264" customWidth="1"/>
    <col min="9461" max="9461" width="5.28515625" style="264" customWidth="1"/>
    <col min="9462" max="9462" width="9.42578125" style="264" bestFit="1" customWidth="1"/>
    <col min="9463" max="9463" width="25.7109375" style="264" bestFit="1" customWidth="1"/>
    <col min="9464" max="9464" width="21" style="264" customWidth="1"/>
    <col min="9465" max="9465" width="20.28515625" style="264" customWidth="1"/>
    <col min="9466" max="9709" width="10.28515625" style="264"/>
    <col min="9710" max="9710" width="3.7109375" style="264" customWidth="1"/>
    <col min="9711" max="9711" width="5.28515625" style="264" customWidth="1"/>
    <col min="9712" max="9712" width="9.42578125" style="264" bestFit="1" customWidth="1"/>
    <col min="9713" max="9713" width="25.7109375" style="264" bestFit="1" customWidth="1"/>
    <col min="9714" max="9715" width="21.7109375" style="264" customWidth="1"/>
    <col min="9716" max="9716" width="10.28515625" style="264" customWidth="1"/>
    <col min="9717" max="9717" width="5.28515625" style="264" customWidth="1"/>
    <col min="9718" max="9718" width="9.42578125" style="264" bestFit="1" customWidth="1"/>
    <col min="9719" max="9719" width="25.7109375" style="264" bestFit="1" customWidth="1"/>
    <col min="9720" max="9720" width="21" style="264" customWidth="1"/>
    <col min="9721" max="9721" width="20.28515625" style="264" customWidth="1"/>
    <col min="9722" max="9965" width="10.28515625" style="264"/>
    <col min="9966" max="9966" width="3.7109375" style="264" customWidth="1"/>
    <col min="9967" max="9967" width="5.28515625" style="264" customWidth="1"/>
    <col min="9968" max="9968" width="9.42578125" style="264" bestFit="1" customWidth="1"/>
    <col min="9969" max="9969" width="25.7109375" style="264" bestFit="1" customWidth="1"/>
    <col min="9970" max="9971" width="21.7109375" style="264" customWidth="1"/>
    <col min="9972" max="9972" width="10.28515625" style="264" customWidth="1"/>
    <col min="9973" max="9973" width="5.28515625" style="264" customWidth="1"/>
    <col min="9974" max="9974" width="9.42578125" style="264" bestFit="1" customWidth="1"/>
    <col min="9975" max="9975" width="25.7109375" style="264" bestFit="1" customWidth="1"/>
    <col min="9976" max="9976" width="21" style="264" customWidth="1"/>
    <col min="9977" max="9977" width="20.28515625" style="264" customWidth="1"/>
    <col min="9978" max="10221" width="10.28515625" style="264"/>
    <col min="10222" max="10222" width="3.7109375" style="264" customWidth="1"/>
    <col min="10223" max="10223" width="5.28515625" style="264" customWidth="1"/>
    <col min="10224" max="10224" width="9.42578125" style="264" bestFit="1" customWidth="1"/>
    <col min="10225" max="10225" width="25.7109375" style="264" bestFit="1" customWidth="1"/>
    <col min="10226" max="10227" width="21.7109375" style="264" customWidth="1"/>
    <col min="10228" max="10228" width="10.28515625" style="264" customWidth="1"/>
    <col min="10229" max="10229" width="5.28515625" style="264" customWidth="1"/>
    <col min="10230" max="10230" width="9.42578125" style="264" bestFit="1" customWidth="1"/>
    <col min="10231" max="10231" width="25.7109375" style="264" bestFit="1" customWidth="1"/>
    <col min="10232" max="10232" width="21" style="264" customWidth="1"/>
    <col min="10233" max="10233" width="20.28515625" style="264" customWidth="1"/>
    <col min="10234" max="10477" width="10.28515625" style="264"/>
    <col min="10478" max="10478" width="3.7109375" style="264" customWidth="1"/>
    <col min="10479" max="10479" width="5.28515625" style="264" customWidth="1"/>
    <col min="10480" max="10480" width="9.42578125" style="264" bestFit="1" customWidth="1"/>
    <col min="10481" max="10481" width="25.7109375" style="264" bestFit="1" customWidth="1"/>
    <col min="10482" max="10483" width="21.7109375" style="264" customWidth="1"/>
    <col min="10484" max="10484" width="10.28515625" style="264" customWidth="1"/>
    <col min="10485" max="10485" width="5.28515625" style="264" customWidth="1"/>
    <col min="10486" max="10486" width="9.42578125" style="264" bestFit="1" customWidth="1"/>
    <col min="10487" max="10487" width="25.7109375" style="264" bestFit="1" customWidth="1"/>
    <col min="10488" max="10488" width="21" style="264" customWidth="1"/>
    <col min="10489" max="10489" width="20.28515625" style="264" customWidth="1"/>
    <col min="10490" max="10733" width="10.28515625" style="264"/>
    <col min="10734" max="10734" width="3.7109375" style="264" customWidth="1"/>
    <col min="10735" max="10735" width="5.28515625" style="264" customWidth="1"/>
    <col min="10736" max="10736" width="9.42578125" style="264" bestFit="1" customWidth="1"/>
    <col min="10737" max="10737" width="25.7109375" style="264" bestFit="1" customWidth="1"/>
    <col min="10738" max="10739" width="21.7109375" style="264" customWidth="1"/>
    <col min="10740" max="10740" width="10.28515625" style="264" customWidth="1"/>
    <col min="10741" max="10741" width="5.28515625" style="264" customWidth="1"/>
    <col min="10742" max="10742" width="9.42578125" style="264" bestFit="1" customWidth="1"/>
    <col min="10743" max="10743" width="25.7109375" style="264" bestFit="1" customWidth="1"/>
    <col min="10744" max="10744" width="21" style="264" customWidth="1"/>
    <col min="10745" max="10745" width="20.28515625" style="264" customWidth="1"/>
    <col min="10746" max="10989" width="10.28515625" style="264"/>
    <col min="10990" max="10990" width="3.7109375" style="264" customWidth="1"/>
    <col min="10991" max="10991" width="5.28515625" style="264" customWidth="1"/>
    <col min="10992" max="10992" width="9.42578125" style="264" bestFit="1" customWidth="1"/>
    <col min="10993" max="10993" width="25.7109375" style="264" bestFit="1" customWidth="1"/>
    <col min="10994" max="10995" width="21.7109375" style="264" customWidth="1"/>
    <col min="10996" max="10996" width="10.28515625" style="264" customWidth="1"/>
    <col min="10997" max="10997" width="5.28515625" style="264" customWidth="1"/>
    <col min="10998" max="10998" width="9.42578125" style="264" bestFit="1" customWidth="1"/>
    <col min="10999" max="10999" width="25.7109375" style="264" bestFit="1" customWidth="1"/>
    <col min="11000" max="11000" width="21" style="264" customWidth="1"/>
    <col min="11001" max="11001" width="20.28515625" style="264" customWidth="1"/>
    <col min="11002" max="11245" width="10.28515625" style="264"/>
    <col min="11246" max="11246" width="3.7109375" style="264" customWidth="1"/>
    <col min="11247" max="11247" width="5.28515625" style="264" customWidth="1"/>
    <col min="11248" max="11248" width="9.42578125" style="264" bestFit="1" customWidth="1"/>
    <col min="11249" max="11249" width="25.7109375" style="264" bestFit="1" customWidth="1"/>
    <col min="11250" max="11251" width="21.7109375" style="264" customWidth="1"/>
    <col min="11252" max="11252" width="10.28515625" style="264" customWidth="1"/>
    <col min="11253" max="11253" width="5.28515625" style="264" customWidth="1"/>
    <col min="11254" max="11254" width="9.42578125" style="264" bestFit="1" customWidth="1"/>
    <col min="11255" max="11255" width="25.7109375" style="264" bestFit="1" customWidth="1"/>
    <col min="11256" max="11256" width="21" style="264" customWidth="1"/>
    <col min="11257" max="11257" width="20.28515625" style="264" customWidth="1"/>
    <col min="11258" max="11501" width="10.28515625" style="264"/>
    <col min="11502" max="11502" width="3.7109375" style="264" customWidth="1"/>
    <col min="11503" max="11503" width="5.28515625" style="264" customWidth="1"/>
    <col min="11504" max="11504" width="9.42578125" style="264" bestFit="1" customWidth="1"/>
    <col min="11505" max="11505" width="25.7109375" style="264" bestFit="1" customWidth="1"/>
    <col min="11506" max="11507" width="21.7109375" style="264" customWidth="1"/>
    <col min="11508" max="11508" width="10.28515625" style="264" customWidth="1"/>
    <col min="11509" max="11509" width="5.28515625" style="264" customWidth="1"/>
    <col min="11510" max="11510" width="9.42578125" style="264" bestFit="1" customWidth="1"/>
    <col min="11511" max="11511" width="25.7109375" style="264" bestFit="1" customWidth="1"/>
    <col min="11512" max="11512" width="21" style="264" customWidth="1"/>
    <col min="11513" max="11513" width="20.28515625" style="264" customWidth="1"/>
    <col min="11514" max="11757" width="10.28515625" style="264"/>
    <col min="11758" max="11758" width="3.7109375" style="264" customWidth="1"/>
    <col min="11759" max="11759" width="5.28515625" style="264" customWidth="1"/>
    <col min="11760" max="11760" width="9.42578125" style="264" bestFit="1" customWidth="1"/>
    <col min="11761" max="11761" width="25.7109375" style="264" bestFit="1" customWidth="1"/>
    <col min="11762" max="11763" width="21.7109375" style="264" customWidth="1"/>
    <col min="11764" max="11764" width="10.28515625" style="264" customWidth="1"/>
    <col min="11765" max="11765" width="5.28515625" style="264" customWidth="1"/>
    <col min="11766" max="11766" width="9.42578125" style="264" bestFit="1" customWidth="1"/>
    <col min="11767" max="11767" width="25.7109375" style="264" bestFit="1" customWidth="1"/>
    <col min="11768" max="11768" width="21" style="264" customWidth="1"/>
    <col min="11769" max="11769" width="20.28515625" style="264" customWidth="1"/>
    <col min="11770" max="12013" width="10.28515625" style="264"/>
    <col min="12014" max="12014" width="3.7109375" style="264" customWidth="1"/>
    <col min="12015" max="12015" width="5.28515625" style="264" customWidth="1"/>
    <col min="12016" max="12016" width="9.42578125" style="264" bestFit="1" customWidth="1"/>
    <col min="12017" max="12017" width="25.7109375" style="264" bestFit="1" customWidth="1"/>
    <col min="12018" max="12019" width="21.7109375" style="264" customWidth="1"/>
    <col min="12020" max="12020" width="10.28515625" style="264" customWidth="1"/>
    <col min="12021" max="12021" width="5.28515625" style="264" customWidth="1"/>
    <col min="12022" max="12022" width="9.42578125" style="264" bestFit="1" customWidth="1"/>
    <col min="12023" max="12023" width="25.7109375" style="264" bestFit="1" customWidth="1"/>
    <col min="12024" max="12024" width="21" style="264" customWidth="1"/>
    <col min="12025" max="12025" width="20.28515625" style="264" customWidth="1"/>
    <col min="12026" max="12269" width="10.28515625" style="264"/>
    <col min="12270" max="12270" width="3.7109375" style="264" customWidth="1"/>
    <col min="12271" max="12271" width="5.28515625" style="264" customWidth="1"/>
    <col min="12272" max="12272" width="9.42578125" style="264" bestFit="1" customWidth="1"/>
    <col min="12273" max="12273" width="25.7109375" style="264" bestFit="1" customWidth="1"/>
    <col min="12274" max="12275" width="21.7109375" style="264" customWidth="1"/>
    <col min="12276" max="12276" width="10.28515625" style="264" customWidth="1"/>
    <col min="12277" max="12277" width="5.28515625" style="264" customWidth="1"/>
    <col min="12278" max="12278" width="9.42578125" style="264" bestFit="1" customWidth="1"/>
    <col min="12279" max="12279" width="25.7109375" style="264" bestFit="1" customWidth="1"/>
    <col min="12280" max="12280" width="21" style="264" customWidth="1"/>
    <col min="12281" max="12281" width="20.28515625" style="264" customWidth="1"/>
    <col min="12282" max="12525" width="10.28515625" style="264"/>
    <col min="12526" max="12526" width="3.7109375" style="264" customWidth="1"/>
    <col min="12527" max="12527" width="5.28515625" style="264" customWidth="1"/>
    <col min="12528" max="12528" width="9.42578125" style="264" bestFit="1" customWidth="1"/>
    <col min="12529" max="12529" width="25.7109375" style="264" bestFit="1" customWidth="1"/>
    <col min="12530" max="12531" width="21.7109375" style="264" customWidth="1"/>
    <col min="12532" max="12532" width="10.28515625" style="264" customWidth="1"/>
    <col min="12533" max="12533" width="5.28515625" style="264" customWidth="1"/>
    <col min="12534" max="12534" width="9.42578125" style="264" bestFit="1" customWidth="1"/>
    <col min="12535" max="12535" width="25.7109375" style="264" bestFit="1" customWidth="1"/>
    <col min="12536" max="12536" width="21" style="264" customWidth="1"/>
    <col min="12537" max="12537" width="20.28515625" style="264" customWidth="1"/>
    <col min="12538" max="12781" width="10.28515625" style="264"/>
    <col min="12782" max="12782" width="3.7109375" style="264" customWidth="1"/>
    <col min="12783" max="12783" width="5.28515625" style="264" customWidth="1"/>
    <col min="12784" max="12784" width="9.42578125" style="264" bestFit="1" customWidth="1"/>
    <col min="12785" max="12785" width="25.7109375" style="264" bestFit="1" customWidth="1"/>
    <col min="12786" max="12787" width="21.7109375" style="264" customWidth="1"/>
    <col min="12788" max="12788" width="10.28515625" style="264" customWidth="1"/>
    <col min="12789" max="12789" width="5.28515625" style="264" customWidth="1"/>
    <col min="12790" max="12790" width="9.42578125" style="264" bestFit="1" customWidth="1"/>
    <col min="12791" max="12791" width="25.7109375" style="264" bestFit="1" customWidth="1"/>
    <col min="12792" max="12792" width="21" style="264" customWidth="1"/>
    <col min="12793" max="12793" width="20.28515625" style="264" customWidth="1"/>
    <col min="12794" max="13037" width="10.28515625" style="264"/>
    <col min="13038" max="13038" width="3.7109375" style="264" customWidth="1"/>
    <col min="13039" max="13039" width="5.28515625" style="264" customWidth="1"/>
    <col min="13040" max="13040" width="9.42578125" style="264" bestFit="1" customWidth="1"/>
    <col min="13041" max="13041" width="25.7109375" style="264" bestFit="1" customWidth="1"/>
    <col min="13042" max="13043" width="21.7109375" style="264" customWidth="1"/>
    <col min="13044" max="13044" width="10.28515625" style="264" customWidth="1"/>
    <col min="13045" max="13045" width="5.28515625" style="264" customWidth="1"/>
    <col min="13046" max="13046" width="9.42578125" style="264" bestFit="1" customWidth="1"/>
    <col min="13047" max="13047" width="25.7109375" style="264" bestFit="1" customWidth="1"/>
    <col min="13048" max="13048" width="21" style="264" customWidth="1"/>
    <col min="13049" max="13049" width="20.28515625" style="264" customWidth="1"/>
    <col min="13050" max="13293" width="10.28515625" style="264"/>
    <col min="13294" max="13294" width="3.7109375" style="264" customWidth="1"/>
    <col min="13295" max="13295" width="5.28515625" style="264" customWidth="1"/>
    <col min="13296" max="13296" width="9.42578125" style="264" bestFit="1" customWidth="1"/>
    <col min="13297" max="13297" width="25.7109375" style="264" bestFit="1" customWidth="1"/>
    <col min="13298" max="13299" width="21.7109375" style="264" customWidth="1"/>
    <col min="13300" max="13300" width="10.28515625" style="264" customWidth="1"/>
    <col min="13301" max="13301" width="5.28515625" style="264" customWidth="1"/>
    <col min="13302" max="13302" width="9.42578125" style="264" bestFit="1" customWidth="1"/>
    <col min="13303" max="13303" width="25.7109375" style="264" bestFit="1" customWidth="1"/>
    <col min="13304" max="13304" width="21" style="264" customWidth="1"/>
    <col min="13305" max="13305" width="20.28515625" style="264" customWidth="1"/>
    <col min="13306" max="13549" width="10.28515625" style="264"/>
    <col min="13550" max="13550" width="3.7109375" style="264" customWidth="1"/>
    <col min="13551" max="13551" width="5.28515625" style="264" customWidth="1"/>
    <col min="13552" max="13552" width="9.42578125" style="264" bestFit="1" customWidth="1"/>
    <col min="13553" max="13553" width="25.7109375" style="264" bestFit="1" customWidth="1"/>
    <col min="13554" max="13555" width="21.7109375" style="264" customWidth="1"/>
    <col min="13556" max="13556" width="10.28515625" style="264" customWidth="1"/>
    <col min="13557" max="13557" width="5.28515625" style="264" customWidth="1"/>
    <col min="13558" max="13558" width="9.42578125" style="264" bestFit="1" customWidth="1"/>
    <col min="13559" max="13559" width="25.7109375" style="264" bestFit="1" customWidth="1"/>
    <col min="13560" max="13560" width="21" style="264" customWidth="1"/>
    <col min="13561" max="13561" width="20.28515625" style="264" customWidth="1"/>
    <col min="13562" max="13805" width="10.28515625" style="264"/>
    <col min="13806" max="13806" width="3.7109375" style="264" customWidth="1"/>
    <col min="13807" max="13807" width="5.28515625" style="264" customWidth="1"/>
    <col min="13808" max="13808" width="9.42578125" style="264" bestFit="1" customWidth="1"/>
    <col min="13809" max="13809" width="25.7109375" style="264" bestFit="1" customWidth="1"/>
    <col min="13810" max="13811" width="21.7109375" style="264" customWidth="1"/>
    <col min="13812" max="13812" width="10.28515625" style="264" customWidth="1"/>
    <col min="13813" max="13813" width="5.28515625" style="264" customWidth="1"/>
    <col min="13814" max="13814" width="9.42578125" style="264" bestFit="1" customWidth="1"/>
    <col min="13815" max="13815" width="25.7109375" style="264" bestFit="1" customWidth="1"/>
    <col min="13816" max="13816" width="21" style="264" customWidth="1"/>
    <col min="13817" max="13817" width="20.28515625" style="264" customWidth="1"/>
    <col min="13818" max="14061" width="10.28515625" style="264"/>
    <col min="14062" max="14062" width="3.7109375" style="264" customWidth="1"/>
    <col min="14063" max="14063" width="5.28515625" style="264" customWidth="1"/>
    <col min="14064" max="14064" width="9.42578125" style="264" bestFit="1" customWidth="1"/>
    <col min="14065" max="14065" width="25.7109375" style="264" bestFit="1" customWidth="1"/>
    <col min="14066" max="14067" width="21.7109375" style="264" customWidth="1"/>
    <col min="14068" max="14068" width="10.28515625" style="264" customWidth="1"/>
    <col min="14069" max="14069" width="5.28515625" style="264" customWidth="1"/>
    <col min="14070" max="14070" width="9.42578125" style="264" bestFit="1" customWidth="1"/>
    <col min="14071" max="14071" width="25.7109375" style="264" bestFit="1" customWidth="1"/>
    <col min="14072" max="14072" width="21" style="264" customWidth="1"/>
    <col min="14073" max="14073" width="20.28515625" style="264" customWidth="1"/>
    <col min="14074" max="14317" width="10.28515625" style="264"/>
    <col min="14318" max="14318" width="3.7109375" style="264" customWidth="1"/>
    <col min="14319" max="14319" width="5.28515625" style="264" customWidth="1"/>
    <col min="14320" max="14320" width="9.42578125" style="264" bestFit="1" customWidth="1"/>
    <col min="14321" max="14321" width="25.7109375" style="264" bestFit="1" customWidth="1"/>
    <col min="14322" max="14323" width="21.7109375" style="264" customWidth="1"/>
    <col min="14324" max="14324" width="10.28515625" style="264" customWidth="1"/>
    <col min="14325" max="14325" width="5.28515625" style="264" customWidth="1"/>
    <col min="14326" max="14326" width="9.42578125" style="264" bestFit="1" customWidth="1"/>
    <col min="14327" max="14327" width="25.7109375" style="264" bestFit="1" customWidth="1"/>
    <col min="14328" max="14328" width="21" style="264" customWidth="1"/>
    <col min="14329" max="14329" width="20.28515625" style="264" customWidth="1"/>
    <col min="14330" max="14573" width="10.28515625" style="264"/>
    <col min="14574" max="14574" width="3.7109375" style="264" customWidth="1"/>
    <col min="14575" max="14575" width="5.28515625" style="264" customWidth="1"/>
    <col min="14576" max="14576" width="9.42578125" style="264" bestFit="1" customWidth="1"/>
    <col min="14577" max="14577" width="25.7109375" style="264" bestFit="1" customWidth="1"/>
    <col min="14578" max="14579" width="21.7109375" style="264" customWidth="1"/>
    <col min="14580" max="14580" width="10.28515625" style="264" customWidth="1"/>
    <col min="14581" max="14581" width="5.28515625" style="264" customWidth="1"/>
    <col min="14582" max="14582" width="9.42578125" style="264" bestFit="1" customWidth="1"/>
    <col min="14583" max="14583" width="25.7109375" style="264" bestFit="1" customWidth="1"/>
    <col min="14584" max="14584" width="21" style="264" customWidth="1"/>
    <col min="14585" max="14585" width="20.28515625" style="264" customWidth="1"/>
    <col min="14586" max="14829" width="10.28515625" style="264"/>
    <col min="14830" max="14830" width="3.7109375" style="264" customWidth="1"/>
    <col min="14831" max="14831" width="5.28515625" style="264" customWidth="1"/>
    <col min="14832" max="14832" width="9.42578125" style="264" bestFit="1" customWidth="1"/>
    <col min="14833" max="14833" width="25.7109375" style="264" bestFit="1" customWidth="1"/>
    <col min="14834" max="14835" width="21.7109375" style="264" customWidth="1"/>
    <col min="14836" max="14836" width="10.28515625" style="264" customWidth="1"/>
    <col min="14837" max="14837" width="5.28515625" style="264" customWidth="1"/>
    <col min="14838" max="14838" width="9.42578125" style="264" bestFit="1" customWidth="1"/>
    <col min="14839" max="14839" width="25.7109375" style="264" bestFit="1" customWidth="1"/>
    <col min="14840" max="14840" width="21" style="264" customWidth="1"/>
    <col min="14841" max="14841" width="20.28515625" style="264" customWidth="1"/>
    <col min="14842" max="15085" width="10.28515625" style="264"/>
    <col min="15086" max="15086" width="3.7109375" style="264" customWidth="1"/>
    <col min="15087" max="15087" width="5.28515625" style="264" customWidth="1"/>
    <col min="15088" max="15088" width="9.42578125" style="264" bestFit="1" customWidth="1"/>
    <col min="15089" max="15089" width="25.7109375" style="264" bestFit="1" customWidth="1"/>
    <col min="15090" max="15091" width="21.7109375" style="264" customWidth="1"/>
    <col min="15092" max="15092" width="10.28515625" style="264" customWidth="1"/>
    <col min="15093" max="15093" width="5.28515625" style="264" customWidth="1"/>
    <col min="15094" max="15094" width="9.42578125" style="264" bestFit="1" customWidth="1"/>
    <col min="15095" max="15095" width="25.7109375" style="264" bestFit="1" customWidth="1"/>
    <col min="15096" max="15096" width="21" style="264" customWidth="1"/>
    <col min="15097" max="15097" width="20.28515625" style="264" customWidth="1"/>
    <col min="15098" max="15341" width="10.28515625" style="264"/>
    <col min="15342" max="15342" width="3.7109375" style="264" customWidth="1"/>
    <col min="15343" max="15343" width="5.28515625" style="264" customWidth="1"/>
    <col min="15344" max="15344" width="9.42578125" style="264" bestFit="1" customWidth="1"/>
    <col min="15345" max="15345" width="25.7109375" style="264" bestFit="1" customWidth="1"/>
    <col min="15346" max="15347" width="21.7109375" style="264" customWidth="1"/>
    <col min="15348" max="15348" width="10.28515625" style="264" customWidth="1"/>
    <col min="15349" max="15349" width="5.28515625" style="264" customWidth="1"/>
    <col min="15350" max="15350" width="9.42578125" style="264" bestFit="1" customWidth="1"/>
    <col min="15351" max="15351" width="25.7109375" style="264" bestFit="1" customWidth="1"/>
    <col min="15352" max="15352" width="21" style="264" customWidth="1"/>
    <col min="15353" max="15353" width="20.28515625" style="264" customWidth="1"/>
    <col min="15354" max="15597" width="10.28515625" style="264"/>
    <col min="15598" max="15598" width="3.7109375" style="264" customWidth="1"/>
    <col min="15599" max="15599" width="5.28515625" style="264" customWidth="1"/>
    <col min="15600" max="15600" width="9.42578125" style="264" bestFit="1" customWidth="1"/>
    <col min="15601" max="15601" width="25.7109375" style="264" bestFit="1" customWidth="1"/>
    <col min="15602" max="15603" width="21.7109375" style="264" customWidth="1"/>
    <col min="15604" max="15604" width="10.28515625" style="264" customWidth="1"/>
    <col min="15605" max="15605" width="5.28515625" style="264" customWidth="1"/>
    <col min="15606" max="15606" width="9.42578125" style="264" bestFit="1" customWidth="1"/>
    <col min="15607" max="15607" width="25.7109375" style="264" bestFit="1" customWidth="1"/>
    <col min="15608" max="15608" width="21" style="264" customWidth="1"/>
    <col min="15609" max="15609" width="20.28515625" style="264" customWidth="1"/>
    <col min="15610" max="15853" width="10.28515625" style="264"/>
    <col min="15854" max="15854" width="3.7109375" style="264" customWidth="1"/>
    <col min="15855" max="15855" width="5.28515625" style="264" customWidth="1"/>
    <col min="15856" max="15856" width="9.42578125" style="264" bestFit="1" customWidth="1"/>
    <col min="15857" max="15857" width="25.7109375" style="264" bestFit="1" customWidth="1"/>
    <col min="15858" max="15859" width="21.7109375" style="264" customWidth="1"/>
    <col min="15860" max="15860" width="10.28515625" style="264" customWidth="1"/>
    <col min="15861" max="15861" width="5.28515625" style="264" customWidth="1"/>
    <col min="15862" max="15862" width="9.42578125" style="264" bestFit="1" customWidth="1"/>
    <col min="15863" max="15863" width="25.7109375" style="264" bestFit="1" customWidth="1"/>
    <col min="15864" max="15864" width="21" style="264" customWidth="1"/>
    <col min="15865" max="15865" width="20.28515625" style="264" customWidth="1"/>
    <col min="15866" max="16109" width="10.28515625" style="264"/>
    <col min="16110" max="16110" width="3.7109375" style="264" customWidth="1"/>
    <col min="16111" max="16111" width="5.28515625" style="264" customWidth="1"/>
    <col min="16112" max="16112" width="9.42578125" style="264" bestFit="1" customWidth="1"/>
    <col min="16113" max="16113" width="25.7109375" style="264" bestFit="1" customWidth="1"/>
    <col min="16114" max="16115" width="21.7109375" style="264" customWidth="1"/>
    <col min="16116" max="16116" width="10.28515625" style="264" customWidth="1"/>
    <col min="16117" max="16117" width="5.28515625" style="264" customWidth="1"/>
    <col min="16118" max="16118" width="9.42578125" style="264" bestFit="1" customWidth="1"/>
    <col min="16119" max="16119" width="25.7109375" style="264" bestFit="1" customWidth="1"/>
    <col min="16120" max="16120" width="21" style="264" customWidth="1"/>
    <col min="16121" max="16121" width="20.28515625" style="264" customWidth="1"/>
    <col min="16122" max="16384" width="10.28515625" style="264"/>
  </cols>
  <sheetData>
    <row r="1" spans="2:8">
      <c r="B1" s="263"/>
      <c r="C1" s="263"/>
      <c r="D1" s="263"/>
      <c r="E1" s="263"/>
      <c r="F1" s="263"/>
    </row>
    <row r="2" spans="2:8" ht="18.75">
      <c r="B2" s="263"/>
      <c r="C2" s="265" t="s">
        <v>145</v>
      </c>
      <c r="D2" s="265"/>
      <c r="E2" s="265"/>
      <c r="F2" s="265"/>
    </row>
    <row r="3" spans="2:8" ht="18.75">
      <c r="B3" s="263"/>
      <c r="C3" s="266" t="s">
        <v>1000</v>
      </c>
      <c r="D3" s="266"/>
      <c r="E3" s="266"/>
      <c r="F3" s="266"/>
    </row>
    <row r="4" spans="2:8">
      <c r="B4" s="263"/>
      <c r="C4" s="448"/>
      <c r="D4" s="448"/>
      <c r="E4" s="263"/>
      <c r="F4" s="263"/>
    </row>
    <row r="5" spans="2:8">
      <c r="B5" s="263"/>
      <c r="C5" s="534" t="s">
        <v>121</v>
      </c>
      <c r="D5" s="534" t="s">
        <v>122</v>
      </c>
      <c r="E5" s="535" t="s">
        <v>1938</v>
      </c>
      <c r="F5" s="535" t="s">
        <v>1946</v>
      </c>
    </row>
    <row r="6" spans="2:8">
      <c r="B6" s="263"/>
      <c r="C6" s="536" t="s">
        <v>1252</v>
      </c>
      <c r="D6" s="537" t="s">
        <v>324</v>
      </c>
      <c r="E6" s="546">
        <v>12752</v>
      </c>
      <c r="F6" s="546">
        <v>13099</v>
      </c>
      <c r="G6"/>
      <c r="H6"/>
    </row>
    <row r="7" spans="2:8">
      <c r="B7" s="263"/>
      <c r="C7" s="536" t="s">
        <v>1253</v>
      </c>
      <c r="D7" s="537" t="s">
        <v>325</v>
      </c>
      <c r="E7" s="546">
        <v>12755</v>
      </c>
      <c r="F7" s="546">
        <v>12906</v>
      </c>
      <c r="G7"/>
      <c r="H7"/>
    </row>
    <row r="8" spans="2:8">
      <c r="B8" s="263"/>
      <c r="C8" s="536" t="s">
        <v>1254</v>
      </c>
      <c r="D8" s="537" t="s">
        <v>326</v>
      </c>
      <c r="E8" s="546">
        <v>13439</v>
      </c>
      <c r="F8" s="546">
        <v>13262</v>
      </c>
      <c r="G8"/>
      <c r="H8"/>
    </row>
    <row r="9" spans="2:8">
      <c r="B9" s="263"/>
      <c r="C9" s="536" t="s">
        <v>1255</v>
      </c>
      <c r="D9" s="537" t="s">
        <v>327</v>
      </c>
      <c r="E9" s="546">
        <v>11581</v>
      </c>
      <c r="F9" s="546">
        <v>11798</v>
      </c>
      <c r="G9"/>
      <c r="H9"/>
    </row>
    <row r="10" spans="2:8">
      <c r="B10" s="263"/>
      <c r="C10" s="536" t="s">
        <v>1256</v>
      </c>
      <c r="D10" s="537" t="s">
        <v>328</v>
      </c>
      <c r="E10" s="546">
        <v>16179</v>
      </c>
      <c r="F10" s="546">
        <v>16653</v>
      </c>
      <c r="G10"/>
      <c r="H10"/>
    </row>
    <row r="11" spans="2:8">
      <c r="B11" s="263"/>
      <c r="C11" s="536" t="s">
        <v>1257</v>
      </c>
      <c r="D11" s="537" t="s">
        <v>329</v>
      </c>
      <c r="E11" s="546">
        <v>11352</v>
      </c>
      <c r="F11" s="546">
        <v>11429</v>
      </c>
      <c r="G11"/>
      <c r="H11"/>
    </row>
    <row r="12" spans="2:8">
      <c r="B12" s="263"/>
      <c r="C12" s="536" t="s">
        <v>1258</v>
      </c>
      <c r="D12" s="537" t="s">
        <v>330</v>
      </c>
      <c r="E12" s="546">
        <v>11034</v>
      </c>
      <c r="F12" s="546">
        <v>11162</v>
      </c>
      <c r="G12"/>
      <c r="H12"/>
    </row>
    <row r="13" spans="2:8">
      <c r="B13" s="263"/>
      <c r="C13" s="536" t="s">
        <v>1259</v>
      </c>
      <c r="D13" s="537" t="s">
        <v>331</v>
      </c>
      <c r="E13" s="546">
        <v>13094</v>
      </c>
      <c r="F13" s="546">
        <v>13336</v>
      </c>
      <c r="G13"/>
      <c r="H13"/>
    </row>
    <row r="14" spans="2:8">
      <c r="B14" s="263"/>
      <c r="C14" s="536" t="s">
        <v>1260</v>
      </c>
      <c r="D14" s="537" t="s">
        <v>332</v>
      </c>
      <c r="E14" s="546">
        <v>13399</v>
      </c>
      <c r="F14" s="546">
        <v>13733</v>
      </c>
      <c r="G14"/>
      <c r="H14"/>
    </row>
    <row r="15" spans="2:8">
      <c r="B15" s="263"/>
      <c r="C15" s="536" t="s">
        <v>1261</v>
      </c>
      <c r="D15" s="537" t="s">
        <v>333</v>
      </c>
      <c r="E15" s="546">
        <v>12715</v>
      </c>
      <c r="F15" s="546">
        <v>13052</v>
      </c>
      <c r="G15"/>
      <c r="H15"/>
    </row>
    <row r="16" spans="2:8">
      <c r="B16" s="263"/>
      <c r="C16" s="536" t="s">
        <v>1262</v>
      </c>
      <c r="D16" s="537" t="s">
        <v>334</v>
      </c>
      <c r="E16" s="546">
        <v>11037</v>
      </c>
      <c r="F16" s="546">
        <v>11294</v>
      </c>
      <c r="G16"/>
      <c r="H16"/>
    </row>
    <row r="17" spans="2:8">
      <c r="B17" s="263"/>
      <c r="C17" s="536" t="s">
        <v>1263</v>
      </c>
      <c r="D17" s="537" t="s">
        <v>335</v>
      </c>
      <c r="E17" s="546">
        <v>12930</v>
      </c>
      <c r="F17" s="546">
        <v>13337</v>
      </c>
      <c r="G17"/>
      <c r="H17"/>
    </row>
    <row r="18" spans="2:8">
      <c r="B18" s="263"/>
      <c r="C18" s="536" t="s">
        <v>1264</v>
      </c>
      <c r="D18" s="537" t="s">
        <v>336</v>
      </c>
      <c r="E18" s="546">
        <v>63306</v>
      </c>
      <c r="F18" s="546">
        <v>63762</v>
      </c>
      <c r="G18"/>
      <c r="H18"/>
    </row>
    <row r="19" spans="2:8">
      <c r="B19" s="263"/>
      <c r="C19" s="536" t="s">
        <v>1265</v>
      </c>
      <c r="D19" s="537" t="s">
        <v>337</v>
      </c>
      <c r="E19" s="546">
        <v>11547</v>
      </c>
      <c r="F19" s="546">
        <v>11616</v>
      </c>
      <c r="G19"/>
      <c r="H19"/>
    </row>
    <row r="20" spans="2:8">
      <c r="B20" s="263"/>
      <c r="C20" s="536" t="s">
        <v>1266</v>
      </c>
      <c r="D20" s="537" t="s">
        <v>338</v>
      </c>
      <c r="E20" s="546">
        <v>18697</v>
      </c>
      <c r="F20" s="546">
        <v>19299</v>
      </c>
      <c r="G20"/>
      <c r="H20"/>
    </row>
    <row r="21" spans="2:8">
      <c r="B21" s="263"/>
      <c r="C21" s="536" t="s">
        <v>1267</v>
      </c>
      <c r="D21" s="537" t="s">
        <v>339</v>
      </c>
      <c r="E21" s="546">
        <v>10711</v>
      </c>
      <c r="F21" s="546">
        <v>10941</v>
      </c>
      <c r="G21"/>
      <c r="H21"/>
    </row>
    <row r="22" spans="2:8">
      <c r="B22" s="263"/>
      <c r="C22" s="536" t="s">
        <v>1268</v>
      </c>
      <c r="D22" s="537" t="s">
        <v>340</v>
      </c>
      <c r="E22" s="546">
        <v>20494</v>
      </c>
      <c r="F22" s="546">
        <v>20531</v>
      </c>
      <c r="G22"/>
      <c r="H22"/>
    </row>
    <row r="23" spans="2:8">
      <c r="B23" s="263"/>
      <c r="C23" s="536" t="s">
        <v>1269</v>
      </c>
      <c r="D23" s="537" t="s">
        <v>341</v>
      </c>
      <c r="E23" s="546">
        <v>14073</v>
      </c>
      <c r="F23" s="546">
        <v>14369</v>
      </c>
      <c r="G23"/>
      <c r="H23"/>
    </row>
    <row r="24" spans="2:8">
      <c r="B24" s="263"/>
      <c r="C24" s="536" t="s">
        <v>1270</v>
      </c>
      <c r="D24" s="537" t="s">
        <v>342</v>
      </c>
      <c r="E24" s="546">
        <v>22133</v>
      </c>
      <c r="F24" s="546">
        <v>22534</v>
      </c>
      <c r="G24"/>
      <c r="H24"/>
    </row>
    <row r="25" spans="2:8">
      <c r="B25" s="263"/>
      <c r="C25" s="536" t="s">
        <v>1271</v>
      </c>
      <c r="D25" s="537" t="s">
        <v>343</v>
      </c>
      <c r="E25" s="546">
        <v>12684</v>
      </c>
      <c r="F25" s="546">
        <v>13214</v>
      </c>
      <c r="G25"/>
      <c r="H25"/>
    </row>
    <row r="26" spans="2:8">
      <c r="B26" s="263"/>
      <c r="C26" s="536" t="s">
        <v>1272</v>
      </c>
      <c r="D26" s="537" t="s">
        <v>344</v>
      </c>
      <c r="E26" s="546">
        <v>10848</v>
      </c>
      <c r="F26" s="546">
        <v>11271</v>
      </c>
      <c r="G26"/>
      <c r="H26"/>
    </row>
    <row r="27" spans="2:8">
      <c r="B27" s="263"/>
      <c r="C27" s="536" t="s">
        <v>1273</v>
      </c>
      <c r="D27" s="537" t="s">
        <v>345</v>
      </c>
      <c r="E27" s="546">
        <v>12949</v>
      </c>
      <c r="F27" s="546">
        <v>13322</v>
      </c>
      <c r="G27"/>
      <c r="H27"/>
    </row>
    <row r="28" spans="2:8">
      <c r="B28" s="263"/>
      <c r="C28" s="536" t="s">
        <v>1274</v>
      </c>
      <c r="D28" s="537" t="s">
        <v>346</v>
      </c>
      <c r="E28" s="546">
        <v>10385</v>
      </c>
      <c r="F28" s="546">
        <v>10367</v>
      </c>
      <c r="G28"/>
      <c r="H28"/>
    </row>
    <row r="29" spans="2:8">
      <c r="B29" s="263"/>
      <c r="C29" s="536" t="s">
        <v>1275</v>
      </c>
      <c r="D29" s="537" t="s">
        <v>347</v>
      </c>
      <c r="E29" s="546">
        <v>11644</v>
      </c>
      <c r="F29" s="546">
        <v>11813</v>
      </c>
      <c r="G29"/>
      <c r="H29"/>
    </row>
    <row r="30" spans="2:8">
      <c r="B30" s="263"/>
      <c r="C30" s="536" t="s">
        <v>1276</v>
      </c>
      <c r="D30" s="537" t="s">
        <v>348</v>
      </c>
      <c r="E30" s="546">
        <v>14648</v>
      </c>
      <c r="F30" s="546">
        <v>15073</v>
      </c>
      <c r="G30"/>
      <c r="H30"/>
    </row>
    <row r="31" spans="2:8">
      <c r="B31" s="263"/>
      <c r="C31" s="536" t="s">
        <v>1277</v>
      </c>
      <c r="D31" s="537" t="s">
        <v>349</v>
      </c>
      <c r="E31" s="546">
        <v>11311</v>
      </c>
      <c r="F31" s="546">
        <v>11508</v>
      </c>
      <c r="G31"/>
      <c r="H31"/>
    </row>
    <row r="32" spans="2:8">
      <c r="B32" s="263"/>
      <c r="C32" s="536" t="s">
        <v>1278</v>
      </c>
      <c r="D32" s="537" t="s">
        <v>350</v>
      </c>
      <c r="E32" s="546">
        <v>15097</v>
      </c>
      <c r="F32" s="546">
        <v>15499</v>
      </c>
      <c r="G32"/>
      <c r="H32"/>
    </row>
    <row r="33" spans="2:8">
      <c r="B33" s="263"/>
      <c r="C33" s="536" t="s">
        <v>1279</v>
      </c>
      <c r="D33" s="537" t="s">
        <v>351</v>
      </c>
      <c r="E33" s="546">
        <v>12005</v>
      </c>
      <c r="F33" s="546">
        <v>12268</v>
      </c>
      <c r="G33"/>
      <c r="H33"/>
    </row>
    <row r="34" spans="2:8">
      <c r="B34" s="263"/>
      <c r="C34" s="536" t="s">
        <v>1280</v>
      </c>
      <c r="D34" s="537" t="s">
        <v>352</v>
      </c>
      <c r="E34" s="546">
        <v>18203</v>
      </c>
      <c r="F34" s="546">
        <v>18392</v>
      </c>
      <c r="G34"/>
      <c r="H34"/>
    </row>
    <row r="35" spans="2:8">
      <c r="B35" s="263"/>
      <c r="C35" s="536" t="s">
        <v>1281</v>
      </c>
      <c r="D35" s="537" t="s">
        <v>353</v>
      </c>
      <c r="E35" s="546">
        <v>12357</v>
      </c>
      <c r="F35" s="546">
        <v>12560</v>
      </c>
      <c r="G35"/>
      <c r="H35"/>
    </row>
    <row r="36" spans="2:8">
      <c r="B36" s="263"/>
      <c r="C36" s="536" t="s">
        <v>1282</v>
      </c>
      <c r="D36" s="537" t="s">
        <v>354</v>
      </c>
      <c r="E36" s="546">
        <v>16626</v>
      </c>
      <c r="F36" s="546">
        <v>17082</v>
      </c>
      <c r="G36"/>
      <c r="H36"/>
    </row>
    <row r="37" spans="2:8">
      <c r="B37" s="263"/>
      <c r="C37" s="536" t="s">
        <v>1283</v>
      </c>
      <c r="D37" s="537" t="s">
        <v>355</v>
      </c>
      <c r="E37" s="546">
        <v>12693</v>
      </c>
      <c r="F37" s="546">
        <v>13192</v>
      </c>
      <c r="G37"/>
      <c r="H37"/>
    </row>
    <row r="38" spans="2:8">
      <c r="B38" s="263"/>
      <c r="C38" s="536" t="s">
        <v>1284</v>
      </c>
      <c r="D38" s="537" t="s">
        <v>356</v>
      </c>
      <c r="E38" s="546">
        <v>13226</v>
      </c>
      <c r="F38" s="546">
        <v>13489</v>
      </c>
      <c r="G38"/>
      <c r="H38"/>
    </row>
    <row r="39" spans="2:8">
      <c r="B39" s="263"/>
      <c r="C39" s="536" t="s">
        <v>1285</v>
      </c>
      <c r="D39" s="537" t="s">
        <v>357</v>
      </c>
      <c r="E39" s="546">
        <v>13206</v>
      </c>
      <c r="F39" s="546">
        <v>13489</v>
      </c>
      <c r="G39"/>
      <c r="H39"/>
    </row>
    <row r="40" spans="2:8">
      <c r="B40" s="263"/>
      <c r="C40" s="536" t="s">
        <v>1286</v>
      </c>
      <c r="D40" s="537" t="s">
        <v>358</v>
      </c>
      <c r="E40" s="546">
        <v>13762</v>
      </c>
      <c r="F40" s="546">
        <v>14062</v>
      </c>
      <c r="G40"/>
      <c r="H40"/>
    </row>
    <row r="41" spans="2:8">
      <c r="B41" s="263"/>
      <c r="C41" s="536" t="s">
        <v>1287</v>
      </c>
      <c r="D41" s="537" t="s">
        <v>359</v>
      </c>
      <c r="E41" s="546">
        <v>10329</v>
      </c>
      <c r="F41" s="546">
        <v>10342</v>
      </c>
      <c r="G41"/>
      <c r="H41"/>
    </row>
    <row r="42" spans="2:8">
      <c r="B42" s="263"/>
      <c r="C42" s="536" t="s">
        <v>1288</v>
      </c>
      <c r="D42" s="537" t="s">
        <v>360</v>
      </c>
      <c r="E42" s="546">
        <v>17370</v>
      </c>
      <c r="F42" s="546">
        <v>17943</v>
      </c>
      <c r="G42"/>
      <c r="H42"/>
    </row>
    <row r="43" spans="2:8">
      <c r="B43" s="263"/>
      <c r="C43" s="536" t="s">
        <v>1289</v>
      </c>
      <c r="D43" s="537" t="s">
        <v>361</v>
      </c>
      <c r="E43" s="546">
        <v>18785</v>
      </c>
      <c r="F43" s="546">
        <v>19059</v>
      </c>
      <c r="G43"/>
      <c r="H43"/>
    </row>
    <row r="44" spans="2:8">
      <c r="B44" s="263"/>
      <c r="C44" s="536" t="s">
        <v>1290</v>
      </c>
      <c r="D44" s="537" t="s">
        <v>362</v>
      </c>
      <c r="E44" s="546">
        <v>13130</v>
      </c>
      <c r="F44" s="546">
        <v>13620</v>
      </c>
      <c r="G44"/>
      <c r="H44"/>
    </row>
    <row r="45" spans="2:8">
      <c r="B45" s="263"/>
      <c r="C45" s="536" t="s">
        <v>1291</v>
      </c>
      <c r="D45" s="537" t="s">
        <v>363</v>
      </c>
      <c r="E45" s="546">
        <v>11151</v>
      </c>
      <c r="F45" s="546">
        <v>11131</v>
      </c>
      <c r="G45"/>
      <c r="H45"/>
    </row>
    <row r="46" spans="2:8">
      <c r="B46" s="263"/>
      <c r="C46" s="536" t="s">
        <v>1292</v>
      </c>
      <c r="D46" s="537" t="s">
        <v>364</v>
      </c>
      <c r="E46" s="546">
        <v>21695</v>
      </c>
      <c r="F46" s="546">
        <v>22370</v>
      </c>
      <c r="G46"/>
      <c r="H46"/>
    </row>
    <row r="47" spans="2:8">
      <c r="B47" s="263"/>
      <c r="C47" s="536" t="s">
        <v>1293</v>
      </c>
      <c r="D47" s="537" t="s">
        <v>365</v>
      </c>
      <c r="E47" s="546">
        <v>13420</v>
      </c>
      <c r="F47" s="546">
        <v>13766</v>
      </c>
      <c r="G47"/>
      <c r="H47"/>
    </row>
    <row r="48" spans="2:8">
      <c r="B48" s="263"/>
      <c r="C48" s="536" t="s">
        <v>1294</v>
      </c>
      <c r="D48" s="537" t="s">
        <v>366</v>
      </c>
      <c r="E48" s="546">
        <v>13307</v>
      </c>
      <c r="F48" s="546">
        <v>13706</v>
      </c>
      <c r="G48"/>
      <c r="H48"/>
    </row>
    <row r="49" spans="2:8">
      <c r="B49" s="263"/>
      <c r="C49" s="536" t="s">
        <v>1295</v>
      </c>
      <c r="D49" s="537" t="s">
        <v>367</v>
      </c>
      <c r="E49" s="546">
        <v>10634</v>
      </c>
      <c r="F49" s="546">
        <v>10631</v>
      </c>
      <c r="G49"/>
      <c r="H49"/>
    </row>
    <row r="50" spans="2:8">
      <c r="B50" s="263"/>
      <c r="C50" s="536" t="s">
        <v>1296</v>
      </c>
      <c r="D50" s="537" t="s">
        <v>368</v>
      </c>
      <c r="E50" s="546">
        <v>21147</v>
      </c>
      <c r="F50" s="546">
        <v>21210</v>
      </c>
      <c r="G50"/>
      <c r="H50"/>
    </row>
    <row r="51" spans="2:8">
      <c r="B51" s="263"/>
      <c r="C51" s="536" t="s">
        <v>1297</v>
      </c>
      <c r="D51" s="537" t="s">
        <v>369</v>
      </c>
      <c r="E51" s="546">
        <v>14968</v>
      </c>
      <c r="F51" s="546">
        <v>15327</v>
      </c>
      <c r="G51"/>
      <c r="H51"/>
    </row>
    <row r="52" spans="2:8">
      <c r="B52" s="263"/>
      <c r="C52" s="536" t="s">
        <v>1298</v>
      </c>
      <c r="D52" s="537" t="s">
        <v>370</v>
      </c>
      <c r="E52" s="546">
        <v>13179</v>
      </c>
      <c r="F52" s="546">
        <v>13682</v>
      </c>
      <c r="G52"/>
      <c r="H52"/>
    </row>
    <row r="53" spans="2:8">
      <c r="B53" s="263"/>
      <c r="C53" s="536" t="s">
        <v>1299</v>
      </c>
      <c r="D53" s="537" t="s">
        <v>371</v>
      </c>
      <c r="E53" s="546">
        <v>14071</v>
      </c>
      <c r="F53" s="546">
        <v>14412</v>
      </c>
      <c r="G53"/>
      <c r="H53"/>
    </row>
    <row r="54" spans="2:8">
      <c r="B54" s="263"/>
      <c r="C54" s="536" t="s">
        <v>1300</v>
      </c>
      <c r="D54" s="537" t="s">
        <v>372</v>
      </c>
      <c r="E54" s="546">
        <v>15097</v>
      </c>
      <c r="F54" s="546">
        <v>15485</v>
      </c>
      <c r="G54"/>
      <c r="H54"/>
    </row>
    <row r="55" spans="2:8">
      <c r="B55" s="263"/>
      <c r="C55" s="536" t="s">
        <v>1301</v>
      </c>
      <c r="D55" s="537" t="s">
        <v>373</v>
      </c>
      <c r="E55" s="546">
        <v>13523</v>
      </c>
      <c r="F55" s="546">
        <v>13672</v>
      </c>
      <c r="G55"/>
      <c r="H55"/>
    </row>
    <row r="56" spans="2:8">
      <c r="B56" s="263"/>
      <c r="C56" s="536" t="s">
        <v>1302</v>
      </c>
      <c r="D56" s="537" t="s">
        <v>374</v>
      </c>
      <c r="E56" s="546">
        <v>18674</v>
      </c>
      <c r="F56" s="546">
        <v>19042</v>
      </c>
      <c r="G56"/>
      <c r="H56"/>
    </row>
    <row r="57" spans="2:8">
      <c r="B57" s="263"/>
      <c r="C57" s="536" t="s">
        <v>1303</v>
      </c>
      <c r="D57" s="537" t="s">
        <v>375</v>
      </c>
      <c r="E57" s="546">
        <v>11785</v>
      </c>
      <c r="F57" s="546">
        <v>12121</v>
      </c>
      <c r="G57"/>
      <c r="H57"/>
    </row>
    <row r="58" spans="2:8">
      <c r="B58" s="263"/>
      <c r="C58" s="536" t="s">
        <v>1304</v>
      </c>
      <c r="D58" s="537" t="s">
        <v>376</v>
      </c>
      <c r="E58" s="546">
        <v>21569</v>
      </c>
      <c r="F58" s="546">
        <v>21888</v>
      </c>
      <c r="G58"/>
      <c r="H58"/>
    </row>
    <row r="59" spans="2:8">
      <c r="B59" s="263"/>
      <c r="C59" s="536" t="s">
        <v>1305</v>
      </c>
      <c r="D59" s="537" t="s">
        <v>377</v>
      </c>
      <c r="E59" s="546">
        <v>13148</v>
      </c>
      <c r="F59" s="546">
        <v>13477</v>
      </c>
      <c r="G59"/>
      <c r="H59"/>
    </row>
    <row r="60" spans="2:8">
      <c r="B60" s="263"/>
      <c r="C60" s="536" t="s">
        <v>1306</v>
      </c>
      <c r="D60" s="537" t="s">
        <v>378</v>
      </c>
      <c r="E60" s="546">
        <v>22617</v>
      </c>
      <c r="F60" s="546">
        <v>23228</v>
      </c>
      <c r="G60"/>
      <c r="H60"/>
    </row>
    <row r="61" spans="2:8">
      <c r="B61" s="263"/>
      <c r="C61" s="536" t="s">
        <v>1307</v>
      </c>
      <c r="D61" s="537" t="s">
        <v>1308</v>
      </c>
      <c r="E61" s="546">
        <v>15026</v>
      </c>
      <c r="F61" s="546">
        <v>15662</v>
      </c>
      <c r="G61"/>
      <c r="H61"/>
    </row>
    <row r="62" spans="2:8">
      <c r="B62" s="263"/>
      <c r="C62" s="536" t="s">
        <v>1309</v>
      </c>
      <c r="D62" s="537" t="s">
        <v>379</v>
      </c>
      <c r="E62" s="546">
        <v>14225</v>
      </c>
      <c r="F62" s="546">
        <v>14440</v>
      </c>
      <c r="G62"/>
      <c r="H62"/>
    </row>
    <row r="63" spans="2:8">
      <c r="B63" s="263"/>
      <c r="C63" s="536" t="s">
        <v>1310</v>
      </c>
      <c r="D63" s="537" t="s">
        <v>380</v>
      </c>
      <c r="E63" s="546">
        <v>11999</v>
      </c>
      <c r="F63" s="546">
        <v>12543</v>
      </c>
      <c r="G63"/>
      <c r="H63"/>
    </row>
    <row r="64" spans="2:8">
      <c r="B64" s="263"/>
      <c r="C64" s="536" t="s">
        <v>1311</v>
      </c>
      <c r="D64" s="537" t="s">
        <v>381</v>
      </c>
      <c r="E64" s="546">
        <v>15827</v>
      </c>
      <c r="F64" s="546">
        <v>16474</v>
      </c>
      <c r="G64"/>
      <c r="H64"/>
    </row>
    <row r="65" spans="2:8">
      <c r="B65" s="263"/>
      <c r="C65" s="536" t="s">
        <v>1312</v>
      </c>
      <c r="D65" s="537" t="s">
        <v>382</v>
      </c>
      <c r="E65" s="546">
        <v>18209</v>
      </c>
      <c r="F65" s="546">
        <v>18631</v>
      </c>
      <c r="G65"/>
      <c r="H65"/>
    </row>
    <row r="66" spans="2:8">
      <c r="B66" s="263"/>
      <c r="C66" s="536" t="s">
        <v>1313</v>
      </c>
      <c r="D66" s="537" t="s">
        <v>383</v>
      </c>
      <c r="E66" s="546">
        <v>23514</v>
      </c>
      <c r="F66" s="546">
        <v>23893</v>
      </c>
      <c r="G66"/>
      <c r="H66"/>
    </row>
    <row r="67" spans="2:8">
      <c r="B67" s="263"/>
      <c r="C67" s="536" t="s">
        <v>1314</v>
      </c>
      <c r="D67" s="537" t="s">
        <v>384</v>
      </c>
      <c r="E67" s="546">
        <v>66919</v>
      </c>
      <c r="F67" s="546">
        <v>72319</v>
      </c>
      <c r="G67"/>
      <c r="H67"/>
    </row>
    <row r="68" spans="2:8">
      <c r="B68" s="263"/>
      <c r="C68" s="536" t="s">
        <v>1315</v>
      </c>
      <c r="D68" s="537" t="s">
        <v>385</v>
      </c>
      <c r="E68" s="546">
        <v>14000</v>
      </c>
      <c r="F68" s="546">
        <v>14228</v>
      </c>
      <c r="G68"/>
      <c r="H68"/>
    </row>
    <row r="69" spans="2:8">
      <c r="B69" s="263"/>
      <c r="C69" s="536" t="s">
        <v>1316</v>
      </c>
      <c r="D69" s="537" t="s">
        <v>386</v>
      </c>
      <c r="E69" s="546">
        <v>9944</v>
      </c>
      <c r="F69" s="546">
        <v>10116</v>
      </c>
      <c r="G69"/>
      <c r="H69"/>
    </row>
    <row r="70" spans="2:8">
      <c r="B70" s="263"/>
      <c r="C70" s="536" t="s">
        <v>1317</v>
      </c>
      <c r="D70" s="537" t="s">
        <v>387</v>
      </c>
      <c r="E70" s="546">
        <v>12319</v>
      </c>
      <c r="F70" s="546">
        <v>12493</v>
      </c>
      <c r="G70"/>
      <c r="H70"/>
    </row>
    <row r="71" spans="2:8">
      <c r="B71" s="263"/>
      <c r="C71" s="536" t="s">
        <v>1318</v>
      </c>
      <c r="D71" s="537" t="s">
        <v>388</v>
      </c>
      <c r="E71" s="546">
        <v>14380</v>
      </c>
      <c r="F71" s="546">
        <v>14725</v>
      </c>
      <c r="G71"/>
      <c r="H71"/>
    </row>
    <row r="72" spans="2:8">
      <c r="B72" s="263"/>
      <c r="C72" s="536" t="s">
        <v>1319</v>
      </c>
      <c r="D72" s="537" t="s">
        <v>389</v>
      </c>
      <c r="E72" s="546">
        <v>22071</v>
      </c>
      <c r="F72" s="546">
        <v>22369</v>
      </c>
      <c r="G72"/>
      <c r="H72"/>
    </row>
    <row r="73" spans="2:8">
      <c r="B73" s="263"/>
      <c r="C73" s="536" t="s">
        <v>1320</v>
      </c>
      <c r="D73" s="537" t="s">
        <v>390</v>
      </c>
      <c r="E73" s="546">
        <v>13415</v>
      </c>
      <c r="F73" s="546">
        <v>14092</v>
      </c>
      <c r="G73"/>
      <c r="H73"/>
    </row>
    <row r="74" spans="2:8">
      <c r="B74" s="263"/>
      <c r="C74" s="536" t="s">
        <v>1321</v>
      </c>
      <c r="D74" s="537" t="s">
        <v>391</v>
      </c>
      <c r="E74" s="546">
        <v>15128</v>
      </c>
      <c r="F74" s="546">
        <v>15376</v>
      </c>
      <c r="G74"/>
      <c r="H74"/>
    </row>
    <row r="75" spans="2:8">
      <c r="B75" s="263"/>
      <c r="C75" s="536" t="s">
        <v>1322</v>
      </c>
      <c r="D75" s="537" t="s">
        <v>392</v>
      </c>
      <c r="E75" s="546">
        <v>12284</v>
      </c>
      <c r="F75" s="546">
        <v>12629</v>
      </c>
      <c r="G75"/>
      <c r="H75"/>
    </row>
    <row r="76" spans="2:8">
      <c r="B76" s="263"/>
      <c r="C76" s="536" t="s">
        <v>1323</v>
      </c>
      <c r="D76" s="537" t="s">
        <v>393</v>
      </c>
      <c r="E76" s="546">
        <v>13280</v>
      </c>
      <c r="F76" s="546">
        <v>13625</v>
      </c>
      <c r="G76"/>
      <c r="H76"/>
    </row>
    <row r="77" spans="2:8">
      <c r="B77" s="263"/>
      <c r="C77" s="536" t="s">
        <v>1324</v>
      </c>
      <c r="D77" s="537" t="s">
        <v>394</v>
      </c>
      <c r="E77" s="546">
        <v>13308</v>
      </c>
      <c r="F77" s="546">
        <v>13416</v>
      </c>
      <c r="G77"/>
      <c r="H77"/>
    </row>
    <row r="78" spans="2:8">
      <c r="B78" s="263"/>
      <c r="C78" s="536" t="s">
        <v>1325</v>
      </c>
      <c r="D78" s="537" t="s">
        <v>395</v>
      </c>
      <c r="E78" s="546">
        <v>11673</v>
      </c>
      <c r="F78" s="546">
        <v>11793</v>
      </c>
      <c r="G78"/>
      <c r="H78"/>
    </row>
    <row r="79" spans="2:8">
      <c r="B79" s="263"/>
      <c r="C79" s="536" t="s">
        <v>1326</v>
      </c>
      <c r="D79" s="537" t="s">
        <v>396</v>
      </c>
      <c r="E79" s="546">
        <v>21349</v>
      </c>
      <c r="F79" s="546">
        <v>21733</v>
      </c>
      <c r="G79"/>
      <c r="H79"/>
    </row>
    <row r="80" spans="2:8">
      <c r="B80" s="263"/>
      <c r="C80" s="536" t="s">
        <v>1327</v>
      </c>
      <c r="D80" s="537" t="s">
        <v>397</v>
      </c>
      <c r="E80" s="546">
        <v>12307</v>
      </c>
      <c r="F80" s="546">
        <v>12481</v>
      </c>
      <c r="G80"/>
      <c r="H80"/>
    </row>
    <row r="81" spans="2:8">
      <c r="B81" s="263"/>
      <c r="C81" s="536" t="s">
        <v>1328</v>
      </c>
      <c r="D81" s="537" t="s">
        <v>398</v>
      </c>
      <c r="E81" s="546">
        <v>10988</v>
      </c>
      <c r="F81" s="546">
        <v>11106</v>
      </c>
      <c r="G81"/>
      <c r="H81"/>
    </row>
    <row r="82" spans="2:8">
      <c r="B82" s="263"/>
      <c r="C82" s="536" t="s">
        <v>1329</v>
      </c>
      <c r="D82" s="537" t="s">
        <v>399</v>
      </c>
      <c r="E82" s="546">
        <v>11681</v>
      </c>
      <c r="F82" s="546">
        <v>11735</v>
      </c>
      <c r="G82"/>
      <c r="H82"/>
    </row>
    <row r="83" spans="2:8">
      <c r="B83" s="263"/>
      <c r="C83" s="536" t="s">
        <v>1330</v>
      </c>
      <c r="D83" s="537" t="s">
        <v>400</v>
      </c>
      <c r="E83" s="546">
        <v>13816</v>
      </c>
      <c r="F83" s="546">
        <v>14085</v>
      </c>
      <c r="G83"/>
      <c r="H83"/>
    </row>
    <row r="84" spans="2:8">
      <c r="B84" s="263"/>
      <c r="C84" s="536" t="s">
        <v>1331</v>
      </c>
      <c r="D84" s="537" t="s">
        <v>401</v>
      </c>
      <c r="E84" s="546">
        <v>11152</v>
      </c>
      <c r="F84" s="546">
        <v>10693</v>
      </c>
      <c r="G84"/>
      <c r="H84"/>
    </row>
    <row r="85" spans="2:8">
      <c r="B85" s="263"/>
      <c r="C85" s="536" t="s">
        <v>1332</v>
      </c>
      <c r="D85" s="537" t="s">
        <v>402</v>
      </c>
      <c r="E85" s="546">
        <v>10967</v>
      </c>
      <c r="F85" s="546">
        <v>10781</v>
      </c>
      <c r="G85"/>
      <c r="H85"/>
    </row>
    <row r="86" spans="2:8">
      <c r="B86" s="263"/>
      <c r="C86" s="536" t="s">
        <v>1333</v>
      </c>
      <c r="D86" s="537" t="s">
        <v>403</v>
      </c>
      <c r="E86" s="546">
        <v>12512</v>
      </c>
      <c r="F86" s="546">
        <v>12691</v>
      </c>
      <c r="G86"/>
      <c r="H86"/>
    </row>
    <row r="87" spans="2:8">
      <c r="B87" s="263"/>
      <c r="C87" s="536" t="s">
        <v>1334</v>
      </c>
      <c r="D87" s="537" t="s">
        <v>404</v>
      </c>
      <c r="E87" s="546">
        <v>12056</v>
      </c>
      <c r="F87" s="546">
        <v>12175</v>
      </c>
      <c r="G87"/>
      <c r="H87"/>
    </row>
    <row r="88" spans="2:8">
      <c r="B88" s="263"/>
      <c r="C88" s="536" t="s">
        <v>1335</v>
      </c>
      <c r="D88" s="537" t="s">
        <v>405</v>
      </c>
      <c r="E88" s="546">
        <v>13286</v>
      </c>
      <c r="F88" s="546">
        <v>13468</v>
      </c>
      <c r="G88"/>
      <c r="H88"/>
    </row>
    <row r="89" spans="2:8">
      <c r="B89" s="263"/>
      <c r="C89" s="536" t="s">
        <v>1336</v>
      </c>
      <c r="D89" s="537" t="s">
        <v>406</v>
      </c>
      <c r="E89" s="546">
        <v>11609</v>
      </c>
      <c r="F89" s="546">
        <v>11618</v>
      </c>
      <c r="G89"/>
      <c r="H89"/>
    </row>
    <row r="90" spans="2:8">
      <c r="B90" s="263"/>
      <c r="C90" s="536" t="s">
        <v>1337</v>
      </c>
      <c r="D90" s="537" t="s">
        <v>407</v>
      </c>
      <c r="E90" s="546">
        <v>13082</v>
      </c>
      <c r="F90" s="546">
        <v>13672</v>
      </c>
      <c r="G90"/>
      <c r="H90"/>
    </row>
    <row r="91" spans="2:8">
      <c r="B91" s="263"/>
      <c r="C91" s="536" t="s">
        <v>1338</v>
      </c>
      <c r="D91" s="537" t="s">
        <v>408</v>
      </c>
      <c r="E91" s="546">
        <v>16320</v>
      </c>
      <c r="F91" s="546">
        <v>16483</v>
      </c>
      <c r="G91"/>
      <c r="H91"/>
    </row>
    <row r="92" spans="2:8">
      <c r="B92" s="263"/>
      <c r="C92" s="536" t="s">
        <v>1339</v>
      </c>
      <c r="D92" s="537" t="s">
        <v>409</v>
      </c>
      <c r="E92" s="546">
        <v>13277</v>
      </c>
      <c r="F92" s="546">
        <v>13626</v>
      </c>
      <c r="G92"/>
      <c r="H92"/>
    </row>
    <row r="93" spans="2:8">
      <c r="B93" s="263"/>
      <c r="C93" s="536" t="s">
        <v>1340</v>
      </c>
      <c r="D93" s="537" t="s">
        <v>410</v>
      </c>
      <c r="E93" s="546">
        <v>21205</v>
      </c>
      <c r="F93" s="546">
        <v>21519</v>
      </c>
      <c r="G93"/>
      <c r="H93"/>
    </row>
    <row r="94" spans="2:8">
      <c r="B94" s="263"/>
      <c r="C94" s="536" t="s">
        <v>1341</v>
      </c>
      <c r="D94" s="537" t="s">
        <v>411</v>
      </c>
      <c r="E94" s="546">
        <v>16850</v>
      </c>
      <c r="F94" s="546">
        <v>17197</v>
      </c>
      <c r="G94"/>
      <c r="H94"/>
    </row>
    <row r="95" spans="2:8">
      <c r="B95" s="263"/>
      <c r="C95" s="536" t="s">
        <v>1342</v>
      </c>
      <c r="D95" s="537" t="s">
        <v>412</v>
      </c>
      <c r="E95" s="546">
        <v>8160</v>
      </c>
      <c r="F95" s="546">
        <v>8808</v>
      </c>
      <c r="G95"/>
      <c r="H95"/>
    </row>
    <row r="96" spans="2:8">
      <c r="B96" s="263"/>
      <c r="C96" s="536" t="s">
        <v>1343</v>
      </c>
      <c r="D96" s="537" t="s">
        <v>413</v>
      </c>
      <c r="E96" s="546">
        <v>14142</v>
      </c>
      <c r="F96" s="546">
        <v>14753</v>
      </c>
      <c r="G96"/>
      <c r="H96"/>
    </row>
    <row r="97" spans="2:8">
      <c r="B97" s="263"/>
      <c r="C97" s="536" t="s">
        <v>1344</v>
      </c>
      <c r="D97" s="537" t="s">
        <v>414</v>
      </c>
      <c r="E97" s="546">
        <v>11796</v>
      </c>
      <c r="F97" s="546">
        <v>12076</v>
      </c>
      <c r="G97"/>
      <c r="H97"/>
    </row>
    <row r="98" spans="2:8">
      <c r="B98" s="263"/>
      <c r="C98" s="536" t="s">
        <v>1345</v>
      </c>
      <c r="D98" s="537" t="s">
        <v>415</v>
      </c>
      <c r="E98" s="546">
        <v>15055</v>
      </c>
      <c r="F98" s="546">
        <v>15358</v>
      </c>
      <c r="G98"/>
      <c r="H98"/>
    </row>
    <row r="99" spans="2:8">
      <c r="B99" s="263"/>
      <c r="C99" s="536" t="s">
        <v>1346</v>
      </c>
      <c r="D99" s="537" t="s">
        <v>416</v>
      </c>
      <c r="E99" s="546">
        <v>12417</v>
      </c>
      <c r="F99" s="546">
        <v>12808</v>
      </c>
      <c r="G99"/>
      <c r="H99"/>
    </row>
    <row r="100" spans="2:8">
      <c r="B100" s="263"/>
      <c r="C100" s="536" t="s">
        <v>1347</v>
      </c>
      <c r="D100" s="537" t="s">
        <v>417</v>
      </c>
      <c r="E100" s="546">
        <v>11757</v>
      </c>
      <c r="F100" s="546">
        <v>12106</v>
      </c>
      <c r="G100"/>
      <c r="H100"/>
    </row>
    <row r="101" spans="2:8">
      <c r="B101" s="263"/>
      <c r="C101" s="536" t="s">
        <v>1348</v>
      </c>
      <c r="D101" s="537" t="s">
        <v>418</v>
      </c>
      <c r="E101" s="546">
        <v>16304</v>
      </c>
      <c r="F101" s="546">
        <v>16788</v>
      </c>
      <c r="G101"/>
      <c r="H101"/>
    </row>
    <row r="102" spans="2:8">
      <c r="B102" s="263"/>
      <c r="C102" s="536" t="s">
        <v>1349</v>
      </c>
      <c r="D102" s="537" t="s">
        <v>419</v>
      </c>
      <c r="E102" s="546">
        <v>22398</v>
      </c>
      <c r="F102" s="546">
        <v>22743</v>
      </c>
      <c r="G102"/>
      <c r="H102"/>
    </row>
    <row r="103" spans="2:8">
      <c r="B103" s="263"/>
      <c r="C103" s="536" t="s">
        <v>1350</v>
      </c>
      <c r="D103" s="537" t="s">
        <v>420</v>
      </c>
      <c r="E103" s="546">
        <v>10761</v>
      </c>
      <c r="F103" s="546">
        <v>10997</v>
      </c>
      <c r="G103"/>
      <c r="H103"/>
    </row>
    <row r="104" spans="2:8">
      <c r="B104" s="263"/>
      <c r="C104" s="536" t="s">
        <v>1351</v>
      </c>
      <c r="D104" s="537" t="s">
        <v>146</v>
      </c>
      <c r="E104" s="546">
        <v>9918</v>
      </c>
      <c r="F104" s="546">
        <v>10089</v>
      </c>
      <c r="G104"/>
      <c r="H104"/>
    </row>
    <row r="105" spans="2:8">
      <c r="B105" s="263"/>
      <c r="C105" s="536" t="s">
        <v>1352</v>
      </c>
      <c r="D105" s="537" t="s">
        <v>421</v>
      </c>
      <c r="E105" s="546">
        <v>20124</v>
      </c>
      <c r="F105" s="546">
        <v>20432</v>
      </c>
      <c r="G105"/>
      <c r="H105"/>
    </row>
    <row r="106" spans="2:8">
      <c r="B106" s="263"/>
      <c r="C106" s="536" t="s">
        <v>1353</v>
      </c>
      <c r="D106" s="537" t="s">
        <v>422</v>
      </c>
      <c r="E106" s="546">
        <v>12930</v>
      </c>
      <c r="F106" s="546">
        <v>13379</v>
      </c>
      <c r="G106"/>
      <c r="H106"/>
    </row>
    <row r="107" spans="2:8">
      <c r="B107" s="263"/>
      <c r="C107" s="536" t="s">
        <v>1354</v>
      </c>
      <c r="D107" s="537" t="s">
        <v>423</v>
      </c>
      <c r="E107" s="546">
        <v>12318</v>
      </c>
      <c r="F107" s="546">
        <v>12497</v>
      </c>
      <c r="G107"/>
      <c r="H107"/>
    </row>
    <row r="108" spans="2:8">
      <c r="B108" s="263"/>
      <c r="C108" s="536" t="s">
        <v>1355</v>
      </c>
      <c r="D108" s="537" t="s">
        <v>424</v>
      </c>
      <c r="E108" s="546">
        <v>13834</v>
      </c>
      <c r="F108" s="546">
        <v>14011</v>
      </c>
      <c r="G108"/>
      <c r="H108"/>
    </row>
    <row r="109" spans="2:8">
      <c r="B109" s="263"/>
      <c r="C109" s="536" t="s">
        <v>1356</v>
      </c>
      <c r="D109" s="537" t="s">
        <v>425</v>
      </c>
      <c r="E109" s="546">
        <v>14696</v>
      </c>
      <c r="F109" s="546">
        <v>14705</v>
      </c>
      <c r="G109"/>
      <c r="H109"/>
    </row>
    <row r="110" spans="2:8">
      <c r="B110" s="263"/>
      <c r="C110" s="536" t="s">
        <v>1357</v>
      </c>
      <c r="D110" s="537" t="s">
        <v>426</v>
      </c>
      <c r="E110" s="546">
        <v>12849</v>
      </c>
      <c r="F110" s="546">
        <v>13134</v>
      </c>
      <c r="G110"/>
      <c r="H110"/>
    </row>
    <row r="111" spans="2:8">
      <c r="B111" s="263"/>
      <c r="C111" s="536" t="s">
        <v>1358</v>
      </c>
      <c r="D111" s="537" t="s">
        <v>427</v>
      </c>
      <c r="E111" s="546">
        <v>11502</v>
      </c>
      <c r="F111" s="546">
        <v>11595</v>
      </c>
      <c r="G111"/>
      <c r="H111"/>
    </row>
    <row r="112" spans="2:8">
      <c r="B112" s="263"/>
      <c r="C112" s="536" t="s">
        <v>1359</v>
      </c>
      <c r="D112" s="537" t="s">
        <v>428</v>
      </c>
      <c r="E112" s="546">
        <v>12111</v>
      </c>
      <c r="F112" s="546">
        <v>12516</v>
      </c>
      <c r="G112"/>
      <c r="H112"/>
    </row>
    <row r="113" spans="2:8">
      <c r="B113" s="263"/>
      <c r="C113" s="536" t="s">
        <v>1360</v>
      </c>
      <c r="D113" s="537" t="s">
        <v>429</v>
      </c>
      <c r="E113" s="546">
        <v>12700</v>
      </c>
      <c r="F113" s="546">
        <v>12873</v>
      </c>
      <c r="G113"/>
      <c r="H113"/>
    </row>
    <row r="114" spans="2:8">
      <c r="B114" s="263"/>
      <c r="C114" s="536" t="s">
        <v>1361</v>
      </c>
      <c r="D114" s="537" t="s">
        <v>430</v>
      </c>
      <c r="E114" s="546">
        <v>11925</v>
      </c>
      <c r="F114" s="546">
        <v>12038</v>
      </c>
      <c r="G114"/>
      <c r="H114"/>
    </row>
    <row r="115" spans="2:8">
      <c r="B115" s="263"/>
      <c r="C115" s="536" t="s">
        <v>1362</v>
      </c>
      <c r="D115" s="537" t="s">
        <v>431</v>
      </c>
      <c r="E115" s="546">
        <v>12004</v>
      </c>
      <c r="F115" s="546">
        <v>12325</v>
      </c>
      <c r="G115"/>
      <c r="H115"/>
    </row>
    <row r="116" spans="2:8">
      <c r="B116" s="263"/>
      <c r="C116" s="536" t="s">
        <v>1363</v>
      </c>
      <c r="D116" s="537" t="s">
        <v>432</v>
      </c>
      <c r="E116" s="546">
        <v>14234</v>
      </c>
      <c r="F116" s="546">
        <v>14711</v>
      </c>
      <c r="G116"/>
      <c r="H116"/>
    </row>
    <row r="117" spans="2:8">
      <c r="B117" s="263"/>
      <c r="C117" s="536" t="s">
        <v>1364</v>
      </c>
      <c r="D117" s="537" t="s">
        <v>433</v>
      </c>
      <c r="E117" s="546">
        <v>14966</v>
      </c>
      <c r="F117" s="546">
        <v>15728</v>
      </c>
      <c r="G117"/>
      <c r="H117"/>
    </row>
    <row r="118" spans="2:8">
      <c r="B118" s="263"/>
      <c r="C118" s="536" t="s">
        <v>1365</v>
      </c>
      <c r="D118" s="537" t="s">
        <v>434</v>
      </c>
      <c r="E118" s="546">
        <v>12457</v>
      </c>
      <c r="F118" s="546">
        <v>12878</v>
      </c>
      <c r="G118"/>
      <c r="H118"/>
    </row>
    <row r="119" spans="2:8">
      <c r="B119" s="263"/>
      <c r="C119" s="536" t="s">
        <v>1366</v>
      </c>
      <c r="D119" s="537" t="s">
        <v>435</v>
      </c>
      <c r="E119" s="546">
        <v>11296</v>
      </c>
      <c r="F119" s="546">
        <v>11500</v>
      </c>
      <c r="G119"/>
      <c r="H119"/>
    </row>
    <row r="120" spans="2:8">
      <c r="B120" s="263"/>
      <c r="C120" s="536" t="s">
        <v>1367</v>
      </c>
      <c r="D120" s="537" t="s">
        <v>436</v>
      </c>
      <c r="E120" s="546">
        <v>14091</v>
      </c>
      <c r="F120" s="546">
        <v>14201</v>
      </c>
      <c r="G120"/>
      <c r="H120"/>
    </row>
    <row r="121" spans="2:8">
      <c r="B121" s="263"/>
      <c r="C121" s="536" t="s">
        <v>1368</v>
      </c>
      <c r="D121" s="537" t="s">
        <v>437</v>
      </c>
      <c r="E121" s="546">
        <v>10768</v>
      </c>
      <c r="F121" s="546">
        <v>11276</v>
      </c>
      <c r="G121"/>
      <c r="H121"/>
    </row>
    <row r="122" spans="2:8">
      <c r="B122" s="263"/>
      <c r="C122" s="536" t="s">
        <v>1369</v>
      </c>
      <c r="D122" s="537" t="s">
        <v>438</v>
      </c>
      <c r="E122" s="546">
        <v>14860</v>
      </c>
      <c r="F122" s="546">
        <v>15456</v>
      </c>
      <c r="G122"/>
      <c r="H122"/>
    </row>
    <row r="123" spans="2:8">
      <c r="B123" s="263"/>
      <c r="C123" s="536" t="s">
        <v>1370</v>
      </c>
      <c r="D123" s="537" t="s">
        <v>439</v>
      </c>
      <c r="E123" s="546">
        <v>12109</v>
      </c>
      <c r="F123" s="546">
        <v>12660</v>
      </c>
      <c r="G123"/>
      <c r="H123"/>
    </row>
    <row r="124" spans="2:8">
      <c r="B124" s="263"/>
      <c r="C124" s="536" t="s">
        <v>1371</v>
      </c>
      <c r="D124" s="537" t="s">
        <v>440</v>
      </c>
      <c r="E124" s="546">
        <v>17796</v>
      </c>
      <c r="F124" s="546">
        <v>18179</v>
      </c>
      <c r="G124"/>
      <c r="H124"/>
    </row>
    <row r="125" spans="2:8">
      <c r="B125" s="263"/>
      <c r="C125" s="536" t="s">
        <v>1372</v>
      </c>
      <c r="D125" s="537" t="s">
        <v>441</v>
      </c>
      <c r="E125" s="546">
        <v>12905</v>
      </c>
      <c r="F125" s="546">
        <v>13257</v>
      </c>
      <c r="G125"/>
      <c r="H125"/>
    </row>
    <row r="126" spans="2:8">
      <c r="B126" s="263"/>
      <c r="C126" s="536" t="s">
        <v>1373</v>
      </c>
      <c r="D126" s="537" t="s">
        <v>442</v>
      </c>
      <c r="E126" s="546">
        <v>15962</v>
      </c>
      <c r="F126" s="546">
        <v>16766</v>
      </c>
      <c r="G126"/>
      <c r="H126"/>
    </row>
    <row r="127" spans="2:8">
      <c r="B127" s="263"/>
      <c r="C127" s="536" t="s">
        <v>1374</v>
      </c>
      <c r="D127" s="537" t="s">
        <v>443</v>
      </c>
      <c r="E127" s="546">
        <v>15898</v>
      </c>
      <c r="F127" s="546">
        <v>16122</v>
      </c>
      <c r="G127"/>
      <c r="H127"/>
    </row>
    <row r="128" spans="2:8">
      <c r="B128" s="263"/>
      <c r="C128" s="536" t="s">
        <v>1375</v>
      </c>
      <c r="D128" s="537" t="s">
        <v>444</v>
      </c>
      <c r="E128" s="546">
        <v>12549</v>
      </c>
      <c r="F128" s="546">
        <v>13052</v>
      </c>
      <c r="G128"/>
      <c r="H128"/>
    </row>
    <row r="129" spans="2:8">
      <c r="B129" s="263"/>
      <c r="C129" s="536" t="s">
        <v>1376</v>
      </c>
      <c r="D129" s="537" t="s">
        <v>445</v>
      </c>
      <c r="E129" s="546">
        <v>13733</v>
      </c>
      <c r="F129" s="546">
        <v>14233</v>
      </c>
      <c r="G129"/>
      <c r="H129"/>
    </row>
    <row r="130" spans="2:8">
      <c r="B130" s="263"/>
      <c r="C130" s="536" t="s">
        <v>1377</v>
      </c>
      <c r="D130" s="537" t="s">
        <v>446</v>
      </c>
      <c r="E130" s="546">
        <v>21168</v>
      </c>
      <c r="F130" s="546">
        <v>21013</v>
      </c>
      <c r="G130"/>
      <c r="H130"/>
    </row>
    <row r="131" spans="2:8">
      <c r="B131" s="263"/>
      <c r="C131" s="536" t="s">
        <v>1378</v>
      </c>
      <c r="D131" s="537" t="s">
        <v>447</v>
      </c>
      <c r="E131" s="546">
        <v>20182</v>
      </c>
      <c r="F131" s="546">
        <v>20860</v>
      </c>
      <c r="G131"/>
      <c r="H131"/>
    </row>
    <row r="132" spans="2:8">
      <c r="B132" s="263"/>
      <c r="C132" s="536" t="s">
        <v>1379</v>
      </c>
      <c r="D132" s="537" t="s">
        <v>448</v>
      </c>
      <c r="E132" s="546">
        <v>16385</v>
      </c>
      <c r="F132" s="546">
        <v>16451</v>
      </c>
      <c r="G132"/>
      <c r="H132"/>
    </row>
    <row r="133" spans="2:8">
      <c r="B133" s="263"/>
      <c r="C133" s="536" t="s">
        <v>1380</v>
      </c>
      <c r="D133" s="537" t="s">
        <v>449</v>
      </c>
      <c r="E133" s="546">
        <v>17773</v>
      </c>
      <c r="F133" s="546">
        <v>18139</v>
      </c>
      <c r="G133"/>
      <c r="H133"/>
    </row>
    <row r="134" spans="2:8">
      <c r="B134" s="263"/>
      <c r="C134" s="536" t="s">
        <v>1381</v>
      </c>
      <c r="D134" s="537" t="s">
        <v>450</v>
      </c>
      <c r="E134" s="546">
        <v>13293</v>
      </c>
      <c r="F134" s="546">
        <v>13657</v>
      </c>
      <c r="G134"/>
      <c r="H134"/>
    </row>
    <row r="135" spans="2:8">
      <c r="B135" s="263"/>
      <c r="C135" s="536" t="s">
        <v>1382</v>
      </c>
      <c r="D135" s="537" t="s">
        <v>451</v>
      </c>
      <c r="E135" s="546">
        <v>11077</v>
      </c>
      <c r="F135" s="546">
        <v>11167</v>
      </c>
      <c r="G135"/>
      <c r="H135"/>
    </row>
    <row r="136" spans="2:8">
      <c r="B136" s="263"/>
      <c r="C136" s="536" t="s">
        <v>1383</v>
      </c>
      <c r="D136" s="537" t="s">
        <v>452</v>
      </c>
      <c r="E136" s="546">
        <v>17014</v>
      </c>
      <c r="F136" s="546">
        <v>17623</v>
      </c>
      <c r="G136"/>
      <c r="H136"/>
    </row>
    <row r="137" spans="2:8">
      <c r="B137" s="263"/>
      <c r="C137" s="536" t="s">
        <v>1384</v>
      </c>
      <c r="D137" s="537" t="s">
        <v>453</v>
      </c>
      <c r="E137" s="546">
        <v>11479</v>
      </c>
      <c r="F137" s="546">
        <v>11561</v>
      </c>
      <c r="G137"/>
      <c r="H137"/>
    </row>
    <row r="138" spans="2:8">
      <c r="B138" s="263"/>
      <c r="C138" s="536" t="s">
        <v>1385</v>
      </c>
      <c r="D138" s="537" t="s">
        <v>454</v>
      </c>
      <c r="E138" s="546">
        <v>12463</v>
      </c>
      <c r="F138" s="546">
        <v>12725</v>
      </c>
      <c r="G138"/>
      <c r="H138"/>
    </row>
    <row r="139" spans="2:8">
      <c r="B139" s="263"/>
      <c r="C139" s="536" t="s">
        <v>1386</v>
      </c>
      <c r="D139" s="537" t="s">
        <v>455</v>
      </c>
      <c r="E139" s="546">
        <v>12625</v>
      </c>
      <c r="F139" s="546">
        <v>12915</v>
      </c>
      <c r="G139"/>
      <c r="H139"/>
    </row>
    <row r="140" spans="2:8">
      <c r="B140" s="263"/>
      <c r="C140" s="536" t="s">
        <v>1387</v>
      </c>
      <c r="D140" s="537" t="s">
        <v>456</v>
      </c>
      <c r="E140" s="546">
        <v>11306</v>
      </c>
      <c r="F140" s="546">
        <v>11600</v>
      </c>
      <c r="G140"/>
      <c r="H140"/>
    </row>
    <row r="141" spans="2:8">
      <c r="B141" s="263"/>
      <c r="C141" s="536" t="s">
        <v>1388</v>
      </c>
      <c r="D141" s="537" t="s">
        <v>457</v>
      </c>
      <c r="E141" s="546">
        <v>13100</v>
      </c>
      <c r="F141" s="546">
        <v>13308</v>
      </c>
      <c r="G141"/>
      <c r="H141"/>
    </row>
    <row r="142" spans="2:8">
      <c r="B142" s="263"/>
      <c r="C142" s="536" t="s">
        <v>1389</v>
      </c>
      <c r="D142" s="537" t="s">
        <v>458</v>
      </c>
      <c r="E142" s="546">
        <v>16730</v>
      </c>
      <c r="F142" s="546">
        <v>16949</v>
      </c>
      <c r="G142"/>
      <c r="H142"/>
    </row>
    <row r="143" spans="2:8">
      <c r="B143" s="263"/>
      <c r="C143" s="536" t="s">
        <v>1390</v>
      </c>
      <c r="D143" s="537" t="s">
        <v>459</v>
      </c>
      <c r="E143" s="546">
        <v>17998</v>
      </c>
      <c r="F143" s="546">
        <v>18205</v>
      </c>
      <c r="G143"/>
      <c r="H143"/>
    </row>
    <row r="144" spans="2:8">
      <c r="B144" s="263"/>
      <c r="C144" s="536" t="s">
        <v>1391</v>
      </c>
      <c r="D144" s="537" t="s">
        <v>460</v>
      </c>
      <c r="E144" s="546">
        <v>13344</v>
      </c>
      <c r="F144" s="546">
        <v>13495</v>
      </c>
      <c r="G144"/>
      <c r="H144"/>
    </row>
    <row r="145" spans="2:8">
      <c r="B145" s="263"/>
      <c r="C145" s="536" t="s">
        <v>1392</v>
      </c>
      <c r="D145" s="537" t="s">
        <v>461</v>
      </c>
      <c r="E145" s="546">
        <v>13064</v>
      </c>
      <c r="F145" s="546">
        <v>13199</v>
      </c>
      <c r="G145"/>
      <c r="H145"/>
    </row>
    <row r="146" spans="2:8">
      <c r="B146" s="263"/>
      <c r="C146" s="536" t="s">
        <v>1393</v>
      </c>
      <c r="D146" s="537" t="s">
        <v>462</v>
      </c>
      <c r="E146" s="546">
        <v>12060</v>
      </c>
      <c r="F146" s="546">
        <v>12814</v>
      </c>
      <c r="G146"/>
      <c r="H146"/>
    </row>
    <row r="147" spans="2:8">
      <c r="B147" s="263"/>
      <c r="C147" s="536" t="s">
        <v>1394</v>
      </c>
      <c r="D147" s="537" t="s">
        <v>463</v>
      </c>
      <c r="E147" s="546">
        <v>16670</v>
      </c>
      <c r="F147" s="546">
        <v>16547</v>
      </c>
      <c r="G147"/>
      <c r="H147"/>
    </row>
    <row r="148" spans="2:8">
      <c r="B148" s="263"/>
      <c r="C148" s="536" t="s">
        <v>1395</v>
      </c>
      <c r="D148" s="537" t="s">
        <v>464</v>
      </c>
      <c r="E148" s="546">
        <v>15496</v>
      </c>
      <c r="F148" s="546">
        <v>15660</v>
      </c>
      <c r="G148"/>
      <c r="H148"/>
    </row>
    <row r="149" spans="2:8">
      <c r="B149" s="263"/>
      <c r="C149" s="536" t="s">
        <v>1396</v>
      </c>
      <c r="D149" s="537" t="s">
        <v>465</v>
      </c>
      <c r="E149" s="546">
        <v>11190</v>
      </c>
      <c r="F149" s="546">
        <v>11310</v>
      </c>
      <c r="G149"/>
      <c r="H149"/>
    </row>
    <row r="150" spans="2:8">
      <c r="B150" s="263"/>
      <c r="C150" s="536" t="s">
        <v>1397</v>
      </c>
      <c r="D150" s="537" t="s">
        <v>466</v>
      </c>
      <c r="E150" s="546">
        <v>15170</v>
      </c>
      <c r="F150" s="546">
        <v>15199</v>
      </c>
      <c r="G150"/>
      <c r="H150"/>
    </row>
    <row r="151" spans="2:8">
      <c r="B151" s="263"/>
      <c r="C151" s="536" t="s">
        <v>1398</v>
      </c>
      <c r="D151" s="537" t="s">
        <v>467</v>
      </c>
      <c r="E151" s="546">
        <v>13137</v>
      </c>
      <c r="F151" s="546">
        <v>13063</v>
      </c>
      <c r="G151"/>
      <c r="H151"/>
    </row>
    <row r="152" spans="2:8">
      <c r="B152" s="263"/>
      <c r="C152" s="536" t="s">
        <v>1399</v>
      </c>
      <c r="D152" s="537" t="s">
        <v>468</v>
      </c>
      <c r="E152" s="546">
        <v>20768</v>
      </c>
      <c r="F152" s="546">
        <v>21320</v>
      </c>
      <c r="G152"/>
      <c r="H152"/>
    </row>
    <row r="153" spans="2:8">
      <c r="B153" s="263"/>
      <c r="C153" s="536" t="s">
        <v>1400</v>
      </c>
      <c r="D153" s="537" t="s">
        <v>469</v>
      </c>
      <c r="E153" s="546">
        <v>11450</v>
      </c>
      <c r="F153" s="546">
        <v>11203</v>
      </c>
      <c r="G153"/>
      <c r="H153"/>
    </row>
    <row r="154" spans="2:8">
      <c r="B154" s="263"/>
      <c r="C154" s="536" t="s">
        <v>1401</v>
      </c>
      <c r="D154" s="537" t="s">
        <v>470</v>
      </c>
      <c r="E154" s="546">
        <v>12792</v>
      </c>
      <c r="F154" s="546">
        <v>13134</v>
      </c>
      <c r="G154"/>
      <c r="H154"/>
    </row>
    <row r="155" spans="2:8">
      <c r="B155" s="263"/>
      <c r="C155" s="536" t="s">
        <v>1402</v>
      </c>
      <c r="D155" s="537" t="s">
        <v>471</v>
      </c>
      <c r="E155" s="546">
        <v>18084</v>
      </c>
      <c r="F155" s="546">
        <v>18511</v>
      </c>
      <c r="G155"/>
      <c r="H155"/>
    </row>
    <row r="156" spans="2:8">
      <c r="B156" s="263"/>
      <c r="C156" s="536" t="s">
        <v>1403</v>
      </c>
      <c r="D156" s="537" t="s">
        <v>472</v>
      </c>
      <c r="E156" s="546">
        <v>12532</v>
      </c>
      <c r="F156" s="546">
        <v>12850</v>
      </c>
      <c r="G156"/>
      <c r="H156"/>
    </row>
    <row r="157" spans="2:8">
      <c r="B157" s="263"/>
      <c r="C157" s="536" t="s">
        <v>1404</v>
      </c>
      <c r="D157" s="537" t="s">
        <v>473</v>
      </c>
      <c r="E157" s="546">
        <v>9812</v>
      </c>
      <c r="F157" s="546">
        <v>10090</v>
      </c>
      <c r="G157"/>
      <c r="H157"/>
    </row>
    <row r="158" spans="2:8">
      <c r="B158" s="263"/>
      <c r="C158" s="536" t="s">
        <v>1405</v>
      </c>
      <c r="D158" s="537" t="s">
        <v>474</v>
      </c>
      <c r="E158" s="546">
        <v>10633</v>
      </c>
      <c r="F158" s="546">
        <v>10368</v>
      </c>
      <c r="G158"/>
      <c r="H158"/>
    </row>
    <row r="159" spans="2:8">
      <c r="B159" s="263"/>
      <c r="C159" s="536" t="s">
        <v>1406</v>
      </c>
      <c r="D159" s="537" t="s">
        <v>475</v>
      </c>
      <c r="E159" s="546">
        <v>14254</v>
      </c>
      <c r="F159" s="546">
        <v>14786</v>
      </c>
      <c r="G159"/>
      <c r="H159"/>
    </row>
    <row r="160" spans="2:8">
      <c r="B160" s="263"/>
      <c r="C160" s="536" t="s">
        <v>1407</v>
      </c>
      <c r="D160" s="537" t="s">
        <v>476</v>
      </c>
      <c r="E160" s="546">
        <v>11397</v>
      </c>
      <c r="F160" s="546">
        <v>11516</v>
      </c>
      <c r="G160"/>
      <c r="H160"/>
    </row>
    <row r="161" spans="2:8">
      <c r="B161" s="263"/>
      <c r="C161" s="536" t="s">
        <v>1408</v>
      </c>
      <c r="D161" s="537" t="s">
        <v>477</v>
      </c>
      <c r="E161" s="546">
        <v>12093</v>
      </c>
      <c r="F161" s="546">
        <v>12264</v>
      </c>
      <c r="G161"/>
      <c r="H161"/>
    </row>
    <row r="162" spans="2:8">
      <c r="B162" s="263"/>
      <c r="C162" s="536" t="s">
        <v>1409</v>
      </c>
      <c r="D162" s="537" t="s">
        <v>478</v>
      </c>
      <c r="E162" s="546">
        <v>13105</v>
      </c>
      <c r="F162" s="546">
        <v>13493</v>
      </c>
      <c r="G162"/>
      <c r="H162"/>
    </row>
    <row r="163" spans="2:8">
      <c r="B163" s="263"/>
      <c r="C163" s="536" t="s">
        <v>1410</v>
      </c>
      <c r="D163" s="537" t="s">
        <v>479</v>
      </c>
      <c r="E163" s="546">
        <v>24543</v>
      </c>
      <c r="F163" s="546">
        <v>24970</v>
      </c>
      <c r="G163"/>
      <c r="H163"/>
    </row>
    <row r="164" spans="2:8">
      <c r="B164" s="263"/>
      <c r="C164" s="536" t="s">
        <v>1411</v>
      </c>
      <c r="D164" s="537" t="s">
        <v>480</v>
      </c>
      <c r="E164" s="546">
        <v>13175</v>
      </c>
      <c r="F164" s="546">
        <v>13549</v>
      </c>
      <c r="G164"/>
      <c r="H164"/>
    </row>
    <row r="165" spans="2:8">
      <c r="B165" s="263"/>
      <c r="C165" s="536" t="s">
        <v>1412</v>
      </c>
      <c r="D165" s="537" t="s">
        <v>481</v>
      </c>
      <c r="E165" s="546">
        <v>15083</v>
      </c>
      <c r="F165" s="546">
        <v>15107</v>
      </c>
      <c r="G165"/>
      <c r="H165"/>
    </row>
    <row r="166" spans="2:8">
      <c r="B166" s="263"/>
      <c r="C166" s="536" t="s">
        <v>1413</v>
      </c>
      <c r="D166" s="537" t="s">
        <v>482</v>
      </c>
      <c r="E166" s="546">
        <v>16940</v>
      </c>
      <c r="F166" s="546">
        <v>17196</v>
      </c>
      <c r="G166"/>
      <c r="H166"/>
    </row>
    <row r="167" spans="2:8">
      <c r="B167" s="263"/>
      <c r="C167" s="536" t="s">
        <v>1414</v>
      </c>
      <c r="D167" s="537" t="s">
        <v>483</v>
      </c>
      <c r="E167" s="546">
        <v>17451</v>
      </c>
      <c r="F167" s="546">
        <v>17486</v>
      </c>
      <c r="G167"/>
      <c r="H167"/>
    </row>
    <row r="168" spans="2:8">
      <c r="B168" s="263"/>
      <c r="C168" s="536" t="s">
        <v>1415</v>
      </c>
      <c r="D168" s="537" t="s">
        <v>484</v>
      </c>
      <c r="E168" s="546">
        <v>23384</v>
      </c>
      <c r="F168" s="546">
        <v>23447</v>
      </c>
      <c r="G168"/>
      <c r="H168"/>
    </row>
    <row r="169" spans="2:8">
      <c r="B169" s="263"/>
      <c r="C169" s="536" t="s">
        <v>1416</v>
      </c>
      <c r="D169" s="537" t="s">
        <v>485</v>
      </c>
      <c r="E169" s="546">
        <v>17647</v>
      </c>
      <c r="F169" s="546">
        <v>18042</v>
      </c>
      <c r="G169"/>
      <c r="H169"/>
    </row>
    <row r="170" spans="2:8">
      <c r="B170" s="263"/>
      <c r="C170" s="536" t="s">
        <v>1417</v>
      </c>
      <c r="D170" s="537" t="s">
        <v>486</v>
      </c>
      <c r="E170" s="546">
        <v>14130</v>
      </c>
      <c r="F170" s="546">
        <v>14300</v>
      </c>
      <c r="G170"/>
      <c r="H170"/>
    </row>
    <row r="171" spans="2:8">
      <c r="B171" s="263"/>
      <c r="C171" s="536" t="s">
        <v>1418</v>
      </c>
      <c r="D171" s="537" t="s">
        <v>487</v>
      </c>
      <c r="E171" s="546">
        <v>19345</v>
      </c>
      <c r="F171" s="546">
        <v>19639</v>
      </c>
      <c r="G171"/>
      <c r="H171"/>
    </row>
    <row r="172" spans="2:8">
      <c r="B172" s="263"/>
      <c r="C172" s="536" t="s">
        <v>1419</v>
      </c>
      <c r="D172" s="537" t="s">
        <v>488</v>
      </c>
      <c r="E172" s="546">
        <v>15330</v>
      </c>
      <c r="F172" s="546">
        <v>15808</v>
      </c>
      <c r="G172"/>
      <c r="H172"/>
    </row>
    <row r="173" spans="2:8">
      <c r="B173" s="263"/>
      <c r="C173" s="536" t="s">
        <v>1420</v>
      </c>
      <c r="D173" s="537" t="s">
        <v>489</v>
      </c>
      <c r="E173" s="546">
        <v>22224</v>
      </c>
      <c r="F173" s="546">
        <v>22568</v>
      </c>
      <c r="G173"/>
      <c r="H173"/>
    </row>
    <row r="174" spans="2:8">
      <c r="B174" s="263"/>
      <c r="C174" s="536" t="s">
        <v>1421</v>
      </c>
      <c r="D174" s="537" t="s">
        <v>490</v>
      </c>
      <c r="E174" s="546">
        <v>19235</v>
      </c>
      <c r="F174" s="546">
        <v>19579</v>
      </c>
      <c r="G174"/>
      <c r="H174"/>
    </row>
    <row r="175" spans="2:8">
      <c r="B175" s="263"/>
      <c r="C175" s="536" t="s">
        <v>1422</v>
      </c>
      <c r="D175" s="537" t="s">
        <v>491</v>
      </c>
      <c r="E175" s="546">
        <v>13560</v>
      </c>
      <c r="F175" s="546">
        <v>13658</v>
      </c>
      <c r="G175"/>
      <c r="H175"/>
    </row>
    <row r="176" spans="2:8">
      <c r="B176" s="263"/>
      <c r="C176" s="536" t="s">
        <v>1423</v>
      </c>
      <c r="D176" s="537" t="s">
        <v>492</v>
      </c>
      <c r="E176" s="546">
        <v>11038</v>
      </c>
      <c r="F176" s="546">
        <v>11525</v>
      </c>
      <c r="G176"/>
      <c r="H176"/>
    </row>
    <row r="177" spans="2:8">
      <c r="B177" s="263"/>
      <c r="C177" s="536" t="s">
        <v>1424</v>
      </c>
      <c r="D177" s="537" t="s">
        <v>493</v>
      </c>
      <c r="E177" s="546">
        <v>19622</v>
      </c>
      <c r="F177" s="546">
        <v>20077</v>
      </c>
      <c r="G177"/>
      <c r="H177"/>
    </row>
    <row r="178" spans="2:8">
      <c r="B178" s="263"/>
      <c r="C178" s="536" t="s">
        <v>1425</v>
      </c>
      <c r="D178" s="537" t="s">
        <v>494</v>
      </c>
      <c r="E178" s="546">
        <v>23212</v>
      </c>
      <c r="F178" s="546">
        <v>23481</v>
      </c>
      <c r="G178"/>
      <c r="H178"/>
    </row>
    <row r="179" spans="2:8">
      <c r="B179" s="263"/>
      <c r="C179" s="536" t="s">
        <v>1426</v>
      </c>
      <c r="D179" s="537" t="s">
        <v>495</v>
      </c>
      <c r="E179" s="546">
        <v>12599</v>
      </c>
      <c r="F179" s="546">
        <v>12982</v>
      </c>
      <c r="G179"/>
      <c r="H179"/>
    </row>
    <row r="180" spans="2:8">
      <c r="B180" s="263"/>
      <c r="C180" s="536" t="s">
        <v>1427</v>
      </c>
      <c r="D180" s="537" t="s">
        <v>496</v>
      </c>
      <c r="E180" s="546">
        <v>11597</v>
      </c>
      <c r="F180" s="546">
        <v>11642</v>
      </c>
      <c r="G180"/>
      <c r="H180"/>
    </row>
    <row r="181" spans="2:8">
      <c r="B181" s="263"/>
      <c r="C181" s="536" t="s">
        <v>1428</v>
      </c>
      <c r="D181" s="537" t="s">
        <v>497</v>
      </c>
      <c r="E181" s="546">
        <v>12889</v>
      </c>
      <c r="F181" s="546">
        <v>13357</v>
      </c>
      <c r="G181"/>
      <c r="H181"/>
    </row>
    <row r="182" spans="2:8">
      <c r="B182" s="263"/>
      <c r="C182" s="536" t="s">
        <v>1429</v>
      </c>
      <c r="D182" s="537" t="s">
        <v>498</v>
      </c>
      <c r="E182" s="546">
        <v>14242</v>
      </c>
      <c r="F182" s="546">
        <v>14145</v>
      </c>
      <c r="G182"/>
      <c r="H182"/>
    </row>
    <row r="183" spans="2:8">
      <c r="B183" s="263"/>
      <c r="C183" s="536" t="s">
        <v>1430</v>
      </c>
      <c r="D183" s="537" t="s">
        <v>499</v>
      </c>
      <c r="E183" s="546">
        <v>17352</v>
      </c>
      <c r="F183" s="546">
        <v>18148</v>
      </c>
      <c r="G183"/>
      <c r="H183"/>
    </row>
    <row r="184" spans="2:8">
      <c r="B184" s="263"/>
      <c r="C184" s="536" t="s">
        <v>1431</v>
      </c>
      <c r="D184" s="537" t="s">
        <v>500</v>
      </c>
      <c r="E184" s="546">
        <v>12713</v>
      </c>
      <c r="F184" s="546">
        <v>12949</v>
      </c>
      <c r="G184"/>
      <c r="H184"/>
    </row>
    <row r="185" spans="2:8">
      <c r="B185" s="263"/>
      <c r="C185" s="536" t="s">
        <v>1432</v>
      </c>
      <c r="D185" s="537" t="s">
        <v>501</v>
      </c>
      <c r="E185" s="546">
        <v>12700</v>
      </c>
      <c r="F185" s="546">
        <v>13029</v>
      </c>
      <c r="G185"/>
      <c r="H185"/>
    </row>
    <row r="186" spans="2:8">
      <c r="B186" s="263"/>
      <c r="C186" s="536" t="s">
        <v>1433</v>
      </c>
      <c r="D186" s="537" t="s">
        <v>502</v>
      </c>
      <c r="E186" s="546">
        <v>11232</v>
      </c>
      <c r="F186" s="546">
        <v>11542</v>
      </c>
      <c r="G186"/>
      <c r="H186"/>
    </row>
    <row r="187" spans="2:8">
      <c r="B187" s="263"/>
      <c r="C187" s="536" t="s">
        <v>1434</v>
      </c>
      <c r="D187" s="537" t="s">
        <v>503</v>
      </c>
      <c r="E187" s="546">
        <v>15504</v>
      </c>
      <c r="F187" s="546">
        <v>15720</v>
      </c>
      <c r="G187"/>
      <c r="H187"/>
    </row>
    <row r="188" spans="2:8">
      <c r="B188" s="263"/>
      <c r="C188" s="536" t="s">
        <v>1435</v>
      </c>
      <c r="D188" s="537" t="s">
        <v>504</v>
      </c>
      <c r="E188" s="546">
        <v>23952</v>
      </c>
      <c r="F188" s="546">
        <v>24769</v>
      </c>
      <c r="G188"/>
      <c r="H188"/>
    </row>
    <row r="189" spans="2:8">
      <c r="B189" s="263"/>
      <c r="C189" s="536" t="s">
        <v>1436</v>
      </c>
      <c r="D189" s="537" t="s">
        <v>505</v>
      </c>
      <c r="E189" s="546">
        <v>15749</v>
      </c>
      <c r="F189" s="546">
        <v>15918</v>
      </c>
      <c r="G189"/>
      <c r="H189"/>
    </row>
    <row r="190" spans="2:8">
      <c r="B190" s="263"/>
      <c r="C190" s="536" t="s">
        <v>1437</v>
      </c>
      <c r="D190" s="537" t="s">
        <v>506</v>
      </c>
      <c r="E190" s="546">
        <v>12614</v>
      </c>
      <c r="F190" s="546">
        <v>12769</v>
      </c>
      <c r="G190"/>
      <c r="H190"/>
    </row>
    <row r="191" spans="2:8">
      <c r="B191" s="263"/>
      <c r="C191" s="536" t="s">
        <v>1438</v>
      </c>
      <c r="D191" s="537" t="s">
        <v>507</v>
      </c>
      <c r="E191" s="546">
        <v>13510</v>
      </c>
      <c r="F191" s="546">
        <v>13740</v>
      </c>
      <c r="G191"/>
      <c r="H191"/>
    </row>
    <row r="192" spans="2:8">
      <c r="B192" s="263"/>
      <c r="C192" s="536" t="s">
        <v>1439</v>
      </c>
      <c r="D192" s="537" t="s">
        <v>508</v>
      </c>
      <c r="E192" s="546">
        <v>11760</v>
      </c>
      <c r="F192" s="546">
        <v>11875</v>
      </c>
      <c r="G192"/>
      <c r="H192"/>
    </row>
    <row r="193" spans="2:8">
      <c r="B193" s="263"/>
      <c r="C193" s="536" t="s">
        <v>1440</v>
      </c>
      <c r="D193" s="537" t="s">
        <v>509</v>
      </c>
      <c r="E193" s="546">
        <v>10935</v>
      </c>
      <c r="F193" s="546">
        <v>11219</v>
      </c>
      <c r="G193"/>
      <c r="H193"/>
    </row>
    <row r="194" spans="2:8">
      <c r="B194" s="263"/>
      <c r="C194" s="536" t="s">
        <v>1441</v>
      </c>
      <c r="D194" s="537" t="s">
        <v>510</v>
      </c>
      <c r="E194" s="546">
        <v>20292</v>
      </c>
      <c r="F194" s="546">
        <v>20436</v>
      </c>
      <c r="G194"/>
      <c r="H194"/>
    </row>
    <row r="195" spans="2:8">
      <c r="B195" s="263"/>
      <c r="C195" s="536" t="s">
        <v>1442</v>
      </c>
      <c r="D195" s="537" t="s">
        <v>511</v>
      </c>
      <c r="E195" s="546">
        <v>18454</v>
      </c>
      <c r="F195" s="546">
        <v>18908</v>
      </c>
      <c r="G195"/>
      <c r="H195"/>
    </row>
    <row r="196" spans="2:8">
      <c r="B196" s="263"/>
      <c r="C196" s="536" t="s">
        <v>1443</v>
      </c>
      <c r="D196" s="537" t="s">
        <v>512</v>
      </c>
      <c r="E196" s="546">
        <v>12382</v>
      </c>
      <c r="F196" s="546">
        <v>12762</v>
      </c>
      <c r="G196"/>
      <c r="H196"/>
    </row>
    <row r="197" spans="2:8">
      <c r="B197" s="263"/>
      <c r="C197" s="536" t="s">
        <v>1444</v>
      </c>
      <c r="D197" s="537" t="s">
        <v>513</v>
      </c>
      <c r="E197" s="546">
        <v>10148</v>
      </c>
      <c r="F197" s="546">
        <v>10436</v>
      </c>
      <c r="G197"/>
      <c r="H197"/>
    </row>
    <row r="198" spans="2:8">
      <c r="B198" s="263"/>
      <c r="C198" s="536" t="s">
        <v>1445</v>
      </c>
      <c r="D198" s="537" t="s">
        <v>514</v>
      </c>
      <c r="E198" s="546">
        <v>112720</v>
      </c>
      <c r="F198" s="546">
        <v>115110</v>
      </c>
      <c r="G198"/>
      <c r="H198"/>
    </row>
    <row r="199" spans="2:8">
      <c r="B199" s="263"/>
      <c r="C199" s="536" t="s">
        <v>1446</v>
      </c>
      <c r="D199" s="537" t="s">
        <v>515</v>
      </c>
      <c r="E199" s="546">
        <v>0</v>
      </c>
      <c r="F199" s="546">
        <v>0</v>
      </c>
      <c r="G199"/>
      <c r="H199"/>
    </row>
    <row r="200" spans="2:8">
      <c r="B200" s="263"/>
      <c r="C200" s="536" t="s">
        <v>1447</v>
      </c>
      <c r="D200" s="537" t="s">
        <v>516</v>
      </c>
      <c r="E200" s="546">
        <v>15970</v>
      </c>
      <c r="F200" s="546">
        <v>16149</v>
      </c>
      <c r="G200"/>
      <c r="H200"/>
    </row>
    <row r="201" spans="2:8">
      <c r="B201" s="263"/>
      <c r="C201" s="536" t="s">
        <v>1448</v>
      </c>
      <c r="D201" s="537" t="s">
        <v>517</v>
      </c>
      <c r="E201" s="546">
        <v>15231</v>
      </c>
      <c r="F201" s="546">
        <v>15586</v>
      </c>
      <c r="G201"/>
      <c r="H201"/>
    </row>
    <row r="202" spans="2:8">
      <c r="B202" s="263"/>
      <c r="C202" s="536" t="s">
        <v>1449</v>
      </c>
      <c r="D202" s="537" t="s">
        <v>518</v>
      </c>
      <c r="E202" s="546">
        <v>11334</v>
      </c>
      <c r="F202" s="546">
        <v>11311</v>
      </c>
      <c r="G202"/>
      <c r="H202"/>
    </row>
    <row r="203" spans="2:8">
      <c r="B203" s="263"/>
      <c r="C203" s="536" t="s">
        <v>1450</v>
      </c>
      <c r="D203" s="537" t="s">
        <v>519</v>
      </c>
      <c r="E203" s="546">
        <v>12063</v>
      </c>
      <c r="F203" s="546">
        <v>12700</v>
      </c>
      <c r="G203"/>
      <c r="H203"/>
    </row>
    <row r="204" spans="2:8">
      <c r="B204" s="263"/>
      <c r="C204" s="536" t="s">
        <v>1451</v>
      </c>
      <c r="D204" s="537" t="s">
        <v>520</v>
      </c>
      <c r="E204" s="546">
        <v>14576</v>
      </c>
      <c r="F204" s="546">
        <v>14872</v>
      </c>
      <c r="G204"/>
      <c r="H204"/>
    </row>
    <row r="205" spans="2:8">
      <c r="B205" s="263"/>
      <c r="C205" s="536" t="s">
        <v>1452</v>
      </c>
      <c r="D205" s="537" t="s">
        <v>521</v>
      </c>
      <c r="E205" s="546">
        <v>13929</v>
      </c>
      <c r="F205" s="546">
        <v>15275</v>
      </c>
      <c r="G205"/>
      <c r="H205"/>
    </row>
    <row r="206" spans="2:8">
      <c r="B206" s="263"/>
      <c r="C206" s="536" t="s">
        <v>1453</v>
      </c>
      <c r="D206" s="537" t="s">
        <v>522</v>
      </c>
      <c r="E206" s="546">
        <v>13389</v>
      </c>
      <c r="F206" s="546">
        <v>13443</v>
      </c>
      <c r="G206"/>
      <c r="H206"/>
    </row>
    <row r="207" spans="2:8">
      <c r="B207" s="263"/>
      <c r="C207" s="536" t="s">
        <v>1454</v>
      </c>
      <c r="D207" s="537" t="s">
        <v>523</v>
      </c>
      <c r="E207" s="546">
        <v>10299</v>
      </c>
      <c r="F207" s="546">
        <v>10696</v>
      </c>
      <c r="G207"/>
      <c r="H207"/>
    </row>
    <row r="208" spans="2:8">
      <c r="B208" s="263"/>
      <c r="C208" s="536" t="s">
        <v>1455</v>
      </c>
      <c r="D208" s="537" t="s">
        <v>524</v>
      </c>
      <c r="E208" s="546">
        <v>14058</v>
      </c>
      <c r="F208" s="546">
        <v>14814</v>
      </c>
      <c r="G208"/>
      <c r="H208"/>
    </row>
    <row r="209" spans="2:8">
      <c r="B209" s="263"/>
      <c r="C209" s="536" t="s">
        <v>1456</v>
      </c>
      <c r="D209" s="537" t="s">
        <v>525</v>
      </c>
      <c r="E209" s="546">
        <v>14514</v>
      </c>
      <c r="F209" s="546">
        <v>14992</v>
      </c>
      <c r="G209"/>
      <c r="H209"/>
    </row>
    <row r="210" spans="2:8">
      <c r="B210" s="263"/>
      <c r="C210" s="536" t="s">
        <v>1457</v>
      </c>
      <c r="D210" s="537" t="s">
        <v>526</v>
      </c>
      <c r="E210" s="546">
        <v>12433</v>
      </c>
      <c r="F210" s="546">
        <v>12753</v>
      </c>
      <c r="G210"/>
      <c r="H210"/>
    </row>
    <row r="211" spans="2:8">
      <c r="B211" s="263"/>
      <c r="C211" s="536" t="s">
        <v>1458</v>
      </c>
      <c r="D211" s="537" t="s">
        <v>527</v>
      </c>
      <c r="E211" s="546">
        <v>13394</v>
      </c>
      <c r="F211" s="546">
        <v>13749</v>
      </c>
      <c r="G211"/>
      <c r="H211"/>
    </row>
    <row r="212" spans="2:8">
      <c r="B212" s="263"/>
      <c r="C212" s="536" t="s">
        <v>1459</v>
      </c>
      <c r="D212" s="537" t="s">
        <v>528</v>
      </c>
      <c r="E212" s="546">
        <v>17321</v>
      </c>
      <c r="F212" s="546">
        <v>17621</v>
      </c>
      <c r="G212"/>
      <c r="H212"/>
    </row>
    <row r="213" spans="2:8">
      <c r="B213" s="263"/>
      <c r="C213" s="536" t="s">
        <v>1460</v>
      </c>
      <c r="D213" s="537" t="s">
        <v>529</v>
      </c>
      <c r="E213" s="546">
        <v>11168</v>
      </c>
      <c r="F213" s="546">
        <v>11294</v>
      </c>
      <c r="G213"/>
      <c r="H213"/>
    </row>
    <row r="214" spans="2:8">
      <c r="B214" s="263"/>
      <c r="C214" s="536" t="s">
        <v>1461</v>
      </c>
      <c r="D214" s="537" t="s">
        <v>530</v>
      </c>
      <c r="E214" s="546">
        <v>14222</v>
      </c>
      <c r="F214" s="546">
        <v>14595</v>
      </c>
      <c r="G214"/>
      <c r="H214"/>
    </row>
    <row r="215" spans="2:8">
      <c r="B215" s="263"/>
      <c r="C215" s="536" t="s">
        <v>1462</v>
      </c>
      <c r="D215" s="537" t="s">
        <v>531</v>
      </c>
      <c r="E215" s="546">
        <v>9702</v>
      </c>
      <c r="F215" s="546">
        <v>9742</v>
      </c>
      <c r="G215"/>
      <c r="H215"/>
    </row>
    <row r="216" spans="2:8">
      <c r="B216" s="263"/>
      <c r="C216" s="536" t="s">
        <v>1463</v>
      </c>
      <c r="D216" s="537" t="s">
        <v>532</v>
      </c>
      <c r="E216" s="546">
        <v>12714</v>
      </c>
      <c r="F216" s="546">
        <v>12873</v>
      </c>
      <c r="G216"/>
      <c r="H216"/>
    </row>
    <row r="217" spans="2:8">
      <c r="B217" s="263"/>
      <c r="C217" s="536" t="s">
        <v>1464</v>
      </c>
      <c r="D217" s="537" t="s">
        <v>533</v>
      </c>
      <c r="E217" s="546">
        <v>10804</v>
      </c>
      <c r="F217" s="546">
        <v>10850</v>
      </c>
      <c r="G217"/>
      <c r="H217"/>
    </row>
    <row r="218" spans="2:8">
      <c r="B218" s="263"/>
      <c r="C218" s="536" t="s">
        <v>1465</v>
      </c>
      <c r="D218" s="537" t="s">
        <v>534</v>
      </c>
      <c r="E218" s="546">
        <v>11231</v>
      </c>
      <c r="F218" s="546">
        <v>11448</v>
      </c>
      <c r="G218"/>
      <c r="H218"/>
    </row>
    <row r="219" spans="2:8">
      <c r="B219" s="263"/>
      <c r="C219" s="536" t="s">
        <v>1466</v>
      </c>
      <c r="D219" s="537" t="s">
        <v>535</v>
      </c>
      <c r="E219" s="546">
        <v>18426</v>
      </c>
      <c r="F219" s="546">
        <v>18599</v>
      </c>
      <c r="G219"/>
      <c r="H219"/>
    </row>
    <row r="220" spans="2:8">
      <c r="B220" s="263"/>
      <c r="C220" s="536" t="s">
        <v>1467</v>
      </c>
      <c r="D220" s="537" t="s">
        <v>536</v>
      </c>
      <c r="E220" s="546">
        <v>22137</v>
      </c>
      <c r="F220" s="546">
        <v>22212</v>
      </c>
      <c r="G220"/>
      <c r="H220"/>
    </row>
    <row r="221" spans="2:8">
      <c r="B221" s="263"/>
      <c r="C221" s="536" t="s">
        <v>1468</v>
      </c>
      <c r="D221" s="537" t="s">
        <v>537</v>
      </c>
      <c r="E221" s="546">
        <v>13230</v>
      </c>
      <c r="F221" s="546">
        <v>13189</v>
      </c>
      <c r="G221"/>
      <c r="H221"/>
    </row>
    <row r="222" spans="2:8">
      <c r="B222" s="263"/>
      <c r="C222" s="536" t="s">
        <v>1469</v>
      </c>
      <c r="D222" s="537" t="s">
        <v>538</v>
      </c>
      <c r="E222" s="546">
        <v>10054</v>
      </c>
      <c r="F222" s="546">
        <v>10296</v>
      </c>
      <c r="G222"/>
      <c r="H222"/>
    </row>
    <row r="223" spans="2:8">
      <c r="B223" s="263"/>
      <c r="C223" s="536" t="s">
        <v>1470</v>
      </c>
      <c r="D223" s="537" t="s">
        <v>539</v>
      </c>
      <c r="E223" s="546">
        <v>12691</v>
      </c>
      <c r="F223" s="546">
        <v>13016</v>
      </c>
      <c r="G223"/>
      <c r="H223"/>
    </row>
    <row r="224" spans="2:8">
      <c r="B224" s="263"/>
      <c r="C224" s="536" t="s">
        <v>1471</v>
      </c>
      <c r="D224" s="537" t="s">
        <v>540</v>
      </c>
      <c r="E224" s="546">
        <v>13648</v>
      </c>
      <c r="F224" s="546">
        <v>13765</v>
      </c>
      <c r="G224"/>
      <c r="H224"/>
    </row>
    <row r="225" spans="2:8">
      <c r="B225" s="263"/>
      <c r="C225" s="536" t="s">
        <v>1472</v>
      </c>
      <c r="D225" s="537" t="s">
        <v>541</v>
      </c>
      <c r="E225" s="546">
        <v>15163</v>
      </c>
      <c r="F225" s="546">
        <v>15712</v>
      </c>
      <c r="G225"/>
      <c r="H225"/>
    </row>
    <row r="226" spans="2:8">
      <c r="B226" s="263"/>
      <c r="C226" s="536" t="s">
        <v>1473</v>
      </c>
      <c r="D226" s="537" t="s">
        <v>542</v>
      </c>
      <c r="E226" s="546">
        <v>14624</v>
      </c>
      <c r="F226" s="546">
        <v>15575</v>
      </c>
      <c r="G226"/>
      <c r="H226"/>
    </row>
    <row r="227" spans="2:8">
      <c r="B227" s="263"/>
      <c r="C227" s="536" t="s">
        <v>1474</v>
      </c>
      <c r="D227" s="537" t="s">
        <v>543</v>
      </c>
      <c r="E227" s="546">
        <v>15589</v>
      </c>
      <c r="F227" s="546">
        <v>16032</v>
      </c>
      <c r="G227"/>
      <c r="H227"/>
    </row>
    <row r="228" spans="2:8">
      <c r="B228" s="263"/>
      <c r="C228" s="536" t="s">
        <v>1475</v>
      </c>
      <c r="D228" s="537" t="s">
        <v>544</v>
      </c>
      <c r="E228" s="546">
        <v>13237</v>
      </c>
      <c r="F228" s="546">
        <v>13788</v>
      </c>
      <c r="G228"/>
      <c r="H228"/>
    </row>
    <row r="229" spans="2:8">
      <c r="B229" s="263"/>
      <c r="C229" s="536" t="s">
        <v>1476</v>
      </c>
      <c r="D229" s="537" t="s">
        <v>545</v>
      </c>
      <c r="E229" s="546">
        <v>15811</v>
      </c>
      <c r="F229" s="546">
        <v>15778</v>
      </c>
      <c r="G229"/>
      <c r="H229"/>
    </row>
    <row r="230" spans="2:8">
      <c r="B230" s="263"/>
      <c r="C230" s="536" t="s">
        <v>1477</v>
      </c>
      <c r="D230" s="537" t="s">
        <v>546</v>
      </c>
      <c r="E230" s="546">
        <v>19789</v>
      </c>
      <c r="F230" s="546">
        <v>20493</v>
      </c>
      <c r="G230"/>
      <c r="H230"/>
    </row>
    <row r="231" spans="2:8">
      <c r="B231" s="263"/>
      <c r="C231" s="536" t="s">
        <v>1478</v>
      </c>
      <c r="D231" s="537" t="s">
        <v>547</v>
      </c>
      <c r="E231" s="546">
        <v>12992</v>
      </c>
      <c r="F231" s="546">
        <v>13219</v>
      </c>
      <c r="G231"/>
      <c r="H231"/>
    </row>
    <row r="232" spans="2:8">
      <c r="B232" s="263"/>
      <c r="C232" s="536" t="s">
        <v>1479</v>
      </c>
      <c r="D232" s="537" t="s">
        <v>548</v>
      </c>
      <c r="E232" s="546">
        <v>13648</v>
      </c>
      <c r="F232" s="546">
        <v>13978</v>
      </c>
      <c r="G232"/>
      <c r="H232"/>
    </row>
    <row r="233" spans="2:8">
      <c r="B233" s="263"/>
      <c r="C233" s="536" t="s">
        <v>1480</v>
      </c>
      <c r="D233" s="537" t="s">
        <v>549</v>
      </c>
      <c r="E233" s="546">
        <v>10770</v>
      </c>
      <c r="F233" s="546">
        <v>10964</v>
      </c>
      <c r="G233"/>
      <c r="H233"/>
    </row>
    <row r="234" spans="2:8">
      <c r="B234" s="263"/>
      <c r="C234" s="536" t="s">
        <v>1481</v>
      </c>
      <c r="D234" s="537" t="s">
        <v>550</v>
      </c>
      <c r="E234" s="546">
        <v>13785</v>
      </c>
      <c r="F234" s="546">
        <v>14240</v>
      </c>
      <c r="G234"/>
      <c r="H234"/>
    </row>
    <row r="235" spans="2:8">
      <c r="B235" s="263"/>
      <c r="C235" s="536" t="s">
        <v>1482</v>
      </c>
      <c r="D235" s="537" t="s">
        <v>551</v>
      </c>
      <c r="E235" s="546">
        <v>15580</v>
      </c>
      <c r="F235" s="546">
        <v>16667</v>
      </c>
      <c r="G235"/>
      <c r="H235"/>
    </row>
    <row r="236" spans="2:8">
      <c r="B236" s="263"/>
      <c r="C236" s="536" t="s">
        <v>1483</v>
      </c>
      <c r="D236" s="537" t="s">
        <v>552</v>
      </c>
      <c r="E236" s="546">
        <v>11572</v>
      </c>
      <c r="F236" s="546">
        <v>11822</v>
      </c>
      <c r="G236"/>
      <c r="H236"/>
    </row>
    <row r="237" spans="2:8">
      <c r="B237" s="263"/>
      <c r="C237" s="536" t="s">
        <v>1484</v>
      </c>
      <c r="D237" s="537" t="s">
        <v>553</v>
      </c>
      <c r="E237" s="546">
        <v>12276</v>
      </c>
      <c r="F237" s="546">
        <v>12288</v>
      </c>
      <c r="G237"/>
      <c r="H237"/>
    </row>
    <row r="238" spans="2:8">
      <c r="B238" s="263"/>
      <c r="C238" s="536" t="s">
        <v>1485</v>
      </c>
      <c r="D238" s="537" t="s">
        <v>554</v>
      </c>
      <c r="E238" s="546">
        <v>11443</v>
      </c>
      <c r="F238" s="546">
        <v>11676</v>
      </c>
      <c r="G238"/>
      <c r="H238"/>
    </row>
    <row r="239" spans="2:8">
      <c r="B239" s="263"/>
      <c r="C239" s="536" t="s">
        <v>1486</v>
      </c>
      <c r="D239" s="537" t="s">
        <v>555</v>
      </c>
      <c r="E239" s="546">
        <v>11103</v>
      </c>
      <c r="F239" s="546">
        <v>11247</v>
      </c>
      <c r="G239"/>
      <c r="H239"/>
    </row>
    <row r="240" spans="2:8">
      <c r="B240" s="263"/>
      <c r="C240" s="536" t="s">
        <v>1487</v>
      </c>
      <c r="D240" s="537" t="s">
        <v>556</v>
      </c>
      <c r="E240" s="546">
        <v>23299</v>
      </c>
      <c r="F240" s="546">
        <v>23679</v>
      </c>
      <c r="G240"/>
      <c r="H240"/>
    </row>
    <row r="241" spans="2:8">
      <c r="B241" s="263"/>
      <c r="C241" s="536" t="s">
        <v>1488</v>
      </c>
      <c r="D241" s="537" t="s">
        <v>557</v>
      </c>
      <c r="E241" s="546">
        <v>12256</v>
      </c>
      <c r="F241" s="546">
        <v>12553</v>
      </c>
      <c r="G241"/>
      <c r="H241"/>
    </row>
    <row r="242" spans="2:8">
      <c r="B242" s="263"/>
      <c r="C242" s="536" t="s">
        <v>1489</v>
      </c>
      <c r="D242" s="537" t="s">
        <v>558</v>
      </c>
      <c r="E242" s="546">
        <v>13829</v>
      </c>
      <c r="F242" s="546">
        <v>14402</v>
      </c>
      <c r="G242"/>
      <c r="H242"/>
    </row>
    <row r="243" spans="2:8">
      <c r="B243" s="263"/>
      <c r="C243" s="536" t="s">
        <v>1490</v>
      </c>
      <c r="D243" s="537" t="s">
        <v>559</v>
      </c>
      <c r="E243" s="546">
        <v>22772</v>
      </c>
      <c r="F243" s="546">
        <v>23032</v>
      </c>
      <c r="G243"/>
      <c r="H243"/>
    </row>
    <row r="244" spans="2:8">
      <c r="B244" s="263"/>
      <c r="C244" s="536" t="s">
        <v>1491</v>
      </c>
      <c r="D244" s="537" t="s">
        <v>560</v>
      </c>
      <c r="E244" s="546">
        <v>11936</v>
      </c>
      <c r="F244" s="546">
        <v>12282</v>
      </c>
      <c r="G244"/>
      <c r="H244"/>
    </row>
    <row r="245" spans="2:8">
      <c r="B245" s="263"/>
      <c r="C245" s="536" t="s">
        <v>1492</v>
      </c>
      <c r="D245" s="537" t="s">
        <v>561</v>
      </c>
      <c r="E245" s="546">
        <v>20224</v>
      </c>
      <c r="F245" s="546">
        <v>21084</v>
      </c>
      <c r="G245"/>
      <c r="H245"/>
    </row>
    <row r="246" spans="2:8">
      <c r="B246" s="263"/>
      <c r="C246" s="536" t="s">
        <v>1493</v>
      </c>
      <c r="D246" s="537" t="s">
        <v>562</v>
      </c>
      <c r="E246" s="546">
        <v>14360</v>
      </c>
      <c r="F246" s="546">
        <v>14835</v>
      </c>
      <c r="G246"/>
      <c r="H246"/>
    </row>
    <row r="247" spans="2:8">
      <c r="B247" s="263"/>
      <c r="C247" s="536" t="s">
        <v>1494</v>
      </c>
      <c r="D247" s="537" t="s">
        <v>563</v>
      </c>
      <c r="E247" s="546">
        <v>13266</v>
      </c>
      <c r="F247" s="546">
        <v>13545</v>
      </c>
      <c r="G247"/>
      <c r="H247"/>
    </row>
    <row r="248" spans="2:8">
      <c r="B248" s="263"/>
      <c r="C248" s="536" t="s">
        <v>1495</v>
      </c>
      <c r="D248" s="537" t="s">
        <v>564</v>
      </c>
      <c r="E248" s="546">
        <v>19167</v>
      </c>
      <c r="F248" s="546">
        <v>19633</v>
      </c>
      <c r="G248"/>
      <c r="H248"/>
    </row>
    <row r="249" spans="2:8">
      <c r="B249" s="263"/>
      <c r="C249" s="536" t="s">
        <v>1496</v>
      </c>
      <c r="D249" s="537" t="s">
        <v>565</v>
      </c>
      <c r="E249" s="546">
        <v>11840</v>
      </c>
      <c r="F249" s="546">
        <v>12634</v>
      </c>
      <c r="G249"/>
      <c r="H249"/>
    </row>
    <row r="250" spans="2:8">
      <c r="B250" s="263"/>
      <c r="C250" s="536" t="s">
        <v>1497</v>
      </c>
      <c r="D250" s="537" t="s">
        <v>566</v>
      </c>
      <c r="E250" s="546">
        <v>13101</v>
      </c>
      <c r="F250" s="546">
        <v>13529</v>
      </c>
      <c r="G250"/>
      <c r="H250"/>
    </row>
    <row r="251" spans="2:8">
      <c r="B251" s="263"/>
      <c r="C251" s="536" t="s">
        <v>1498</v>
      </c>
      <c r="D251" s="537" t="s">
        <v>567</v>
      </c>
      <c r="E251" s="546">
        <v>15347</v>
      </c>
      <c r="F251" s="546">
        <v>15660</v>
      </c>
      <c r="G251"/>
      <c r="H251"/>
    </row>
    <row r="252" spans="2:8">
      <c r="B252" s="263"/>
      <c r="C252" s="536" t="s">
        <v>1499</v>
      </c>
      <c r="D252" s="537" t="s">
        <v>568</v>
      </c>
      <c r="E252" s="546">
        <v>16096</v>
      </c>
      <c r="F252" s="546">
        <v>16563</v>
      </c>
      <c r="G252"/>
      <c r="H252"/>
    </row>
    <row r="253" spans="2:8">
      <c r="B253" s="263"/>
      <c r="C253" s="536" t="s">
        <v>1500</v>
      </c>
      <c r="D253" s="537" t="s">
        <v>569</v>
      </c>
      <c r="E253" s="546">
        <v>15939</v>
      </c>
      <c r="F253" s="546">
        <v>16106</v>
      </c>
      <c r="G253"/>
      <c r="H253"/>
    </row>
    <row r="254" spans="2:8">
      <c r="B254" s="263"/>
      <c r="C254" s="536" t="s">
        <v>1501</v>
      </c>
      <c r="D254" s="537" t="s">
        <v>570</v>
      </c>
      <c r="E254" s="546">
        <v>11335</v>
      </c>
      <c r="F254" s="546">
        <v>11707</v>
      </c>
      <c r="G254"/>
      <c r="H254"/>
    </row>
    <row r="255" spans="2:8">
      <c r="B255" s="263"/>
      <c r="C255" s="536" t="s">
        <v>1502</v>
      </c>
      <c r="D255" s="537" t="s">
        <v>571</v>
      </c>
      <c r="E255" s="546">
        <v>14292</v>
      </c>
      <c r="F255" s="546">
        <v>14718</v>
      </c>
      <c r="G255"/>
      <c r="H255"/>
    </row>
    <row r="256" spans="2:8">
      <c r="B256" s="263"/>
      <c r="C256" s="536" t="s">
        <v>1503</v>
      </c>
      <c r="D256" s="537" t="s">
        <v>572</v>
      </c>
      <c r="E256" s="546">
        <v>14515</v>
      </c>
      <c r="F256" s="546">
        <v>15084</v>
      </c>
      <c r="G256"/>
      <c r="H256"/>
    </row>
    <row r="257" spans="2:8">
      <c r="B257" s="263"/>
      <c r="C257" s="536" t="s">
        <v>1504</v>
      </c>
      <c r="D257" s="537" t="s">
        <v>573</v>
      </c>
      <c r="E257" s="546">
        <v>16397</v>
      </c>
      <c r="F257" s="546">
        <v>16964</v>
      </c>
      <c r="G257"/>
      <c r="H257"/>
    </row>
    <row r="258" spans="2:8">
      <c r="B258" s="263"/>
      <c r="C258" s="536" t="s">
        <v>1505</v>
      </c>
      <c r="D258" s="537" t="s">
        <v>574</v>
      </c>
      <c r="E258" s="546">
        <v>17603</v>
      </c>
      <c r="F258" s="546">
        <v>17848</v>
      </c>
      <c r="G258"/>
      <c r="H258"/>
    </row>
    <row r="259" spans="2:8">
      <c r="B259" s="263"/>
      <c r="C259" s="536" t="s">
        <v>1506</v>
      </c>
      <c r="D259" s="537" t="s">
        <v>575</v>
      </c>
      <c r="E259" s="546">
        <v>14169</v>
      </c>
      <c r="F259" s="546">
        <v>14019</v>
      </c>
      <c r="G259"/>
      <c r="H259"/>
    </row>
    <row r="260" spans="2:8">
      <c r="B260" s="263"/>
      <c r="C260" s="536" t="s">
        <v>1507</v>
      </c>
      <c r="D260" s="537" t="s">
        <v>576</v>
      </c>
      <c r="E260" s="546">
        <v>11079</v>
      </c>
      <c r="F260" s="546">
        <v>11271</v>
      </c>
      <c r="G260"/>
      <c r="H260"/>
    </row>
    <row r="261" spans="2:8">
      <c r="B261" s="263"/>
      <c r="C261" s="536" t="s">
        <v>1508</v>
      </c>
      <c r="D261" s="537" t="s">
        <v>577</v>
      </c>
      <c r="E261" s="546">
        <v>15168</v>
      </c>
      <c r="F261" s="546">
        <v>15409</v>
      </c>
      <c r="G261"/>
      <c r="H261"/>
    </row>
    <row r="262" spans="2:8">
      <c r="B262" s="263"/>
      <c r="C262" s="536" t="s">
        <v>1509</v>
      </c>
      <c r="D262" s="537" t="s">
        <v>578</v>
      </c>
      <c r="E262" s="546">
        <v>9956</v>
      </c>
      <c r="F262" s="546">
        <v>9899</v>
      </c>
      <c r="G262"/>
      <c r="H262"/>
    </row>
    <row r="263" spans="2:8">
      <c r="B263" s="263"/>
      <c r="C263" s="536" t="s">
        <v>1510</v>
      </c>
      <c r="D263" s="537" t="s">
        <v>579</v>
      </c>
      <c r="E263" s="546">
        <v>24445</v>
      </c>
      <c r="F263" s="546">
        <v>25039</v>
      </c>
      <c r="G263"/>
      <c r="H263"/>
    </row>
    <row r="264" spans="2:8">
      <c r="B264" s="263"/>
      <c r="C264" s="536" t="s">
        <v>1511</v>
      </c>
      <c r="D264" s="537" t="s">
        <v>580</v>
      </c>
      <c r="E264" s="546">
        <v>14751</v>
      </c>
      <c r="F264" s="546">
        <v>15217</v>
      </c>
      <c r="G264"/>
      <c r="H264"/>
    </row>
    <row r="265" spans="2:8">
      <c r="B265" s="263"/>
      <c r="C265" s="536" t="s">
        <v>1512</v>
      </c>
      <c r="D265" s="537" t="s">
        <v>581</v>
      </c>
      <c r="E265" s="546">
        <v>12928</v>
      </c>
      <c r="F265" s="546">
        <v>12527</v>
      </c>
      <c r="G265"/>
      <c r="H265"/>
    </row>
    <row r="266" spans="2:8">
      <c r="B266" s="263"/>
      <c r="C266" s="536" t="s">
        <v>1513</v>
      </c>
      <c r="D266" s="537" t="s">
        <v>582</v>
      </c>
      <c r="E266" s="546">
        <v>21893</v>
      </c>
      <c r="F266" s="546">
        <v>22828</v>
      </c>
      <c r="G266"/>
      <c r="H266"/>
    </row>
    <row r="267" spans="2:8">
      <c r="B267" s="263"/>
      <c r="C267" s="536" t="s">
        <v>1514</v>
      </c>
      <c r="D267" s="537" t="s">
        <v>583</v>
      </c>
      <c r="E267" s="546">
        <v>18281</v>
      </c>
      <c r="F267" s="546">
        <v>18756</v>
      </c>
      <c r="G267"/>
      <c r="H267"/>
    </row>
    <row r="268" spans="2:8">
      <c r="B268" s="263"/>
      <c r="C268" s="536" t="s">
        <v>1515</v>
      </c>
      <c r="D268" s="537" t="s">
        <v>584</v>
      </c>
      <c r="E268" s="546">
        <v>18112</v>
      </c>
      <c r="F268" s="546">
        <v>18654</v>
      </c>
      <c r="G268"/>
      <c r="H268"/>
    </row>
    <row r="269" spans="2:8">
      <c r="B269" s="263"/>
      <c r="C269" s="536" t="s">
        <v>1516</v>
      </c>
      <c r="D269" s="537" t="s">
        <v>585</v>
      </c>
      <c r="E269" s="546">
        <v>21120</v>
      </c>
      <c r="F269" s="546">
        <v>22562</v>
      </c>
      <c r="G269"/>
      <c r="H269"/>
    </row>
    <row r="270" spans="2:8">
      <c r="B270" s="263"/>
      <c r="C270" s="536" t="s">
        <v>1517</v>
      </c>
      <c r="D270" s="537" t="s">
        <v>586</v>
      </c>
      <c r="E270" s="546">
        <v>19254</v>
      </c>
      <c r="F270" s="546">
        <v>19520</v>
      </c>
      <c r="G270"/>
      <c r="H270"/>
    </row>
    <row r="271" spans="2:8">
      <c r="B271" s="263"/>
      <c r="C271" s="536" t="s">
        <v>1518</v>
      </c>
      <c r="D271" s="537" t="s">
        <v>587</v>
      </c>
      <c r="E271" s="546">
        <v>10909</v>
      </c>
      <c r="F271" s="546">
        <v>11210</v>
      </c>
      <c r="G271"/>
      <c r="H271"/>
    </row>
    <row r="272" spans="2:8">
      <c r="B272" s="263"/>
      <c r="C272" s="536" t="s">
        <v>1519</v>
      </c>
      <c r="D272" s="537" t="s">
        <v>588</v>
      </c>
      <c r="E272" s="546">
        <v>14369</v>
      </c>
      <c r="F272" s="546">
        <v>14893</v>
      </c>
      <c r="G272"/>
      <c r="H272"/>
    </row>
    <row r="273" spans="2:8">
      <c r="B273" s="263"/>
      <c r="C273" s="536" t="s">
        <v>1520</v>
      </c>
      <c r="D273" s="537" t="s">
        <v>589</v>
      </c>
      <c r="E273" s="546">
        <v>17919</v>
      </c>
      <c r="F273" s="546">
        <v>18075</v>
      </c>
      <c r="G273"/>
      <c r="H273"/>
    </row>
    <row r="274" spans="2:8">
      <c r="B274" s="263"/>
      <c r="C274" s="536" t="s">
        <v>1521</v>
      </c>
      <c r="D274" s="537" t="s">
        <v>590</v>
      </c>
      <c r="E274" s="546">
        <v>11763</v>
      </c>
      <c r="F274" s="546">
        <v>11658</v>
      </c>
      <c r="G274"/>
      <c r="H274"/>
    </row>
    <row r="275" spans="2:8">
      <c r="B275" s="263"/>
      <c r="C275" s="536" t="s">
        <v>1522</v>
      </c>
      <c r="D275" s="537" t="s">
        <v>591</v>
      </c>
      <c r="E275" s="546">
        <v>23859</v>
      </c>
      <c r="F275" s="546">
        <v>24217</v>
      </c>
      <c r="G275"/>
      <c r="H275"/>
    </row>
    <row r="276" spans="2:8">
      <c r="B276" s="263"/>
      <c r="C276" s="536" t="s">
        <v>1523</v>
      </c>
      <c r="D276" s="537" t="s">
        <v>592</v>
      </c>
      <c r="E276" s="546">
        <v>16328</v>
      </c>
      <c r="F276" s="546">
        <v>16829</v>
      </c>
      <c r="G276"/>
      <c r="H276"/>
    </row>
    <row r="277" spans="2:8">
      <c r="B277" s="263"/>
      <c r="C277" s="536" t="s">
        <v>1524</v>
      </c>
      <c r="D277" s="537" t="s">
        <v>593</v>
      </c>
      <c r="E277" s="546">
        <v>14001</v>
      </c>
      <c r="F277" s="546">
        <v>14466</v>
      </c>
      <c r="G277"/>
      <c r="H277"/>
    </row>
    <row r="278" spans="2:8">
      <c r="B278" s="263"/>
      <c r="C278" s="536" t="s">
        <v>1525</v>
      </c>
      <c r="D278" s="537" t="s">
        <v>594</v>
      </c>
      <c r="E278" s="546">
        <v>15712</v>
      </c>
      <c r="F278" s="546">
        <v>16285</v>
      </c>
      <c r="G278"/>
      <c r="H278"/>
    </row>
    <row r="279" spans="2:8">
      <c r="B279" s="263"/>
      <c r="C279" s="536" t="s">
        <v>1526</v>
      </c>
      <c r="D279" s="537" t="s">
        <v>595</v>
      </c>
      <c r="E279" s="546">
        <v>11620</v>
      </c>
      <c r="F279" s="546">
        <v>11745</v>
      </c>
      <c r="G279"/>
      <c r="H279"/>
    </row>
    <row r="280" spans="2:8">
      <c r="B280" s="263"/>
      <c r="C280" s="536" t="s">
        <v>1527</v>
      </c>
      <c r="D280" s="537" t="s">
        <v>596</v>
      </c>
      <c r="E280" s="546">
        <v>11442</v>
      </c>
      <c r="F280" s="546">
        <v>11650</v>
      </c>
      <c r="G280"/>
      <c r="H280"/>
    </row>
    <row r="281" spans="2:8">
      <c r="B281" s="263"/>
      <c r="C281" s="536" t="s">
        <v>1528</v>
      </c>
      <c r="D281" s="537" t="s">
        <v>597</v>
      </c>
      <c r="E281" s="546">
        <v>12481</v>
      </c>
      <c r="F281" s="546">
        <v>12922</v>
      </c>
      <c r="G281"/>
      <c r="H281"/>
    </row>
    <row r="282" spans="2:8">
      <c r="B282" s="263"/>
      <c r="C282" s="536" t="s">
        <v>1529</v>
      </c>
      <c r="D282" s="537" t="s">
        <v>598</v>
      </c>
      <c r="E282" s="546">
        <v>12039</v>
      </c>
      <c r="F282" s="546">
        <v>12427</v>
      </c>
      <c r="G282"/>
      <c r="H282"/>
    </row>
    <row r="283" spans="2:8">
      <c r="B283" s="263"/>
      <c r="C283" s="536" t="s">
        <v>1530</v>
      </c>
      <c r="D283" s="537" t="s">
        <v>599</v>
      </c>
      <c r="E283" s="546">
        <v>10573</v>
      </c>
      <c r="F283" s="546">
        <v>10616</v>
      </c>
      <c r="G283"/>
      <c r="H283"/>
    </row>
    <row r="284" spans="2:8">
      <c r="B284" s="263"/>
      <c r="C284" s="536" t="s">
        <v>1531</v>
      </c>
      <c r="D284" s="537" t="s">
        <v>600</v>
      </c>
      <c r="E284" s="546">
        <v>12402</v>
      </c>
      <c r="F284" s="546">
        <v>12669</v>
      </c>
      <c r="G284"/>
      <c r="H284"/>
    </row>
    <row r="285" spans="2:8">
      <c r="B285" s="263"/>
      <c r="C285" s="536" t="s">
        <v>1532</v>
      </c>
      <c r="D285" s="537" t="s">
        <v>601</v>
      </c>
      <c r="E285" s="546">
        <v>13081</v>
      </c>
      <c r="F285" s="546">
        <v>13242</v>
      </c>
      <c r="G285"/>
      <c r="H285"/>
    </row>
    <row r="286" spans="2:8">
      <c r="B286" s="263"/>
      <c r="C286" s="536" t="s">
        <v>1533</v>
      </c>
      <c r="D286" s="537" t="s">
        <v>602</v>
      </c>
      <c r="E286" s="546">
        <v>11433</v>
      </c>
      <c r="F286" s="546">
        <v>11550</v>
      </c>
      <c r="G286"/>
      <c r="H286"/>
    </row>
    <row r="287" spans="2:8">
      <c r="B287" s="263"/>
      <c r="C287" s="536" t="s">
        <v>1534</v>
      </c>
      <c r="D287" s="537" t="s">
        <v>603</v>
      </c>
      <c r="E287" s="546">
        <v>11335</v>
      </c>
      <c r="F287" s="546">
        <v>11684</v>
      </c>
      <c r="G287"/>
      <c r="H287"/>
    </row>
    <row r="288" spans="2:8">
      <c r="B288" s="263"/>
      <c r="C288" s="536" t="s">
        <v>1535</v>
      </c>
      <c r="D288" s="537" t="s">
        <v>604</v>
      </c>
      <c r="E288" s="546">
        <v>13368</v>
      </c>
      <c r="F288" s="546">
        <v>13687</v>
      </c>
      <c r="G288"/>
      <c r="H288"/>
    </row>
    <row r="289" spans="2:8">
      <c r="B289" s="263"/>
      <c r="C289" s="536" t="s">
        <v>1536</v>
      </c>
      <c r="D289" s="537" t="s">
        <v>605</v>
      </c>
      <c r="E289" s="546">
        <v>10851</v>
      </c>
      <c r="F289" s="546">
        <v>10943</v>
      </c>
      <c r="G289"/>
      <c r="H289"/>
    </row>
    <row r="290" spans="2:8">
      <c r="B290" s="263"/>
      <c r="C290" s="536" t="s">
        <v>1537</v>
      </c>
      <c r="D290" s="537" t="s">
        <v>606</v>
      </c>
      <c r="E290" s="546">
        <v>12140</v>
      </c>
      <c r="F290" s="546">
        <v>12482</v>
      </c>
      <c r="G290"/>
      <c r="H290"/>
    </row>
    <row r="291" spans="2:8">
      <c r="B291" s="263"/>
      <c r="C291" s="536" t="s">
        <v>1538</v>
      </c>
      <c r="D291" s="537" t="s">
        <v>607</v>
      </c>
      <c r="E291" s="546">
        <v>15281</v>
      </c>
      <c r="F291" s="546">
        <v>15513</v>
      </c>
      <c r="G291"/>
      <c r="H291"/>
    </row>
    <row r="292" spans="2:8">
      <c r="B292" s="263"/>
      <c r="C292" s="536" t="s">
        <v>1539</v>
      </c>
      <c r="D292" s="537" t="s">
        <v>608</v>
      </c>
      <c r="E292" s="546">
        <v>10949</v>
      </c>
      <c r="F292" s="546">
        <v>10880</v>
      </c>
      <c r="G292"/>
      <c r="H292"/>
    </row>
    <row r="293" spans="2:8">
      <c r="B293" s="263"/>
      <c r="C293" s="536" t="s">
        <v>1540</v>
      </c>
      <c r="D293" s="537" t="s">
        <v>609</v>
      </c>
      <c r="E293" s="546">
        <v>17044</v>
      </c>
      <c r="F293" s="546">
        <v>17100</v>
      </c>
      <c r="G293"/>
      <c r="H293"/>
    </row>
    <row r="294" spans="2:8">
      <c r="B294" s="263"/>
      <c r="C294" s="536" t="s">
        <v>1541</v>
      </c>
      <c r="D294" s="537" t="s">
        <v>610</v>
      </c>
      <c r="E294" s="546">
        <v>18800</v>
      </c>
      <c r="F294" s="546">
        <v>18960</v>
      </c>
      <c r="G294"/>
      <c r="H294"/>
    </row>
    <row r="295" spans="2:8">
      <c r="B295" s="263"/>
      <c r="C295" s="536" t="s">
        <v>1542</v>
      </c>
      <c r="D295" s="537" t="s">
        <v>611</v>
      </c>
      <c r="E295" s="546">
        <v>13360</v>
      </c>
      <c r="F295" s="546">
        <v>13784</v>
      </c>
      <c r="G295"/>
      <c r="H295"/>
    </row>
    <row r="296" spans="2:8">
      <c r="B296" s="263"/>
      <c r="C296" s="536" t="s">
        <v>1543</v>
      </c>
      <c r="D296" s="537" t="s">
        <v>612</v>
      </c>
      <c r="E296" s="546">
        <v>23600</v>
      </c>
      <c r="F296" s="546">
        <v>23593</v>
      </c>
      <c r="G296"/>
      <c r="H296"/>
    </row>
    <row r="297" spans="2:8">
      <c r="B297" s="263"/>
      <c r="C297" s="536" t="s">
        <v>1544</v>
      </c>
      <c r="D297" s="537" t="s">
        <v>613</v>
      </c>
      <c r="E297" s="546">
        <v>7960</v>
      </c>
      <c r="F297" s="546">
        <v>8067</v>
      </c>
      <c r="G297"/>
      <c r="H297"/>
    </row>
    <row r="298" spans="2:8">
      <c r="B298" s="263"/>
      <c r="C298" s="536" t="s">
        <v>1545</v>
      </c>
      <c r="D298" s="537" t="s">
        <v>614</v>
      </c>
      <c r="E298" s="546">
        <v>0</v>
      </c>
      <c r="F298" s="546">
        <v>0</v>
      </c>
      <c r="G298"/>
      <c r="H298"/>
    </row>
    <row r="299" spans="2:8">
      <c r="B299" s="263"/>
      <c r="C299" s="536" t="s">
        <v>1546</v>
      </c>
      <c r="D299" s="537" t="s">
        <v>615</v>
      </c>
      <c r="E299" s="546">
        <v>12024</v>
      </c>
      <c r="F299" s="546">
        <v>13044</v>
      </c>
      <c r="G299"/>
      <c r="H299"/>
    </row>
    <row r="300" spans="2:8">
      <c r="B300" s="263"/>
      <c r="C300" s="536" t="s">
        <v>1547</v>
      </c>
      <c r="D300" s="537" t="s">
        <v>616</v>
      </c>
      <c r="E300" s="546">
        <v>22090</v>
      </c>
      <c r="F300" s="546">
        <v>22561</v>
      </c>
      <c r="G300"/>
      <c r="H300"/>
    </row>
    <row r="301" spans="2:8">
      <c r="B301" s="263"/>
      <c r="C301" s="536" t="s">
        <v>1548</v>
      </c>
      <c r="D301" s="537" t="s">
        <v>617</v>
      </c>
      <c r="E301" s="546">
        <v>29952</v>
      </c>
      <c r="F301" s="546">
        <v>30662</v>
      </c>
      <c r="G301"/>
      <c r="H301"/>
    </row>
    <row r="302" spans="2:8">
      <c r="B302" s="263"/>
      <c r="C302" s="536" t="s">
        <v>1549</v>
      </c>
      <c r="D302" s="537" t="s">
        <v>618</v>
      </c>
      <c r="E302" s="546">
        <v>16501</v>
      </c>
      <c r="F302" s="546">
        <v>16720</v>
      </c>
      <c r="G302"/>
      <c r="H302"/>
    </row>
    <row r="303" spans="2:8">
      <c r="B303" s="263"/>
      <c r="C303" s="536" t="s">
        <v>1550</v>
      </c>
      <c r="D303" s="537" t="s">
        <v>619</v>
      </c>
      <c r="E303" s="546">
        <v>15865</v>
      </c>
      <c r="F303" s="546">
        <v>16266</v>
      </c>
      <c r="G303"/>
      <c r="H303"/>
    </row>
    <row r="304" spans="2:8">
      <c r="B304" s="263"/>
      <c r="C304" s="536" t="s">
        <v>1551</v>
      </c>
      <c r="D304" s="537" t="s">
        <v>620</v>
      </c>
      <c r="E304" s="546">
        <v>15096</v>
      </c>
      <c r="F304" s="546">
        <v>15662</v>
      </c>
      <c r="G304"/>
      <c r="H304"/>
    </row>
    <row r="305" spans="2:8">
      <c r="B305" s="263"/>
      <c r="C305" s="536" t="s">
        <v>1552</v>
      </c>
      <c r="D305" s="537" t="s">
        <v>621</v>
      </c>
      <c r="E305" s="546">
        <v>11407</v>
      </c>
      <c r="F305" s="546">
        <v>11730</v>
      </c>
      <c r="G305"/>
      <c r="H305"/>
    </row>
    <row r="306" spans="2:8">
      <c r="B306" s="263"/>
      <c r="C306" s="536" t="s">
        <v>1553</v>
      </c>
      <c r="D306" s="537" t="s">
        <v>622</v>
      </c>
      <c r="E306" s="546">
        <v>12437</v>
      </c>
      <c r="F306" s="546">
        <v>12783</v>
      </c>
      <c r="G306"/>
      <c r="H306"/>
    </row>
    <row r="307" spans="2:8">
      <c r="B307" s="263"/>
      <c r="C307" s="536" t="s">
        <v>1554</v>
      </c>
      <c r="D307" s="537" t="s">
        <v>623</v>
      </c>
      <c r="E307" s="546">
        <v>11784</v>
      </c>
      <c r="F307" s="546">
        <v>11977</v>
      </c>
      <c r="G307"/>
      <c r="H307"/>
    </row>
    <row r="308" spans="2:8">
      <c r="B308" s="263"/>
      <c r="C308" s="536" t="s">
        <v>1555</v>
      </c>
      <c r="D308" s="537" t="s">
        <v>624</v>
      </c>
      <c r="E308" s="546">
        <v>13948</v>
      </c>
      <c r="F308" s="546">
        <v>14131</v>
      </c>
      <c r="G308"/>
      <c r="H308"/>
    </row>
    <row r="309" spans="2:8">
      <c r="B309" s="263"/>
      <c r="C309" s="536" t="s">
        <v>1556</v>
      </c>
      <c r="D309" s="537" t="s">
        <v>625</v>
      </c>
      <c r="E309" s="546">
        <v>24527</v>
      </c>
      <c r="F309" s="546">
        <v>25150</v>
      </c>
      <c r="G309"/>
      <c r="H309"/>
    </row>
    <row r="310" spans="2:8">
      <c r="B310" s="263"/>
      <c r="C310" s="536" t="s">
        <v>1557</v>
      </c>
      <c r="D310" s="537" t="s">
        <v>626</v>
      </c>
      <c r="E310" s="546">
        <v>18666</v>
      </c>
      <c r="F310" s="546">
        <v>18739</v>
      </c>
      <c r="G310"/>
      <c r="H310"/>
    </row>
    <row r="311" spans="2:8">
      <c r="B311" s="263"/>
      <c r="C311" s="536" t="s">
        <v>1558</v>
      </c>
      <c r="D311" s="537" t="s">
        <v>627</v>
      </c>
      <c r="E311" s="546">
        <v>13457</v>
      </c>
      <c r="F311" s="546">
        <v>13639</v>
      </c>
      <c r="G311"/>
      <c r="H311"/>
    </row>
    <row r="312" spans="2:8">
      <c r="B312" s="263"/>
      <c r="C312" s="536" t="s">
        <v>1559</v>
      </c>
      <c r="D312" s="537" t="s">
        <v>628</v>
      </c>
      <c r="E312" s="546">
        <v>10792</v>
      </c>
      <c r="F312" s="546">
        <v>10377</v>
      </c>
      <c r="G312"/>
      <c r="H312"/>
    </row>
    <row r="313" spans="2:8">
      <c r="B313" s="263"/>
      <c r="C313" s="536" t="s">
        <v>1560</v>
      </c>
      <c r="D313" s="537" t="s">
        <v>629</v>
      </c>
      <c r="E313" s="546">
        <v>12916</v>
      </c>
      <c r="F313" s="546">
        <v>13415</v>
      </c>
      <c r="G313"/>
      <c r="H313"/>
    </row>
    <row r="314" spans="2:8">
      <c r="B314" s="263"/>
      <c r="C314" s="536" t="s">
        <v>1561</v>
      </c>
      <c r="D314" s="537" t="s">
        <v>630</v>
      </c>
      <c r="E314" s="546">
        <v>20643</v>
      </c>
      <c r="F314" s="546">
        <v>20761</v>
      </c>
      <c r="G314"/>
      <c r="H314"/>
    </row>
    <row r="315" spans="2:8">
      <c r="B315" s="263"/>
      <c r="C315" s="536" t="s">
        <v>1562</v>
      </c>
      <c r="D315" s="537" t="s">
        <v>631</v>
      </c>
      <c r="E315" s="546">
        <v>21946</v>
      </c>
      <c r="F315" s="546">
        <v>22991</v>
      </c>
      <c r="G315"/>
      <c r="H315"/>
    </row>
    <row r="316" spans="2:8">
      <c r="B316" s="263"/>
      <c r="C316" s="536" t="s">
        <v>1563</v>
      </c>
      <c r="D316" s="537" t="s">
        <v>632</v>
      </c>
      <c r="E316" s="546">
        <v>13219</v>
      </c>
      <c r="F316" s="546">
        <v>13482</v>
      </c>
      <c r="G316"/>
      <c r="H316"/>
    </row>
    <row r="317" spans="2:8">
      <c r="B317" s="263"/>
      <c r="C317" s="536" t="s">
        <v>1564</v>
      </c>
      <c r="D317" s="537" t="s">
        <v>633</v>
      </c>
      <c r="E317" s="546">
        <v>10280</v>
      </c>
      <c r="F317" s="546">
        <v>10526</v>
      </c>
      <c r="G317"/>
      <c r="H317"/>
    </row>
    <row r="318" spans="2:8">
      <c r="B318" s="263"/>
      <c r="C318" s="536" t="s">
        <v>1565</v>
      </c>
      <c r="D318" s="537" t="s">
        <v>634</v>
      </c>
      <c r="E318" s="546">
        <v>12846</v>
      </c>
      <c r="F318" s="546">
        <v>12994</v>
      </c>
      <c r="G318"/>
      <c r="H318"/>
    </row>
    <row r="319" spans="2:8">
      <c r="B319" s="263"/>
      <c r="C319" s="536" t="s">
        <v>1566</v>
      </c>
      <c r="D319" s="537" t="s">
        <v>635</v>
      </c>
      <c r="E319" s="546">
        <v>15019</v>
      </c>
      <c r="F319" s="546">
        <v>15247</v>
      </c>
      <c r="G319"/>
      <c r="H319"/>
    </row>
    <row r="320" spans="2:8">
      <c r="B320" s="263"/>
      <c r="C320" s="536" t="s">
        <v>1567</v>
      </c>
      <c r="D320" s="537" t="s">
        <v>636</v>
      </c>
      <c r="E320" s="546">
        <v>16595</v>
      </c>
      <c r="F320" s="546">
        <v>17166</v>
      </c>
      <c r="G320"/>
      <c r="H320"/>
    </row>
    <row r="321" spans="2:8">
      <c r="B321" s="263"/>
      <c r="C321" s="536" t="s">
        <v>1568</v>
      </c>
      <c r="D321" s="537" t="s">
        <v>637</v>
      </c>
      <c r="E321" s="546">
        <v>43286</v>
      </c>
      <c r="F321" s="546">
        <v>46801</v>
      </c>
      <c r="G321"/>
      <c r="H321"/>
    </row>
    <row r="322" spans="2:8">
      <c r="B322" s="263"/>
      <c r="C322" s="536" t="s">
        <v>1569</v>
      </c>
      <c r="D322" s="537" t="s">
        <v>638</v>
      </c>
      <c r="E322" s="546">
        <v>11005</v>
      </c>
      <c r="F322" s="546">
        <v>11391</v>
      </c>
      <c r="G322"/>
      <c r="H322"/>
    </row>
    <row r="323" spans="2:8">
      <c r="B323" s="263"/>
      <c r="C323" s="536" t="s">
        <v>1570</v>
      </c>
      <c r="D323" s="537" t="s">
        <v>639</v>
      </c>
      <c r="E323" s="546">
        <v>13581</v>
      </c>
      <c r="F323" s="546">
        <v>13993</v>
      </c>
      <c r="G323"/>
      <c r="H323"/>
    </row>
    <row r="324" spans="2:8">
      <c r="B324" s="263"/>
      <c r="C324" s="536" t="s">
        <v>1571</v>
      </c>
      <c r="D324" s="537" t="s">
        <v>640</v>
      </c>
      <c r="E324" s="546">
        <v>18308</v>
      </c>
      <c r="F324" s="546">
        <v>19055</v>
      </c>
      <c r="G324"/>
      <c r="H324"/>
    </row>
    <row r="325" spans="2:8">
      <c r="B325" s="263"/>
      <c r="C325" s="536" t="s">
        <v>1572</v>
      </c>
      <c r="D325" s="537" t="s">
        <v>641</v>
      </c>
      <c r="E325" s="546">
        <v>13710</v>
      </c>
      <c r="F325" s="546">
        <v>14023</v>
      </c>
      <c r="G325"/>
      <c r="H325"/>
    </row>
    <row r="326" spans="2:8">
      <c r="B326" s="263"/>
      <c r="C326" s="536" t="s">
        <v>1573</v>
      </c>
      <c r="D326" s="537" t="s">
        <v>642</v>
      </c>
      <c r="E326" s="546">
        <v>16324</v>
      </c>
      <c r="F326" s="546">
        <v>16451</v>
      </c>
      <c r="G326"/>
      <c r="H326"/>
    </row>
    <row r="327" spans="2:8">
      <c r="B327" s="263"/>
      <c r="C327" s="536" t="s">
        <v>1574</v>
      </c>
      <c r="D327" s="537" t="s">
        <v>643</v>
      </c>
      <c r="E327" s="546">
        <v>27422</v>
      </c>
      <c r="F327" s="546">
        <v>28341</v>
      </c>
      <c r="G327"/>
      <c r="H327"/>
    </row>
    <row r="328" spans="2:8">
      <c r="B328" s="263"/>
      <c r="C328" s="536" t="s">
        <v>1575</v>
      </c>
      <c r="D328" s="537" t="s">
        <v>644</v>
      </c>
      <c r="E328" s="546">
        <v>15638</v>
      </c>
      <c r="F328" s="546">
        <v>15973</v>
      </c>
      <c r="G328"/>
      <c r="H328"/>
    </row>
    <row r="329" spans="2:8">
      <c r="B329" s="263"/>
      <c r="C329" s="536" t="s">
        <v>1576</v>
      </c>
      <c r="D329" s="537" t="s">
        <v>645</v>
      </c>
      <c r="E329" s="546">
        <v>10030</v>
      </c>
      <c r="F329" s="546">
        <v>10392</v>
      </c>
      <c r="G329"/>
      <c r="H329"/>
    </row>
    <row r="330" spans="2:8">
      <c r="B330" s="263"/>
      <c r="C330" s="536" t="s">
        <v>1577</v>
      </c>
      <c r="D330" s="537" t="s">
        <v>646</v>
      </c>
      <c r="E330" s="546">
        <v>12830</v>
      </c>
      <c r="F330" s="546">
        <v>13391</v>
      </c>
      <c r="G330"/>
      <c r="H330"/>
    </row>
    <row r="331" spans="2:8">
      <c r="B331" s="263"/>
      <c r="C331" s="536" t="s">
        <v>1578</v>
      </c>
      <c r="D331" s="537" t="s">
        <v>647</v>
      </c>
      <c r="E331" s="546">
        <v>11213</v>
      </c>
      <c r="F331" s="546">
        <v>11799</v>
      </c>
      <c r="G331"/>
      <c r="H331"/>
    </row>
    <row r="332" spans="2:8">
      <c r="B332" s="263"/>
      <c r="C332" s="536" t="s">
        <v>1579</v>
      </c>
      <c r="D332" s="537" t="s">
        <v>648</v>
      </c>
      <c r="E332" s="546">
        <v>11764</v>
      </c>
      <c r="F332" s="546">
        <v>11897</v>
      </c>
      <c r="G332"/>
      <c r="H332"/>
    </row>
    <row r="333" spans="2:8">
      <c r="B333" s="263"/>
      <c r="C333" s="536" t="s">
        <v>1580</v>
      </c>
      <c r="D333" s="537" t="s">
        <v>649</v>
      </c>
      <c r="E333" s="546">
        <v>20784</v>
      </c>
      <c r="F333" s="546">
        <v>20204</v>
      </c>
      <c r="G333"/>
      <c r="H333"/>
    </row>
    <row r="334" spans="2:8">
      <c r="B334" s="263"/>
      <c r="C334" s="536" t="s">
        <v>1581</v>
      </c>
      <c r="D334" s="537" t="s">
        <v>650</v>
      </c>
      <c r="E334" s="546">
        <v>12535</v>
      </c>
      <c r="F334" s="546">
        <v>12798</v>
      </c>
      <c r="G334"/>
      <c r="H334"/>
    </row>
    <row r="335" spans="2:8">
      <c r="B335" s="263"/>
      <c r="C335" s="536" t="s">
        <v>1582</v>
      </c>
      <c r="D335" s="537" t="s">
        <v>651</v>
      </c>
      <c r="E335" s="546">
        <v>11950</v>
      </c>
      <c r="F335" s="546">
        <v>12383</v>
      </c>
      <c r="G335"/>
      <c r="H335"/>
    </row>
    <row r="336" spans="2:8">
      <c r="B336" s="263"/>
      <c r="C336" s="536" t="s">
        <v>1583</v>
      </c>
      <c r="D336" s="537" t="s">
        <v>652</v>
      </c>
      <c r="E336" s="546">
        <v>18176</v>
      </c>
      <c r="F336" s="546">
        <v>18292</v>
      </c>
      <c r="G336"/>
      <c r="H336"/>
    </row>
    <row r="337" spans="2:8">
      <c r="B337" s="263"/>
      <c r="C337" s="536" t="s">
        <v>1584</v>
      </c>
      <c r="D337" s="537" t="s">
        <v>653</v>
      </c>
      <c r="E337" s="546">
        <v>13157</v>
      </c>
      <c r="F337" s="546">
        <v>13523</v>
      </c>
      <c r="G337"/>
      <c r="H337"/>
    </row>
    <row r="338" spans="2:8">
      <c r="B338" s="263"/>
      <c r="C338" s="536" t="s">
        <v>1585</v>
      </c>
      <c r="D338" s="537" t="s">
        <v>654</v>
      </c>
      <c r="E338" s="546">
        <v>19341</v>
      </c>
      <c r="F338" s="546">
        <v>20082</v>
      </c>
      <c r="G338"/>
      <c r="H338"/>
    </row>
    <row r="339" spans="2:8">
      <c r="B339" s="263"/>
      <c r="C339" s="536" t="s">
        <v>1586</v>
      </c>
      <c r="D339" s="537" t="s">
        <v>655</v>
      </c>
      <c r="E339" s="546">
        <v>15285</v>
      </c>
      <c r="F339" s="546">
        <v>15516</v>
      </c>
      <c r="G339"/>
      <c r="H339"/>
    </row>
    <row r="340" spans="2:8">
      <c r="B340" s="263"/>
      <c r="C340" s="536" t="s">
        <v>1587</v>
      </c>
      <c r="D340" s="537" t="s">
        <v>656</v>
      </c>
      <c r="E340" s="546">
        <v>14894</v>
      </c>
      <c r="F340" s="546">
        <v>15637</v>
      </c>
      <c r="G340"/>
      <c r="H340"/>
    </row>
    <row r="341" spans="2:8">
      <c r="B341" s="263"/>
      <c r="C341" s="536" t="s">
        <v>1588</v>
      </c>
      <c r="D341" s="537" t="s">
        <v>657</v>
      </c>
      <c r="E341" s="546">
        <v>13281</v>
      </c>
      <c r="F341" s="546">
        <v>13776</v>
      </c>
      <c r="G341"/>
      <c r="H341"/>
    </row>
    <row r="342" spans="2:8">
      <c r="B342" s="263"/>
      <c r="C342" s="536" t="s">
        <v>1589</v>
      </c>
      <c r="D342" s="537" t="s">
        <v>658</v>
      </c>
      <c r="E342" s="546">
        <v>14207</v>
      </c>
      <c r="F342" s="546">
        <v>14449</v>
      </c>
      <c r="G342"/>
      <c r="H342"/>
    </row>
    <row r="343" spans="2:8">
      <c r="B343" s="263"/>
      <c r="C343" s="536" t="s">
        <v>1590</v>
      </c>
      <c r="D343" s="537" t="s">
        <v>659</v>
      </c>
      <c r="E343" s="546">
        <v>18230</v>
      </c>
      <c r="F343" s="546">
        <v>18500</v>
      </c>
      <c r="G343"/>
      <c r="H343"/>
    </row>
    <row r="344" spans="2:8">
      <c r="B344" s="263"/>
      <c r="C344" s="536" t="s">
        <v>1591</v>
      </c>
      <c r="D344" s="537" t="s">
        <v>660</v>
      </c>
      <c r="E344" s="546">
        <v>12806</v>
      </c>
      <c r="F344" s="546">
        <v>13019</v>
      </c>
      <c r="G344"/>
      <c r="H344"/>
    </row>
    <row r="345" spans="2:8">
      <c r="B345" s="263"/>
      <c r="C345" s="536" t="s">
        <v>1592</v>
      </c>
      <c r="D345" s="537" t="s">
        <v>661</v>
      </c>
      <c r="E345" s="546">
        <v>11331</v>
      </c>
      <c r="F345" s="546">
        <v>11728</v>
      </c>
      <c r="G345"/>
      <c r="H345"/>
    </row>
    <row r="346" spans="2:8">
      <c r="B346" s="263"/>
      <c r="C346" s="536" t="s">
        <v>1593</v>
      </c>
      <c r="D346" s="537" t="s">
        <v>662</v>
      </c>
      <c r="E346" s="546">
        <v>24143</v>
      </c>
      <c r="F346" s="546">
        <v>24667</v>
      </c>
      <c r="G346"/>
      <c r="H346"/>
    </row>
    <row r="347" spans="2:8">
      <c r="B347" s="263"/>
      <c r="C347" s="536" t="s">
        <v>1594</v>
      </c>
      <c r="D347" s="537" t="s">
        <v>663</v>
      </c>
      <c r="E347" s="546">
        <v>23143</v>
      </c>
      <c r="F347" s="546">
        <v>23391</v>
      </c>
      <c r="G347"/>
      <c r="H347"/>
    </row>
    <row r="348" spans="2:8">
      <c r="B348" s="263"/>
      <c r="C348" s="536" t="s">
        <v>1595</v>
      </c>
      <c r="D348" s="537" t="s">
        <v>664</v>
      </c>
      <c r="E348" s="546">
        <v>41847</v>
      </c>
      <c r="F348" s="546">
        <v>42512</v>
      </c>
      <c r="G348"/>
      <c r="H348"/>
    </row>
    <row r="349" spans="2:8">
      <c r="B349" s="263"/>
      <c r="C349" s="536" t="s">
        <v>1596</v>
      </c>
      <c r="D349" s="537" t="s">
        <v>665</v>
      </c>
      <c r="E349" s="546">
        <v>15834</v>
      </c>
      <c r="F349" s="546">
        <v>16197</v>
      </c>
      <c r="G349"/>
      <c r="H349"/>
    </row>
    <row r="350" spans="2:8">
      <c r="B350" s="263"/>
      <c r="C350" s="536" t="s">
        <v>1597</v>
      </c>
      <c r="D350" s="537" t="s">
        <v>666</v>
      </c>
      <c r="E350" s="546">
        <v>10964</v>
      </c>
      <c r="F350" s="546">
        <v>11107</v>
      </c>
      <c r="G350"/>
      <c r="H350"/>
    </row>
    <row r="351" spans="2:8">
      <c r="B351" s="263"/>
      <c r="C351" s="536" t="s">
        <v>1598</v>
      </c>
      <c r="D351" s="537" t="s">
        <v>667</v>
      </c>
      <c r="E351" s="546">
        <v>13945</v>
      </c>
      <c r="F351" s="546">
        <v>14542</v>
      </c>
      <c r="G351"/>
      <c r="H351"/>
    </row>
    <row r="352" spans="2:8">
      <c r="B352" s="263"/>
      <c r="C352" s="536" t="s">
        <v>1599</v>
      </c>
      <c r="D352" s="537" t="s">
        <v>668</v>
      </c>
      <c r="E352" s="546">
        <v>19030</v>
      </c>
      <c r="F352" s="546">
        <v>19380</v>
      </c>
      <c r="G352"/>
      <c r="H352"/>
    </row>
    <row r="353" spans="2:8">
      <c r="B353" s="263"/>
      <c r="C353" s="536" t="s">
        <v>1600</v>
      </c>
      <c r="D353" s="537" t="s">
        <v>669</v>
      </c>
      <c r="E353" s="546">
        <v>18249</v>
      </c>
      <c r="F353" s="546">
        <v>19402</v>
      </c>
      <c r="G353"/>
      <c r="H353"/>
    </row>
    <row r="354" spans="2:8">
      <c r="B354" s="263"/>
      <c r="C354" s="536" t="s">
        <v>1601</v>
      </c>
      <c r="D354" s="537" t="s">
        <v>670</v>
      </c>
      <c r="E354" s="546">
        <v>12218</v>
      </c>
      <c r="F354" s="546">
        <v>12401</v>
      </c>
      <c r="G354"/>
      <c r="H354"/>
    </row>
    <row r="355" spans="2:8">
      <c r="B355" s="263"/>
      <c r="C355" s="536" t="s">
        <v>1602</v>
      </c>
      <c r="D355" s="537" t="s">
        <v>671</v>
      </c>
      <c r="E355" s="546">
        <v>12474</v>
      </c>
      <c r="F355" s="546">
        <v>12939</v>
      </c>
      <c r="G355"/>
      <c r="H355"/>
    </row>
    <row r="356" spans="2:8">
      <c r="B356" s="263"/>
      <c r="C356" s="536" t="s">
        <v>1603</v>
      </c>
      <c r="D356" s="537" t="s">
        <v>672</v>
      </c>
      <c r="E356" s="546">
        <v>12136</v>
      </c>
      <c r="F356" s="546">
        <v>12396</v>
      </c>
      <c r="G356"/>
      <c r="H356"/>
    </row>
    <row r="357" spans="2:8">
      <c r="B357" s="263"/>
      <c r="C357" s="536" t="s">
        <v>1604</v>
      </c>
      <c r="D357" s="537" t="s">
        <v>673</v>
      </c>
      <c r="E357" s="546">
        <v>12485</v>
      </c>
      <c r="F357" s="546">
        <v>12867</v>
      </c>
      <c r="G357"/>
      <c r="H357"/>
    </row>
    <row r="358" spans="2:8">
      <c r="B358" s="263"/>
      <c r="C358" s="536" t="s">
        <v>1605</v>
      </c>
      <c r="D358" s="537" t="s">
        <v>674</v>
      </c>
      <c r="E358" s="546">
        <v>14977</v>
      </c>
      <c r="F358" s="546">
        <v>15217</v>
      </c>
      <c r="G358"/>
      <c r="H358"/>
    </row>
    <row r="359" spans="2:8">
      <c r="B359" s="263"/>
      <c r="C359" s="536" t="s">
        <v>1606</v>
      </c>
      <c r="D359" s="537" t="s">
        <v>675</v>
      </c>
      <c r="E359" s="546">
        <v>12103</v>
      </c>
      <c r="F359" s="546">
        <v>12324</v>
      </c>
      <c r="G359"/>
      <c r="H359"/>
    </row>
    <row r="360" spans="2:8">
      <c r="B360" s="263"/>
      <c r="C360" s="536" t="s">
        <v>1607</v>
      </c>
      <c r="D360" s="537" t="s">
        <v>676</v>
      </c>
      <c r="E360" s="546">
        <v>11564</v>
      </c>
      <c r="F360" s="546">
        <v>11905</v>
      </c>
      <c r="G360"/>
      <c r="H360"/>
    </row>
    <row r="361" spans="2:8">
      <c r="B361" s="263"/>
      <c r="C361" s="536" t="s">
        <v>1608</v>
      </c>
      <c r="D361" s="537" t="s">
        <v>677</v>
      </c>
      <c r="E361" s="546">
        <v>21686</v>
      </c>
      <c r="F361" s="546">
        <v>21827</v>
      </c>
      <c r="G361"/>
      <c r="H361"/>
    </row>
    <row r="362" spans="2:8">
      <c r="B362" s="263"/>
      <c r="C362" s="536" t="s">
        <v>1609</v>
      </c>
      <c r="D362" s="537" t="s">
        <v>678</v>
      </c>
      <c r="E362" s="546">
        <v>19372</v>
      </c>
      <c r="F362" s="546">
        <v>19777</v>
      </c>
      <c r="G362"/>
      <c r="H362"/>
    </row>
    <row r="363" spans="2:8">
      <c r="B363" s="263"/>
      <c r="C363" s="536" t="s">
        <v>1610</v>
      </c>
      <c r="D363" s="537" t="s">
        <v>679</v>
      </c>
      <c r="E363" s="546">
        <v>12564</v>
      </c>
      <c r="F363" s="546">
        <v>12953</v>
      </c>
      <c r="G363"/>
      <c r="H363"/>
    </row>
    <row r="364" spans="2:8">
      <c r="B364" s="263"/>
      <c r="C364" s="536" t="s">
        <v>1611</v>
      </c>
      <c r="D364" s="537" t="s">
        <v>680</v>
      </c>
      <c r="E364" s="546">
        <v>21713</v>
      </c>
      <c r="F364" s="546">
        <v>22034</v>
      </c>
      <c r="G364"/>
      <c r="H364"/>
    </row>
    <row r="365" spans="2:8">
      <c r="B365" s="263"/>
      <c r="C365" s="536" t="s">
        <v>1612</v>
      </c>
      <c r="D365" s="537" t="s">
        <v>681</v>
      </c>
      <c r="E365" s="546">
        <v>14089</v>
      </c>
      <c r="F365" s="546">
        <v>14378</v>
      </c>
      <c r="G365"/>
      <c r="H365"/>
    </row>
    <row r="366" spans="2:8">
      <c r="B366" s="263"/>
      <c r="C366" s="536" t="s">
        <v>1613</v>
      </c>
      <c r="D366" s="537" t="s">
        <v>682</v>
      </c>
      <c r="E366" s="546">
        <v>11513</v>
      </c>
      <c r="F366" s="546">
        <v>11820</v>
      </c>
      <c r="G366"/>
      <c r="H366"/>
    </row>
    <row r="367" spans="2:8">
      <c r="B367" s="263"/>
      <c r="C367" s="536" t="s">
        <v>1614</v>
      </c>
      <c r="D367" s="537" t="s">
        <v>683</v>
      </c>
      <c r="E367" s="546">
        <v>15101</v>
      </c>
      <c r="F367" s="546">
        <v>16037</v>
      </c>
      <c r="G367"/>
      <c r="H367"/>
    </row>
    <row r="368" spans="2:8">
      <c r="B368" s="263"/>
      <c r="C368" s="536" t="s">
        <v>1615</v>
      </c>
      <c r="D368" s="537" t="s">
        <v>684</v>
      </c>
      <c r="E368" s="546">
        <v>12480</v>
      </c>
      <c r="F368" s="546">
        <v>12747</v>
      </c>
      <c r="G368"/>
      <c r="H368"/>
    </row>
    <row r="369" spans="2:8">
      <c r="B369" s="263"/>
      <c r="C369" s="536" t="s">
        <v>1616</v>
      </c>
      <c r="D369" s="537" t="s">
        <v>685</v>
      </c>
      <c r="E369" s="546">
        <v>17164</v>
      </c>
      <c r="F369" s="546">
        <v>17675</v>
      </c>
      <c r="G369"/>
      <c r="H369"/>
    </row>
    <row r="370" spans="2:8">
      <c r="B370" s="263"/>
      <c r="C370" s="536" t="s">
        <v>1617</v>
      </c>
      <c r="D370" s="537" t="s">
        <v>686</v>
      </c>
      <c r="E370" s="546">
        <v>17226</v>
      </c>
      <c r="F370" s="546">
        <v>17834</v>
      </c>
      <c r="G370"/>
      <c r="H370"/>
    </row>
    <row r="371" spans="2:8">
      <c r="B371" s="263"/>
      <c r="C371" s="536" t="s">
        <v>1618</v>
      </c>
      <c r="D371" s="537" t="s">
        <v>687</v>
      </c>
      <c r="E371" s="546">
        <v>11514</v>
      </c>
      <c r="F371" s="546">
        <v>11674</v>
      </c>
      <c r="G371"/>
      <c r="H371"/>
    </row>
    <row r="372" spans="2:8">
      <c r="B372" s="263"/>
      <c r="C372" s="536" t="s">
        <v>1619</v>
      </c>
      <c r="D372" s="537" t="s">
        <v>688</v>
      </c>
      <c r="E372" s="546">
        <v>17124</v>
      </c>
      <c r="F372" s="546">
        <v>17357</v>
      </c>
      <c r="G372"/>
      <c r="H372"/>
    </row>
    <row r="373" spans="2:8">
      <c r="B373" s="263"/>
      <c r="C373" s="536" t="s">
        <v>1620</v>
      </c>
      <c r="D373" s="537" t="s">
        <v>689</v>
      </c>
      <c r="E373" s="546">
        <v>11442</v>
      </c>
      <c r="F373" s="546">
        <v>11630</v>
      </c>
      <c r="G373"/>
      <c r="H373"/>
    </row>
    <row r="374" spans="2:8">
      <c r="B374" s="263"/>
      <c r="C374" s="536" t="s">
        <v>1621</v>
      </c>
      <c r="D374" s="537" t="s">
        <v>690</v>
      </c>
      <c r="E374" s="546">
        <v>13060</v>
      </c>
      <c r="F374" s="546">
        <v>13705</v>
      </c>
      <c r="G374"/>
      <c r="H374"/>
    </row>
    <row r="375" spans="2:8">
      <c r="B375" s="263"/>
      <c r="C375" s="536" t="s">
        <v>1622</v>
      </c>
      <c r="D375" s="537" t="s">
        <v>691</v>
      </c>
      <c r="E375" s="546">
        <v>12268</v>
      </c>
      <c r="F375" s="546">
        <v>13015</v>
      </c>
      <c r="G375"/>
      <c r="H375"/>
    </row>
    <row r="376" spans="2:8">
      <c r="B376" s="263"/>
      <c r="C376" s="536" t="s">
        <v>1623</v>
      </c>
      <c r="D376" s="537" t="s">
        <v>692</v>
      </c>
      <c r="E376" s="546">
        <v>11861</v>
      </c>
      <c r="F376" s="546">
        <v>11836</v>
      </c>
      <c r="G376"/>
      <c r="H376"/>
    </row>
    <row r="377" spans="2:8">
      <c r="B377" s="263"/>
      <c r="C377" s="536" t="s">
        <v>1624</v>
      </c>
      <c r="D377" s="537" t="s">
        <v>693</v>
      </c>
      <c r="E377" s="546">
        <v>17005</v>
      </c>
      <c r="F377" s="546">
        <v>16781</v>
      </c>
      <c r="G377"/>
      <c r="H377"/>
    </row>
    <row r="378" spans="2:8">
      <c r="B378" s="263"/>
      <c r="C378" s="536" t="s">
        <v>1625</v>
      </c>
      <c r="D378" s="537" t="s">
        <v>694</v>
      </c>
      <c r="E378" s="546">
        <v>19306</v>
      </c>
      <c r="F378" s="546">
        <v>19677</v>
      </c>
      <c r="G378"/>
      <c r="H378"/>
    </row>
    <row r="379" spans="2:8">
      <c r="B379" s="263"/>
      <c r="C379" s="536" t="s">
        <v>1626</v>
      </c>
      <c r="D379" s="537" t="s">
        <v>695</v>
      </c>
      <c r="E379" s="546">
        <v>12750</v>
      </c>
      <c r="F379" s="546">
        <v>13291</v>
      </c>
      <c r="G379"/>
      <c r="H379"/>
    </row>
    <row r="380" spans="2:8">
      <c r="B380" s="263"/>
      <c r="C380" s="536" t="s">
        <v>1627</v>
      </c>
      <c r="D380" s="537" t="s">
        <v>696</v>
      </c>
      <c r="E380" s="546">
        <v>14774</v>
      </c>
      <c r="F380" s="546">
        <v>15341</v>
      </c>
      <c r="G380"/>
      <c r="H380"/>
    </row>
    <row r="381" spans="2:8">
      <c r="B381" s="263"/>
      <c r="C381" s="536" t="s">
        <v>1628</v>
      </c>
      <c r="D381" s="537" t="s">
        <v>697</v>
      </c>
      <c r="E381" s="546">
        <v>13539</v>
      </c>
      <c r="F381" s="546">
        <v>13626</v>
      </c>
      <c r="G381"/>
      <c r="H381"/>
    </row>
    <row r="382" spans="2:8">
      <c r="B382" s="263"/>
      <c r="C382" s="536" t="s">
        <v>1629</v>
      </c>
      <c r="D382" s="537" t="s">
        <v>698</v>
      </c>
      <c r="E382" s="546">
        <v>15067</v>
      </c>
      <c r="F382" s="546">
        <v>15775</v>
      </c>
      <c r="G382"/>
      <c r="H382"/>
    </row>
    <row r="383" spans="2:8">
      <c r="B383" s="263"/>
      <c r="C383" s="536" t="s">
        <v>1630</v>
      </c>
      <c r="D383" s="537" t="s">
        <v>699</v>
      </c>
      <c r="E383" s="546">
        <v>14077</v>
      </c>
      <c r="F383" s="546">
        <v>14570</v>
      </c>
      <c r="G383"/>
      <c r="H383"/>
    </row>
    <row r="384" spans="2:8">
      <c r="B384" s="263"/>
      <c r="C384" s="536" t="s">
        <v>1631</v>
      </c>
      <c r="D384" s="537" t="s">
        <v>700</v>
      </c>
      <c r="E384" s="546">
        <v>13421</v>
      </c>
      <c r="F384" s="546">
        <v>13485</v>
      </c>
      <c r="G384"/>
      <c r="H384"/>
    </row>
    <row r="385" spans="2:8">
      <c r="B385" s="263"/>
      <c r="C385" s="536" t="s">
        <v>1632</v>
      </c>
      <c r="D385" s="537" t="s">
        <v>701</v>
      </c>
      <c r="E385" s="546">
        <v>14277</v>
      </c>
      <c r="F385" s="546">
        <v>14404</v>
      </c>
      <c r="G385"/>
      <c r="H385"/>
    </row>
    <row r="386" spans="2:8">
      <c r="B386" s="263"/>
      <c r="C386" s="536" t="s">
        <v>1633</v>
      </c>
      <c r="D386" s="537" t="s">
        <v>702</v>
      </c>
      <c r="E386" s="546">
        <v>24559</v>
      </c>
      <c r="F386" s="546">
        <v>24839</v>
      </c>
      <c r="G386"/>
      <c r="H386"/>
    </row>
    <row r="387" spans="2:8">
      <c r="B387" s="263"/>
      <c r="C387" s="536" t="s">
        <v>1634</v>
      </c>
      <c r="D387" s="537" t="s">
        <v>703</v>
      </c>
      <c r="E387" s="546">
        <v>25451</v>
      </c>
      <c r="F387" s="546">
        <v>26057</v>
      </c>
      <c r="G387"/>
      <c r="H387"/>
    </row>
    <row r="388" spans="2:8">
      <c r="B388" s="263"/>
      <c r="C388" s="536" t="s">
        <v>1635</v>
      </c>
      <c r="D388" s="537" t="s">
        <v>704</v>
      </c>
      <c r="E388" s="546">
        <v>12792</v>
      </c>
      <c r="F388" s="546">
        <v>13210</v>
      </c>
      <c r="G388"/>
      <c r="H388"/>
    </row>
    <row r="389" spans="2:8">
      <c r="B389" s="263"/>
      <c r="C389" s="536" t="s">
        <v>1636</v>
      </c>
      <c r="D389" s="537" t="s">
        <v>705</v>
      </c>
      <c r="E389" s="546">
        <v>15035</v>
      </c>
      <c r="F389" s="546">
        <v>15512</v>
      </c>
      <c r="G389"/>
      <c r="H389"/>
    </row>
    <row r="390" spans="2:8">
      <c r="B390" s="263"/>
      <c r="C390" s="536" t="s">
        <v>1637</v>
      </c>
      <c r="D390" s="537" t="s">
        <v>706</v>
      </c>
      <c r="E390" s="546">
        <v>31342</v>
      </c>
      <c r="F390" s="546">
        <v>31123</v>
      </c>
      <c r="G390"/>
      <c r="H390"/>
    </row>
    <row r="391" spans="2:8">
      <c r="B391" s="263"/>
      <c r="C391" s="536" t="s">
        <v>1638</v>
      </c>
      <c r="D391" s="537" t="s">
        <v>707</v>
      </c>
      <c r="E391" s="546">
        <v>15593</v>
      </c>
      <c r="F391" s="546">
        <v>16023</v>
      </c>
      <c r="G391"/>
      <c r="H391"/>
    </row>
    <row r="392" spans="2:8">
      <c r="B392" s="263"/>
      <c r="C392" s="536" t="s">
        <v>1639</v>
      </c>
      <c r="D392" s="537" t="s">
        <v>708</v>
      </c>
      <c r="E392" s="546">
        <v>11632</v>
      </c>
      <c r="F392" s="546">
        <v>11805</v>
      </c>
      <c r="G392"/>
      <c r="H392"/>
    </row>
    <row r="393" spans="2:8">
      <c r="B393" s="263"/>
      <c r="C393" s="536" t="s">
        <v>1640</v>
      </c>
      <c r="D393" s="537" t="s">
        <v>709</v>
      </c>
      <c r="E393" s="546">
        <v>13705</v>
      </c>
      <c r="F393" s="546">
        <v>14186</v>
      </c>
      <c r="G393"/>
      <c r="H393"/>
    </row>
    <row r="394" spans="2:8">
      <c r="B394" s="263"/>
      <c r="C394" s="536" t="s">
        <v>1641</v>
      </c>
      <c r="D394" s="537" t="s">
        <v>710</v>
      </c>
      <c r="E394" s="546">
        <v>11730</v>
      </c>
      <c r="F394" s="546">
        <v>11664</v>
      </c>
      <c r="G394"/>
      <c r="H394"/>
    </row>
    <row r="395" spans="2:8">
      <c r="B395" s="263"/>
      <c r="C395" s="536" t="s">
        <v>1642</v>
      </c>
      <c r="D395" s="537" t="s">
        <v>711</v>
      </c>
      <c r="E395" s="546">
        <v>14322</v>
      </c>
      <c r="F395" s="546">
        <v>14639</v>
      </c>
      <c r="G395"/>
      <c r="H395"/>
    </row>
    <row r="396" spans="2:8">
      <c r="B396" s="263"/>
      <c r="C396" s="536" t="s">
        <v>1643</v>
      </c>
      <c r="D396" s="537" t="s">
        <v>712</v>
      </c>
      <c r="E396" s="546">
        <v>13470</v>
      </c>
      <c r="F396" s="546">
        <v>13830</v>
      </c>
      <c r="G396"/>
      <c r="H396"/>
    </row>
    <row r="397" spans="2:8">
      <c r="B397" s="263"/>
      <c r="C397" s="536" t="s">
        <v>1644</v>
      </c>
      <c r="D397" s="537" t="s">
        <v>713</v>
      </c>
      <c r="E397" s="546">
        <v>12720</v>
      </c>
      <c r="F397" s="546">
        <v>12893</v>
      </c>
      <c r="G397"/>
      <c r="H397"/>
    </row>
    <row r="398" spans="2:8">
      <c r="B398" s="263"/>
      <c r="C398" s="536" t="s">
        <v>1645</v>
      </c>
      <c r="D398" s="537" t="s">
        <v>714</v>
      </c>
      <c r="E398" s="546">
        <v>14605</v>
      </c>
      <c r="F398" s="546">
        <v>14859</v>
      </c>
      <c r="G398"/>
      <c r="H398"/>
    </row>
    <row r="399" spans="2:8">
      <c r="B399" s="263"/>
      <c r="C399" s="536" t="s">
        <v>1646</v>
      </c>
      <c r="D399" s="537" t="s">
        <v>715</v>
      </c>
      <c r="E399" s="546">
        <v>19467</v>
      </c>
      <c r="F399" s="546">
        <v>19716</v>
      </c>
      <c r="G399"/>
      <c r="H399"/>
    </row>
    <row r="400" spans="2:8">
      <c r="B400" s="263"/>
      <c r="C400" s="536" t="s">
        <v>1647</v>
      </c>
      <c r="D400" s="537" t="s">
        <v>716</v>
      </c>
      <c r="E400" s="546">
        <v>16161</v>
      </c>
      <c r="F400" s="546">
        <v>16415</v>
      </c>
      <c r="G400"/>
      <c r="H400"/>
    </row>
    <row r="401" spans="2:8">
      <c r="B401" s="263"/>
      <c r="C401" s="536" t="s">
        <v>1648</v>
      </c>
      <c r="D401" s="537" t="s">
        <v>717</v>
      </c>
      <c r="E401" s="546">
        <v>18437</v>
      </c>
      <c r="F401" s="546">
        <v>18476</v>
      </c>
      <c r="G401"/>
      <c r="H401"/>
    </row>
    <row r="402" spans="2:8">
      <c r="B402" s="263"/>
      <c r="C402" s="536" t="s">
        <v>1649</v>
      </c>
      <c r="D402" s="537" t="s">
        <v>718</v>
      </c>
      <c r="E402" s="546">
        <v>18017</v>
      </c>
      <c r="F402" s="546">
        <v>18428</v>
      </c>
      <c r="G402"/>
      <c r="H402"/>
    </row>
    <row r="403" spans="2:8">
      <c r="B403" s="263"/>
      <c r="C403" s="536" t="s">
        <v>1650</v>
      </c>
      <c r="D403" s="537" t="s">
        <v>719</v>
      </c>
      <c r="E403" s="546">
        <v>14250</v>
      </c>
      <c r="F403" s="546">
        <v>14445</v>
      </c>
      <c r="G403"/>
      <c r="H403"/>
    </row>
    <row r="404" spans="2:8">
      <c r="B404" s="263"/>
      <c r="C404" s="536" t="s">
        <v>1651</v>
      </c>
      <c r="D404" s="537" t="s">
        <v>720</v>
      </c>
      <c r="E404" s="546">
        <v>12440</v>
      </c>
      <c r="F404" s="546">
        <v>12271</v>
      </c>
      <c r="G404"/>
      <c r="H404"/>
    </row>
    <row r="405" spans="2:8">
      <c r="B405" s="263"/>
      <c r="C405" s="536" t="s">
        <v>1652</v>
      </c>
      <c r="D405" s="537" t="s">
        <v>721</v>
      </c>
      <c r="E405" s="546">
        <v>15853</v>
      </c>
      <c r="F405" s="546">
        <v>16067</v>
      </c>
      <c r="G405"/>
      <c r="H405"/>
    </row>
    <row r="406" spans="2:8">
      <c r="B406" s="263"/>
      <c r="C406" s="536" t="s">
        <v>1653</v>
      </c>
      <c r="D406" s="537" t="s">
        <v>722</v>
      </c>
      <c r="E406" s="546">
        <v>16028</v>
      </c>
      <c r="F406" s="546">
        <v>16565</v>
      </c>
      <c r="G406"/>
      <c r="H406"/>
    </row>
    <row r="407" spans="2:8">
      <c r="B407" s="263"/>
      <c r="C407" s="536" t="s">
        <v>1654</v>
      </c>
      <c r="D407" s="537" t="s">
        <v>723</v>
      </c>
      <c r="E407" s="546">
        <v>15367</v>
      </c>
      <c r="F407" s="546">
        <v>16125</v>
      </c>
      <c r="G407"/>
      <c r="H407"/>
    </row>
    <row r="408" spans="2:8">
      <c r="B408" s="263"/>
      <c r="C408" s="536" t="s">
        <v>1655</v>
      </c>
      <c r="D408" s="537" t="s">
        <v>724</v>
      </c>
      <c r="E408" s="546">
        <v>17722</v>
      </c>
      <c r="F408" s="546">
        <v>18053</v>
      </c>
      <c r="G408"/>
      <c r="H408"/>
    </row>
    <row r="409" spans="2:8">
      <c r="B409" s="263"/>
      <c r="C409" s="536" t="s">
        <v>1656</v>
      </c>
      <c r="D409" s="537" t="s">
        <v>725</v>
      </c>
      <c r="E409" s="546">
        <v>19261</v>
      </c>
      <c r="F409" s="546">
        <v>19758</v>
      </c>
      <c r="G409"/>
      <c r="H409"/>
    </row>
    <row r="410" spans="2:8">
      <c r="B410" s="263"/>
      <c r="C410" s="536" t="s">
        <v>1657</v>
      </c>
      <c r="D410" s="537" t="s">
        <v>726</v>
      </c>
      <c r="E410" s="546">
        <v>12477</v>
      </c>
      <c r="F410" s="546">
        <v>12719</v>
      </c>
      <c r="G410"/>
      <c r="H410"/>
    </row>
    <row r="411" spans="2:8">
      <c r="B411" s="263"/>
      <c r="C411" s="536" t="s">
        <v>1658</v>
      </c>
      <c r="D411" s="537" t="s">
        <v>727</v>
      </c>
      <c r="E411" s="546">
        <v>11378</v>
      </c>
      <c r="F411" s="546">
        <v>11689</v>
      </c>
      <c r="G411"/>
      <c r="H411"/>
    </row>
    <row r="412" spans="2:8">
      <c r="B412" s="263"/>
      <c r="C412" s="536" t="s">
        <v>1659</v>
      </c>
      <c r="D412" s="537" t="s">
        <v>728</v>
      </c>
      <c r="E412" s="546">
        <v>16821</v>
      </c>
      <c r="F412" s="546">
        <v>17391</v>
      </c>
      <c r="G412"/>
      <c r="H412"/>
    </row>
    <row r="413" spans="2:8">
      <c r="B413" s="263"/>
      <c r="C413" s="536" t="s">
        <v>1660</v>
      </c>
      <c r="D413" s="537" t="s">
        <v>729</v>
      </c>
      <c r="E413" s="546">
        <v>44745</v>
      </c>
      <c r="F413" s="546">
        <v>44732</v>
      </c>
      <c r="G413"/>
      <c r="H413"/>
    </row>
    <row r="414" spans="2:8">
      <c r="B414" s="263"/>
      <c r="C414" s="536" t="s">
        <v>1661</v>
      </c>
      <c r="D414" s="537" t="s">
        <v>730</v>
      </c>
      <c r="E414" s="546">
        <v>11563</v>
      </c>
      <c r="F414" s="546">
        <v>11753</v>
      </c>
      <c r="G414"/>
      <c r="H414"/>
    </row>
    <row r="415" spans="2:8">
      <c r="B415" s="263"/>
      <c r="C415" s="536" t="s">
        <v>1662</v>
      </c>
      <c r="D415" s="537" t="s">
        <v>731</v>
      </c>
      <c r="E415" s="546">
        <v>11823</v>
      </c>
      <c r="F415" s="546">
        <v>12561</v>
      </c>
      <c r="G415"/>
      <c r="H415"/>
    </row>
    <row r="416" spans="2:8">
      <c r="B416" s="263"/>
      <c r="C416" s="536" t="s">
        <v>1663</v>
      </c>
      <c r="D416" s="537" t="s">
        <v>732</v>
      </c>
      <c r="E416" s="546">
        <v>12227</v>
      </c>
      <c r="F416" s="546">
        <v>12531</v>
      </c>
      <c r="G416"/>
      <c r="H416"/>
    </row>
    <row r="417" spans="2:8">
      <c r="B417" s="263"/>
      <c r="C417" s="536" t="s">
        <v>1664</v>
      </c>
      <c r="D417" s="537" t="s">
        <v>733</v>
      </c>
      <c r="E417" s="546">
        <v>11580</v>
      </c>
      <c r="F417" s="546">
        <v>11757</v>
      </c>
      <c r="G417"/>
      <c r="H417"/>
    </row>
    <row r="418" spans="2:8">
      <c r="B418" s="263"/>
      <c r="C418" s="536" t="s">
        <v>1665</v>
      </c>
      <c r="D418" s="537" t="s">
        <v>734</v>
      </c>
      <c r="E418" s="546">
        <v>12847</v>
      </c>
      <c r="F418" s="546">
        <v>13311</v>
      </c>
      <c r="G418"/>
      <c r="H418"/>
    </row>
    <row r="419" spans="2:8">
      <c r="B419" s="263"/>
      <c r="C419" s="536" t="s">
        <v>1666</v>
      </c>
      <c r="D419" s="537" t="s">
        <v>735</v>
      </c>
      <c r="E419" s="546">
        <v>16164</v>
      </c>
      <c r="F419" s="546">
        <v>16445</v>
      </c>
      <c r="G419"/>
      <c r="H419"/>
    </row>
    <row r="420" spans="2:8">
      <c r="B420" s="263"/>
      <c r="C420" s="536" t="s">
        <v>1667</v>
      </c>
      <c r="D420" s="537" t="s">
        <v>736</v>
      </c>
      <c r="E420" s="546">
        <v>17807</v>
      </c>
      <c r="F420" s="546">
        <v>17474</v>
      </c>
      <c r="G420"/>
      <c r="H420"/>
    </row>
    <row r="421" spans="2:8">
      <c r="B421" s="263"/>
      <c r="C421" s="536" t="s">
        <v>1668</v>
      </c>
      <c r="D421" s="537" t="s">
        <v>737</v>
      </c>
      <c r="E421" s="546">
        <v>14645</v>
      </c>
      <c r="F421" s="546">
        <v>14856</v>
      </c>
      <c r="G421"/>
      <c r="H421"/>
    </row>
    <row r="422" spans="2:8">
      <c r="B422" s="263"/>
      <c r="C422" s="536" t="s">
        <v>1669</v>
      </c>
      <c r="D422" s="537" t="s">
        <v>738</v>
      </c>
      <c r="E422" s="546">
        <v>12219</v>
      </c>
      <c r="F422" s="546">
        <v>12686</v>
      </c>
      <c r="G422"/>
      <c r="H422"/>
    </row>
    <row r="423" spans="2:8">
      <c r="B423" s="263"/>
      <c r="C423" s="536" t="s">
        <v>1670</v>
      </c>
      <c r="D423" s="537" t="s">
        <v>739</v>
      </c>
      <c r="E423" s="546">
        <v>13352</v>
      </c>
      <c r="F423" s="546">
        <v>14056</v>
      </c>
      <c r="G423"/>
      <c r="H423"/>
    </row>
    <row r="424" spans="2:8">
      <c r="B424" s="263"/>
      <c r="C424" s="536" t="s">
        <v>1671</v>
      </c>
      <c r="D424" s="537" t="s">
        <v>740</v>
      </c>
      <c r="E424" s="546">
        <v>19340</v>
      </c>
      <c r="F424" s="546">
        <v>19673</v>
      </c>
      <c r="G424"/>
      <c r="H424"/>
    </row>
    <row r="425" spans="2:8">
      <c r="B425" s="263"/>
      <c r="C425" s="536" t="s">
        <v>1672</v>
      </c>
      <c r="D425" s="537" t="s">
        <v>741</v>
      </c>
      <c r="E425" s="546">
        <v>13473</v>
      </c>
      <c r="F425" s="546">
        <v>13722</v>
      </c>
      <c r="G425"/>
      <c r="H425"/>
    </row>
    <row r="426" spans="2:8">
      <c r="B426" s="263"/>
      <c r="C426" s="536" t="s">
        <v>1673</v>
      </c>
      <c r="D426" s="537" t="s">
        <v>742</v>
      </c>
      <c r="E426" s="546">
        <v>21351</v>
      </c>
      <c r="F426" s="546">
        <v>21652</v>
      </c>
      <c r="G426"/>
      <c r="H426"/>
    </row>
    <row r="427" spans="2:8">
      <c r="B427" s="263"/>
      <c r="C427" s="536" t="s">
        <v>1674</v>
      </c>
      <c r="D427" s="537" t="s">
        <v>743</v>
      </c>
      <c r="E427" s="546">
        <v>25559</v>
      </c>
      <c r="F427" s="546">
        <v>26157</v>
      </c>
      <c r="G427"/>
      <c r="H427"/>
    </row>
    <row r="428" spans="2:8">
      <c r="B428" s="263"/>
      <c r="C428" s="536" t="s">
        <v>1675</v>
      </c>
      <c r="D428" s="537" t="s">
        <v>744</v>
      </c>
      <c r="E428" s="546">
        <v>12473</v>
      </c>
      <c r="F428" s="546">
        <v>12806</v>
      </c>
      <c r="G428"/>
      <c r="H428"/>
    </row>
    <row r="429" spans="2:8">
      <c r="B429" s="263"/>
      <c r="C429" s="536" t="s">
        <v>1676</v>
      </c>
      <c r="D429" s="537" t="s">
        <v>745</v>
      </c>
      <c r="E429" s="546">
        <v>11824</v>
      </c>
      <c r="F429" s="546">
        <v>12127</v>
      </c>
      <c r="G429"/>
      <c r="H429"/>
    </row>
    <row r="430" spans="2:8">
      <c r="B430" s="263"/>
      <c r="C430" s="536" t="s">
        <v>1677</v>
      </c>
      <c r="D430" s="537" t="s">
        <v>746</v>
      </c>
      <c r="E430" s="546">
        <v>15779</v>
      </c>
      <c r="F430" s="546">
        <v>16115</v>
      </c>
      <c r="G430"/>
      <c r="H430"/>
    </row>
    <row r="431" spans="2:8">
      <c r="B431" s="263"/>
      <c r="C431" s="536" t="s">
        <v>1678</v>
      </c>
      <c r="D431" s="537" t="s">
        <v>747</v>
      </c>
      <c r="E431" s="546">
        <v>15780</v>
      </c>
      <c r="F431" s="546">
        <v>15895</v>
      </c>
      <c r="G431"/>
      <c r="H431"/>
    </row>
    <row r="432" spans="2:8">
      <c r="B432" s="263"/>
      <c r="C432" s="536" t="s">
        <v>1679</v>
      </c>
      <c r="D432" s="537" t="s">
        <v>748</v>
      </c>
      <c r="E432" s="546">
        <v>12846</v>
      </c>
      <c r="F432" s="546">
        <v>13307</v>
      </c>
      <c r="G432"/>
      <c r="H432"/>
    </row>
    <row r="433" spans="2:8">
      <c r="B433" s="263"/>
      <c r="C433" s="536" t="s">
        <v>1680</v>
      </c>
      <c r="D433" s="537" t="s">
        <v>749</v>
      </c>
      <c r="E433" s="546">
        <v>13922</v>
      </c>
      <c r="F433" s="546">
        <v>14361</v>
      </c>
      <c r="G433"/>
      <c r="H433"/>
    </row>
    <row r="434" spans="2:8">
      <c r="B434" s="263"/>
      <c r="C434" s="536" t="s">
        <v>1681</v>
      </c>
      <c r="D434" s="537" t="s">
        <v>750</v>
      </c>
      <c r="E434" s="546">
        <v>19114</v>
      </c>
      <c r="F434" s="546">
        <v>19424</v>
      </c>
      <c r="G434"/>
      <c r="H434"/>
    </row>
    <row r="435" spans="2:8">
      <c r="B435" s="263"/>
      <c r="C435" s="536" t="s">
        <v>1682</v>
      </c>
      <c r="D435" s="537" t="s">
        <v>751</v>
      </c>
      <c r="E435" s="546">
        <v>15516</v>
      </c>
      <c r="F435" s="546">
        <v>16098</v>
      </c>
      <c r="G435"/>
      <c r="H435"/>
    </row>
    <row r="436" spans="2:8">
      <c r="B436" s="263"/>
      <c r="C436" s="536" t="s">
        <v>1683</v>
      </c>
      <c r="D436" s="537" t="s">
        <v>752</v>
      </c>
      <c r="E436" s="546">
        <v>11305</v>
      </c>
      <c r="F436" s="546">
        <v>11080</v>
      </c>
      <c r="G436"/>
      <c r="H436"/>
    </row>
    <row r="437" spans="2:8">
      <c r="B437" s="263"/>
      <c r="C437" s="536" t="s">
        <v>1684</v>
      </c>
      <c r="D437" s="537" t="s">
        <v>753</v>
      </c>
      <c r="E437" s="546">
        <v>12459</v>
      </c>
      <c r="F437" s="546">
        <v>12793</v>
      </c>
      <c r="G437"/>
      <c r="H437"/>
    </row>
    <row r="438" spans="2:8">
      <c r="B438" s="263"/>
      <c r="C438" s="536" t="s">
        <v>1685</v>
      </c>
      <c r="D438" s="537" t="s">
        <v>754</v>
      </c>
      <c r="E438" s="546">
        <v>13260</v>
      </c>
      <c r="F438" s="546">
        <v>13439</v>
      </c>
      <c r="G438"/>
      <c r="H438"/>
    </row>
    <row r="439" spans="2:8">
      <c r="B439" s="263"/>
      <c r="C439" s="536" t="s">
        <v>1686</v>
      </c>
      <c r="D439" s="537" t="s">
        <v>755</v>
      </c>
      <c r="E439" s="546">
        <v>19882</v>
      </c>
      <c r="F439" s="546">
        <v>20238</v>
      </c>
      <c r="G439"/>
      <c r="H439"/>
    </row>
    <row r="440" spans="2:8">
      <c r="B440" s="263"/>
      <c r="C440" s="536" t="s">
        <v>1687</v>
      </c>
      <c r="D440" s="537" t="s">
        <v>756</v>
      </c>
      <c r="E440" s="546">
        <v>16844</v>
      </c>
      <c r="F440" s="546">
        <v>17626</v>
      </c>
      <c r="G440"/>
      <c r="H440"/>
    </row>
    <row r="441" spans="2:8">
      <c r="B441" s="263"/>
      <c r="C441" s="536" t="s">
        <v>1688</v>
      </c>
      <c r="D441" s="537" t="s">
        <v>757</v>
      </c>
      <c r="E441" s="546">
        <v>12083</v>
      </c>
      <c r="F441" s="546">
        <v>12989</v>
      </c>
      <c r="G441"/>
      <c r="H441"/>
    </row>
    <row r="442" spans="2:8">
      <c r="B442" s="263"/>
      <c r="C442" s="536" t="s">
        <v>1689</v>
      </c>
      <c r="D442" s="537" t="s">
        <v>758</v>
      </c>
      <c r="E442" s="546">
        <v>16195</v>
      </c>
      <c r="F442" s="546">
        <v>16174</v>
      </c>
      <c r="G442"/>
      <c r="H442"/>
    </row>
    <row r="443" spans="2:8">
      <c r="B443" s="263"/>
      <c r="C443" s="536" t="s">
        <v>1690</v>
      </c>
      <c r="D443" s="537" t="s">
        <v>759</v>
      </c>
      <c r="E443" s="546">
        <v>12094</v>
      </c>
      <c r="F443" s="546">
        <v>12442</v>
      </c>
      <c r="G443"/>
      <c r="H443"/>
    </row>
    <row r="444" spans="2:8">
      <c r="B444" s="263"/>
      <c r="C444" s="536" t="s">
        <v>1691</v>
      </c>
      <c r="D444" s="537" t="s">
        <v>760</v>
      </c>
      <c r="E444" s="546">
        <v>14873</v>
      </c>
      <c r="F444" s="546">
        <v>14559</v>
      </c>
      <c r="G444"/>
      <c r="H444"/>
    </row>
    <row r="445" spans="2:8">
      <c r="B445" s="263"/>
      <c r="C445" s="536" t="s">
        <v>1692</v>
      </c>
      <c r="D445" s="537" t="s">
        <v>761</v>
      </c>
      <c r="E445" s="546">
        <v>12295</v>
      </c>
      <c r="F445" s="546">
        <v>12650</v>
      </c>
      <c r="G445"/>
      <c r="H445"/>
    </row>
    <row r="446" spans="2:8">
      <c r="B446" s="263"/>
      <c r="C446" s="536" t="s">
        <v>1693</v>
      </c>
      <c r="D446" s="537" t="s">
        <v>762</v>
      </c>
      <c r="E446" s="546">
        <v>12591</v>
      </c>
      <c r="F446" s="546">
        <v>12898</v>
      </c>
      <c r="G446"/>
      <c r="H446"/>
    </row>
    <row r="447" spans="2:8">
      <c r="B447" s="263"/>
      <c r="C447" s="536" t="s">
        <v>1694</v>
      </c>
      <c r="D447" s="537" t="s">
        <v>763</v>
      </c>
      <c r="E447" s="546">
        <v>13442</v>
      </c>
      <c r="F447" s="546">
        <v>13844</v>
      </c>
      <c r="G447"/>
      <c r="H447"/>
    </row>
    <row r="448" spans="2:8">
      <c r="B448" s="263"/>
      <c r="C448" s="536" t="s">
        <v>1695</v>
      </c>
      <c r="D448" s="537" t="s">
        <v>764</v>
      </c>
      <c r="E448" s="546">
        <v>13833</v>
      </c>
      <c r="F448" s="546">
        <v>14296</v>
      </c>
      <c r="G448"/>
      <c r="H448"/>
    </row>
    <row r="449" spans="2:8">
      <c r="B449" s="263"/>
      <c r="C449" s="536" t="s">
        <v>1696</v>
      </c>
      <c r="D449" s="537" t="s">
        <v>765</v>
      </c>
      <c r="E449" s="546">
        <v>19929</v>
      </c>
      <c r="F449" s="546">
        <v>20264</v>
      </c>
      <c r="G449"/>
      <c r="H449"/>
    </row>
    <row r="450" spans="2:8">
      <c r="B450" s="263"/>
      <c r="C450" s="536" t="s">
        <v>1697</v>
      </c>
      <c r="D450" s="537" t="s">
        <v>766</v>
      </c>
      <c r="E450" s="546">
        <v>12748</v>
      </c>
      <c r="F450" s="546">
        <v>12957</v>
      </c>
      <c r="G450"/>
      <c r="H450"/>
    </row>
    <row r="451" spans="2:8">
      <c r="B451" s="263"/>
      <c r="C451" s="536" t="s">
        <v>1698</v>
      </c>
      <c r="D451" s="537" t="s">
        <v>767</v>
      </c>
      <c r="E451" s="546">
        <v>12257</v>
      </c>
      <c r="F451" s="546">
        <v>12454</v>
      </c>
      <c r="G451"/>
      <c r="H451"/>
    </row>
    <row r="452" spans="2:8">
      <c r="B452" s="263"/>
      <c r="C452" s="536" t="s">
        <v>1699</v>
      </c>
      <c r="D452" s="537" t="s">
        <v>768</v>
      </c>
      <c r="E452" s="546">
        <v>12402</v>
      </c>
      <c r="F452" s="546">
        <v>12727</v>
      </c>
      <c r="G452"/>
      <c r="H452"/>
    </row>
    <row r="453" spans="2:8">
      <c r="B453" s="263"/>
      <c r="C453" s="536" t="s">
        <v>1700</v>
      </c>
      <c r="D453" s="537" t="s">
        <v>769</v>
      </c>
      <c r="E453" s="546">
        <v>19697</v>
      </c>
      <c r="F453" s="546">
        <v>20347</v>
      </c>
      <c r="G453"/>
      <c r="H453"/>
    </row>
    <row r="454" spans="2:8">
      <c r="B454" s="263"/>
      <c r="C454" s="536" t="s">
        <v>1701</v>
      </c>
      <c r="D454" s="537" t="s">
        <v>770</v>
      </c>
      <c r="E454" s="546">
        <v>12568</v>
      </c>
      <c r="F454" s="546">
        <v>12916</v>
      </c>
      <c r="G454"/>
      <c r="H454"/>
    </row>
    <row r="455" spans="2:8">
      <c r="B455" s="263"/>
      <c r="C455" s="536" t="s">
        <v>1702</v>
      </c>
      <c r="D455" s="537" t="s">
        <v>771</v>
      </c>
      <c r="E455" s="546">
        <v>12001</v>
      </c>
      <c r="F455" s="546">
        <v>12300</v>
      </c>
      <c r="G455"/>
      <c r="H455"/>
    </row>
    <row r="456" spans="2:8">
      <c r="B456" s="263"/>
      <c r="C456" s="536" t="s">
        <v>1703</v>
      </c>
      <c r="D456" s="537" t="s">
        <v>772</v>
      </c>
      <c r="E456" s="546">
        <v>13004</v>
      </c>
      <c r="F456" s="546">
        <v>13172</v>
      </c>
      <c r="G456"/>
      <c r="H456"/>
    </row>
    <row r="457" spans="2:8">
      <c r="B457" s="263"/>
      <c r="C457" s="536" t="s">
        <v>1704</v>
      </c>
      <c r="D457" s="537" t="s">
        <v>773</v>
      </c>
      <c r="E457" s="546">
        <v>13246</v>
      </c>
      <c r="F457" s="546">
        <v>13445</v>
      </c>
      <c r="G457"/>
      <c r="H457"/>
    </row>
    <row r="458" spans="2:8">
      <c r="B458" s="263"/>
      <c r="C458" s="536" t="s">
        <v>1705</v>
      </c>
      <c r="D458" s="537" t="s">
        <v>774</v>
      </c>
      <c r="E458" s="546">
        <v>24095</v>
      </c>
      <c r="F458" s="546">
        <v>24755</v>
      </c>
      <c r="G458"/>
      <c r="H458"/>
    </row>
    <row r="459" spans="2:8">
      <c r="B459" s="263"/>
      <c r="C459" s="536" t="s">
        <v>1706</v>
      </c>
      <c r="D459" s="537" t="s">
        <v>775</v>
      </c>
      <c r="E459" s="546">
        <v>32561</v>
      </c>
      <c r="F459" s="546">
        <v>34704</v>
      </c>
      <c r="G459"/>
      <c r="H459"/>
    </row>
    <row r="460" spans="2:8">
      <c r="B460" s="263"/>
      <c r="C460" s="536" t="s">
        <v>1707</v>
      </c>
      <c r="D460" s="537" t="s">
        <v>776</v>
      </c>
      <c r="E460" s="546">
        <v>11794</v>
      </c>
      <c r="F460" s="546">
        <v>11864</v>
      </c>
      <c r="G460"/>
      <c r="H460"/>
    </row>
    <row r="461" spans="2:8">
      <c r="B461" s="263"/>
      <c r="C461" s="536" t="s">
        <v>1708</v>
      </c>
      <c r="D461" s="537" t="s">
        <v>777</v>
      </c>
      <c r="E461" s="546">
        <v>13008</v>
      </c>
      <c r="F461" s="546">
        <v>13146</v>
      </c>
      <c r="G461"/>
      <c r="H461"/>
    </row>
    <row r="462" spans="2:8">
      <c r="B462" s="263"/>
      <c r="C462" s="536" t="s">
        <v>1709</v>
      </c>
      <c r="D462" s="537" t="s">
        <v>778</v>
      </c>
      <c r="E462" s="546">
        <v>12534</v>
      </c>
      <c r="F462" s="546">
        <v>12727</v>
      </c>
      <c r="G462"/>
      <c r="H462"/>
    </row>
    <row r="463" spans="2:8">
      <c r="B463" s="263"/>
      <c r="C463" s="536" t="s">
        <v>1710</v>
      </c>
      <c r="D463" s="537" t="s">
        <v>779</v>
      </c>
      <c r="E463" s="546">
        <v>14647</v>
      </c>
      <c r="F463" s="546">
        <v>15053</v>
      </c>
      <c r="G463"/>
      <c r="H463"/>
    </row>
    <row r="464" spans="2:8">
      <c r="B464" s="263"/>
      <c r="C464" s="536" t="s">
        <v>1711</v>
      </c>
      <c r="D464" s="537" t="s">
        <v>780</v>
      </c>
      <c r="E464" s="546">
        <v>12541</v>
      </c>
      <c r="F464" s="546">
        <v>13079</v>
      </c>
      <c r="G464"/>
      <c r="H464"/>
    </row>
    <row r="465" spans="2:8">
      <c r="B465" s="263"/>
      <c r="C465" s="536" t="s">
        <v>1712</v>
      </c>
      <c r="D465" s="537" t="s">
        <v>781</v>
      </c>
      <c r="E465" s="546">
        <v>16353</v>
      </c>
      <c r="F465" s="546">
        <v>16767</v>
      </c>
      <c r="G465"/>
      <c r="H465"/>
    </row>
    <row r="466" spans="2:8">
      <c r="B466" s="263"/>
      <c r="C466" s="536" t="s">
        <v>1713</v>
      </c>
      <c r="D466" s="537" t="s">
        <v>782</v>
      </c>
      <c r="E466" s="546">
        <v>16595</v>
      </c>
      <c r="F466" s="546">
        <v>16958</v>
      </c>
      <c r="G466"/>
      <c r="H466"/>
    </row>
    <row r="467" spans="2:8">
      <c r="B467" s="263"/>
      <c r="C467" s="536" t="s">
        <v>1714</v>
      </c>
      <c r="D467" s="537" t="s">
        <v>783</v>
      </c>
      <c r="E467" s="546">
        <v>17871</v>
      </c>
      <c r="F467" s="546">
        <v>18507</v>
      </c>
      <c r="G467"/>
      <c r="H467"/>
    </row>
    <row r="468" spans="2:8">
      <c r="B468" s="263"/>
      <c r="C468" s="536" t="s">
        <v>1715</v>
      </c>
      <c r="D468" s="537" t="s">
        <v>784</v>
      </c>
      <c r="E468" s="546">
        <v>17265</v>
      </c>
      <c r="F468" s="546">
        <v>17291</v>
      </c>
      <c r="G468"/>
      <c r="H468"/>
    </row>
    <row r="469" spans="2:8">
      <c r="B469" s="263"/>
      <c r="C469" s="536" t="s">
        <v>1716</v>
      </c>
      <c r="D469" s="537" t="s">
        <v>785</v>
      </c>
      <c r="E469" s="546">
        <v>13640</v>
      </c>
      <c r="F469" s="546">
        <v>13845</v>
      </c>
      <c r="G469"/>
      <c r="H469"/>
    </row>
    <row r="470" spans="2:8">
      <c r="B470" s="263"/>
      <c r="C470" s="536" t="s">
        <v>1717</v>
      </c>
      <c r="D470" s="537" t="s">
        <v>786</v>
      </c>
      <c r="E470" s="546">
        <v>13593</v>
      </c>
      <c r="F470" s="546">
        <v>13844</v>
      </c>
      <c r="G470"/>
      <c r="H470"/>
    </row>
    <row r="471" spans="2:8">
      <c r="B471" s="263"/>
      <c r="C471" s="536" t="s">
        <v>1718</v>
      </c>
      <c r="D471" s="537" t="s">
        <v>787</v>
      </c>
      <c r="E471" s="546">
        <v>12398</v>
      </c>
      <c r="F471" s="546">
        <v>12678</v>
      </c>
      <c r="G471"/>
      <c r="H471"/>
    </row>
    <row r="472" spans="2:8">
      <c r="B472" s="263"/>
      <c r="C472" s="536" t="s">
        <v>1719</v>
      </c>
      <c r="D472" s="537" t="s">
        <v>788</v>
      </c>
      <c r="E472" s="546">
        <v>12470</v>
      </c>
      <c r="F472" s="546">
        <v>13121</v>
      </c>
      <c r="G472"/>
      <c r="H472"/>
    </row>
    <row r="473" spans="2:8">
      <c r="B473" s="263"/>
      <c r="C473" s="536" t="s">
        <v>1720</v>
      </c>
      <c r="D473" s="537" t="s">
        <v>789</v>
      </c>
      <c r="E473" s="546">
        <v>13816</v>
      </c>
      <c r="F473" s="546">
        <v>14262</v>
      </c>
      <c r="G473"/>
      <c r="H473"/>
    </row>
    <row r="474" spans="2:8">
      <c r="B474" s="263"/>
      <c r="C474" s="536" t="s">
        <v>1721</v>
      </c>
      <c r="D474" s="537" t="s">
        <v>790</v>
      </c>
      <c r="E474" s="546">
        <v>13071</v>
      </c>
      <c r="F474" s="546">
        <v>13402</v>
      </c>
      <c r="G474"/>
      <c r="H474"/>
    </row>
    <row r="475" spans="2:8">
      <c r="B475" s="263"/>
      <c r="C475" s="536" t="s">
        <v>1722</v>
      </c>
      <c r="D475" s="537" t="s">
        <v>791</v>
      </c>
      <c r="E475" s="546">
        <v>12944</v>
      </c>
      <c r="F475" s="546">
        <v>13005</v>
      </c>
      <c r="G475"/>
      <c r="H475"/>
    </row>
    <row r="476" spans="2:8">
      <c r="B476" s="263"/>
      <c r="C476" s="536" t="s">
        <v>1723</v>
      </c>
      <c r="D476" s="537" t="s">
        <v>792</v>
      </c>
      <c r="E476" s="546">
        <v>13006</v>
      </c>
      <c r="F476" s="546">
        <v>13169</v>
      </c>
      <c r="G476"/>
      <c r="H476"/>
    </row>
    <row r="477" spans="2:8">
      <c r="B477" s="263"/>
      <c r="C477" s="536" t="s">
        <v>1724</v>
      </c>
      <c r="D477" s="537" t="s">
        <v>793</v>
      </c>
      <c r="E477" s="546">
        <v>16422</v>
      </c>
      <c r="F477" s="546">
        <v>16657</v>
      </c>
      <c r="G477"/>
      <c r="H477"/>
    </row>
    <row r="478" spans="2:8">
      <c r="B478" s="263"/>
      <c r="C478" s="536" t="s">
        <v>1725</v>
      </c>
      <c r="D478" s="537" t="s">
        <v>794</v>
      </c>
      <c r="E478" s="546">
        <v>13990</v>
      </c>
      <c r="F478" s="546">
        <v>16216</v>
      </c>
      <c r="G478"/>
      <c r="H478"/>
    </row>
    <row r="479" spans="2:8">
      <c r="B479" s="263"/>
      <c r="C479" s="536" t="s">
        <v>1726</v>
      </c>
      <c r="D479" s="537" t="s">
        <v>795</v>
      </c>
      <c r="E479" s="546">
        <v>14268</v>
      </c>
      <c r="F479" s="546">
        <v>14642</v>
      </c>
      <c r="G479"/>
      <c r="H479"/>
    </row>
    <row r="480" spans="2:8">
      <c r="B480" s="263"/>
      <c r="C480" s="536" t="s">
        <v>1727</v>
      </c>
      <c r="D480" s="537" t="s">
        <v>796</v>
      </c>
      <c r="E480" s="546">
        <v>16752</v>
      </c>
      <c r="F480" s="546">
        <v>16842</v>
      </c>
      <c r="G480"/>
      <c r="H480"/>
    </row>
    <row r="481" spans="2:8">
      <c r="B481" s="263"/>
      <c r="C481" s="536" t="s">
        <v>1728</v>
      </c>
      <c r="D481" s="537" t="s">
        <v>797</v>
      </c>
      <c r="E481" s="546">
        <v>18899</v>
      </c>
      <c r="F481" s="546">
        <v>19313</v>
      </c>
      <c r="G481"/>
      <c r="H481"/>
    </row>
    <row r="482" spans="2:8">
      <c r="B482" s="263"/>
      <c r="C482" s="536" t="s">
        <v>1729</v>
      </c>
      <c r="D482" s="537" t="s">
        <v>798</v>
      </c>
      <c r="E482" s="546">
        <v>14646</v>
      </c>
      <c r="F482" s="546">
        <v>15141</v>
      </c>
      <c r="G482"/>
      <c r="H482"/>
    </row>
    <row r="483" spans="2:8">
      <c r="B483" s="263"/>
      <c r="C483" s="536" t="s">
        <v>1730</v>
      </c>
      <c r="D483" s="537" t="s">
        <v>799</v>
      </c>
      <c r="E483" s="546">
        <v>17293</v>
      </c>
      <c r="F483" s="546">
        <v>17373</v>
      </c>
      <c r="G483"/>
      <c r="H483"/>
    </row>
    <row r="484" spans="2:8">
      <c r="B484" s="263"/>
      <c r="C484" s="536" t="s">
        <v>1731</v>
      </c>
      <c r="D484" s="537" t="s">
        <v>800</v>
      </c>
      <c r="E484" s="546">
        <v>42060</v>
      </c>
      <c r="F484" s="546">
        <v>40041</v>
      </c>
      <c r="G484"/>
      <c r="H484"/>
    </row>
    <row r="485" spans="2:8">
      <c r="B485" s="263"/>
      <c r="C485" s="536" t="s">
        <v>1732</v>
      </c>
      <c r="D485" s="537" t="s">
        <v>801</v>
      </c>
      <c r="E485" s="546">
        <v>12822</v>
      </c>
      <c r="F485" s="546">
        <v>13003</v>
      </c>
      <c r="G485"/>
      <c r="H485"/>
    </row>
    <row r="486" spans="2:8">
      <c r="B486" s="263"/>
      <c r="C486" s="536" t="s">
        <v>1733</v>
      </c>
      <c r="D486" s="537" t="s">
        <v>802</v>
      </c>
      <c r="E486" s="546">
        <v>11859</v>
      </c>
      <c r="F486" s="546">
        <v>11948</v>
      </c>
      <c r="G486"/>
      <c r="H486"/>
    </row>
    <row r="487" spans="2:8">
      <c r="B487" s="263"/>
      <c r="C487" s="536" t="s">
        <v>1734</v>
      </c>
      <c r="D487" s="537" t="s">
        <v>803</v>
      </c>
      <c r="E487" s="546">
        <v>15471</v>
      </c>
      <c r="F487" s="546">
        <v>15776</v>
      </c>
      <c r="G487"/>
      <c r="H487"/>
    </row>
    <row r="488" spans="2:8">
      <c r="B488" s="263"/>
      <c r="C488" s="536" t="s">
        <v>1735</v>
      </c>
      <c r="D488" s="537" t="s">
        <v>804</v>
      </c>
      <c r="E488" s="546">
        <v>23026</v>
      </c>
      <c r="F488" s="546">
        <v>23461</v>
      </c>
      <c r="G488"/>
      <c r="H488"/>
    </row>
    <row r="489" spans="2:8">
      <c r="B489" s="263"/>
      <c r="C489" s="536" t="s">
        <v>1736</v>
      </c>
      <c r="D489" s="537" t="s">
        <v>805</v>
      </c>
      <c r="E489" s="546">
        <v>13289</v>
      </c>
      <c r="F489" s="546">
        <v>13492</v>
      </c>
      <c r="G489"/>
      <c r="H489"/>
    </row>
    <row r="490" spans="2:8">
      <c r="B490" s="263"/>
      <c r="C490" s="536" t="s">
        <v>1737</v>
      </c>
      <c r="D490" s="537" t="s">
        <v>806</v>
      </c>
      <c r="E490" s="546">
        <v>22264</v>
      </c>
      <c r="F490" s="546">
        <v>23170</v>
      </c>
      <c r="G490"/>
      <c r="H490"/>
    </row>
    <row r="491" spans="2:8">
      <c r="B491" s="263"/>
      <c r="C491" s="536" t="s">
        <v>1738</v>
      </c>
      <c r="D491" s="537" t="s">
        <v>807</v>
      </c>
      <c r="E491" s="546">
        <v>11661</v>
      </c>
      <c r="F491" s="546">
        <v>11870</v>
      </c>
      <c r="G491"/>
      <c r="H491"/>
    </row>
    <row r="492" spans="2:8">
      <c r="B492" s="263"/>
      <c r="C492" s="536" t="s">
        <v>1739</v>
      </c>
      <c r="D492" s="537" t="s">
        <v>808</v>
      </c>
      <c r="E492" s="546">
        <v>13369</v>
      </c>
      <c r="F492" s="546">
        <v>13691</v>
      </c>
      <c r="G492"/>
      <c r="H492"/>
    </row>
    <row r="493" spans="2:8">
      <c r="B493" s="263"/>
      <c r="C493" s="536" t="s">
        <v>1740</v>
      </c>
      <c r="D493" s="537" t="s">
        <v>809</v>
      </c>
      <c r="E493" s="546">
        <v>14347</v>
      </c>
      <c r="F493" s="546">
        <v>15030</v>
      </c>
      <c r="G493"/>
      <c r="H493"/>
    </row>
    <row r="494" spans="2:8">
      <c r="B494" s="263"/>
      <c r="C494" s="536" t="s">
        <v>1741</v>
      </c>
      <c r="D494" s="537" t="s">
        <v>810</v>
      </c>
      <c r="E494" s="546">
        <v>11520</v>
      </c>
      <c r="F494" s="546">
        <v>11977</v>
      </c>
      <c r="G494"/>
      <c r="H494"/>
    </row>
    <row r="495" spans="2:8">
      <c r="B495" s="263"/>
      <c r="C495" s="536" t="s">
        <v>1742</v>
      </c>
      <c r="D495" s="537" t="s">
        <v>811</v>
      </c>
      <c r="E495" s="546">
        <v>13424</v>
      </c>
      <c r="F495" s="546">
        <v>13821</v>
      </c>
      <c r="G495"/>
      <c r="H495"/>
    </row>
    <row r="496" spans="2:8">
      <c r="B496" s="263"/>
      <c r="C496" s="536" t="s">
        <v>1743</v>
      </c>
      <c r="D496" s="537" t="s">
        <v>812</v>
      </c>
      <c r="E496" s="546">
        <v>25427</v>
      </c>
      <c r="F496" s="546">
        <v>24626</v>
      </c>
      <c r="G496"/>
      <c r="H496"/>
    </row>
    <row r="497" spans="2:8">
      <c r="B497" s="263"/>
      <c r="C497" s="536" t="s">
        <v>1744</v>
      </c>
      <c r="D497" s="537" t="s">
        <v>813</v>
      </c>
      <c r="E497" s="546">
        <v>18348</v>
      </c>
      <c r="F497" s="546">
        <v>18456</v>
      </c>
      <c r="G497"/>
      <c r="H497"/>
    </row>
    <row r="498" spans="2:8">
      <c r="B498" s="263"/>
      <c r="C498" s="536" t="s">
        <v>1745</v>
      </c>
      <c r="D498" s="537" t="s">
        <v>814</v>
      </c>
      <c r="E498" s="546">
        <v>10583</v>
      </c>
      <c r="F498" s="546">
        <v>10724</v>
      </c>
      <c r="G498"/>
      <c r="H498"/>
    </row>
    <row r="499" spans="2:8">
      <c r="B499" s="263"/>
      <c r="C499" s="536" t="s">
        <v>1746</v>
      </c>
      <c r="D499" s="537" t="s">
        <v>815</v>
      </c>
      <c r="E499" s="546">
        <v>50447</v>
      </c>
      <c r="F499" s="546">
        <v>52389</v>
      </c>
      <c r="G499"/>
      <c r="H499"/>
    </row>
    <row r="500" spans="2:8">
      <c r="B500" s="263"/>
      <c r="C500" s="536" t="s">
        <v>1747</v>
      </c>
      <c r="D500" s="537" t="s">
        <v>816</v>
      </c>
      <c r="E500" s="546">
        <v>17931</v>
      </c>
      <c r="F500" s="546">
        <v>18153</v>
      </c>
      <c r="G500"/>
      <c r="H500"/>
    </row>
    <row r="501" spans="2:8">
      <c r="B501" s="263"/>
      <c r="C501" s="536" t="s">
        <v>1748</v>
      </c>
      <c r="D501" s="537" t="s">
        <v>817</v>
      </c>
      <c r="E501" s="546">
        <v>12665</v>
      </c>
      <c r="F501" s="546">
        <v>13557</v>
      </c>
      <c r="G501"/>
      <c r="H501"/>
    </row>
    <row r="502" spans="2:8">
      <c r="B502" s="263"/>
      <c r="C502" s="536" t="s">
        <v>1749</v>
      </c>
      <c r="D502" s="537" t="s">
        <v>818</v>
      </c>
      <c r="E502" s="546">
        <v>14202</v>
      </c>
      <c r="F502" s="546">
        <v>14188</v>
      </c>
      <c r="G502"/>
      <c r="H502"/>
    </row>
    <row r="503" spans="2:8">
      <c r="B503" s="263"/>
      <c r="C503" s="536" t="s">
        <v>1750</v>
      </c>
      <c r="D503" s="537" t="s">
        <v>819</v>
      </c>
      <c r="E503" s="546">
        <v>12584</v>
      </c>
      <c r="F503" s="546">
        <v>12738</v>
      </c>
      <c r="G503"/>
      <c r="H503"/>
    </row>
    <row r="504" spans="2:8">
      <c r="B504" s="263"/>
      <c r="C504" s="536" t="s">
        <v>1751</v>
      </c>
      <c r="D504" s="537" t="s">
        <v>820</v>
      </c>
      <c r="E504" s="546">
        <v>14876</v>
      </c>
      <c r="F504" s="546">
        <v>15165</v>
      </c>
      <c r="G504"/>
      <c r="H504"/>
    </row>
    <row r="505" spans="2:8">
      <c r="B505" s="263"/>
      <c r="C505" s="536" t="s">
        <v>1752</v>
      </c>
      <c r="D505" s="537" t="s">
        <v>821</v>
      </c>
      <c r="E505" s="546">
        <v>17086</v>
      </c>
      <c r="F505" s="546">
        <v>17841</v>
      </c>
      <c r="G505"/>
      <c r="H505"/>
    </row>
    <row r="506" spans="2:8">
      <c r="B506" s="263"/>
      <c r="C506" s="536" t="s">
        <v>1753</v>
      </c>
      <c r="D506" s="537" t="s">
        <v>822</v>
      </c>
      <c r="E506" s="546">
        <v>39023</v>
      </c>
      <c r="F506" s="546">
        <v>39468</v>
      </c>
      <c r="G506"/>
      <c r="H506"/>
    </row>
    <row r="507" spans="2:8">
      <c r="B507" s="263"/>
      <c r="C507" s="536" t="s">
        <v>1754</v>
      </c>
      <c r="D507" s="537" t="s">
        <v>823</v>
      </c>
      <c r="E507" s="546">
        <v>10880</v>
      </c>
      <c r="F507" s="546">
        <v>11075</v>
      </c>
      <c r="G507"/>
      <c r="H507"/>
    </row>
    <row r="508" spans="2:8">
      <c r="B508" s="263"/>
      <c r="C508" s="536" t="s">
        <v>1755</v>
      </c>
      <c r="D508" s="537" t="s">
        <v>824</v>
      </c>
      <c r="E508" s="546">
        <v>18059</v>
      </c>
      <c r="F508" s="546">
        <v>18339</v>
      </c>
      <c r="G508"/>
      <c r="H508"/>
    </row>
    <row r="509" spans="2:8">
      <c r="B509" s="263"/>
      <c r="C509" s="536" t="s">
        <v>1756</v>
      </c>
      <c r="D509" s="537" t="s">
        <v>825</v>
      </c>
      <c r="E509" s="546">
        <v>11866</v>
      </c>
      <c r="F509" s="546">
        <v>11983</v>
      </c>
      <c r="G509"/>
      <c r="H509"/>
    </row>
    <row r="510" spans="2:8">
      <c r="B510" s="263"/>
      <c r="C510" s="536" t="s">
        <v>1757</v>
      </c>
      <c r="D510" s="537" t="s">
        <v>826</v>
      </c>
      <c r="E510" s="546">
        <v>14989</v>
      </c>
      <c r="F510" s="546">
        <v>14359</v>
      </c>
      <c r="G510"/>
      <c r="H510"/>
    </row>
    <row r="511" spans="2:8">
      <c r="B511" s="263"/>
      <c r="C511" s="536" t="s">
        <v>1758</v>
      </c>
      <c r="D511" s="537" t="s">
        <v>827</v>
      </c>
      <c r="E511" s="546">
        <v>18341</v>
      </c>
      <c r="F511" s="546">
        <v>18922</v>
      </c>
      <c r="G511"/>
      <c r="H511"/>
    </row>
    <row r="512" spans="2:8">
      <c r="B512" s="263"/>
      <c r="C512" s="536" t="s">
        <v>1759</v>
      </c>
      <c r="D512" s="537" t="s">
        <v>828</v>
      </c>
      <c r="E512" s="546">
        <v>13995</v>
      </c>
      <c r="F512" s="546">
        <v>14216</v>
      </c>
      <c r="G512"/>
      <c r="H512"/>
    </row>
    <row r="513" spans="2:8">
      <c r="B513" s="263"/>
      <c r="C513" s="536" t="s">
        <v>1760</v>
      </c>
      <c r="D513" s="537" t="s">
        <v>829</v>
      </c>
      <c r="E513" s="546">
        <v>20193</v>
      </c>
      <c r="F513" s="546">
        <v>20561</v>
      </c>
      <c r="G513"/>
      <c r="H513"/>
    </row>
    <row r="514" spans="2:8">
      <c r="B514" s="263"/>
      <c r="C514" s="536" t="s">
        <v>1761</v>
      </c>
      <c r="D514" s="537" t="s">
        <v>830</v>
      </c>
      <c r="E514" s="546">
        <v>14778</v>
      </c>
      <c r="F514" s="546">
        <v>15108</v>
      </c>
      <c r="G514"/>
      <c r="H514"/>
    </row>
    <row r="515" spans="2:8">
      <c r="B515" s="263"/>
      <c r="C515" s="536" t="s">
        <v>1762</v>
      </c>
      <c r="D515" s="537" t="s">
        <v>831</v>
      </c>
      <c r="E515" s="546">
        <v>13584</v>
      </c>
      <c r="F515" s="546">
        <v>13978</v>
      </c>
      <c r="G515"/>
      <c r="H515"/>
    </row>
    <row r="516" spans="2:8">
      <c r="B516" s="263"/>
      <c r="C516" s="536" t="s">
        <v>1763</v>
      </c>
      <c r="D516" s="537" t="s">
        <v>832</v>
      </c>
      <c r="E516" s="546">
        <v>16580</v>
      </c>
      <c r="F516" s="546">
        <v>16985</v>
      </c>
      <c r="G516"/>
      <c r="H516"/>
    </row>
    <row r="517" spans="2:8">
      <c r="B517" s="263"/>
      <c r="C517" s="536" t="s">
        <v>1764</v>
      </c>
      <c r="D517" s="537" t="s">
        <v>833</v>
      </c>
      <c r="E517" s="546">
        <v>18445</v>
      </c>
      <c r="F517" s="546">
        <v>18795</v>
      </c>
      <c r="G517"/>
      <c r="H517"/>
    </row>
    <row r="518" spans="2:8">
      <c r="B518" s="263"/>
      <c r="C518" s="536" t="s">
        <v>1765</v>
      </c>
      <c r="D518" s="537" t="s">
        <v>834</v>
      </c>
      <c r="E518" s="546">
        <v>18366</v>
      </c>
      <c r="F518" s="546">
        <v>18572</v>
      </c>
      <c r="G518"/>
      <c r="H518"/>
    </row>
    <row r="519" spans="2:8">
      <c r="B519" s="263"/>
      <c r="C519" s="536" t="s">
        <v>1766</v>
      </c>
      <c r="D519" s="537" t="s">
        <v>835</v>
      </c>
      <c r="E519" s="546">
        <v>18704</v>
      </c>
      <c r="F519" s="546">
        <v>19043</v>
      </c>
      <c r="G519"/>
      <c r="H519"/>
    </row>
    <row r="520" spans="2:8">
      <c r="B520" s="263"/>
      <c r="C520" s="536" t="s">
        <v>1767</v>
      </c>
      <c r="D520" s="537" t="s">
        <v>836</v>
      </c>
      <c r="E520" s="546">
        <v>22032</v>
      </c>
      <c r="F520" s="546">
        <v>22495</v>
      </c>
      <c r="G520"/>
      <c r="H520"/>
    </row>
    <row r="521" spans="2:8">
      <c r="B521" s="263"/>
      <c r="C521" s="536" t="s">
        <v>1768</v>
      </c>
      <c r="D521" s="537" t="s">
        <v>837</v>
      </c>
      <c r="E521" s="546">
        <v>10677</v>
      </c>
      <c r="F521" s="546">
        <v>10866</v>
      </c>
      <c r="G521"/>
      <c r="H521"/>
    </row>
    <row r="522" spans="2:8">
      <c r="B522" s="263"/>
      <c r="C522" s="536" t="s">
        <v>1769</v>
      </c>
      <c r="D522" s="537" t="s">
        <v>838</v>
      </c>
      <c r="E522" s="546">
        <v>18357</v>
      </c>
      <c r="F522" s="546">
        <v>18704</v>
      </c>
      <c r="G522"/>
      <c r="H522"/>
    </row>
    <row r="523" spans="2:8">
      <c r="B523" s="263"/>
      <c r="C523" s="536" t="s">
        <v>1770</v>
      </c>
      <c r="D523" s="537" t="s">
        <v>839</v>
      </c>
      <c r="E523" s="546">
        <v>11140</v>
      </c>
      <c r="F523" s="546">
        <v>11302</v>
      </c>
      <c r="G523"/>
      <c r="H523"/>
    </row>
    <row r="524" spans="2:8">
      <c r="B524" s="263"/>
      <c r="C524" s="536" t="s">
        <v>1771</v>
      </c>
      <c r="D524" s="537" t="s">
        <v>840</v>
      </c>
      <c r="E524" s="546">
        <v>13787</v>
      </c>
      <c r="F524" s="546">
        <v>14077</v>
      </c>
      <c r="G524"/>
      <c r="H524"/>
    </row>
    <row r="525" spans="2:8">
      <c r="B525" s="263"/>
      <c r="C525" s="536" t="s">
        <v>1772</v>
      </c>
      <c r="D525" s="537" t="s">
        <v>841</v>
      </c>
      <c r="E525" s="546">
        <v>21124</v>
      </c>
      <c r="F525" s="546">
        <v>21910</v>
      </c>
      <c r="G525"/>
      <c r="H525"/>
    </row>
    <row r="526" spans="2:8">
      <c r="B526" s="263"/>
      <c r="C526" s="536" t="s">
        <v>1773</v>
      </c>
      <c r="D526" s="537" t="s">
        <v>842</v>
      </c>
      <c r="E526" s="546">
        <v>19327</v>
      </c>
      <c r="F526" s="546">
        <v>19532</v>
      </c>
      <c r="G526"/>
      <c r="H526"/>
    </row>
    <row r="527" spans="2:8">
      <c r="B527" s="263"/>
      <c r="C527" s="536" t="s">
        <v>1774</v>
      </c>
      <c r="D527" s="537" t="s">
        <v>843</v>
      </c>
      <c r="E527" s="546">
        <v>14302</v>
      </c>
      <c r="F527" s="546">
        <v>14661</v>
      </c>
      <c r="G527"/>
      <c r="H527"/>
    </row>
    <row r="528" spans="2:8">
      <c r="B528" s="263"/>
      <c r="C528" s="536" t="s">
        <v>1775</v>
      </c>
      <c r="D528" s="537" t="s">
        <v>844</v>
      </c>
      <c r="E528" s="546">
        <v>11312</v>
      </c>
      <c r="F528" s="546">
        <v>11392</v>
      </c>
      <c r="G528"/>
      <c r="H528"/>
    </row>
    <row r="529" spans="2:8">
      <c r="B529" s="263"/>
      <c r="C529" s="536" t="s">
        <v>1776</v>
      </c>
      <c r="D529" s="537" t="s">
        <v>845</v>
      </c>
      <c r="E529" s="546">
        <v>28712</v>
      </c>
      <c r="F529" s="546">
        <v>29846</v>
      </c>
      <c r="G529"/>
      <c r="H529"/>
    </row>
    <row r="530" spans="2:8">
      <c r="B530" s="263"/>
      <c r="C530" s="536" t="s">
        <v>1777</v>
      </c>
      <c r="D530" s="537" t="s">
        <v>846</v>
      </c>
      <c r="E530" s="546">
        <v>16620</v>
      </c>
      <c r="F530" s="546">
        <v>17341</v>
      </c>
      <c r="G530"/>
      <c r="H530"/>
    </row>
    <row r="531" spans="2:8">
      <c r="B531" s="263"/>
      <c r="C531" s="536" t="s">
        <v>1778</v>
      </c>
      <c r="D531" s="537" t="s">
        <v>847</v>
      </c>
      <c r="E531" s="546">
        <v>2746</v>
      </c>
      <c r="F531" s="546">
        <v>3033</v>
      </c>
      <c r="G531"/>
      <c r="H531"/>
    </row>
    <row r="532" spans="2:8">
      <c r="B532" s="263"/>
      <c r="C532" s="536" t="s">
        <v>1779</v>
      </c>
      <c r="D532" s="537" t="s">
        <v>848</v>
      </c>
      <c r="E532" s="546">
        <v>14677</v>
      </c>
      <c r="F532" s="546">
        <v>15517</v>
      </c>
      <c r="G532"/>
      <c r="H532"/>
    </row>
    <row r="533" spans="2:8">
      <c r="B533" s="263"/>
      <c r="C533" s="536" t="s">
        <v>1780</v>
      </c>
      <c r="D533" s="537" t="s">
        <v>849</v>
      </c>
      <c r="E533" s="546">
        <v>15308</v>
      </c>
      <c r="F533" s="546">
        <v>15545</v>
      </c>
      <c r="G533"/>
      <c r="H533"/>
    </row>
    <row r="534" spans="2:8">
      <c r="B534" s="263"/>
      <c r="C534" s="536" t="s">
        <v>1781</v>
      </c>
      <c r="D534" s="537" t="s">
        <v>850</v>
      </c>
      <c r="E534" s="546">
        <v>14155</v>
      </c>
      <c r="F534" s="546">
        <v>14667</v>
      </c>
      <c r="G534"/>
      <c r="H534"/>
    </row>
    <row r="535" spans="2:8">
      <c r="B535" s="263"/>
      <c r="C535" s="536" t="s">
        <v>1782</v>
      </c>
      <c r="D535" s="537" t="s">
        <v>851</v>
      </c>
      <c r="E535" s="546">
        <v>12950</v>
      </c>
      <c r="F535" s="546">
        <v>13417</v>
      </c>
      <c r="G535"/>
      <c r="H535"/>
    </row>
    <row r="536" spans="2:8">
      <c r="B536" s="263"/>
      <c r="C536" s="536" t="s">
        <v>1783</v>
      </c>
      <c r="D536" s="537" t="s">
        <v>852</v>
      </c>
      <c r="E536" s="546">
        <v>15378</v>
      </c>
      <c r="F536" s="546">
        <v>16032</v>
      </c>
      <c r="G536"/>
      <c r="H536"/>
    </row>
    <row r="537" spans="2:8">
      <c r="B537" s="263"/>
      <c r="C537" s="536" t="s">
        <v>1784</v>
      </c>
      <c r="D537" s="537" t="s">
        <v>853</v>
      </c>
      <c r="E537" s="546">
        <v>12061</v>
      </c>
      <c r="F537" s="546">
        <v>12297</v>
      </c>
      <c r="G537"/>
      <c r="H537"/>
    </row>
    <row r="538" spans="2:8">
      <c r="B538" s="263"/>
      <c r="C538" s="536" t="s">
        <v>1785</v>
      </c>
      <c r="D538" s="537" t="s">
        <v>854</v>
      </c>
      <c r="E538" s="546">
        <v>13719</v>
      </c>
      <c r="F538" s="546">
        <v>13981</v>
      </c>
      <c r="G538"/>
      <c r="H538"/>
    </row>
    <row r="539" spans="2:8">
      <c r="B539" s="263"/>
      <c r="C539" s="536" t="s">
        <v>1786</v>
      </c>
      <c r="D539" s="537" t="s">
        <v>855</v>
      </c>
      <c r="E539" s="546">
        <v>13058</v>
      </c>
      <c r="F539" s="546">
        <v>13672</v>
      </c>
      <c r="G539"/>
      <c r="H539"/>
    </row>
    <row r="540" spans="2:8">
      <c r="B540" s="263"/>
      <c r="C540" s="536" t="s">
        <v>1787</v>
      </c>
      <c r="D540" s="537" t="s">
        <v>856</v>
      </c>
      <c r="E540" s="546">
        <v>17619</v>
      </c>
      <c r="F540" s="546">
        <v>17737</v>
      </c>
      <c r="G540"/>
      <c r="H540"/>
    </row>
    <row r="541" spans="2:8">
      <c r="B541" s="263"/>
      <c r="C541" s="536" t="s">
        <v>1788</v>
      </c>
      <c r="D541" s="537" t="s">
        <v>857</v>
      </c>
      <c r="E541" s="546">
        <v>23816</v>
      </c>
      <c r="F541" s="546">
        <v>24450</v>
      </c>
      <c r="G541"/>
      <c r="H541"/>
    </row>
    <row r="542" spans="2:8">
      <c r="B542" s="263"/>
      <c r="C542" s="536" t="s">
        <v>1789</v>
      </c>
      <c r="D542" s="537" t="s">
        <v>858</v>
      </c>
      <c r="E542" s="546">
        <v>14797</v>
      </c>
      <c r="F542" s="546">
        <v>14840</v>
      </c>
      <c r="G542"/>
      <c r="H542"/>
    </row>
    <row r="543" spans="2:8">
      <c r="B543" s="263"/>
      <c r="C543" s="536" t="s">
        <v>1790</v>
      </c>
      <c r="D543" s="537" t="s">
        <v>859</v>
      </c>
      <c r="E543" s="546">
        <v>13135</v>
      </c>
      <c r="F543" s="546">
        <v>13614</v>
      </c>
      <c r="G543"/>
      <c r="H543"/>
    </row>
    <row r="544" spans="2:8">
      <c r="B544" s="263"/>
      <c r="C544" s="536" t="s">
        <v>1791</v>
      </c>
      <c r="D544" s="537" t="s">
        <v>860</v>
      </c>
      <c r="E544" s="546">
        <v>14187</v>
      </c>
      <c r="F544" s="546">
        <v>14074</v>
      </c>
      <c r="G544"/>
      <c r="H544"/>
    </row>
    <row r="545" spans="2:8">
      <c r="B545" s="263"/>
      <c r="C545" s="536" t="s">
        <v>1792</v>
      </c>
      <c r="D545" s="537" t="s">
        <v>861</v>
      </c>
      <c r="E545" s="546">
        <v>13629</v>
      </c>
      <c r="F545" s="546">
        <v>14120</v>
      </c>
      <c r="G545"/>
      <c r="H545"/>
    </row>
    <row r="546" spans="2:8">
      <c r="B546" s="263"/>
      <c r="C546" s="536" t="s">
        <v>1793</v>
      </c>
      <c r="D546" s="537" t="s">
        <v>862</v>
      </c>
      <c r="E546" s="546">
        <v>13500</v>
      </c>
      <c r="F546" s="546">
        <v>13782</v>
      </c>
      <c r="G546"/>
      <c r="H546"/>
    </row>
    <row r="547" spans="2:8">
      <c r="B547" s="263"/>
      <c r="C547" s="536" t="s">
        <v>1794</v>
      </c>
      <c r="D547" s="537" t="s">
        <v>863</v>
      </c>
      <c r="E547" s="546">
        <v>18334</v>
      </c>
      <c r="F547" s="546">
        <v>19487</v>
      </c>
      <c r="G547"/>
      <c r="H547"/>
    </row>
    <row r="548" spans="2:8">
      <c r="B548" s="263"/>
      <c r="C548" s="536" t="s">
        <v>1795</v>
      </c>
      <c r="D548" s="537" t="s">
        <v>864</v>
      </c>
      <c r="E548" s="546">
        <v>12516</v>
      </c>
      <c r="F548" s="546">
        <v>12585</v>
      </c>
      <c r="G548"/>
      <c r="H548"/>
    </row>
    <row r="549" spans="2:8">
      <c r="B549" s="263"/>
      <c r="C549" s="536" t="s">
        <v>1796</v>
      </c>
      <c r="D549" s="537" t="s">
        <v>865</v>
      </c>
      <c r="E549" s="546">
        <v>12326</v>
      </c>
      <c r="F549" s="546">
        <v>12278</v>
      </c>
      <c r="G549"/>
      <c r="H549"/>
    </row>
    <row r="550" spans="2:8">
      <c r="B550" s="263"/>
      <c r="C550" s="536" t="s">
        <v>1797</v>
      </c>
      <c r="D550" s="537" t="s">
        <v>866</v>
      </c>
      <c r="E550" s="546">
        <v>12793</v>
      </c>
      <c r="F550" s="546">
        <v>13312</v>
      </c>
      <c r="G550"/>
      <c r="H550"/>
    </row>
    <row r="551" spans="2:8">
      <c r="B551" s="263"/>
      <c r="C551" s="536" t="s">
        <v>1798</v>
      </c>
      <c r="D551" s="537" t="s">
        <v>867</v>
      </c>
      <c r="E551" s="546">
        <v>17187</v>
      </c>
      <c r="F551" s="546">
        <v>17477</v>
      </c>
      <c r="G551"/>
      <c r="H551"/>
    </row>
    <row r="552" spans="2:8">
      <c r="B552" s="263"/>
      <c r="C552" s="536" t="s">
        <v>1799</v>
      </c>
      <c r="D552" s="537" t="s">
        <v>868</v>
      </c>
      <c r="E552" s="546">
        <v>12265</v>
      </c>
      <c r="F552" s="546">
        <v>12356</v>
      </c>
      <c r="G552"/>
      <c r="H552"/>
    </row>
    <row r="553" spans="2:8">
      <c r="B553" s="263"/>
      <c r="C553" s="536" t="s">
        <v>1800</v>
      </c>
      <c r="D553" s="537" t="s">
        <v>869</v>
      </c>
      <c r="E553" s="546">
        <v>13856</v>
      </c>
      <c r="F553" s="546">
        <v>14080</v>
      </c>
      <c r="G553"/>
      <c r="H553"/>
    </row>
    <row r="554" spans="2:8">
      <c r="B554" s="263"/>
      <c r="C554" s="536" t="s">
        <v>1801</v>
      </c>
      <c r="D554" s="537" t="s">
        <v>870</v>
      </c>
      <c r="E554" s="546">
        <v>15275</v>
      </c>
      <c r="F554" s="546">
        <v>15959</v>
      </c>
      <c r="G554"/>
      <c r="H554"/>
    </row>
    <row r="555" spans="2:8">
      <c r="B555" s="263"/>
      <c r="C555" s="536" t="s">
        <v>1802</v>
      </c>
      <c r="D555" s="537" t="s">
        <v>871</v>
      </c>
      <c r="E555" s="546">
        <v>28587</v>
      </c>
      <c r="F555" s="546">
        <v>28919</v>
      </c>
      <c r="G555"/>
      <c r="H555"/>
    </row>
    <row r="556" spans="2:8">
      <c r="B556" s="263"/>
      <c r="C556" s="536" t="s">
        <v>1803</v>
      </c>
      <c r="D556" s="537" t="s">
        <v>872</v>
      </c>
      <c r="E556" s="546">
        <v>12532</v>
      </c>
      <c r="F556" s="546">
        <v>12939</v>
      </c>
      <c r="G556"/>
      <c r="H556"/>
    </row>
    <row r="557" spans="2:8">
      <c r="B557" s="263"/>
      <c r="C557" s="536" t="s">
        <v>1804</v>
      </c>
      <c r="D557" s="537" t="s">
        <v>873</v>
      </c>
      <c r="E557" s="546">
        <v>12026</v>
      </c>
      <c r="F557" s="546">
        <v>12222</v>
      </c>
      <c r="G557"/>
      <c r="H557"/>
    </row>
    <row r="558" spans="2:8">
      <c r="B558" s="263"/>
      <c r="C558" s="536" t="s">
        <v>1805</v>
      </c>
      <c r="D558" s="537" t="s">
        <v>874</v>
      </c>
      <c r="E558" s="546">
        <v>11639</v>
      </c>
      <c r="F558" s="546">
        <v>11996</v>
      </c>
      <c r="G558"/>
      <c r="H558"/>
    </row>
    <row r="559" spans="2:8">
      <c r="B559" s="263"/>
      <c r="C559" s="536" t="s">
        <v>1806</v>
      </c>
      <c r="D559" s="537" t="s">
        <v>875</v>
      </c>
      <c r="E559" s="546">
        <v>11338</v>
      </c>
      <c r="F559" s="546">
        <v>11670</v>
      </c>
      <c r="G559"/>
      <c r="H559"/>
    </row>
    <row r="560" spans="2:8">
      <c r="B560" s="263"/>
      <c r="C560" s="536" t="s">
        <v>1807</v>
      </c>
      <c r="D560" s="537" t="s">
        <v>876</v>
      </c>
      <c r="E560" s="546">
        <v>17343</v>
      </c>
      <c r="F560" s="546">
        <v>17650</v>
      </c>
      <c r="G560"/>
      <c r="H560"/>
    </row>
    <row r="561" spans="2:8">
      <c r="B561" s="263"/>
      <c r="C561" s="536" t="s">
        <v>1808</v>
      </c>
      <c r="D561" s="537" t="s">
        <v>877</v>
      </c>
      <c r="E561" s="546">
        <v>12702</v>
      </c>
      <c r="F561" s="546">
        <v>12790</v>
      </c>
      <c r="G561"/>
      <c r="H561"/>
    </row>
    <row r="562" spans="2:8">
      <c r="B562" s="263"/>
      <c r="C562" s="536" t="s">
        <v>1809</v>
      </c>
      <c r="D562" s="537" t="s">
        <v>878</v>
      </c>
      <c r="E562" s="546">
        <v>13437</v>
      </c>
      <c r="F562" s="546">
        <v>14073</v>
      </c>
      <c r="G562"/>
      <c r="H562"/>
    </row>
    <row r="563" spans="2:8">
      <c r="B563" s="263"/>
      <c r="C563" s="536" t="s">
        <v>1810</v>
      </c>
      <c r="D563" s="537" t="s">
        <v>879</v>
      </c>
      <c r="E563" s="546">
        <v>13220</v>
      </c>
      <c r="F563" s="546">
        <v>13301</v>
      </c>
      <c r="G563"/>
      <c r="H563"/>
    </row>
    <row r="564" spans="2:8">
      <c r="B564" s="263"/>
      <c r="C564" s="536" t="s">
        <v>1811</v>
      </c>
      <c r="D564" s="537" t="s">
        <v>880</v>
      </c>
      <c r="E564" s="546">
        <v>15384</v>
      </c>
      <c r="F564" s="546">
        <v>15736</v>
      </c>
      <c r="G564"/>
      <c r="H564"/>
    </row>
    <row r="565" spans="2:8">
      <c r="B565" s="263"/>
      <c r="C565" s="536" t="s">
        <v>1812</v>
      </c>
      <c r="D565" s="537" t="s">
        <v>881</v>
      </c>
      <c r="E565" s="546">
        <v>13414</v>
      </c>
      <c r="F565" s="546">
        <v>13394</v>
      </c>
      <c r="G565"/>
      <c r="H565"/>
    </row>
    <row r="566" spans="2:8">
      <c r="B566" s="263"/>
      <c r="C566" s="536" t="s">
        <v>1813</v>
      </c>
      <c r="D566" s="537" t="s">
        <v>882</v>
      </c>
      <c r="E566" s="546">
        <v>12793</v>
      </c>
      <c r="F566" s="546">
        <v>12918</v>
      </c>
      <c r="G566"/>
      <c r="H566"/>
    </row>
    <row r="567" spans="2:8">
      <c r="B567" s="263"/>
      <c r="C567" s="536" t="s">
        <v>1814</v>
      </c>
      <c r="D567" s="537" t="s">
        <v>883</v>
      </c>
      <c r="E567" s="546">
        <v>18255</v>
      </c>
      <c r="F567" s="546">
        <v>18748</v>
      </c>
      <c r="G567"/>
      <c r="H567"/>
    </row>
    <row r="568" spans="2:8">
      <c r="B568" s="263"/>
      <c r="C568" s="536" t="s">
        <v>1815</v>
      </c>
      <c r="D568" s="537" t="s">
        <v>884</v>
      </c>
      <c r="E568" s="546">
        <v>13517</v>
      </c>
      <c r="F568" s="546">
        <v>13910</v>
      </c>
      <c r="G568"/>
      <c r="H568"/>
    </row>
    <row r="569" spans="2:8">
      <c r="B569" s="263"/>
      <c r="C569" s="536" t="s">
        <v>1816</v>
      </c>
      <c r="D569" s="537" t="s">
        <v>885</v>
      </c>
      <c r="E569" s="546">
        <v>17810</v>
      </c>
      <c r="F569" s="546">
        <v>18366</v>
      </c>
      <c r="G569"/>
      <c r="H569"/>
    </row>
    <row r="570" spans="2:8">
      <c r="B570" s="263"/>
      <c r="C570" s="536" t="s">
        <v>1817</v>
      </c>
      <c r="D570" s="537" t="s">
        <v>886</v>
      </c>
      <c r="E570" s="546">
        <v>11592</v>
      </c>
      <c r="F570" s="546">
        <v>11859</v>
      </c>
      <c r="G570"/>
      <c r="H570"/>
    </row>
    <row r="571" spans="2:8">
      <c r="B571" s="263"/>
      <c r="C571" s="536" t="s">
        <v>1818</v>
      </c>
      <c r="D571" s="537" t="s">
        <v>887</v>
      </c>
      <c r="E571" s="546">
        <v>17526</v>
      </c>
      <c r="F571" s="546">
        <v>18010</v>
      </c>
      <c r="G571"/>
      <c r="H571"/>
    </row>
    <row r="572" spans="2:8">
      <c r="B572" s="263"/>
      <c r="C572" s="536" t="s">
        <v>1819</v>
      </c>
      <c r="D572" s="537" t="s">
        <v>888</v>
      </c>
      <c r="E572" s="546">
        <v>10622</v>
      </c>
      <c r="F572" s="546">
        <v>10964</v>
      </c>
      <c r="G572"/>
      <c r="H572"/>
    </row>
    <row r="573" spans="2:8">
      <c r="B573" s="263"/>
      <c r="C573" s="536" t="s">
        <v>1820</v>
      </c>
      <c r="D573" s="537" t="s">
        <v>889</v>
      </c>
      <c r="E573" s="546">
        <v>14206</v>
      </c>
      <c r="F573" s="546">
        <v>14206</v>
      </c>
      <c r="G573"/>
      <c r="H573"/>
    </row>
    <row r="574" spans="2:8">
      <c r="B574" s="263"/>
      <c r="C574" s="536" t="s">
        <v>1821</v>
      </c>
      <c r="D574" s="537" t="s">
        <v>890</v>
      </c>
      <c r="E574" s="546">
        <v>14502</v>
      </c>
      <c r="F574" s="546">
        <v>14633</v>
      </c>
      <c r="G574"/>
      <c r="H574"/>
    </row>
    <row r="575" spans="2:8">
      <c r="B575" s="263"/>
      <c r="C575" s="536" t="s">
        <v>1822</v>
      </c>
      <c r="D575" s="537" t="s">
        <v>891</v>
      </c>
      <c r="E575" s="546">
        <v>16660</v>
      </c>
      <c r="F575" s="546">
        <v>17210</v>
      </c>
      <c r="G575"/>
      <c r="H575"/>
    </row>
    <row r="576" spans="2:8">
      <c r="B576" s="263"/>
      <c r="C576" s="536" t="s">
        <v>1823</v>
      </c>
      <c r="D576" s="537" t="s">
        <v>892</v>
      </c>
      <c r="E576" s="546">
        <v>14589</v>
      </c>
      <c r="F576" s="546">
        <v>14868</v>
      </c>
      <c r="G576"/>
      <c r="H576"/>
    </row>
    <row r="577" spans="2:8">
      <c r="B577" s="263"/>
      <c r="C577" s="536" t="s">
        <v>1824</v>
      </c>
      <c r="D577" s="537" t="s">
        <v>893</v>
      </c>
      <c r="E577" s="546">
        <v>25633</v>
      </c>
      <c r="F577" s="546">
        <v>26279</v>
      </c>
      <c r="G577"/>
      <c r="H577"/>
    </row>
    <row r="578" spans="2:8">
      <c r="B578" s="263"/>
      <c r="C578" s="536" t="s">
        <v>1825</v>
      </c>
      <c r="D578" s="537" t="s">
        <v>894</v>
      </c>
      <c r="E578" s="546">
        <v>14438</v>
      </c>
      <c r="F578" s="546">
        <v>14585</v>
      </c>
      <c r="G578"/>
      <c r="H578"/>
    </row>
    <row r="579" spans="2:8">
      <c r="B579" s="263"/>
      <c r="C579" s="536" t="s">
        <v>1826</v>
      </c>
      <c r="D579" s="537" t="s">
        <v>895</v>
      </c>
      <c r="E579" s="546">
        <v>18934</v>
      </c>
      <c r="F579" s="546">
        <v>19364</v>
      </c>
      <c r="G579"/>
      <c r="H579"/>
    </row>
    <row r="580" spans="2:8">
      <c r="B580" s="263"/>
      <c r="C580" s="536" t="s">
        <v>1827</v>
      </c>
      <c r="D580" s="537" t="s">
        <v>896</v>
      </c>
      <c r="E580" s="546">
        <v>12172</v>
      </c>
      <c r="F580" s="546">
        <v>12877</v>
      </c>
      <c r="G580"/>
      <c r="H580"/>
    </row>
    <row r="581" spans="2:8">
      <c r="B581" s="263"/>
      <c r="C581" s="536" t="s">
        <v>1828</v>
      </c>
      <c r="D581" s="537" t="s">
        <v>897</v>
      </c>
      <c r="E581" s="546">
        <v>17683</v>
      </c>
      <c r="F581" s="546">
        <v>18189</v>
      </c>
      <c r="G581"/>
      <c r="H581"/>
    </row>
    <row r="582" spans="2:8">
      <c r="B582" s="263"/>
      <c r="C582" s="536" t="s">
        <v>1829</v>
      </c>
      <c r="D582" s="537" t="s">
        <v>898</v>
      </c>
      <c r="E582" s="546">
        <v>12329</v>
      </c>
      <c r="F582" s="546">
        <v>12606</v>
      </c>
      <c r="G582"/>
      <c r="H582"/>
    </row>
    <row r="583" spans="2:8">
      <c r="B583" s="263"/>
      <c r="C583" s="536" t="s">
        <v>1830</v>
      </c>
      <c r="D583" s="537" t="s">
        <v>899</v>
      </c>
      <c r="E583" s="546">
        <v>12702</v>
      </c>
      <c r="F583" s="546">
        <v>13081</v>
      </c>
      <c r="G583"/>
      <c r="H583"/>
    </row>
    <row r="584" spans="2:8">
      <c r="B584" s="263"/>
      <c r="C584" s="536" t="s">
        <v>1831</v>
      </c>
      <c r="D584" s="537" t="s">
        <v>900</v>
      </c>
      <c r="E584" s="546">
        <v>24409</v>
      </c>
      <c r="F584" s="546">
        <v>25129</v>
      </c>
      <c r="G584"/>
      <c r="H584"/>
    </row>
    <row r="585" spans="2:8">
      <c r="B585" s="263"/>
      <c r="C585" s="536" t="s">
        <v>1832</v>
      </c>
      <c r="D585" s="537" t="s">
        <v>901</v>
      </c>
      <c r="E585" s="546">
        <v>12689</v>
      </c>
      <c r="F585" s="546">
        <v>13047</v>
      </c>
      <c r="G585"/>
      <c r="H585"/>
    </row>
    <row r="586" spans="2:8">
      <c r="B586" s="263"/>
      <c r="C586" s="536" t="s">
        <v>1833</v>
      </c>
      <c r="D586" s="537" t="s">
        <v>902</v>
      </c>
      <c r="E586" s="546">
        <v>15904</v>
      </c>
      <c r="F586" s="546">
        <v>16415</v>
      </c>
      <c r="G586"/>
      <c r="H586"/>
    </row>
    <row r="587" spans="2:8">
      <c r="B587" s="263"/>
      <c r="C587" s="536" t="s">
        <v>1834</v>
      </c>
      <c r="D587" s="537" t="s">
        <v>903</v>
      </c>
      <c r="E587" s="546">
        <v>14273</v>
      </c>
      <c r="F587" s="546">
        <v>14302</v>
      </c>
      <c r="G587"/>
      <c r="H587"/>
    </row>
    <row r="588" spans="2:8">
      <c r="B588" s="263"/>
      <c r="C588" s="536" t="s">
        <v>1835</v>
      </c>
      <c r="D588" s="537" t="s">
        <v>904</v>
      </c>
      <c r="E588" s="546">
        <v>11345</v>
      </c>
      <c r="F588" s="546">
        <v>11634</v>
      </c>
      <c r="G588"/>
      <c r="H588"/>
    </row>
    <row r="589" spans="2:8">
      <c r="B589" s="263"/>
      <c r="C589" s="536" t="s">
        <v>1836</v>
      </c>
      <c r="D589" s="537" t="s">
        <v>905</v>
      </c>
      <c r="E589" s="546">
        <v>10231</v>
      </c>
      <c r="F589" s="546">
        <v>10345</v>
      </c>
      <c r="G589"/>
      <c r="H589"/>
    </row>
    <row r="590" spans="2:8">
      <c r="B590" s="263"/>
      <c r="C590" s="536" t="s">
        <v>1837</v>
      </c>
      <c r="D590" s="537" t="s">
        <v>906</v>
      </c>
      <c r="E590" s="546">
        <v>11751</v>
      </c>
      <c r="F590" s="546">
        <v>11757</v>
      </c>
      <c r="G590"/>
      <c r="H590"/>
    </row>
    <row r="591" spans="2:8">
      <c r="B591" s="263"/>
      <c r="C591" s="536" t="s">
        <v>1838</v>
      </c>
      <c r="D591" s="537" t="s">
        <v>907</v>
      </c>
      <c r="E591" s="546">
        <v>16318</v>
      </c>
      <c r="F591" s="546">
        <v>16608</v>
      </c>
      <c r="G591"/>
      <c r="H591"/>
    </row>
    <row r="592" spans="2:8">
      <c r="B592" s="263"/>
      <c r="C592" s="536" t="s">
        <v>1839</v>
      </c>
      <c r="D592" s="537" t="s">
        <v>908</v>
      </c>
      <c r="E592" s="546">
        <v>13752</v>
      </c>
      <c r="F592" s="546">
        <v>14327</v>
      </c>
      <c r="G592"/>
      <c r="H592"/>
    </row>
    <row r="593" spans="2:8">
      <c r="B593" s="263"/>
      <c r="C593" s="536" t="s">
        <v>1840</v>
      </c>
      <c r="D593" s="537" t="s">
        <v>909</v>
      </c>
      <c r="E593" s="546">
        <v>13672</v>
      </c>
      <c r="F593" s="546">
        <v>14066</v>
      </c>
      <c r="G593"/>
      <c r="H593"/>
    </row>
    <row r="594" spans="2:8">
      <c r="B594" s="263"/>
      <c r="C594" s="536" t="s">
        <v>1841</v>
      </c>
      <c r="D594" s="537" t="s">
        <v>910</v>
      </c>
      <c r="E594" s="546">
        <v>21358</v>
      </c>
      <c r="F594" s="546">
        <v>21661</v>
      </c>
      <c r="G594"/>
      <c r="H594"/>
    </row>
    <row r="595" spans="2:8">
      <c r="B595" s="263"/>
      <c r="C595" s="536" t="s">
        <v>1842</v>
      </c>
      <c r="D595" s="537" t="s">
        <v>911</v>
      </c>
      <c r="E595" s="546">
        <v>13442</v>
      </c>
      <c r="F595" s="546">
        <v>13769</v>
      </c>
      <c r="G595"/>
      <c r="H595"/>
    </row>
    <row r="596" spans="2:8">
      <c r="B596" s="263"/>
      <c r="C596" s="536" t="s">
        <v>1843</v>
      </c>
      <c r="D596" s="537" t="s">
        <v>912</v>
      </c>
      <c r="E596" s="546">
        <v>14700</v>
      </c>
      <c r="F596" s="546">
        <v>14790</v>
      </c>
      <c r="G596"/>
      <c r="H596"/>
    </row>
    <row r="597" spans="2:8">
      <c r="B597" s="263"/>
      <c r="C597" s="536" t="s">
        <v>1844</v>
      </c>
      <c r="D597" s="537" t="s">
        <v>913</v>
      </c>
      <c r="E597" s="546">
        <v>12875</v>
      </c>
      <c r="F597" s="546">
        <v>12862</v>
      </c>
      <c r="G597"/>
      <c r="H597"/>
    </row>
    <row r="598" spans="2:8">
      <c r="B598" s="263"/>
      <c r="C598" s="536" t="s">
        <v>1845</v>
      </c>
      <c r="D598" s="537" t="s">
        <v>914</v>
      </c>
      <c r="E598" s="546">
        <v>17662</v>
      </c>
      <c r="F598" s="546">
        <v>18149</v>
      </c>
      <c r="G598"/>
      <c r="H598"/>
    </row>
    <row r="599" spans="2:8">
      <c r="B599" s="263"/>
      <c r="C599" s="536" t="s">
        <v>1846</v>
      </c>
      <c r="D599" s="537" t="s">
        <v>915</v>
      </c>
      <c r="E599" s="546">
        <v>15350</v>
      </c>
      <c r="F599" s="546">
        <v>15780</v>
      </c>
      <c r="G599"/>
      <c r="H599"/>
    </row>
    <row r="600" spans="2:8">
      <c r="B600" s="263"/>
      <c r="C600" s="536" t="s">
        <v>1847</v>
      </c>
      <c r="D600" s="537" t="s">
        <v>916</v>
      </c>
      <c r="E600" s="546">
        <v>10930</v>
      </c>
      <c r="F600" s="546">
        <v>11480</v>
      </c>
      <c r="G600"/>
      <c r="H600"/>
    </row>
    <row r="601" spans="2:8">
      <c r="B601" s="263"/>
      <c r="C601" s="536" t="s">
        <v>1848</v>
      </c>
      <c r="D601" s="537" t="s">
        <v>917</v>
      </c>
      <c r="E601" s="546">
        <v>11259</v>
      </c>
      <c r="F601" s="546">
        <v>11565</v>
      </c>
      <c r="G601"/>
      <c r="H601"/>
    </row>
    <row r="602" spans="2:8">
      <c r="B602" s="263"/>
      <c r="C602" s="536" t="s">
        <v>1849</v>
      </c>
      <c r="D602" s="537" t="s">
        <v>918</v>
      </c>
      <c r="E602" s="546">
        <v>20582</v>
      </c>
      <c r="F602" s="546">
        <v>20932</v>
      </c>
      <c r="G602"/>
      <c r="H602"/>
    </row>
    <row r="603" spans="2:8">
      <c r="B603" s="263"/>
      <c r="C603" s="536" t="s">
        <v>1850</v>
      </c>
      <c r="D603" s="537" t="s">
        <v>919</v>
      </c>
      <c r="E603" s="546">
        <v>20438</v>
      </c>
      <c r="F603" s="546">
        <v>21070</v>
      </c>
      <c r="G603"/>
      <c r="H603"/>
    </row>
    <row r="604" spans="2:8">
      <c r="B604" s="263"/>
      <c r="C604" s="536" t="s">
        <v>1851</v>
      </c>
      <c r="D604" s="537" t="s">
        <v>920</v>
      </c>
      <c r="E604" s="546">
        <v>16817</v>
      </c>
      <c r="F604" s="546">
        <v>17237</v>
      </c>
      <c r="G604"/>
      <c r="H604"/>
    </row>
    <row r="605" spans="2:8">
      <c r="B605" s="263"/>
      <c r="C605" s="536" t="s">
        <v>1852</v>
      </c>
      <c r="D605" s="537" t="s">
        <v>921</v>
      </c>
      <c r="E605" s="546">
        <v>12232</v>
      </c>
      <c r="F605" s="546">
        <v>12654</v>
      </c>
      <c r="G605"/>
      <c r="H605"/>
    </row>
    <row r="606" spans="2:8">
      <c r="B606" s="263"/>
      <c r="C606" s="536" t="s">
        <v>1853</v>
      </c>
      <c r="D606" s="537" t="s">
        <v>922</v>
      </c>
      <c r="E606" s="546">
        <v>31957</v>
      </c>
      <c r="F606" s="546">
        <v>33354</v>
      </c>
      <c r="G606"/>
      <c r="H606"/>
    </row>
    <row r="607" spans="2:8">
      <c r="B607" s="263"/>
      <c r="C607" s="536" t="s">
        <v>1854</v>
      </c>
      <c r="D607" s="537" t="s">
        <v>923</v>
      </c>
      <c r="E607" s="546">
        <v>21760</v>
      </c>
      <c r="F607" s="546">
        <v>22676</v>
      </c>
      <c r="G607"/>
      <c r="H607"/>
    </row>
    <row r="608" spans="2:8">
      <c r="B608" s="263"/>
      <c r="C608" s="536" t="s">
        <v>1855</v>
      </c>
      <c r="D608" s="537" t="s">
        <v>924</v>
      </c>
      <c r="E608" s="546">
        <v>11284</v>
      </c>
      <c r="F608" s="546">
        <v>11291</v>
      </c>
      <c r="G608"/>
      <c r="H608"/>
    </row>
    <row r="609" spans="2:8">
      <c r="B609" s="263"/>
      <c r="C609" s="536" t="s">
        <v>1856</v>
      </c>
      <c r="D609" s="537" t="s">
        <v>925</v>
      </c>
      <c r="E609" s="546">
        <v>13215</v>
      </c>
      <c r="F609" s="546">
        <v>13458</v>
      </c>
      <c r="G609"/>
      <c r="H609"/>
    </row>
    <row r="610" spans="2:8">
      <c r="B610" s="263"/>
      <c r="C610" s="536" t="s">
        <v>1857</v>
      </c>
      <c r="D610" s="537" t="s">
        <v>926</v>
      </c>
      <c r="E610" s="546">
        <v>16305</v>
      </c>
      <c r="F610" s="546">
        <v>16501</v>
      </c>
      <c r="G610"/>
      <c r="H610"/>
    </row>
    <row r="611" spans="2:8">
      <c r="B611" s="263"/>
      <c r="C611" s="536" t="s">
        <v>1858</v>
      </c>
      <c r="D611" s="537" t="s">
        <v>927</v>
      </c>
      <c r="E611" s="546">
        <v>18174</v>
      </c>
      <c r="F611" s="546">
        <v>18601</v>
      </c>
      <c r="G611"/>
      <c r="H611"/>
    </row>
    <row r="612" spans="2:8">
      <c r="B612" s="263"/>
      <c r="C612" s="536" t="s">
        <v>1859</v>
      </c>
      <c r="D612" s="537" t="s">
        <v>928</v>
      </c>
      <c r="E612" s="546">
        <v>13160</v>
      </c>
      <c r="F612" s="546">
        <v>13646</v>
      </c>
      <c r="G612"/>
      <c r="H612"/>
    </row>
    <row r="613" spans="2:8">
      <c r="B613" s="263"/>
      <c r="C613" s="536" t="s">
        <v>1860</v>
      </c>
      <c r="D613" s="537" t="s">
        <v>929</v>
      </c>
      <c r="E613" s="546">
        <v>12985</v>
      </c>
      <c r="F613" s="546">
        <v>12862</v>
      </c>
      <c r="G613"/>
      <c r="H613"/>
    </row>
    <row r="614" spans="2:8">
      <c r="B614" s="263"/>
      <c r="C614" s="536" t="s">
        <v>1861</v>
      </c>
      <c r="D614" s="537" t="s">
        <v>930</v>
      </c>
      <c r="E614" s="546">
        <v>22330</v>
      </c>
      <c r="F614" s="546">
        <v>23045</v>
      </c>
      <c r="G614"/>
      <c r="H614"/>
    </row>
    <row r="615" spans="2:8">
      <c r="B615" s="263"/>
      <c r="C615" s="536" t="s">
        <v>1862</v>
      </c>
      <c r="D615" s="537" t="s">
        <v>931</v>
      </c>
      <c r="E615" s="546">
        <v>12622</v>
      </c>
      <c r="F615" s="546">
        <v>12895</v>
      </c>
      <c r="G615"/>
      <c r="H615"/>
    </row>
    <row r="616" spans="2:8">
      <c r="B616" s="263"/>
      <c r="C616" s="536" t="s">
        <v>1863</v>
      </c>
      <c r="D616" s="537" t="s">
        <v>932</v>
      </c>
      <c r="E616" s="546">
        <v>10755</v>
      </c>
      <c r="F616" s="546">
        <v>11330</v>
      </c>
      <c r="G616"/>
      <c r="H616"/>
    </row>
    <row r="617" spans="2:8">
      <c r="B617" s="263"/>
      <c r="C617" s="536" t="s">
        <v>1864</v>
      </c>
      <c r="D617" s="537" t="s">
        <v>933</v>
      </c>
      <c r="E617" s="546">
        <v>22026</v>
      </c>
      <c r="F617" s="546">
        <v>22099</v>
      </c>
      <c r="G617"/>
      <c r="H617"/>
    </row>
    <row r="618" spans="2:8">
      <c r="B618" s="263"/>
      <c r="C618" s="536" t="s">
        <v>1865</v>
      </c>
      <c r="D618" s="537" t="s">
        <v>934</v>
      </c>
      <c r="E618" s="546">
        <v>13108</v>
      </c>
      <c r="F618" s="546">
        <v>13423</v>
      </c>
      <c r="G618"/>
      <c r="H618"/>
    </row>
    <row r="619" spans="2:8">
      <c r="B619" s="263"/>
      <c r="C619" s="536" t="s">
        <v>1866</v>
      </c>
      <c r="D619" s="537" t="s">
        <v>935</v>
      </c>
      <c r="E619" s="546">
        <v>16714</v>
      </c>
      <c r="F619" s="546">
        <v>17017</v>
      </c>
      <c r="G619"/>
      <c r="H619"/>
    </row>
    <row r="620" spans="2:8">
      <c r="B620" s="263"/>
      <c r="C620" s="536" t="s">
        <v>1867</v>
      </c>
      <c r="D620" s="537" t="s">
        <v>936</v>
      </c>
      <c r="E620" s="546">
        <v>20742</v>
      </c>
      <c r="F620" s="546">
        <v>21383</v>
      </c>
      <c r="G620"/>
      <c r="H620"/>
    </row>
    <row r="621" spans="2:8">
      <c r="B621" s="263"/>
      <c r="C621" s="536" t="s">
        <v>1868</v>
      </c>
      <c r="D621" s="537" t="s">
        <v>937</v>
      </c>
      <c r="E621" s="546">
        <v>19076</v>
      </c>
      <c r="F621" s="546">
        <v>19145</v>
      </c>
      <c r="G621"/>
      <c r="H621"/>
    </row>
    <row r="622" spans="2:8">
      <c r="B622" s="263"/>
      <c r="C622" s="536" t="s">
        <v>1869</v>
      </c>
      <c r="D622" s="537" t="s">
        <v>938</v>
      </c>
      <c r="E622" s="546">
        <v>15694</v>
      </c>
      <c r="F622" s="546">
        <v>15994</v>
      </c>
      <c r="G622"/>
      <c r="H622"/>
    </row>
    <row r="623" spans="2:8">
      <c r="B623" s="263"/>
      <c r="C623" s="536" t="s">
        <v>1870</v>
      </c>
      <c r="D623" s="537" t="s">
        <v>939</v>
      </c>
      <c r="E623" s="546">
        <v>13083</v>
      </c>
      <c r="F623" s="546">
        <v>13199</v>
      </c>
      <c r="G623"/>
      <c r="H623"/>
    </row>
    <row r="624" spans="2:8">
      <c r="B624" s="263"/>
      <c r="C624" s="536" t="s">
        <v>1871</v>
      </c>
      <c r="D624" s="537" t="s">
        <v>940</v>
      </c>
      <c r="E624" s="546">
        <v>13466</v>
      </c>
      <c r="F624" s="546">
        <v>13813</v>
      </c>
      <c r="G624"/>
      <c r="H624"/>
    </row>
    <row r="625" spans="2:8">
      <c r="B625" s="263"/>
      <c r="C625" s="536" t="s">
        <v>1872</v>
      </c>
      <c r="D625" s="537" t="s">
        <v>941</v>
      </c>
      <c r="E625" s="546">
        <v>11631</v>
      </c>
      <c r="F625" s="546">
        <v>12104</v>
      </c>
      <c r="G625"/>
      <c r="H625"/>
    </row>
    <row r="626" spans="2:8">
      <c r="B626" s="263"/>
      <c r="C626" s="536" t="s">
        <v>1873</v>
      </c>
      <c r="D626" s="537" t="s">
        <v>942</v>
      </c>
      <c r="E626" s="546">
        <v>14302</v>
      </c>
      <c r="F626" s="546">
        <v>14424</v>
      </c>
      <c r="G626"/>
      <c r="H626"/>
    </row>
    <row r="627" spans="2:8">
      <c r="B627" s="263"/>
      <c r="C627" s="536" t="s">
        <v>1874</v>
      </c>
      <c r="D627" s="537" t="s">
        <v>943</v>
      </c>
      <c r="E627" s="546">
        <v>19969</v>
      </c>
      <c r="F627" s="546">
        <v>22136</v>
      </c>
      <c r="G627"/>
      <c r="H627"/>
    </row>
    <row r="628" spans="2:8">
      <c r="B628" s="263"/>
      <c r="C628" s="536" t="s">
        <v>1875</v>
      </c>
      <c r="D628" s="537" t="s">
        <v>944</v>
      </c>
      <c r="E628" s="546">
        <v>12677</v>
      </c>
      <c r="F628" s="546">
        <v>13070</v>
      </c>
      <c r="G628"/>
      <c r="H628"/>
    </row>
    <row r="629" spans="2:8">
      <c r="B629" s="263"/>
      <c r="C629" s="536" t="s">
        <v>1876</v>
      </c>
      <c r="D629" s="537" t="s">
        <v>945</v>
      </c>
      <c r="E629" s="546">
        <v>11788</v>
      </c>
      <c r="F629" s="546">
        <v>11866</v>
      </c>
      <c r="G629"/>
      <c r="H629"/>
    </row>
    <row r="630" spans="2:8">
      <c r="B630" s="263"/>
      <c r="C630" s="536" t="s">
        <v>1877</v>
      </c>
      <c r="D630" s="537" t="s">
        <v>946</v>
      </c>
      <c r="E630" s="546">
        <v>14882</v>
      </c>
      <c r="F630" s="546">
        <v>15083</v>
      </c>
      <c r="G630"/>
      <c r="H630"/>
    </row>
    <row r="631" spans="2:8">
      <c r="B631" s="263"/>
      <c r="C631" s="536" t="s">
        <v>1878</v>
      </c>
      <c r="D631" s="537" t="s">
        <v>947</v>
      </c>
      <c r="E631" s="546">
        <v>12736</v>
      </c>
      <c r="F631" s="546">
        <v>13158</v>
      </c>
      <c r="G631"/>
      <c r="H631"/>
    </row>
    <row r="632" spans="2:8">
      <c r="B632" s="263"/>
      <c r="C632" s="536" t="s">
        <v>1879</v>
      </c>
      <c r="D632" s="537" t="s">
        <v>948</v>
      </c>
      <c r="E632" s="546">
        <v>15696</v>
      </c>
      <c r="F632" s="546">
        <v>16228</v>
      </c>
      <c r="G632"/>
      <c r="H632"/>
    </row>
    <row r="633" spans="2:8">
      <c r="B633" s="263"/>
      <c r="C633" s="536" t="s">
        <v>1880</v>
      </c>
      <c r="D633" s="537" t="s">
        <v>949</v>
      </c>
      <c r="E633" s="546">
        <v>13084</v>
      </c>
      <c r="F633" s="546">
        <v>13598</v>
      </c>
      <c r="G633"/>
      <c r="H633"/>
    </row>
    <row r="634" spans="2:8">
      <c r="B634" s="263"/>
      <c r="C634" s="536" t="s">
        <v>1881</v>
      </c>
      <c r="D634" s="537" t="s">
        <v>950</v>
      </c>
      <c r="E634" s="546">
        <v>13457</v>
      </c>
      <c r="F634" s="546">
        <v>13597</v>
      </c>
      <c r="G634"/>
      <c r="H634"/>
    </row>
    <row r="635" spans="2:8">
      <c r="B635" s="263"/>
      <c r="C635" s="536" t="s">
        <v>1882</v>
      </c>
      <c r="D635" s="537" t="s">
        <v>951</v>
      </c>
      <c r="E635" s="546">
        <v>13858</v>
      </c>
      <c r="F635" s="546">
        <v>14755</v>
      </c>
      <c r="G635"/>
      <c r="H635"/>
    </row>
    <row r="636" spans="2:8">
      <c r="B636" s="263"/>
      <c r="C636" s="536" t="s">
        <v>1883</v>
      </c>
      <c r="D636" s="537" t="s">
        <v>952</v>
      </c>
      <c r="E636" s="546">
        <v>15334</v>
      </c>
      <c r="F636" s="546">
        <v>16947</v>
      </c>
      <c r="G636"/>
      <c r="H636"/>
    </row>
    <row r="637" spans="2:8">
      <c r="B637" s="263"/>
      <c r="C637" s="536" t="s">
        <v>1884</v>
      </c>
      <c r="D637" s="537" t="s">
        <v>953</v>
      </c>
      <c r="E637" s="546">
        <v>11975</v>
      </c>
      <c r="F637" s="546">
        <v>12382</v>
      </c>
      <c r="G637"/>
      <c r="H637"/>
    </row>
    <row r="638" spans="2:8">
      <c r="B638" s="263"/>
      <c r="C638" s="536" t="s">
        <v>1885</v>
      </c>
      <c r="D638" s="537" t="s">
        <v>954</v>
      </c>
      <c r="E638" s="546">
        <v>10604</v>
      </c>
      <c r="F638" s="546">
        <v>10913</v>
      </c>
      <c r="G638"/>
      <c r="H638"/>
    </row>
    <row r="639" spans="2:8">
      <c r="B639" s="263"/>
      <c r="C639" s="536" t="s">
        <v>1886</v>
      </c>
      <c r="D639" s="537" t="s">
        <v>955</v>
      </c>
      <c r="E639" s="546">
        <v>12173</v>
      </c>
      <c r="F639" s="546">
        <v>12549</v>
      </c>
      <c r="G639"/>
      <c r="H639"/>
    </row>
    <row r="640" spans="2:8">
      <c r="B640" s="263"/>
      <c r="C640" s="536" t="s">
        <v>1887</v>
      </c>
      <c r="D640" s="537" t="s">
        <v>956</v>
      </c>
      <c r="E640" s="546">
        <v>10734</v>
      </c>
      <c r="F640" s="546">
        <v>10996</v>
      </c>
      <c r="G640"/>
      <c r="H640"/>
    </row>
    <row r="641" spans="2:8">
      <c r="B641" s="263"/>
      <c r="C641" s="536" t="s">
        <v>1888</v>
      </c>
      <c r="D641" s="537" t="s">
        <v>957</v>
      </c>
      <c r="E641" s="546">
        <v>11788</v>
      </c>
      <c r="F641" s="546">
        <v>12137</v>
      </c>
      <c r="G641"/>
      <c r="H641"/>
    </row>
    <row r="642" spans="2:8">
      <c r="B642" s="263"/>
      <c r="C642" s="536" t="s">
        <v>1889</v>
      </c>
      <c r="D642" s="537" t="s">
        <v>958</v>
      </c>
      <c r="E642" s="546">
        <v>10559</v>
      </c>
      <c r="F642" s="546">
        <v>10937</v>
      </c>
      <c r="G642"/>
      <c r="H642"/>
    </row>
    <row r="643" spans="2:8">
      <c r="B643" s="263"/>
      <c r="C643" s="536" t="s">
        <v>1890</v>
      </c>
      <c r="D643" s="537" t="s">
        <v>959</v>
      </c>
      <c r="E643" s="546">
        <v>11833</v>
      </c>
      <c r="F643" s="546">
        <v>12129</v>
      </c>
      <c r="G643"/>
      <c r="H643"/>
    </row>
    <row r="644" spans="2:8">
      <c r="B644" s="263"/>
      <c r="C644" s="536" t="s">
        <v>1891</v>
      </c>
      <c r="D644" s="537" t="s">
        <v>960</v>
      </c>
      <c r="E644" s="546">
        <v>11540</v>
      </c>
      <c r="F644" s="546">
        <v>11390</v>
      </c>
      <c r="G644"/>
      <c r="H644"/>
    </row>
    <row r="645" spans="2:8">
      <c r="B645" s="263"/>
      <c r="C645" s="536" t="s">
        <v>1892</v>
      </c>
      <c r="D645" s="537" t="s">
        <v>961</v>
      </c>
      <c r="E645" s="546">
        <v>12665</v>
      </c>
      <c r="F645" s="546">
        <v>13021</v>
      </c>
      <c r="G645"/>
      <c r="H645"/>
    </row>
    <row r="646" spans="2:8">
      <c r="B646" s="263"/>
      <c r="C646" s="536" t="s">
        <v>1893</v>
      </c>
      <c r="D646" s="537" t="s">
        <v>962</v>
      </c>
      <c r="E646" s="546">
        <v>13350</v>
      </c>
      <c r="F646" s="546">
        <v>13608</v>
      </c>
      <c r="G646"/>
      <c r="H646"/>
    </row>
    <row r="647" spans="2:8">
      <c r="B647" s="263"/>
      <c r="C647" s="536" t="s">
        <v>1894</v>
      </c>
      <c r="D647" s="537" t="s">
        <v>963</v>
      </c>
      <c r="E647" s="546">
        <v>23190</v>
      </c>
      <c r="F647" s="546">
        <v>23489</v>
      </c>
      <c r="G647"/>
      <c r="H647"/>
    </row>
    <row r="648" spans="2:8">
      <c r="B648" s="263"/>
      <c r="C648" s="536" t="s">
        <v>1895</v>
      </c>
      <c r="D648" s="537" t="s">
        <v>964</v>
      </c>
      <c r="E648" s="546">
        <v>13467</v>
      </c>
      <c r="F648" s="546">
        <v>13875</v>
      </c>
      <c r="G648"/>
      <c r="H648"/>
    </row>
    <row r="649" spans="2:8">
      <c r="B649" s="263"/>
      <c r="C649" s="536" t="s">
        <v>1896</v>
      </c>
      <c r="D649" s="537" t="s">
        <v>965</v>
      </c>
      <c r="E649" s="546">
        <v>16688</v>
      </c>
      <c r="F649" s="546">
        <v>17135</v>
      </c>
      <c r="G649"/>
      <c r="H649"/>
    </row>
    <row r="650" spans="2:8">
      <c r="B650" s="263"/>
      <c r="C650" s="536" t="s">
        <v>1897</v>
      </c>
      <c r="D650" s="537" t="s">
        <v>966</v>
      </c>
      <c r="E650" s="546">
        <v>13347</v>
      </c>
      <c r="F650" s="546">
        <v>13619</v>
      </c>
      <c r="G650"/>
      <c r="H650"/>
    </row>
    <row r="651" spans="2:8">
      <c r="B651" s="263"/>
      <c r="C651" s="536" t="s">
        <v>1898</v>
      </c>
      <c r="D651" s="537" t="s">
        <v>967</v>
      </c>
      <c r="E651" s="546">
        <v>11645</v>
      </c>
      <c r="F651" s="546">
        <v>12154</v>
      </c>
      <c r="G651"/>
      <c r="H651"/>
    </row>
    <row r="652" spans="2:8">
      <c r="B652" s="263"/>
      <c r="C652" s="536" t="s">
        <v>1899</v>
      </c>
      <c r="D652" s="537" t="s">
        <v>968</v>
      </c>
      <c r="E652" s="546">
        <v>17093</v>
      </c>
      <c r="F652" s="546">
        <v>17555</v>
      </c>
      <c r="G652"/>
      <c r="H652"/>
    </row>
    <row r="653" spans="2:8">
      <c r="B653" s="263"/>
      <c r="C653" s="536" t="s">
        <v>1900</v>
      </c>
      <c r="D653" s="537" t="s">
        <v>969</v>
      </c>
      <c r="E653" s="546">
        <v>12123</v>
      </c>
      <c r="F653" s="546">
        <v>12525</v>
      </c>
      <c r="G653"/>
      <c r="H653"/>
    </row>
    <row r="654" spans="2:8">
      <c r="B654" s="263"/>
      <c r="C654" s="536" t="s">
        <v>1901</v>
      </c>
      <c r="D654" s="537" t="s">
        <v>970</v>
      </c>
      <c r="E654" s="546">
        <v>15267</v>
      </c>
      <c r="F654" s="546">
        <v>15574</v>
      </c>
      <c r="G654"/>
      <c r="H654"/>
    </row>
    <row r="655" spans="2:8">
      <c r="B655" s="263"/>
      <c r="C655" s="536" t="s">
        <v>1902</v>
      </c>
      <c r="D655" s="537" t="s">
        <v>971</v>
      </c>
      <c r="E655" s="546">
        <v>11371</v>
      </c>
      <c r="F655" s="546">
        <v>11833</v>
      </c>
      <c r="G655"/>
      <c r="H655"/>
    </row>
    <row r="656" spans="2:8">
      <c r="B656" s="263"/>
      <c r="C656" s="536" t="s">
        <v>1903</v>
      </c>
      <c r="D656" s="537" t="s">
        <v>972</v>
      </c>
      <c r="E656" s="546">
        <v>14718</v>
      </c>
      <c r="F656" s="546">
        <v>15036</v>
      </c>
      <c r="G656"/>
      <c r="H656"/>
    </row>
    <row r="657" spans="2:8">
      <c r="B657" s="263"/>
      <c r="C657" s="536" t="s">
        <v>1904</v>
      </c>
      <c r="D657" s="537" t="s">
        <v>973</v>
      </c>
      <c r="E657" s="546">
        <v>21161</v>
      </c>
      <c r="F657" s="546">
        <v>21737</v>
      </c>
      <c r="G657"/>
      <c r="H657"/>
    </row>
    <row r="658" spans="2:8">
      <c r="B658" s="263"/>
      <c r="C658" s="536" t="s">
        <v>1905</v>
      </c>
      <c r="D658" s="537" t="s">
        <v>974</v>
      </c>
      <c r="E658" s="546">
        <v>13031</v>
      </c>
      <c r="F658" s="546">
        <v>13207</v>
      </c>
      <c r="G658"/>
      <c r="H658"/>
    </row>
    <row r="659" spans="2:8">
      <c r="B659" s="263"/>
      <c r="C659" s="536" t="s">
        <v>1906</v>
      </c>
      <c r="D659" s="537" t="s">
        <v>975</v>
      </c>
      <c r="E659" s="546">
        <v>19564</v>
      </c>
      <c r="F659" s="546">
        <v>19785</v>
      </c>
      <c r="G659"/>
      <c r="H659"/>
    </row>
    <row r="660" spans="2:8">
      <c r="B660" s="263"/>
      <c r="C660" s="536" t="s">
        <v>1907</v>
      </c>
      <c r="D660" s="537" t="s">
        <v>976</v>
      </c>
      <c r="E660" s="546">
        <v>11877</v>
      </c>
      <c r="F660" s="546">
        <v>12369</v>
      </c>
      <c r="G660"/>
      <c r="H660"/>
    </row>
    <row r="661" spans="2:8">
      <c r="B661" s="263"/>
      <c r="C661" s="536" t="s">
        <v>1908</v>
      </c>
      <c r="D661" s="537" t="s">
        <v>977</v>
      </c>
      <c r="E661" s="546">
        <v>12297</v>
      </c>
      <c r="F661" s="546">
        <v>11794</v>
      </c>
      <c r="G661"/>
      <c r="H661"/>
    </row>
    <row r="662" spans="2:8">
      <c r="B662" s="263"/>
      <c r="C662" s="536" t="s">
        <v>1909</v>
      </c>
      <c r="D662" s="537" t="s">
        <v>978</v>
      </c>
      <c r="E662" s="546">
        <v>16920</v>
      </c>
      <c r="F662" s="546">
        <v>17964</v>
      </c>
      <c r="G662"/>
      <c r="H662"/>
    </row>
    <row r="663" spans="2:8">
      <c r="B663" s="263"/>
      <c r="C663" s="536" t="s">
        <v>1910</v>
      </c>
      <c r="D663" s="537" t="s">
        <v>979</v>
      </c>
      <c r="E663" s="546">
        <v>17871</v>
      </c>
      <c r="F663" s="546">
        <v>17539</v>
      </c>
      <c r="G663"/>
      <c r="H663"/>
    </row>
    <row r="664" spans="2:8">
      <c r="B664" s="263"/>
      <c r="C664" s="536" t="s">
        <v>1911</v>
      </c>
      <c r="D664" s="537" t="s">
        <v>980</v>
      </c>
      <c r="E664" s="546">
        <v>20971</v>
      </c>
      <c r="F664" s="546">
        <v>21439</v>
      </c>
      <c r="G664"/>
      <c r="H664"/>
    </row>
    <row r="665" spans="2:8">
      <c r="B665" s="263"/>
      <c r="C665" s="536" t="s">
        <v>1912</v>
      </c>
      <c r="D665" s="537" t="s">
        <v>981</v>
      </c>
      <c r="E665" s="546">
        <v>13478</v>
      </c>
      <c r="F665" s="546">
        <v>13828</v>
      </c>
      <c r="G665"/>
      <c r="H665"/>
    </row>
    <row r="666" spans="2:8">
      <c r="B666" s="263"/>
      <c r="C666" s="536" t="s">
        <v>1913</v>
      </c>
      <c r="D666" s="537" t="s">
        <v>982</v>
      </c>
      <c r="E666" s="546">
        <v>11720</v>
      </c>
      <c r="F666" s="546">
        <v>12061</v>
      </c>
      <c r="G666"/>
      <c r="H666"/>
    </row>
    <row r="667" spans="2:8">
      <c r="B667" s="263"/>
      <c r="C667" s="536" t="s">
        <v>1914</v>
      </c>
      <c r="D667" s="537" t="s">
        <v>983</v>
      </c>
      <c r="E667" s="546">
        <v>11065</v>
      </c>
      <c r="F667" s="546">
        <v>10887</v>
      </c>
      <c r="G667"/>
      <c r="H667"/>
    </row>
    <row r="668" spans="2:8">
      <c r="B668" s="263"/>
      <c r="C668" s="536" t="s">
        <v>1915</v>
      </c>
      <c r="D668" s="537" t="s">
        <v>984</v>
      </c>
      <c r="E668" s="546">
        <v>13409</v>
      </c>
      <c r="F668" s="546">
        <v>14046</v>
      </c>
      <c r="G668"/>
      <c r="H668"/>
    </row>
    <row r="669" spans="2:8">
      <c r="B669" s="263"/>
      <c r="C669" s="536" t="s">
        <v>1916</v>
      </c>
      <c r="D669" s="537" t="s">
        <v>985</v>
      </c>
      <c r="E669" s="546">
        <v>15661</v>
      </c>
      <c r="F669" s="546">
        <v>15970</v>
      </c>
      <c r="G669"/>
      <c r="H669"/>
    </row>
    <row r="670" spans="2:8">
      <c r="B670" s="263"/>
      <c r="C670" s="536" t="s">
        <v>1917</v>
      </c>
      <c r="D670" s="537" t="s">
        <v>986</v>
      </c>
      <c r="E670" s="546">
        <v>13556</v>
      </c>
      <c r="F670" s="546">
        <v>14085</v>
      </c>
      <c r="G670"/>
      <c r="H670"/>
    </row>
    <row r="671" spans="2:8">
      <c r="B671" s="263"/>
      <c r="C671" s="536" t="s">
        <v>1918</v>
      </c>
      <c r="D671" s="537" t="s">
        <v>987</v>
      </c>
      <c r="E671" s="546">
        <v>12290</v>
      </c>
      <c r="F671" s="546">
        <v>12495</v>
      </c>
      <c r="G671"/>
      <c r="H671"/>
    </row>
    <row r="672" spans="2:8">
      <c r="B672" s="263"/>
      <c r="C672" s="536" t="s">
        <v>1919</v>
      </c>
      <c r="D672" s="537" t="s">
        <v>988</v>
      </c>
      <c r="E672" s="546">
        <v>16885</v>
      </c>
      <c r="F672" s="546">
        <v>17446</v>
      </c>
      <c r="G672"/>
      <c r="H672"/>
    </row>
    <row r="673" spans="2:8">
      <c r="B673" s="263"/>
      <c r="C673" s="536" t="s">
        <v>1920</v>
      </c>
      <c r="D673" s="537" t="s">
        <v>989</v>
      </c>
      <c r="E673" s="546">
        <v>11932</v>
      </c>
      <c r="F673" s="546">
        <v>12224</v>
      </c>
      <c r="G673"/>
      <c r="H673"/>
    </row>
    <row r="674" spans="2:8">
      <c r="B674" s="263"/>
      <c r="C674" s="536" t="s">
        <v>1921</v>
      </c>
      <c r="D674" s="537" t="s">
        <v>990</v>
      </c>
      <c r="E674" s="546">
        <v>20254</v>
      </c>
      <c r="F674" s="546">
        <v>20584</v>
      </c>
      <c r="G674"/>
      <c r="H674"/>
    </row>
    <row r="675" spans="2:8">
      <c r="B675" s="263"/>
      <c r="C675" s="536" t="s">
        <v>1922</v>
      </c>
      <c r="D675" s="537" t="s">
        <v>991</v>
      </c>
      <c r="E675" s="546">
        <v>12151</v>
      </c>
      <c r="F675" s="546">
        <v>12664</v>
      </c>
      <c r="G675"/>
      <c r="H675"/>
    </row>
    <row r="676" spans="2:8">
      <c r="B676" s="263"/>
      <c r="C676" s="536" t="s">
        <v>1923</v>
      </c>
      <c r="D676" s="537" t="s">
        <v>992</v>
      </c>
      <c r="E676" s="546">
        <v>13872</v>
      </c>
      <c r="F676" s="546">
        <v>13923</v>
      </c>
      <c r="G676"/>
      <c r="H676"/>
    </row>
    <row r="677" spans="2:8">
      <c r="B677" s="263"/>
      <c r="C677" s="536" t="s">
        <v>1924</v>
      </c>
      <c r="D677" s="537" t="s">
        <v>993</v>
      </c>
      <c r="E677" s="546">
        <v>18808</v>
      </c>
      <c r="F677" s="546">
        <v>19101</v>
      </c>
      <c r="G677"/>
      <c r="H677"/>
    </row>
    <row r="678" spans="2:8">
      <c r="B678" s="263"/>
      <c r="C678" s="536" t="s">
        <v>1925</v>
      </c>
      <c r="D678" s="537" t="s">
        <v>994</v>
      </c>
      <c r="E678" s="546">
        <v>13720</v>
      </c>
      <c r="F678" s="546">
        <v>14321</v>
      </c>
      <c r="G678"/>
      <c r="H678"/>
    </row>
    <row r="679" spans="2:8">
      <c r="B679" s="263"/>
      <c r="C679" s="536" t="s">
        <v>1926</v>
      </c>
      <c r="D679" s="537" t="s">
        <v>995</v>
      </c>
      <c r="E679" s="546">
        <v>16159</v>
      </c>
      <c r="F679" s="546">
        <v>17831</v>
      </c>
      <c r="G679"/>
      <c r="H679"/>
    </row>
    <row r="680" spans="2:8">
      <c r="B680" s="263"/>
      <c r="C680" s="536" t="s">
        <v>1927</v>
      </c>
      <c r="D680" s="537" t="s">
        <v>996</v>
      </c>
      <c r="E680" s="546">
        <v>16481</v>
      </c>
      <c r="F680" s="546">
        <v>17068</v>
      </c>
      <c r="G680"/>
      <c r="H680"/>
    </row>
    <row r="681" spans="2:8">
      <c r="B681" s="263"/>
      <c r="C681" s="536" t="s">
        <v>1928</v>
      </c>
      <c r="D681" s="537" t="s">
        <v>997</v>
      </c>
      <c r="E681" s="546">
        <v>13556</v>
      </c>
      <c r="F681" s="546">
        <v>15187</v>
      </c>
      <c r="G681"/>
      <c r="H681"/>
    </row>
    <row r="682" spans="2:8">
      <c r="B682" s="263"/>
      <c r="C682" s="536" t="s">
        <v>1929</v>
      </c>
      <c r="D682" s="537" t="s">
        <v>998</v>
      </c>
      <c r="E682" s="546">
        <v>11924</v>
      </c>
      <c r="F682" s="546">
        <v>11734</v>
      </c>
      <c r="G682"/>
      <c r="H682"/>
    </row>
    <row r="683" spans="2:8">
      <c r="B683" s="263"/>
      <c r="C683" s="536" t="s">
        <v>1930</v>
      </c>
      <c r="D683" s="537" t="s">
        <v>999</v>
      </c>
      <c r="E683" s="546">
        <v>17394</v>
      </c>
      <c r="F683" s="546">
        <v>17678</v>
      </c>
      <c r="G683"/>
      <c r="H683"/>
    </row>
    <row r="685" spans="2:8">
      <c r="E685" s="264" t="s">
        <v>1931</v>
      </c>
    </row>
  </sheetData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zoomScaleNormal="100" zoomScaleSheetLayoutView="100" workbookViewId="0"/>
  </sheetViews>
  <sheetFormatPr defaultColWidth="8.85546875" defaultRowHeight="15"/>
  <cols>
    <col min="1" max="1" width="8.85546875" style="264"/>
    <col min="2" max="2" width="30" style="264" customWidth="1"/>
    <col min="3" max="3" width="71.85546875" style="264" customWidth="1"/>
    <col min="4" max="16384" width="8.8554687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60" t="s">
        <v>1039</v>
      </c>
      <c r="C8" s="560"/>
    </row>
    <row r="9" spans="2:3" ht="15.75">
      <c r="B9" s="558"/>
      <c r="C9" s="558"/>
    </row>
    <row r="10" spans="2:3" ht="45" customHeight="1">
      <c r="B10" s="559" t="str">
        <f>IF(OR(C13=CONTROL!B851,C13=""),"",'1) School Information'!C13)</f>
        <v>Select from drop-down list →</v>
      </c>
      <c r="C10" s="559"/>
    </row>
    <row r="11" spans="2:3">
      <c r="B11" s="268"/>
      <c r="C11" s="268"/>
    </row>
    <row r="12" spans="2:3">
      <c r="B12" s="543" t="s">
        <v>1054</v>
      </c>
      <c r="C12" s="268"/>
    </row>
    <row r="13" spans="2:3">
      <c r="B13" s="541" t="s">
        <v>1057</v>
      </c>
      <c r="C13" s="544" t="s">
        <v>1024</v>
      </c>
    </row>
    <row r="14" spans="2:3" ht="30" customHeight="1">
      <c r="B14" s="543" t="s">
        <v>1055</v>
      </c>
      <c r="C14" s="268"/>
    </row>
    <row r="15" spans="2:3">
      <c r="B15" s="538" t="s">
        <v>127</v>
      </c>
      <c r="C15" s="539" t="s">
        <v>1034</v>
      </c>
    </row>
    <row r="16" spans="2:3">
      <c r="B16" s="538" t="s">
        <v>133</v>
      </c>
      <c r="C16" s="539" t="s">
        <v>1035</v>
      </c>
    </row>
    <row r="17" spans="2:3">
      <c r="B17" s="538" t="s">
        <v>128</v>
      </c>
      <c r="C17" s="539" t="s">
        <v>1036</v>
      </c>
    </row>
    <row r="18" spans="2:3">
      <c r="B18" s="538" t="s">
        <v>129</v>
      </c>
      <c r="C18" s="540" t="s">
        <v>1037</v>
      </c>
    </row>
    <row r="19" spans="2:3" ht="30" customHeight="1">
      <c r="B19" s="543" t="s">
        <v>1056</v>
      </c>
      <c r="C19" s="287"/>
    </row>
    <row r="20" spans="2:3">
      <c r="B20" s="541" t="s">
        <v>1040</v>
      </c>
      <c r="C20" s="544" t="s">
        <v>1932</v>
      </c>
    </row>
    <row r="21" spans="2:3">
      <c r="B21" s="267"/>
      <c r="C21" s="267"/>
    </row>
  </sheetData>
  <sortState xmlns:xlrd2="http://schemas.microsoft.com/office/spreadsheetml/2017/richdata2"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32" priority="45">
      <formula>$B$10="Enter School Name Here"</formula>
    </cfRule>
  </conditionalFormatting>
  <conditionalFormatting sqref="C16">
    <cfRule type="expression" dxfId="31" priority="41">
      <formula>$C$16="enter title"</formula>
    </cfRule>
  </conditionalFormatting>
  <conditionalFormatting sqref="C17">
    <cfRule type="expression" dxfId="30" priority="40">
      <formula>$C$17="enter email address"</formula>
    </cfRule>
  </conditionalFormatting>
  <conditionalFormatting sqref="C18">
    <cfRule type="expression" dxfId="29" priority="39">
      <formula>$C$18="enter phone number"</formula>
    </cfRule>
  </conditionalFormatting>
  <conditionalFormatting sqref="C20">
    <cfRule type="cellIs" dxfId="28" priority="38" operator="equal">
      <formula>"Select from dropdown list →"</formula>
    </cfRule>
  </conditionalFormatting>
  <conditionalFormatting sqref="C15">
    <cfRule type="expression" dxfId="27" priority="12">
      <formula>$C$15="enter name"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CONTROL!$B$851:$B$1048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/>
  </sheetViews>
  <sheetFormatPr defaultColWidth="11.85546875" defaultRowHeight="15"/>
  <cols>
    <col min="1" max="1" width="3.42578125" style="34" bestFit="1" customWidth="1"/>
    <col min="2" max="2" width="20.85546875" style="34" customWidth="1"/>
    <col min="3" max="3" width="43.42578125" style="34" bestFit="1" customWidth="1"/>
    <col min="4" max="8" width="17.7109375" style="34" customWidth="1"/>
    <col min="9" max="9" width="11" bestFit="1" customWidth="1"/>
    <col min="10" max="10" width="8.42578125" customWidth="1"/>
    <col min="11" max="11" width="15.7109375" customWidth="1"/>
    <col min="12" max="13" width="17.5703125" customWidth="1"/>
    <col min="14" max="18" width="17.5703125" bestFit="1" customWidth="1"/>
    <col min="19" max="22" width="15.710937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SELECT FROM DROP-DOWN LIST →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Please enter "FIRST YEAR OF RENEWED CHARTER" on tab "1.) School Information."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227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176</v>
      </c>
      <c r="D6" s="26" t="str">
        <f>CONTROL!$G$19</f>
        <v>-</v>
      </c>
      <c r="E6" s="26" t="str">
        <f>CONTROL!$G$20</f>
        <v>-</v>
      </c>
      <c r="F6" s="26" t="str">
        <f>CONTROL!$G$21</f>
        <v>-</v>
      </c>
      <c r="G6" s="26" t="str">
        <f>CONTROL!$G$22</f>
        <v>-</v>
      </c>
      <c r="H6" s="26" t="str">
        <f>CONTROL!$G$23</f>
        <v>-</v>
      </c>
      <c r="I6" s="526" t="s">
        <v>1050</v>
      </c>
    </row>
    <row r="7" spans="1:9">
      <c r="A7" s="86"/>
      <c r="B7" s="93" t="s">
        <v>157</v>
      </c>
      <c r="C7" s="93" t="s">
        <v>178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1"/>
    </row>
    <row r="8" spans="1:9">
      <c r="A8" s="86"/>
      <c r="B8" s="93" t="s">
        <v>158</v>
      </c>
      <c r="C8" s="93" t="s">
        <v>178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1"/>
    </row>
    <row r="9" spans="1:9">
      <c r="A9" s="86"/>
      <c r="B9" s="93" t="s">
        <v>159</v>
      </c>
      <c r="C9" s="93" t="s">
        <v>178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1"/>
    </row>
    <row r="10" spans="1:9">
      <c r="A10" s="86"/>
      <c r="B10" s="93" t="s">
        <v>160</v>
      </c>
      <c r="C10" s="93" t="s">
        <v>178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1"/>
    </row>
    <row r="11" spans="1:9">
      <c r="A11" s="86"/>
      <c r="B11" s="93" t="s">
        <v>161</v>
      </c>
      <c r="C11" s="93" t="s">
        <v>178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1"/>
    </row>
    <row r="12" spans="1:9">
      <c r="A12" s="86"/>
      <c r="B12" s="93" t="s">
        <v>162</v>
      </c>
      <c r="C12" s="255" t="s">
        <v>1218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1"/>
    </row>
    <row r="13" spans="1:9">
      <c r="A13" s="86"/>
      <c r="B13" s="93" t="s">
        <v>163</v>
      </c>
      <c r="C13" s="93" t="s">
        <v>179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1"/>
    </row>
    <row r="14" spans="1:9">
      <c r="A14" s="86"/>
      <c r="B14" s="93" t="s">
        <v>164</v>
      </c>
      <c r="C14" s="93" t="s">
        <v>179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1"/>
    </row>
    <row r="15" spans="1:9">
      <c r="A15" s="86"/>
      <c r="B15" s="93" t="s">
        <v>165</v>
      </c>
      <c r="C15" s="93" t="s">
        <v>179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1"/>
    </row>
    <row r="16" spans="1:9">
      <c r="A16" s="86"/>
      <c r="B16" s="93" t="s">
        <v>166</v>
      </c>
      <c r="C16" s="93" t="s">
        <v>180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1"/>
    </row>
    <row r="17" spans="1:9">
      <c r="A17" s="86"/>
      <c r="B17" s="93" t="s">
        <v>167</v>
      </c>
      <c r="C17" s="93" t="s">
        <v>180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1"/>
    </row>
    <row r="18" spans="1:9">
      <c r="A18" s="86"/>
      <c r="B18" s="93" t="s">
        <v>168</v>
      </c>
      <c r="C18" s="93" t="s">
        <v>180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1"/>
    </row>
    <row r="19" spans="1:9">
      <c r="A19" s="86"/>
      <c r="B19" s="93" t="s">
        <v>169</v>
      </c>
      <c r="C19" s="93" t="s">
        <v>180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1"/>
    </row>
    <row r="20" spans="1:9">
      <c r="A20" s="86"/>
      <c r="B20" s="527" t="s">
        <v>1051</v>
      </c>
      <c r="C20" s="527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2"/>
    </row>
    <row r="21" spans="1:9">
      <c r="A21" s="86"/>
      <c r="B21" s="93" t="s">
        <v>96</v>
      </c>
      <c r="C21" s="93"/>
      <c r="D21" s="435">
        <f>SUM(D7:D20)</f>
        <v>0</v>
      </c>
      <c r="E21" s="435">
        <f t="shared" ref="E21:H21" si="0">SUM(E7:E20)</f>
        <v>0</v>
      </c>
      <c r="F21" s="435">
        <f t="shared" si="0"/>
        <v>0</v>
      </c>
      <c r="G21" s="435">
        <f t="shared" si="0"/>
        <v>0</v>
      </c>
      <c r="H21" s="435">
        <f t="shared" si="0"/>
        <v>0</v>
      </c>
      <c r="I21" s="525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243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>-</v>
      </c>
      <c r="E24" s="26" t="str">
        <f>CONTROL!$G$20</f>
        <v>-</v>
      </c>
      <c r="F24" s="26" t="str">
        <f>CONTROL!$G$21</f>
        <v>-</v>
      </c>
      <c r="G24" s="26" t="str">
        <f>CONTROL!$G$22</f>
        <v>-</v>
      </c>
      <c r="H24" s="26" t="str">
        <f>CONTROL!$G$23</f>
        <v>-</v>
      </c>
      <c r="I24" s="32"/>
    </row>
    <row r="25" spans="1:9">
      <c r="A25" s="97"/>
      <c r="B25" s="93" t="s">
        <v>157</v>
      </c>
      <c r="C25" s="93" t="s">
        <v>178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158</v>
      </c>
      <c r="C26" s="93" t="s">
        <v>178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159</v>
      </c>
      <c r="C27" s="93" t="s">
        <v>178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160</v>
      </c>
      <c r="C28" s="93" t="s">
        <v>178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161</v>
      </c>
      <c r="C29" s="93" t="s">
        <v>178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162</v>
      </c>
      <c r="C30" s="293" t="str">
        <f>IF(AND(SUM(D12:H12)=0,$C$12=CONTROL!$B$45),"Elementary/Middle School",IF($C$12&lt;&gt;CONTROL!$B$45,$C$12,"Complete Cell C12 Above"))</f>
        <v>Elementary/Middle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163</v>
      </c>
      <c r="C31" s="93" t="s">
        <v>179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164</v>
      </c>
      <c r="C32" s="93" t="s">
        <v>179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165</v>
      </c>
      <c r="C33" s="93" t="s">
        <v>179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166</v>
      </c>
      <c r="C34" s="93" t="s">
        <v>180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167</v>
      </c>
      <c r="C35" s="93" t="s">
        <v>180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168</v>
      </c>
      <c r="C36" s="93" t="s">
        <v>180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169</v>
      </c>
      <c r="C37" s="93" t="s">
        <v>180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7" t="s">
        <v>1051</v>
      </c>
      <c r="C38" s="527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5">
        <f>SUM(D25:D38)</f>
        <v>0</v>
      </c>
      <c r="E39" s="435">
        <f t="shared" ref="E39:H39" si="1">SUM(E25:E38)</f>
        <v>0</v>
      </c>
      <c r="F39" s="435">
        <f t="shared" si="1"/>
        <v>0</v>
      </c>
      <c r="G39" s="435">
        <f t="shared" si="1"/>
        <v>0</v>
      </c>
      <c r="H39" s="435">
        <f t="shared" si="1"/>
        <v>0</v>
      </c>
      <c r="I39" s="32"/>
    </row>
    <row r="40" spans="2:9">
      <c r="I40" s="32"/>
    </row>
    <row r="41" spans="2:9">
      <c r="B41" s="254" t="s">
        <v>244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176</v>
      </c>
      <c r="D42" s="26" t="str">
        <f>CONTROL!$G$19</f>
        <v>-</v>
      </c>
      <c r="E42" s="26" t="str">
        <f>CONTROL!$G$20</f>
        <v>-</v>
      </c>
      <c r="F42" s="26" t="str">
        <f>CONTROL!$G$21</f>
        <v>-</v>
      </c>
      <c r="G42" s="26" t="str">
        <f>CONTROL!$G$22</f>
        <v>-</v>
      </c>
      <c r="H42" s="26" t="str">
        <f>CONTROL!$G$23</f>
        <v>-</v>
      </c>
      <c r="I42" s="32"/>
    </row>
    <row r="43" spans="2:9">
      <c r="B43" s="93" t="s">
        <v>157</v>
      </c>
      <c r="C43" s="93" t="s">
        <v>178</v>
      </c>
      <c r="D43" s="438">
        <f t="shared" ref="D43:H56" si="2">IFERROR(ROUND(D7/D25,0),0)</f>
        <v>0</v>
      </c>
      <c r="E43" s="438">
        <f t="shared" si="2"/>
        <v>0</v>
      </c>
      <c r="F43" s="438">
        <f t="shared" si="2"/>
        <v>0</v>
      </c>
      <c r="G43" s="438">
        <f t="shared" si="2"/>
        <v>0</v>
      </c>
      <c r="H43" s="438">
        <f t="shared" si="2"/>
        <v>0</v>
      </c>
      <c r="I43" s="32"/>
    </row>
    <row r="44" spans="2:9">
      <c r="B44" s="93" t="s">
        <v>158</v>
      </c>
      <c r="C44" s="93" t="s">
        <v>178</v>
      </c>
      <c r="D44" s="438">
        <f t="shared" si="2"/>
        <v>0</v>
      </c>
      <c r="E44" s="438">
        <f t="shared" si="2"/>
        <v>0</v>
      </c>
      <c r="F44" s="438">
        <f t="shared" si="2"/>
        <v>0</v>
      </c>
      <c r="G44" s="438">
        <f t="shared" si="2"/>
        <v>0</v>
      </c>
      <c r="H44" s="438">
        <f t="shared" si="2"/>
        <v>0</v>
      </c>
      <c r="I44" s="32"/>
    </row>
    <row r="45" spans="2:9">
      <c r="B45" s="93" t="s">
        <v>159</v>
      </c>
      <c r="C45" s="93" t="s">
        <v>178</v>
      </c>
      <c r="D45" s="438">
        <f t="shared" si="2"/>
        <v>0</v>
      </c>
      <c r="E45" s="438">
        <f t="shared" si="2"/>
        <v>0</v>
      </c>
      <c r="F45" s="438">
        <f t="shared" si="2"/>
        <v>0</v>
      </c>
      <c r="G45" s="438">
        <f t="shared" si="2"/>
        <v>0</v>
      </c>
      <c r="H45" s="438">
        <f t="shared" si="2"/>
        <v>0</v>
      </c>
      <c r="I45" s="32"/>
    </row>
    <row r="46" spans="2:9">
      <c r="B46" s="93" t="s">
        <v>160</v>
      </c>
      <c r="C46" s="93" t="s">
        <v>178</v>
      </c>
      <c r="D46" s="438">
        <f t="shared" si="2"/>
        <v>0</v>
      </c>
      <c r="E46" s="438">
        <f t="shared" si="2"/>
        <v>0</v>
      </c>
      <c r="F46" s="438">
        <f t="shared" si="2"/>
        <v>0</v>
      </c>
      <c r="G46" s="438">
        <f t="shared" si="2"/>
        <v>0</v>
      </c>
      <c r="H46" s="438">
        <f t="shared" si="2"/>
        <v>0</v>
      </c>
      <c r="I46" s="32"/>
    </row>
    <row r="47" spans="2:9">
      <c r="B47" s="93" t="s">
        <v>161</v>
      </c>
      <c r="C47" s="93" t="s">
        <v>178</v>
      </c>
      <c r="D47" s="438">
        <f t="shared" si="2"/>
        <v>0</v>
      </c>
      <c r="E47" s="438">
        <f t="shared" si="2"/>
        <v>0</v>
      </c>
      <c r="F47" s="438">
        <f t="shared" si="2"/>
        <v>0</v>
      </c>
      <c r="G47" s="438">
        <f t="shared" si="2"/>
        <v>0</v>
      </c>
      <c r="H47" s="438">
        <f t="shared" si="2"/>
        <v>0</v>
      </c>
      <c r="I47" s="32"/>
    </row>
    <row r="48" spans="2:9">
      <c r="B48" s="93" t="s">
        <v>162</v>
      </c>
      <c r="C48" s="293" t="str">
        <f>C30</f>
        <v>Elementary/Middle School</v>
      </c>
      <c r="D48" s="438">
        <f t="shared" si="2"/>
        <v>0</v>
      </c>
      <c r="E48" s="438">
        <f t="shared" si="2"/>
        <v>0</v>
      </c>
      <c r="F48" s="438">
        <f t="shared" si="2"/>
        <v>0</v>
      </c>
      <c r="G48" s="438">
        <f t="shared" si="2"/>
        <v>0</v>
      </c>
      <c r="H48" s="438">
        <f t="shared" si="2"/>
        <v>0</v>
      </c>
      <c r="I48" s="32"/>
    </row>
    <row r="49" spans="2:9">
      <c r="B49" s="93" t="s">
        <v>163</v>
      </c>
      <c r="C49" s="93" t="s">
        <v>179</v>
      </c>
      <c r="D49" s="438">
        <f t="shared" si="2"/>
        <v>0</v>
      </c>
      <c r="E49" s="438">
        <f t="shared" si="2"/>
        <v>0</v>
      </c>
      <c r="F49" s="438">
        <f t="shared" si="2"/>
        <v>0</v>
      </c>
      <c r="G49" s="438">
        <f t="shared" si="2"/>
        <v>0</v>
      </c>
      <c r="H49" s="438">
        <f t="shared" si="2"/>
        <v>0</v>
      </c>
      <c r="I49" s="32"/>
    </row>
    <row r="50" spans="2:9">
      <c r="B50" s="93" t="s">
        <v>164</v>
      </c>
      <c r="C50" s="93" t="s">
        <v>179</v>
      </c>
      <c r="D50" s="438">
        <f t="shared" si="2"/>
        <v>0</v>
      </c>
      <c r="E50" s="438">
        <f t="shared" si="2"/>
        <v>0</v>
      </c>
      <c r="F50" s="438">
        <f t="shared" si="2"/>
        <v>0</v>
      </c>
      <c r="G50" s="438">
        <f t="shared" si="2"/>
        <v>0</v>
      </c>
      <c r="H50" s="438">
        <f t="shared" si="2"/>
        <v>0</v>
      </c>
      <c r="I50" s="32"/>
    </row>
    <row r="51" spans="2:9">
      <c r="B51" s="93" t="s">
        <v>165</v>
      </c>
      <c r="C51" s="93" t="s">
        <v>179</v>
      </c>
      <c r="D51" s="438">
        <f t="shared" si="2"/>
        <v>0</v>
      </c>
      <c r="E51" s="438">
        <f t="shared" si="2"/>
        <v>0</v>
      </c>
      <c r="F51" s="438">
        <f t="shared" si="2"/>
        <v>0</v>
      </c>
      <c r="G51" s="438">
        <f t="shared" si="2"/>
        <v>0</v>
      </c>
      <c r="H51" s="438">
        <f t="shared" si="2"/>
        <v>0</v>
      </c>
      <c r="I51" s="32"/>
    </row>
    <row r="52" spans="2:9">
      <c r="B52" s="93" t="s">
        <v>166</v>
      </c>
      <c r="C52" s="93" t="s">
        <v>180</v>
      </c>
      <c r="D52" s="438">
        <f t="shared" si="2"/>
        <v>0</v>
      </c>
      <c r="E52" s="438">
        <f t="shared" si="2"/>
        <v>0</v>
      </c>
      <c r="F52" s="438">
        <f t="shared" si="2"/>
        <v>0</v>
      </c>
      <c r="G52" s="438">
        <f t="shared" si="2"/>
        <v>0</v>
      </c>
      <c r="H52" s="438">
        <f t="shared" si="2"/>
        <v>0</v>
      </c>
      <c r="I52" s="32"/>
    </row>
    <row r="53" spans="2:9">
      <c r="B53" s="93" t="s">
        <v>167</v>
      </c>
      <c r="C53" s="93" t="s">
        <v>180</v>
      </c>
      <c r="D53" s="438">
        <f t="shared" si="2"/>
        <v>0</v>
      </c>
      <c r="E53" s="438">
        <f t="shared" si="2"/>
        <v>0</v>
      </c>
      <c r="F53" s="438">
        <f t="shared" si="2"/>
        <v>0</v>
      </c>
      <c r="G53" s="438">
        <f t="shared" si="2"/>
        <v>0</v>
      </c>
      <c r="H53" s="438">
        <f t="shared" si="2"/>
        <v>0</v>
      </c>
      <c r="I53" s="32"/>
    </row>
    <row r="54" spans="2:9">
      <c r="B54" s="93" t="s">
        <v>168</v>
      </c>
      <c r="C54" s="93" t="s">
        <v>180</v>
      </c>
      <c r="D54" s="438">
        <f t="shared" si="2"/>
        <v>0</v>
      </c>
      <c r="E54" s="438">
        <f t="shared" si="2"/>
        <v>0</v>
      </c>
      <c r="F54" s="438">
        <f t="shared" si="2"/>
        <v>0</v>
      </c>
      <c r="G54" s="438">
        <f t="shared" si="2"/>
        <v>0</v>
      </c>
      <c r="H54" s="438">
        <f t="shared" si="2"/>
        <v>0</v>
      </c>
      <c r="I54" s="32"/>
    </row>
    <row r="55" spans="2:9">
      <c r="B55" s="93" t="s">
        <v>169</v>
      </c>
      <c r="C55" s="93" t="s">
        <v>180</v>
      </c>
      <c r="D55" s="438">
        <f t="shared" si="2"/>
        <v>0</v>
      </c>
      <c r="E55" s="438">
        <f t="shared" si="2"/>
        <v>0</v>
      </c>
      <c r="F55" s="438">
        <f t="shared" si="2"/>
        <v>0</v>
      </c>
      <c r="G55" s="438">
        <f t="shared" si="2"/>
        <v>0</v>
      </c>
      <c r="H55" s="438">
        <f t="shared" si="2"/>
        <v>0</v>
      </c>
      <c r="I55" s="32"/>
    </row>
    <row r="56" spans="2:9">
      <c r="B56" s="527" t="s">
        <v>1051</v>
      </c>
      <c r="C56" s="527"/>
      <c r="D56" s="438">
        <f t="shared" si="2"/>
        <v>0</v>
      </c>
      <c r="E56" s="438">
        <f t="shared" si="2"/>
        <v>0</v>
      </c>
      <c r="F56" s="438">
        <f t="shared" si="2"/>
        <v>0</v>
      </c>
      <c r="G56" s="438">
        <f t="shared" si="2"/>
        <v>0</v>
      </c>
      <c r="H56" s="438">
        <f t="shared" si="2"/>
        <v>0</v>
      </c>
      <c r="I56" s="32"/>
    </row>
    <row r="57" spans="2:9">
      <c r="I57" s="32"/>
    </row>
    <row r="58" spans="2:9">
      <c r="B58" s="254" t="s">
        <v>245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170</v>
      </c>
      <c r="C59" s="298"/>
      <c r="D59" s="432">
        <f ca="1">IF(AND(D$12&gt;0,$C$12="Select grade 5 level from dropdown list →"),"See Cell C13",SUMIF($C$7:$C$19,$C$7,D7:D12))</f>
        <v>0</v>
      </c>
      <c r="E59" s="432">
        <f ca="1">IF(AND(E$12&gt;0,$C$12="Select grade 5 level from dropdown list →"),"See Cell C13",SUMIF($C$7:$C$19,$C$7,E7:E12))</f>
        <v>0</v>
      </c>
      <c r="F59" s="432">
        <f ca="1">IF(AND(F$12&gt;0,$C$12="Select grade 5 level from dropdown list →"),"See Cell C13",SUMIF($C$7:$C$19,$C$7,F7:F12))</f>
        <v>0</v>
      </c>
      <c r="G59" s="432">
        <f ca="1">IF(AND(G$12&gt;0,$C$12="Select grade 5 level from dropdown list →"),"See Cell C13",SUMIF($C$7:$C$19,$C$7,G7:G12))</f>
        <v>0</v>
      </c>
      <c r="H59" s="432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171</v>
      </c>
      <c r="C60" s="300"/>
      <c r="D60" s="432">
        <f>IF(AND(D$12&gt;0,$C$12="Select grade 5 level from dropdown list →"),"See Cell C13",SUMIF($C$12:$C$15,$C$15,D12:D15))</f>
        <v>0</v>
      </c>
      <c r="E60" s="432">
        <f>IF(AND(E$12&gt;0,$C$12="Select grade 5 level from dropdown list →"),"See Cell C13",SUMIF($C$12:$C$15,$C$15,E12:E15))</f>
        <v>0</v>
      </c>
      <c r="F60" s="432">
        <f>IF(AND(F$12&gt;0,$C$12="Select grade 5 level from dropdown list →"),"See Cell C13",SUMIF($C$12:$C$15,$C$15,F12:F15))</f>
        <v>0</v>
      </c>
      <c r="G60" s="432">
        <f>IF(AND(G$12&gt;0,$C$12="Select grade 5 level from dropdown list →"),"See Cell C13",SUMIF($C$12:$C$15,$C$15,G12:G15))</f>
        <v>0</v>
      </c>
      <c r="H60" s="432">
        <f>IF(AND(H$12&gt;0,$C$12="Select grade 5 level from dropdown list →"),"See Cell C13",SUMIF($C$12:$C$15,$C$15,H12:H15))</f>
        <v>0</v>
      </c>
      <c r="I60" s="32"/>
    </row>
    <row r="61" spans="2:9">
      <c r="B61" s="528" t="s">
        <v>172</v>
      </c>
      <c r="C61" s="300"/>
      <c r="D61" s="432">
        <f>SUM(D16:D19)</f>
        <v>0</v>
      </c>
      <c r="E61" s="432">
        <f>SUM(E16:E19)</f>
        <v>0</v>
      </c>
      <c r="F61" s="432">
        <f>SUM(F16:F19)</f>
        <v>0</v>
      </c>
      <c r="G61" s="432">
        <f>SUM(G16:G19)</f>
        <v>0</v>
      </c>
      <c r="H61" s="432">
        <f>SUM(H16:H19)</f>
        <v>0</v>
      </c>
      <c r="I61" s="32"/>
    </row>
    <row r="62" spans="2:9">
      <c r="B62" s="301" t="s">
        <v>1052</v>
      </c>
      <c r="C62" s="302"/>
      <c r="D62" s="529">
        <f>D20</f>
        <v>0</v>
      </c>
      <c r="E62" s="529">
        <f t="shared" ref="E62:H62" si="3">E20</f>
        <v>0</v>
      </c>
      <c r="F62" s="529">
        <f t="shared" si="3"/>
        <v>0</v>
      </c>
      <c r="G62" s="529">
        <f t="shared" si="3"/>
        <v>0</v>
      </c>
      <c r="H62" s="529">
        <f t="shared" si="3"/>
        <v>0</v>
      </c>
      <c r="I62" s="32"/>
    </row>
    <row r="63" spans="2:9" ht="15.75" thickBot="1">
      <c r="B63" s="295" t="s">
        <v>173</v>
      </c>
      <c r="C63" s="294"/>
      <c r="D63" s="433">
        <f ca="1">SUM(D59:D62)</f>
        <v>0</v>
      </c>
      <c r="E63" s="433">
        <f t="shared" ref="E63:H63" ca="1" si="4">SUM(E59:E62)</f>
        <v>0</v>
      </c>
      <c r="F63" s="433">
        <f t="shared" ca="1" si="4"/>
        <v>0</v>
      </c>
      <c r="G63" s="433">
        <f t="shared" ca="1" si="4"/>
        <v>0</v>
      </c>
      <c r="H63" s="433">
        <f t="shared" ca="1" si="4"/>
        <v>0</v>
      </c>
      <c r="I63" s="32"/>
    </row>
    <row r="64" spans="2:9" ht="15.75" thickTop="1">
      <c r="B64" s="303" t="s">
        <v>240</v>
      </c>
      <c r="C64" s="304"/>
      <c r="D64" s="434">
        <f ca="1">D63</f>
        <v>0</v>
      </c>
      <c r="E64" s="434">
        <f ca="1">E63-D63</f>
        <v>0</v>
      </c>
      <c r="F64" s="434">
        <f t="shared" ref="F64:H64" ca="1" si="5">F63-E63</f>
        <v>0</v>
      </c>
      <c r="G64" s="434">
        <f t="shared" ca="1" si="5"/>
        <v>0</v>
      </c>
      <c r="H64" s="434">
        <f t="shared" ca="1" si="5"/>
        <v>0</v>
      </c>
      <c r="I64" s="32"/>
    </row>
    <row r="65" spans="1:12">
      <c r="B65" s="299" t="s">
        <v>241</v>
      </c>
      <c r="C65" s="300"/>
      <c r="D65" s="428">
        <f ca="1">IFERROR(D64/D63,0)</f>
        <v>0</v>
      </c>
      <c r="E65" s="428">
        <f ca="1">IFERROR(E64/D63,0)</f>
        <v>0</v>
      </c>
      <c r="F65" s="428">
        <f t="shared" ref="F65:H65" ca="1" si="6">IFERROR(F64/E63,0)</f>
        <v>0</v>
      </c>
      <c r="G65" s="428">
        <f t="shared" ca="1" si="6"/>
        <v>0</v>
      </c>
      <c r="H65" s="428">
        <f t="shared" ca="1" si="6"/>
        <v>0</v>
      </c>
      <c r="I65" s="32"/>
    </row>
    <row r="66" spans="1:12">
      <c r="B66" s="301" t="s">
        <v>242</v>
      </c>
      <c r="C66" s="302"/>
      <c r="D66" s="429">
        <v>0</v>
      </c>
      <c r="E66" s="429">
        <v>0</v>
      </c>
      <c r="F66" s="429">
        <v>0</v>
      </c>
      <c r="G66" s="429">
        <v>0</v>
      </c>
      <c r="H66" s="429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246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5"/>
      <c r="C69" s="566"/>
      <c r="D69" s="566"/>
      <c r="E69" s="566"/>
      <c r="F69" s="566"/>
      <c r="G69" s="566"/>
      <c r="H69" s="567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228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231</v>
      </c>
      <c r="C72" s="37"/>
      <c r="D72" s="436">
        <f>D79+D84+SUM(D88:D135)</f>
        <v>0</v>
      </c>
      <c r="E72" s="436">
        <f t="shared" ref="E72:H72" si="7">E79+E84+SUM(E88:E135)</f>
        <v>0</v>
      </c>
      <c r="F72" s="436">
        <f t="shared" si="7"/>
        <v>0</v>
      </c>
      <c r="G72" s="436">
        <f t="shared" si="7"/>
        <v>0</v>
      </c>
      <c r="H72" s="436">
        <f t="shared" si="7"/>
        <v>0</v>
      </c>
      <c r="I72" s="32"/>
    </row>
    <row r="73" spans="1:12">
      <c r="B73" s="271" t="s">
        <v>232</v>
      </c>
      <c r="C73" s="256"/>
      <c r="D73" s="437">
        <f ca="1">D63-D72</f>
        <v>0</v>
      </c>
      <c r="E73" s="437">
        <f ca="1">E63-E72</f>
        <v>0</v>
      </c>
      <c r="F73" s="437">
        <f ca="1">F63-F72</f>
        <v>0</v>
      </c>
      <c r="G73" s="437">
        <f ca="1">G63-G72</f>
        <v>0</v>
      </c>
      <c r="H73" s="437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1003</v>
      </c>
      <c r="C75" s="289"/>
      <c r="D75" s="290">
        <v>1</v>
      </c>
      <c r="E75" s="423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1"/>
      <c r="K75" s="421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1004</v>
      </c>
      <c r="C77" s="84" t="s">
        <v>1024</v>
      </c>
      <c r="D77" s="83" t="str">
        <f>CONTROL!$G$19</f>
        <v>-</v>
      </c>
      <c r="E77" s="83" t="str">
        <f>CONTROL!$G$20</f>
        <v>-</v>
      </c>
      <c r="F77" s="83" t="str">
        <f>CONTROL!$G$21</f>
        <v>-</v>
      </c>
      <c r="G77" s="83" t="str">
        <f>CONTROL!$G$22</f>
        <v>-</v>
      </c>
      <c r="H77" s="83" t="str">
        <f>CONTROL!$G$23</f>
        <v>-</v>
      </c>
      <c r="I77" s="32"/>
    </row>
    <row r="78" spans="1:12">
      <c r="B78" s="81" t="s">
        <v>1005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1"/>
    </row>
    <row r="79" spans="1:12">
      <c r="B79" s="81" t="s">
        <v>1001</v>
      </c>
      <c r="C79" s="80"/>
      <c r="D79" s="296">
        <v>0</v>
      </c>
      <c r="E79" s="296"/>
      <c r="F79" s="296"/>
      <c r="G79" s="296"/>
      <c r="H79" s="296"/>
      <c r="I79" s="32"/>
      <c r="K79" s="421"/>
      <c r="L79" s="421"/>
    </row>
    <row r="80" spans="1:12" ht="45" customHeight="1">
      <c r="B80" s="561" t="s">
        <v>1007</v>
      </c>
      <c r="C80" s="561"/>
      <c r="D80" s="562"/>
      <c r="E80" s="563"/>
      <c r="F80" s="563"/>
      <c r="G80" s="563"/>
      <c r="H80" s="564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1006</v>
      </c>
      <c r="C82" s="84" t="s">
        <v>1024</v>
      </c>
      <c r="D82" s="83" t="str">
        <f>CONTROL!$G$19</f>
        <v>-</v>
      </c>
      <c r="E82" s="83" t="str">
        <f>CONTROL!$G$20</f>
        <v>-</v>
      </c>
      <c r="F82" s="83" t="str">
        <f>CONTROL!$G$21</f>
        <v>-</v>
      </c>
      <c r="G82" s="83" t="str">
        <f>CONTROL!$G$22</f>
        <v>-</v>
      </c>
      <c r="H82" s="83" t="str">
        <f>CONTROL!$G$23</f>
        <v>-</v>
      </c>
      <c r="I82" s="32"/>
    </row>
    <row r="83" spans="1:9">
      <c r="B83" s="81" t="s">
        <v>1005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1001</v>
      </c>
      <c r="C84" s="80"/>
      <c r="D84" s="431"/>
      <c r="E84" s="431"/>
      <c r="F84" s="431"/>
      <c r="G84" s="431"/>
      <c r="H84" s="431"/>
      <c r="I84" s="32"/>
    </row>
    <row r="85" spans="1:9" ht="45" customHeight="1">
      <c r="B85" s="561" t="s">
        <v>1007</v>
      </c>
      <c r="C85" s="561"/>
      <c r="D85" s="562"/>
      <c r="E85" s="563"/>
      <c r="F85" s="563"/>
      <c r="G85" s="563"/>
      <c r="H85" s="564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>-</v>
      </c>
      <c r="E87" s="26" t="str">
        <f>CONTROL!$G$20</f>
        <v>-</v>
      </c>
      <c r="F87" s="26" t="str">
        <f>CONTROL!$G$21</f>
        <v>-</v>
      </c>
      <c r="G87" s="26" t="str">
        <f>CONTROL!$G$22</f>
        <v>-</v>
      </c>
      <c r="H87" s="26" t="str">
        <f>CONTROL!$G$23</f>
        <v>-</v>
      </c>
      <c r="I87" s="32"/>
    </row>
    <row r="88" spans="1:9">
      <c r="A88" s="4"/>
      <c r="B88" s="33" t="s">
        <v>269</v>
      </c>
      <c r="C88" s="35" t="s">
        <v>1024</v>
      </c>
      <c r="D88" s="431"/>
      <c r="E88" s="431"/>
      <c r="F88" s="431"/>
      <c r="G88" s="431"/>
      <c r="H88" s="431"/>
      <c r="I88" s="32"/>
    </row>
    <row r="89" spans="1:9">
      <c r="A89" s="4"/>
      <c r="B89" s="33" t="s">
        <v>270</v>
      </c>
      <c r="C89" s="35" t="s">
        <v>1024</v>
      </c>
      <c r="D89" s="431"/>
      <c r="E89" s="431"/>
      <c r="F89" s="431"/>
      <c r="G89" s="431"/>
      <c r="H89" s="431"/>
      <c r="I89" s="32"/>
    </row>
    <row r="90" spans="1:9">
      <c r="A90" s="4"/>
      <c r="B90" s="33" t="s">
        <v>271</v>
      </c>
      <c r="C90" s="35" t="s">
        <v>1024</v>
      </c>
      <c r="D90" s="431"/>
      <c r="E90" s="431"/>
      <c r="F90" s="431"/>
      <c r="G90" s="431"/>
      <c r="H90" s="431"/>
      <c r="I90" s="32"/>
    </row>
    <row r="91" spans="1:9">
      <c r="A91" s="4"/>
      <c r="B91" s="33" t="s">
        <v>272</v>
      </c>
      <c r="C91" s="35" t="s">
        <v>1024</v>
      </c>
      <c r="D91" s="431"/>
      <c r="E91" s="431"/>
      <c r="F91" s="431"/>
      <c r="G91" s="431"/>
      <c r="H91" s="431"/>
      <c r="I91" s="32"/>
    </row>
    <row r="92" spans="1:9">
      <c r="A92" s="4"/>
      <c r="B92" s="33" t="s">
        <v>273</v>
      </c>
      <c r="C92" s="35" t="s">
        <v>1024</v>
      </c>
      <c r="D92" s="530"/>
      <c r="E92" s="431"/>
      <c r="F92" s="431"/>
      <c r="G92" s="431"/>
      <c r="H92" s="431"/>
      <c r="I92" s="32"/>
    </row>
    <row r="93" spans="1:9">
      <c r="A93" s="4"/>
      <c r="B93" s="33" t="s">
        <v>274</v>
      </c>
      <c r="C93" s="35" t="s">
        <v>1024</v>
      </c>
      <c r="D93" s="431"/>
      <c r="E93" s="431"/>
      <c r="F93" s="431"/>
      <c r="G93" s="431"/>
      <c r="H93" s="431"/>
      <c r="I93" s="32"/>
    </row>
    <row r="94" spans="1:9">
      <c r="A94" s="4"/>
      <c r="B94" s="33" t="s">
        <v>275</v>
      </c>
      <c r="C94" s="35" t="s">
        <v>1024</v>
      </c>
      <c r="D94" s="431"/>
      <c r="E94" s="431"/>
      <c r="F94" s="431"/>
      <c r="G94" s="431"/>
      <c r="H94" s="431"/>
      <c r="I94" s="32"/>
    </row>
    <row r="95" spans="1:9">
      <c r="A95" s="4"/>
      <c r="B95" s="33" t="s">
        <v>276</v>
      </c>
      <c r="C95" s="35" t="s">
        <v>1024</v>
      </c>
      <c r="D95" s="431"/>
      <c r="E95" s="431"/>
      <c r="F95" s="431"/>
      <c r="G95" s="431"/>
      <c r="H95" s="431"/>
      <c r="I95" s="32"/>
    </row>
    <row r="96" spans="1:9">
      <c r="A96" s="4"/>
      <c r="B96" s="33" t="s">
        <v>277</v>
      </c>
      <c r="C96" s="35" t="s">
        <v>1024</v>
      </c>
      <c r="D96" s="431"/>
      <c r="E96" s="431"/>
      <c r="F96" s="431"/>
      <c r="G96" s="431"/>
      <c r="H96" s="431"/>
      <c r="I96" s="32"/>
    </row>
    <row r="97" spans="1:9">
      <c r="A97" s="4"/>
      <c r="B97" s="33" t="s">
        <v>278</v>
      </c>
      <c r="C97" s="35" t="s">
        <v>1024</v>
      </c>
      <c r="D97" s="431"/>
      <c r="E97" s="431"/>
      <c r="F97" s="431"/>
      <c r="G97" s="431"/>
      <c r="H97" s="431"/>
      <c r="I97" s="32"/>
    </row>
    <row r="98" spans="1:9">
      <c r="A98" s="4"/>
      <c r="B98" s="33" t="s">
        <v>279</v>
      </c>
      <c r="C98" s="35" t="s">
        <v>1024</v>
      </c>
      <c r="D98" s="431"/>
      <c r="E98" s="431"/>
      <c r="F98" s="431"/>
      <c r="G98" s="431"/>
      <c r="H98" s="431"/>
      <c r="I98" s="32"/>
    </row>
    <row r="99" spans="1:9">
      <c r="A99" s="4"/>
      <c r="B99" s="33" t="s">
        <v>280</v>
      </c>
      <c r="C99" s="35" t="s">
        <v>1024</v>
      </c>
      <c r="D99" s="431"/>
      <c r="E99" s="431"/>
      <c r="F99" s="431"/>
      <c r="G99" s="431"/>
      <c r="H99" s="431"/>
      <c r="I99" s="32"/>
    </row>
    <row r="100" spans="1:9">
      <c r="A100" s="4"/>
      <c r="B100" s="33" t="s">
        <v>281</v>
      </c>
      <c r="C100" s="35" t="s">
        <v>1024</v>
      </c>
      <c r="D100" s="431"/>
      <c r="E100" s="431"/>
      <c r="F100" s="431"/>
      <c r="G100" s="431"/>
      <c r="H100" s="431"/>
      <c r="I100" s="32"/>
    </row>
    <row r="101" spans="1:9">
      <c r="A101" s="4"/>
      <c r="B101" s="33" t="s">
        <v>282</v>
      </c>
      <c r="C101" s="35" t="s">
        <v>1024</v>
      </c>
      <c r="D101" s="431"/>
      <c r="E101" s="431"/>
      <c r="F101" s="431"/>
      <c r="G101" s="431"/>
      <c r="H101" s="431"/>
      <c r="I101" s="32"/>
    </row>
    <row r="102" spans="1:9">
      <c r="A102" s="4"/>
      <c r="B102" s="33" t="s">
        <v>283</v>
      </c>
      <c r="C102" s="35" t="s">
        <v>1024</v>
      </c>
      <c r="D102" s="431"/>
      <c r="E102" s="431"/>
      <c r="F102" s="431"/>
      <c r="G102" s="431"/>
      <c r="H102" s="431"/>
      <c r="I102" s="32"/>
    </row>
    <row r="103" spans="1:9">
      <c r="A103" s="4"/>
      <c r="B103" s="33" t="s">
        <v>284</v>
      </c>
      <c r="C103" s="35" t="s">
        <v>1024</v>
      </c>
      <c r="D103" s="431"/>
      <c r="E103" s="431"/>
      <c r="F103" s="431"/>
      <c r="G103" s="431"/>
      <c r="H103" s="431"/>
      <c r="I103" s="32"/>
    </row>
    <row r="104" spans="1:9">
      <c r="A104" s="4"/>
      <c r="B104" s="33" t="s">
        <v>285</v>
      </c>
      <c r="C104" s="35" t="s">
        <v>1024</v>
      </c>
      <c r="D104" s="431"/>
      <c r="E104" s="431"/>
      <c r="F104" s="431"/>
      <c r="G104" s="431"/>
      <c r="H104" s="431"/>
      <c r="I104" s="32"/>
    </row>
    <row r="105" spans="1:9">
      <c r="A105" s="4"/>
      <c r="B105" s="33" t="s">
        <v>286</v>
      </c>
      <c r="C105" s="35" t="s">
        <v>1024</v>
      </c>
      <c r="D105" s="431"/>
      <c r="E105" s="431"/>
      <c r="F105" s="431"/>
      <c r="G105" s="431"/>
      <c r="H105" s="431"/>
      <c r="I105" s="32"/>
    </row>
    <row r="106" spans="1:9">
      <c r="A106" s="4"/>
      <c r="B106" s="33" t="s">
        <v>287</v>
      </c>
      <c r="C106" s="35" t="s">
        <v>1024</v>
      </c>
      <c r="D106" s="431"/>
      <c r="E106" s="431"/>
      <c r="F106" s="431"/>
      <c r="G106" s="431"/>
      <c r="H106" s="431"/>
      <c r="I106" s="32"/>
    </row>
    <row r="107" spans="1:9">
      <c r="A107" s="4"/>
      <c r="B107" s="33" t="s">
        <v>288</v>
      </c>
      <c r="C107" s="35" t="s">
        <v>1024</v>
      </c>
      <c r="D107" s="431"/>
      <c r="E107" s="431"/>
      <c r="F107" s="431"/>
      <c r="G107" s="431"/>
      <c r="H107" s="431"/>
      <c r="I107" s="32"/>
    </row>
    <row r="108" spans="1:9">
      <c r="A108" s="4"/>
      <c r="B108" s="33" t="s">
        <v>289</v>
      </c>
      <c r="C108" s="35" t="s">
        <v>1024</v>
      </c>
      <c r="D108" s="431"/>
      <c r="E108" s="431"/>
      <c r="F108" s="431"/>
      <c r="G108" s="431"/>
      <c r="H108" s="431"/>
      <c r="I108" s="32"/>
    </row>
    <row r="109" spans="1:9">
      <c r="A109" s="4"/>
      <c r="B109" s="33" t="s">
        <v>290</v>
      </c>
      <c r="C109" s="35" t="s">
        <v>1024</v>
      </c>
      <c r="D109" s="431"/>
      <c r="E109" s="431"/>
      <c r="F109" s="431"/>
      <c r="G109" s="431"/>
      <c r="H109" s="431"/>
      <c r="I109" s="32"/>
    </row>
    <row r="110" spans="1:9">
      <c r="A110" s="4"/>
      <c r="B110" s="33" t="s">
        <v>291</v>
      </c>
      <c r="C110" s="35" t="s">
        <v>1024</v>
      </c>
      <c r="D110" s="431"/>
      <c r="E110" s="431"/>
      <c r="F110" s="431"/>
      <c r="G110" s="431"/>
      <c r="H110" s="431"/>
      <c r="I110" s="32"/>
    </row>
    <row r="111" spans="1:9">
      <c r="A111" s="4"/>
      <c r="B111" s="33" t="s">
        <v>292</v>
      </c>
      <c r="C111" s="35" t="s">
        <v>1024</v>
      </c>
      <c r="D111" s="431"/>
      <c r="E111" s="431"/>
      <c r="F111" s="431"/>
      <c r="G111" s="431"/>
      <c r="H111" s="431"/>
      <c r="I111" s="32"/>
    </row>
    <row r="112" spans="1:9">
      <c r="A112" s="4"/>
      <c r="B112" s="33" t="s">
        <v>293</v>
      </c>
      <c r="C112" s="35" t="s">
        <v>1024</v>
      </c>
      <c r="D112" s="431"/>
      <c r="E112" s="431"/>
      <c r="F112" s="431"/>
      <c r="G112" s="431"/>
      <c r="H112" s="431"/>
      <c r="I112" s="32"/>
    </row>
    <row r="113" spans="1:9">
      <c r="A113" s="4"/>
      <c r="B113" s="33" t="s">
        <v>294</v>
      </c>
      <c r="C113" s="35" t="s">
        <v>1024</v>
      </c>
      <c r="D113" s="431"/>
      <c r="E113" s="431"/>
      <c r="F113" s="431"/>
      <c r="G113" s="431"/>
      <c r="H113" s="431"/>
      <c r="I113" s="32"/>
    </row>
    <row r="114" spans="1:9">
      <c r="A114" s="4"/>
      <c r="B114" s="33" t="s">
        <v>295</v>
      </c>
      <c r="C114" s="35" t="s">
        <v>1024</v>
      </c>
      <c r="D114" s="431"/>
      <c r="E114" s="431"/>
      <c r="F114" s="431"/>
      <c r="G114" s="431"/>
      <c r="H114" s="431"/>
      <c r="I114" s="32"/>
    </row>
    <row r="115" spans="1:9">
      <c r="A115" s="4"/>
      <c r="B115" s="33" t="s">
        <v>296</v>
      </c>
      <c r="C115" s="35" t="s">
        <v>1024</v>
      </c>
      <c r="D115" s="431"/>
      <c r="E115" s="431"/>
      <c r="F115" s="431"/>
      <c r="G115" s="431"/>
      <c r="H115" s="431"/>
      <c r="I115" s="32"/>
    </row>
    <row r="116" spans="1:9">
      <c r="A116" s="4"/>
      <c r="B116" s="33" t="s">
        <v>297</v>
      </c>
      <c r="C116" s="35" t="s">
        <v>1024</v>
      </c>
      <c r="D116" s="431"/>
      <c r="E116" s="431"/>
      <c r="F116" s="431"/>
      <c r="G116" s="431"/>
      <c r="H116" s="431"/>
      <c r="I116" s="32"/>
    </row>
    <row r="117" spans="1:9">
      <c r="A117" s="4"/>
      <c r="B117" s="33" t="s">
        <v>298</v>
      </c>
      <c r="C117" s="35" t="s">
        <v>1024</v>
      </c>
      <c r="D117" s="431"/>
      <c r="E117" s="431"/>
      <c r="F117" s="431"/>
      <c r="G117" s="431"/>
      <c r="H117" s="431"/>
      <c r="I117" s="32"/>
    </row>
    <row r="118" spans="1:9">
      <c r="A118" s="4"/>
      <c r="B118" s="33" t="s">
        <v>299</v>
      </c>
      <c r="C118" s="35" t="s">
        <v>1024</v>
      </c>
      <c r="D118" s="431"/>
      <c r="E118" s="431"/>
      <c r="F118" s="431"/>
      <c r="G118" s="431"/>
      <c r="H118" s="431"/>
      <c r="I118" s="32"/>
    </row>
    <row r="119" spans="1:9">
      <c r="A119" s="4"/>
      <c r="B119" s="33" t="s">
        <v>300</v>
      </c>
      <c r="C119" s="35" t="s">
        <v>1024</v>
      </c>
      <c r="D119" s="431"/>
      <c r="E119" s="431"/>
      <c r="F119" s="431"/>
      <c r="G119" s="431"/>
      <c r="H119" s="431"/>
      <c r="I119" s="32"/>
    </row>
    <row r="120" spans="1:9">
      <c r="A120" s="4"/>
      <c r="B120" s="33" t="s">
        <v>301</v>
      </c>
      <c r="C120" s="35" t="s">
        <v>1024</v>
      </c>
      <c r="D120" s="431"/>
      <c r="E120" s="431"/>
      <c r="F120" s="431"/>
      <c r="G120" s="431"/>
      <c r="H120" s="431"/>
      <c r="I120" s="32"/>
    </row>
    <row r="121" spans="1:9">
      <c r="A121" s="4"/>
      <c r="B121" s="33" t="s">
        <v>302</v>
      </c>
      <c r="C121" s="35" t="s">
        <v>1024</v>
      </c>
      <c r="D121" s="431"/>
      <c r="E121" s="431"/>
      <c r="F121" s="431"/>
      <c r="G121" s="431"/>
      <c r="H121" s="431"/>
      <c r="I121" s="32"/>
    </row>
    <row r="122" spans="1:9">
      <c r="A122" s="4"/>
      <c r="B122" s="33" t="s">
        <v>303</v>
      </c>
      <c r="C122" s="35" t="s">
        <v>1024</v>
      </c>
      <c r="D122" s="431"/>
      <c r="E122" s="431"/>
      <c r="F122" s="431"/>
      <c r="G122" s="431"/>
      <c r="H122" s="431"/>
      <c r="I122" s="32"/>
    </row>
    <row r="123" spans="1:9">
      <c r="A123" s="4"/>
      <c r="B123" s="33" t="s">
        <v>304</v>
      </c>
      <c r="C123" s="35" t="s">
        <v>1024</v>
      </c>
      <c r="D123" s="431"/>
      <c r="E123" s="431"/>
      <c r="F123" s="431"/>
      <c r="G123" s="431"/>
      <c r="H123" s="431"/>
      <c r="I123" s="32"/>
    </row>
    <row r="124" spans="1:9">
      <c r="A124" s="4"/>
      <c r="B124" s="33" t="s">
        <v>305</v>
      </c>
      <c r="C124" s="35" t="s">
        <v>1024</v>
      </c>
      <c r="D124" s="431"/>
      <c r="E124" s="431"/>
      <c r="F124" s="431"/>
      <c r="G124" s="431"/>
      <c r="H124" s="431"/>
      <c r="I124" s="32"/>
    </row>
    <row r="125" spans="1:9">
      <c r="A125" s="4"/>
      <c r="B125" s="33" t="s">
        <v>306</v>
      </c>
      <c r="C125" s="35" t="s">
        <v>1024</v>
      </c>
      <c r="D125" s="431"/>
      <c r="E125" s="431"/>
      <c r="F125" s="431"/>
      <c r="G125" s="431"/>
      <c r="H125" s="431"/>
      <c r="I125" s="32"/>
    </row>
    <row r="126" spans="1:9">
      <c r="A126" s="4"/>
      <c r="B126" s="33" t="s">
        <v>307</v>
      </c>
      <c r="C126" s="35" t="s">
        <v>1024</v>
      </c>
      <c r="D126" s="431"/>
      <c r="E126" s="431"/>
      <c r="F126" s="431"/>
      <c r="G126" s="431"/>
      <c r="H126" s="431"/>
      <c r="I126" s="32"/>
    </row>
    <row r="127" spans="1:9">
      <c r="A127" s="4"/>
      <c r="B127" s="33" t="s">
        <v>308</v>
      </c>
      <c r="C127" s="35" t="s">
        <v>1024</v>
      </c>
      <c r="D127" s="431"/>
      <c r="E127" s="431"/>
      <c r="F127" s="431"/>
      <c r="G127" s="431"/>
      <c r="H127" s="431"/>
      <c r="I127" s="32"/>
    </row>
    <row r="128" spans="1:9">
      <c r="A128" s="4"/>
      <c r="B128" s="33" t="s">
        <v>309</v>
      </c>
      <c r="C128" s="35" t="s">
        <v>1024</v>
      </c>
      <c r="D128" s="431"/>
      <c r="E128" s="431"/>
      <c r="F128" s="431"/>
      <c r="G128" s="431"/>
      <c r="H128" s="431"/>
      <c r="I128" s="32"/>
    </row>
    <row r="129" spans="1:9">
      <c r="A129" s="4"/>
      <c r="B129" s="33" t="s">
        <v>310</v>
      </c>
      <c r="C129" s="35" t="s">
        <v>1024</v>
      </c>
      <c r="D129" s="431"/>
      <c r="E129" s="431"/>
      <c r="F129" s="431"/>
      <c r="G129" s="431"/>
      <c r="H129" s="431"/>
      <c r="I129" s="32"/>
    </row>
    <row r="130" spans="1:9">
      <c r="A130" s="4"/>
      <c r="B130" s="33" t="s">
        <v>311</v>
      </c>
      <c r="C130" s="35" t="s">
        <v>1024</v>
      </c>
      <c r="D130" s="431"/>
      <c r="E130" s="431"/>
      <c r="F130" s="431"/>
      <c r="G130" s="431"/>
      <c r="H130" s="431"/>
      <c r="I130" s="32"/>
    </row>
    <row r="131" spans="1:9">
      <c r="A131" s="4"/>
      <c r="B131" s="33" t="s">
        <v>312</v>
      </c>
      <c r="C131" s="35" t="s">
        <v>1024</v>
      </c>
      <c r="D131" s="431"/>
      <c r="E131" s="431"/>
      <c r="F131" s="431"/>
      <c r="G131" s="431"/>
      <c r="H131" s="431"/>
      <c r="I131" s="32"/>
    </row>
    <row r="132" spans="1:9">
      <c r="A132" s="4"/>
      <c r="B132" s="33" t="s">
        <v>313</v>
      </c>
      <c r="C132" s="35" t="s">
        <v>1024</v>
      </c>
      <c r="D132" s="431"/>
      <c r="E132" s="431"/>
      <c r="F132" s="431"/>
      <c r="G132" s="431"/>
      <c r="H132" s="431"/>
      <c r="I132" s="32"/>
    </row>
    <row r="133" spans="1:9">
      <c r="A133" s="4"/>
      <c r="B133" s="33" t="s">
        <v>314</v>
      </c>
      <c r="C133" s="35" t="s">
        <v>1024</v>
      </c>
      <c r="D133" s="431"/>
      <c r="E133" s="431"/>
      <c r="F133" s="431"/>
      <c r="G133" s="431"/>
      <c r="H133" s="431"/>
      <c r="I133" s="32"/>
    </row>
    <row r="134" spans="1:9">
      <c r="A134" s="4"/>
      <c r="B134" s="33" t="s">
        <v>315</v>
      </c>
      <c r="C134" s="35" t="s">
        <v>1024</v>
      </c>
      <c r="D134" s="431"/>
      <c r="E134" s="431"/>
      <c r="F134" s="431"/>
      <c r="G134" s="431"/>
      <c r="H134" s="431"/>
      <c r="I134" s="32"/>
    </row>
    <row r="135" spans="1:9">
      <c r="A135" s="4"/>
      <c r="B135" s="33" t="s">
        <v>316</v>
      </c>
      <c r="C135" s="35" t="s">
        <v>1024</v>
      </c>
      <c r="D135" s="431"/>
      <c r="E135" s="431"/>
      <c r="F135" s="431"/>
      <c r="G135" s="431"/>
      <c r="H135" s="431"/>
      <c r="I135" s="32"/>
    </row>
    <row r="136" spans="1:9">
      <c r="I136" s="32"/>
    </row>
  </sheetData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5" priority="24" operator="notEqual">
      <formula>"Select grade 5 level from dropdown list →"</formula>
    </cfRule>
    <cfRule type="expression" dxfId="24" priority="25">
      <formula>SUM($D$12:$H$12)&gt;0</formula>
    </cfRule>
  </conditionalFormatting>
  <conditionalFormatting sqref="B2:H2">
    <cfRule type="expression" dxfId="23" priority="10">
      <formula>$B$2&lt;&gt;School</formula>
    </cfRule>
  </conditionalFormatting>
  <conditionalFormatting sqref="B3:H3">
    <cfRule type="expression" dxfId="22" priority="8">
      <formula>Year1=""</formula>
    </cfRule>
  </conditionalFormatting>
  <conditionalFormatting sqref="B75:C75">
    <cfRule type="expression" dxfId="21" priority="27">
      <formula>AND(ISBLANK($D$75)=TRUE,SUM($D$72:$H$72)&lt;&gt;0)</formula>
    </cfRule>
  </conditionalFormatting>
  <conditionalFormatting sqref="C88:C135">
    <cfRule type="expression" dxfId="20" priority="4">
      <formula>AND(ROW()-85&gt;$D$75,C88&lt;&gt;"Select from drop-down list →")</formula>
    </cfRule>
  </conditionalFormatting>
  <conditionalFormatting sqref="A88:H135">
    <cfRule type="expression" dxfId="19" priority="108">
      <formula>ROW()-85&gt;$D$75</formula>
    </cfRule>
  </conditionalFormatting>
  <conditionalFormatting sqref="C77 C82">
    <cfRule type="cellIs" dxfId="18" priority="81" operator="equal">
      <formula>"Select from drop-down list →"</formula>
    </cfRule>
  </conditionalFormatting>
  <conditionalFormatting sqref="B87:H87">
    <cfRule type="expression" dxfId="17" priority="7">
      <formula>$D$75&lt;=2</formula>
    </cfRule>
  </conditionalFormatting>
  <conditionalFormatting sqref="C30 C48">
    <cfRule type="expression" dxfId="16" priority="5">
      <formula>$C$30="Complete Cell C12 above"</formula>
    </cfRule>
  </conditionalFormatting>
  <conditionalFormatting sqref="E75:H75">
    <cfRule type="expression" dxfId="15" priority="3">
      <formula>($E$75)&lt;&gt;""</formula>
    </cfRule>
  </conditionalFormatting>
  <conditionalFormatting sqref="D73:H73">
    <cfRule type="cellIs" dxfId="14" priority="2" operator="notEqual">
      <formula>0</formula>
    </cfRule>
  </conditionalFormatting>
  <conditionalFormatting sqref="B73:C73">
    <cfRule type="expression" dxfId="13" priority="1">
      <formula>COUNTIF(D73:H73,0)&lt;&gt;5</formula>
    </cfRule>
  </conditionalFormatting>
  <conditionalFormatting sqref="B88:H135">
    <cfRule type="expression" dxfId="12" priority="91">
      <formula>ROW()-85=$D$75</formula>
    </cfRule>
  </conditionalFormatting>
  <conditionalFormatting sqref="D88:H135">
    <cfRule type="expression" dxfId="11" priority="30">
      <formula>AND(ROW()-85&gt;$D$75,D88&lt;&gt;0)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5546875" defaultRowHeight="12.75"/>
  <cols>
    <col min="1" max="1" width="1.7109375" style="32" customWidth="1"/>
    <col min="2" max="2" width="34.7109375" style="32" customWidth="1"/>
    <col min="3" max="3" width="13" style="32" customWidth="1"/>
    <col min="4" max="8" width="15.7109375" style="32" customWidth="1"/>
    <col min="9" max="9" width="1.7109375" style="32" customWidth="1"/>
    <col min="10" max="10" width="63.140625" style="32" customWidth="1"/>
    <col min="11" max="11" width="1.7109375" style="32" customWidth="1"/>
    <col min="12" max="16" width="15.7109375" style="32" customWidth="1"/>
    <col min="17" max="17" width="2.7109375" style="32" customWidth="1"/>
    <col min="18" max="18" width="15.42578125" style="32" bestFit="1" customWidth="1"/>
    <col min="19" max="22" width="14.42578125" style="32" customWidth="1"/>
    <col min="23" max="16384" width="8.8554687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SELECT FROM DROP-DOWN LIST →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5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.75">
      <c r="A5" s="226"/>
      <c r="B5" s="416"/>
      <c r="C5" s="215" t="s">
        <v>212</v>
      </c>
      <c r="D5" s="426" t="str">
        <f>CONTROL!$G$19</f>
        <v>-</v>
      </c>
      <c r="E5" s="426" t="str">
        <f>CONTROL!$G$20</f>
        <v>-</v>
      </c>
      <c r="F5" s="426" t="str">
        <f>CONTROL!$G$21</f>
        <v>-</v>
      </c>
      <c r="G5" s="426" t="str">
        <f>CONTROL!$G$22</f>
        <v>-</v>
      </c>
      <c r="H5" s="426" t="str">
        <f>CONTROL!$G$23</f>
        <v>-</v>
      </c>
      <c r="I5" s="285"/>
      <c r="J5" s="237"/>
      <c r="L5" s="278"/>
    </row>
    <row r="6" spans="1:12" ht="18.75">
      <c r="A6" s="226"/>
      <c r="B6" s="416"/>
      <c r="C6" s="215" t="s">
        <v>174</v>
      </c>
      <c r="D6" s="430" t="str">
        <f>CONTROL!E92</f>
        <v/>
      </c>
      <c r="E6" s="430" t="str">
        <f>CONTROL!F92</f>
        <v/>
      </c>
      <c r="F6" s="430" t="str">
        <f>CONTROL!G92</f>
        <v/>
      </c>
      <c r="G6" s="430" t="str">
        <f>CONTROL!H92</f>
        <v/>
      </c>
      <c r="H6" s="430" t="str">
        <f>CONTROL!I92</f>
        <v/>
      </c>
      <c r="I6" s="285"/>
      <c r="J6" s="420"/>
    </row>
    <row r="7" spans="1:12" ht="18.75">
      <c r="A7" s="226"/>
      <c r="B7" s="417"/>
      <c r="C7" s="215" t="s">
        <v>175</v>
      </c>
      <c r="D7" s="515" t="str">
        <f ca="1">CONTROL!E57</f>
        <v>Complete Tab 2</v>
      </c>
      <c r="E7" s="515" t="str">
        <f ca="1">CONTROL!F57</f>
        <v>Complete Tab 2</v>
      </c>
      <c r="F7" s="515" t="str">
        <f ca="1">CONTROL!G57</f>
        <v>Complete Tab 2</v>
      </c>
      <c r="G7" s="515" t="str">
        <f ca="1">CONTROL!H57</f>
        <v>Complete Tab 2</v>
      </c>
      <c r="H7" s="515" t="str">
        <f ca="1">CONTROL!I57</f>
        <v>Complete Tab 2</v>
      </c>
      <c r="I7" s="285"/>
      <c r="J7" s="422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68" t="s">
        <v>234</v>
      </c>
      <c r="E9" s="569"/>
      <c r="F9" s="569"/>
      <c r="G9" s="569"/>
      <c r="H9" s="570"/>
      <c r="I9" s="226"/>
      <c r="J9" s="286" t="s">
        <v>237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218</v>
      </c>
      <c r="D11" s="228" t="s">
        <v>211</v>
      </c>
      <c r="E11" s="229"/>
      <c r="F11" s="229"/>
      <c r="G11" s="229"/>
      <c r="H11" s="230"/>
      <c r="I11" s="226"/>
      <c r="J11" s="283" t="s">
        <v>233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219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00000000000001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220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00000000000001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00000000000001" customHeight="1">
      <c r="A39" s="227"/>
      <c r="B39" s="221" t="s">
        <v>217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00000000000001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mergeCells count="1">
    <mergeCell ref="D9:H9"/>
  </mergeCells>
  <conditionalFormatting sqref="B2:J2">
    <cfRule type="expression" dxfId="10" priority="3">
      <formula>School="Enter School Name Here"</formula>
    </cfRule>
  </conditionalFormatting>
  <conditionalFormatting sqref="J7">
    <cfRule type="notContainsBlanks" dxfId="9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I15" sqref="I15"/>
    </sheetView>
  </sheetViews>
  <sheetFormatPr defaultColWidth="8.85546875" defaultRowHeight="15"/>
  <cols>
    <col min="1" max="1" width="3.7109375" style="98" customWidth="1"/>
    <col min="2" max="3" width="2.28515625" style="98" customWidth="1"/>
    <col min="4" max="4" width="25.7109375" style="98" customWidth="1"/>
    <col min="5" max="5" width="40.7109375" style="99" customWidth="1"/>
    <col min="6" max="6" width="2.7109375" style="99" customWidth="1"/>
    <col min="7" max="7" width="16.28515625" style="100" bestFit="1" customWidth="1"/>
    <col min="8" max="8" width="2.7109375" style="101" customWidth="1"/>
    <col min="9" max="13" width="13.7109375" style="101" customWidth="1"/>
    <col min="14" max="14" width="55.7109375" style="102" customWidth="1"/>
    <col min="15" max="16384" width="8.85546875" style="98"/>
  </cols>
  <sheetData>
    <row r="1" spans="2:14" ht="15.75" thickBot="1"/>
    <row r="2" spans="2:14" s="99" customFormat="1" ht="16.5" customHeight="1" thickTop="1">
      <c r="B2" s="571" t="s">
        <v>238</v>
      </c>
      <c r="C2" s="572"/>
      <c r="D2" s="572"/>
      <c r="E2" s="572"/>
      <c r="F2" s="573"/>
      <c r="G2" s="582" t="str">
        <f>IF(CONTROL!J5=0,Mssg1,School)</f>
        <v>SELECT FROM DROP-DOWN LIST →</v>
      </c>
      <c r="H2" s="583"/>
      <c r="I2" s="583"/>
      <c r="J2" s="583"/>
      <c r="K2" s="583"/>
      <c r="L2" s="583"/>
      <c r="M2" s="583"/>
      <c r="N2" s="400"/>
    </row>
    <row r="3" spans="2:14" s="99" customFormat="1" ht="14.25" customHeight="1">
      <c r="B3" s="574"/>
      <c r="C3" s="575"/>
      <c r="D3" s="575"/>
      <c r="E3" s="575"/>
      <c r="F3" s="576"/>
      <c r="G3" s="584"/>
      <c r="H3" s="585"/>
      <c r="I3" s="585"/>
      <c r="J3" s="585"/>
      <c r="K3" s="585"/>
      <c r="L3" s="585"/>
      <c r="M3" s="585"/>
      <c r="N3" s="401" t="s">
        <v>97</v>
      </c>
    </row>
    <row r="4" spans="2:14" s="99" customFormat="1" ht="14.25" customHeight="1">
      <c r="B4" s="577"/>
      <c r="C4" s="578"/>
      <c r="D4" s="578"/>
      <c r="E4" s="578"/>
      <c r="F4" s="579"/>
      <c r="G4" s="580" t="s">
        <v>109</v>
      </c>
      <c r="H4" s="581"/>
      <c r="I4" s="581"/>
      <c r="J4" s="581"/>
      <c r="K4" s="581"/>
      <c r="L4" s="581"/>
      <c r="M4" s="581"/>
      <c r="N4" s="401"/>
    </row>
    <row r="5" spans="2:14" s="99" customFormat="1" ht="30">
      <c r="B5" s="592" t="s">
        <v>1219</v>
      </c>
      <c r="C5" s="593"/>
      <c r="D5" s="593"/>
      <c r="E5" s="593"/>
      <c r="F5" s="594"/>
      <c r="G5" s="580" t="str">
        <f>CONTROL!$G$19&amp;" THROUGH "&amp;CONTROL!$G$23</f>
        <v>- THROUGH -</v>
      </c>
      <c r="H5" s="581"/>
      <c r="I5" s="581"/>
      <c r="J5" s="581"/>
      <c r="K5" s="581"/>
      <c r="L5" s="581"/>
      <c r="M5" s="581"/>
      <c r="N5" s="402" t="s">
        <v>239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I66</f>
        <v>0</v>
      </c>
      <c r="J6" s="108">
        <f>J66</f>
        <v>0</v>
      </c>
      <c r="K6" s="108">
        <f>K66</f>
        <v>0</v>
      </c>
      <c r="L6" s="108">
        <f>L66</f>
        <v>0</v>
      </c>
      <c r="M6" s="376">
        <f>M66</f>
        <v>0</v>
      </c>
      <c r="N6" s="403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I158</f>
        <v>0</v>
      </c>
      <c r="J7" s="114">
        <f>J158</f>
        <v>0</v>
      </c>
      <c r="K7" s="114">
        <f>K158</f>
        <v>0</v>
      </c>
      <c r="L7" s="114">
        <f>L158</f>
        <v>0</v>
      </c>
      <c r="M7" s="377">
        <f>M158</f>
        <v>0</v>
      </c>
      <c r="N7" s="403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J160</f>
        <v>0</v>
      </c>
      <c r="K8" s="114">
        <f>K160</f>
        <v>0</v>
      </c>
      <c r="L8" s="114">
        <f>L160</f>
        <v>0</v>
      </c>
      <c r="M8" s="377">
        <f>M160</f>
        <v>0</v>
      </c>
      <c r="N8" s="403"/>
    </row>
    <row r="9" spans="2:14" s="99" customFormat="1">
      <c r="B9" s="352" t="s">
        <v>261</v>
      </c>
      <c r="C9" s="353"/>
      <c r="D9" s="353"/>
      <c r="E9" s="115"/>
      <c r="F9" s="115"/>
      <c r="G9" s="116"/>
      <c r="H9" s="117"/>
      <c r="I9" s="354">
        <f>I179</f>
        <v>0</v>
      </c>
      <c r="J9" s="354">
        <f>J179</f>
        <v>0</v>
      </c>
      <c r="K9" s="354">
        <f>K179</f>
        <v>0</v>
      </c>
      <c r="L9" s="354">
        <f>L179</f>
        <v>0</v>
      </c>
      <c r="M9" s="378">
        <f>M179</f>
        <v>0</v>
      </c>
      <c r="N9" s="403"/>
    </row>
    <row r="10" spans="2:14" s="99" customFormat="1" ht="8.1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4"/>
    </row>
    <row r="11" spans="2:14" s="99" customFormat="1">
      <c r="B11" s="589"/>
      <c r="C11" s="590"/>
      <c r="D11" s="590"/>
      <c r="E11" s="590"/>
      <c r="F11" s="121"/>
      <c r="G11" s="591"/>
      <c r="H11" s="588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4"/>
    </row>
    <row r="12" spans="2:14" s="124" customFormat="1">
      <c r="B12" s="589"/>
      <c r="C12" s="590"/>
      <c r="D12" s="590"/>
      <c r="E12" s="590"/>
      <c r="F12" s="121"/>
      <c r="G12" s="591"/>
      <c r="H12" s="588"/>
      <c r="I12" s="123" t="str">
        <f>CONTROL!G19</f>
        <v>-</v>
      </c>
      <c r="J12" s="123" t="str">
        <f>CONTROL!G20</f>
        <v>-</v>
      </c>
      <c r="K12" s="123" t="str">
        <f>CONTROL!G21</f>
        <v>-</v>
      </c>
      <c r="L12" s="123" t="str">
        <f>CONTROL!G22</f>
        <v>-</v>
      </c>
      <c r="M12" s="380" t="str">
        <f>CONTROL!G23</f>
        <v>-</v>
      </c>
      <c r="N12" s="405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5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6" t="s">
        <v>108</v>
      </c>
      <c r="J14" s="586"/>
      <c r="K14" s="586"/>
      <c r="L14" s="586"/>
      <c r="M14" s="587"/>
      <c r="N14" s="406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6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(2022-23)</v>
      </c>
      <c r="H16" s="131"/>
      <c r="I16" s="136"/>
      <c r="J16" s="136"/>
      <c r="K16" s="136"/>
      <c r="L16" s="136"/>
      <c r="M16" s="136"/>
      <c r="N16" s="406"/>
    </row>
    <row r="17" spans="2:14" s="118" customFormat="1">
      <c r="B17" s="133"/>
      <c r="C17" s="134"/>
      <c r="D17" s="137" t="s">
        <v>147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3"/>
    </row>
    <row r="18" spans="2:14" s="118" customFormat="1">
      <c r="B18" s="133"/>
      <c r="C18" s="134"/>
      <c r="D18" s="137" t="s">
        <v>187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3"/>
    </row>
    <row r="19" spans="2:14" s="118" customFormat="1">
      <c r="B19" s="133"/>
      <c r="C19" s="134"/>
      <c r="D19" s="137" t="s">
        <v>188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3"/>
    </row>
    <row r="20" spans="2:14" s="118" customFormat="1">
      <c r="B20" s="133"/>
      <c r="C20" s="134"/>
      <c r="D20" s="137" t="s">
        <v>189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3"/>
    </row>
    <row r="21" spans="2:14" s="118" customFormat="1">
      <c r="B21" s="133"/>
      <c r="C21" s="134"/>
      <c r="D21" s="137" t="s">
        <v>190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3"/>
    </row>
    <row r="22" spans="2:14" s="118" customFormat="1">
      <c r="B22" s="133"/>
      <c r="C22" s="134"/>
      <c r="D22" s="137" t="s">
        <v>191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3"/>
    </row>
    <row r="23" spans="2:14" s="118" customFormat="1">
      <c r="B23" s="133"/>
      <c r="C23" s="134"/>
      <c r="D23" s="137" t="s">
        <v>192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3"/>
    </row>
    <row r="24" spans="2:14" s="118" customFormat="1">
      <c r="B24" s="133"/>
      <c r="C24" s="134"/>
      <c r="D24" s="137" t="s">
        <v>193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3"/>
    </row>
    <row r="25" spans="2:14" s="118" customFormat="1">
      <c r="B25" s="133"/>
      <c r="C25" s="134"/>
      <c r="D25" s="137" t="s">
        <v>194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3"/>
    </row>
    <row r="26" spans="2:14" s="118" customFormat="1">
      <c r="B26" s="133"/>
      <c r="C26" s="134"/>
      <c r="D26" s="137" t="s">
        <v>195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3"/>
    </row>
    <row r="27" spans="2:14" s="118" customFormat="1">
      <c r="B27" s="133"/>
      <c r="C27" s="134"/>
      <c r="D27" s="137" t="s">
        <v>196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3"/>
    </row>
    <row r="28" spans="2:14" s="118" customFormat="1">
      <c r="B28" s="133"/>
      <c r="C28" s="134"/>
      <c r="D28" s="137" t="s">
        <v>197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3"/>
    </row>
    <row r="29" spans="2:14" s="118" customFormat="1">
      <c r="B29" s="133"/>
      <c r="C29" s="134"/>
      <c r="D29" s="137" t="s">
        <v>198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3"/>
    </row>
    <row r="30" spans="2:14" s="118" customFormat="1">
      <c r="B30" s="133"/>
      <c r="C30" s="134"/>
      <c r="D30" s="137" t="s">
        <v>199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3"/>
    </row>
    <row r="31" spans="2:14" s="118" customFormat="1">
      <c r="B31" s="133"/>
      <c r="C31" s="134"/>
      <c r="D31" s="137" t="s">
        <v>200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3"/>
    </row>
    <row r="32" spans="2:14" s="118" customFormat="1" ht="17.25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4" t="s">
        <v>264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3"/>
    </row>
    <row r="33" spans="2:14" s="118" customFormat="1">
      <c r="B33" s="133"/>
      <c r="C33" s="134"/>
      <c r="D33" s="214" t="s">
        <v>263</v>
      </c>
      <c r="E33" s="210"/>
      <c r="F33" s="414" t="s">
        <v>264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3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3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6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3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3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3"/>
    </row>
    <row r="39" spans="2:14" s="118" customFormat="1">
      <c r="B39" s="133"/>
      <c r="C39" s="134"/>
      <c r="D39" s="147" t="s">
        <v>28</v>
      </c>
      <c r="E39" s="129"/>
      <c r="F39" s="129"/>
      <c r="G39" s="130"/>
      <c r="H39" s="131"/>
      <c r="I39" s="144">
        <v>0</v>
      </c>
      <c r="J39" s="144">
        <v>0</v>
      </c>
      <c r="K39" s="144">
        <v>0</v>
      </c>
      <c r="L39" s="144">
        <v>0</v>
      </c>
      <c r="M39" s="383">
        <v>0</v>
      </c>
      <c r="N39" s="403"/>
    </row>
    <row r="40" spans="2:14" s="118" customFormat="1" ht="17.25">
      <c r="B40" s="133"/>
      <c r="C40" s="134"/>
      <c r="D40" s="137" t="s">
        <v>1182</v>
      </c>
      <c r="E40" s="129"/>
      <c r="F40" s="129"/>
      <c r="G40" s="130"/>
      <c r="H40" s="131"/>
      <c r="I40" s="141">
        <v>0</v>
      </c>
      <c r="J40" s="141">
        <v>0</v>
      </c>
      <c r="K40" s="141">
        <v>0</v>
      </c>
      <c r="L40" s="141">
        <v>0</v>
      </c>
      <c r="M40" s="384">
        <v>0</v>
      </c>
      <c r="N40" s="545"/>
    </row>
    <row r="41" spans="2:14" s="118" customFormat="1">
      <c r="B41" s="133"/>
      <c r="C41" s="134" t="s">
        <v>29</v>
      </c>
      <c r="D41" s="111"/>
      <c r="E41" s="129"/>
      <c r="F41" s="129"/>
      <c r="G41" s="130"/>
      <c r="H41" s="131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385">
        <f>SUM(M33:M40)</f>
        <v>0</v>
      </c>
      <c r="N41" s="403"/>
    </row>
    <row r="42" spans="2:14" s="129" customFormat="1" ht="7.5" customHeight="1">
      <c r="B42" s="133"/>
      <c r="C42" s="134"/>
      <c r="D42" s="134"/>
      <c r="E42" s="121"/>
      <c r="F42" s="121"/>
      <c r="G42" s="130"/>
      <c r="H42" s="131"/>
      <c r="I42" s="149"/>
      <c r="J42" s="150"/>
      <c r="K42" s="150"/>
      <c r="L42" s="150"/>
      <c r="M42" s="150"/>
      <c r="N42" s="406"/>
    </row>
    <row r="43" spans="2:14" s="118" customFormat="1" ht="12" customHeight="1">
      <c r="B43" s="109"/>
      <c r="C43" s="110" t="s">
        <v>30</v>
      </c>
      <c r="D43" s="110"/>
      <c r="E43" s="121"/>
      <c r="F43" s="121"/>
      <c r="G43" s="130"/>
      <c r="H43" s="131"/>
      <c r="I43" s="151"/>
      <c r="J43" s="152"/>
      <c r="K43" s="152"/>
      <c r="L43" s="152"/>
      <c r="M43" s="152"/>
      <c r="N43" s="406"/>
    </row>
    <row r="44" spans="2:14" s="118" customFormat="1">
      <c r="B44" s="133"/>
      <c r="C44" s="134"/>
      <c r="D44" s="111" t="s">
        <v>31</v>
      </c>
      <c r="E44" s="129"/>
      <c r="F44" s="129"/>
      <c r="G44" s="130"/>
      <c r="H44" s="131"/>
      <c r="I44" s="144">
        <v>0</v>
      </c>
      <c r="J44" s="144">
        <v>0</v>
      </c>
      <c r="K44" s="144">
        <v>0</v>
      </c>
      <c r="L44" s="144">
        <v>0</v>
      </c>
      <c r="M44" s="383">
        <v>0</v>
      </c>
      <c r="N44" s="403"/>
    </row>
    <row r="45" spans="2:14" s="118" customFormat="1">
      <c r="B45" s="133"/>
      <c r="C45" s="134"/>
      <c r="D45" s="111" t="s">
        <v>32</v>
      </c>
      <c r="E45" s="129"/>
      <c r="F45" s="129"/>
      <c r="G45" s="130"/>
      <c r="H45" s="131"/>
      <c r="I45" s="153">
        <v>0</v>
      </c>
      <c r="J45" s="153">
        <v>0</v>
      </c>
      <c r="K45" s="153">
        <v>0</v>
      </c>
      <c r="L45" s="153">
        <v>0</v>
      </c>
      <c r="M45" s="386">
        <v>0</v>
      </c>
      <c r="N45" s="403"/>
    </row>
    <row r="46" spans="2:14" s="118" customFormat="1">
      <c r="B46" s="133"/>
      <c r="C46" s="134"/>
      <c r="D46" s="111" t="s">
        <v>33</v>
      </c>
      <c r="E46" s="129"/>
      <c r="F46" s="129"/>
      <c r="G46" s="130"/>
      <c r="H46" s="131"/>
      <c r="I46" s="144">
        <v>0</v>
      </c>
      <c r="J46" s="144">
        <v>0</v>
      </c>
      <c r="K46" s="144">
        <v>0</v>
      </c>
      <c r="L46" s="144">
        <v>0</v>
      </c>
      <c r="M46" s="383">
        <v>0</v>
      </c>
      <c r="N46" s="403"/>
    </row>
    <row r="47" spans="2:14" s="118" customFormat="1">
      <c r="B47" s="133"/>
      <c r="C47" s="134"/>
      <c r="D47" s="111" t="s">
        <v>34</v>
      </c>
      <c r="E47" s="129"/>
      <c r="F47" s="129"/>
      <c r="G47" s="130"/>
      <c r="H47" s="131"/>
      <c r="I47" s="153">
        <v>0</v>
      </c>
      <c r="J47" s="153">
        <v>0</v>
      </c>
      <c r="K47" s="153">
        <v>0</v>
      </c>
      <c r="L47" s="153">
        <v>0</v>
      </c>
      <c r="M47" s="386">
        <v>0</v>
      </c>
      <c r="N47" s="403"/>
    </row>
    <row r="48" spans="2:14" s="118" customFormat="1">
      <c r="B48" s="133"/>
      <c r="C48" s="134"/>
      <c r="D48" s="111" t="s">
        <v>1939</v>
      </c>
      <c r="E48" s="129"/>
      <c r="F48" s="129"/>
      <c r="G48" s="130"/>
      <c r="H48" s="131"/>
      <c r="I48" s="153">
        <v>0</v>
      </c>
      <c r="J48" s="153">
        <v>0</v>
      </c>
      <c r="K48" s="553">
        <v>0</v>
      </c>
      <c r="L48" s="553">
        <v>0</v>
      </c>
      <c r="M48" s="554"/>
      <c r="N48" s="547"/>
    </row>
    <row r="49" spans="2:14" s="118" customFormat="1" ht="12" customHeight="1">
      <c r="B49" s="133"/>
      <c r="C49" s="134"/>
      <c r="D49" s="110" t="s">
        <v>25</v>
      </c>
      <c r="E49" s="129"/>
      <c r="F49" s="129"/>
      <c r="G49" s="130"/>
      <c r="H49" s="131"/>
      <c r="I49" s="146"/>
      <c r="J49" s="146"/>
      <c r="K49" s="146"/>
      <c r="L49" s="146"/>
      <c r="M49" s="146"/>
      <c r="N49" s="406"/>
    </row>
    <row r="50" spans="2:14" s="118" customFormat="1">
      <c r="B50" s="133"/>
      <c r="C50" s="134"/>
      <c r="D50" s="147" t="s">
        <v>35</v>
      </c>
      <c r="E50" s="129"/>
      <c r="F50" s="148"/>
      <c r="G50" s="112"/>
      <c r="H50" s="131"/>
      <c r="I50" s="144">
        <v>0</v>
      </c>
      <c r="J50" s="144">
        <v>0</v>
      </c>
      <c r="K50" s="144">
        <v>0</v>
      </c>
      <c r="L50" s="144">
        <v>0</v>
      </c>
      <c r="M50" s="383">
        <v>0</v>
      </c>
      <c r="N50" s="403"/>
    </row>
    <row r="51" spans="2:14" s="118" customFormat="1">
      <c r="B51" s="133"/>
      <c r="C51" s="134"/>
      <c r="D51" s="147" t="s">
        <v>28</v>
      </c>
      <c r="E51" s="129"/>
      <c r="F51" s="148"/>
      <c r="G51" s="112"/>
      <c r="H51" s="131"/>
      <c r="I51" s="144">
        <v>0</v>
      </c>
      <c r="J51" s="144">
        <v>0</v>
      </c>
      <c r="K51" s="144">
        <v>0</v>
      </c>
      <c r="L51" s="144">
        <v>0</v>
      </c>
      <c r="M51" s="383">
        <v>0</v>
      </c>
      <c r="N51" s="403"/>
    </row>
    <row r="52" spans="2:14" s="118" customFormat="1" ht="13.5" customHeight="1">
      <c r="B52" s="133"/>
      <c r="C52" s="134"/>
      <c r="D52" s="147" t="s">
        <v>36</v>
      </c>
      <c r="E52" s="129"/>
      <c r="F52" s="129"/>
      <c r="G52" s="130"/>
      <c r="H52" s="131"/>
      <c r="I52" s="141">
        <v>0</v>
      </c>
      <c r="J52" s="141">
        <v>0</v>
      </c>
      <c r="K52" s="141">
        <v>0</v>
      </c>
      <c r="L52" s="141">
        <v>0</v>
      </c>
      <c r="M52" s="384">
        <v>0</v>
      </c>
      <c r="N52" s="403"/>
    </row>
    <row r="53" spans="2:14" s="118" customFormat="1">
      <c r="B53" s="133"/>
      <c r="C53" s="137" t="s">
        <v>37</v>
      </c>
      <c r="D53" s="111"/>
      <c r="E53" s="129"/>
      <c r="F53" s="129"/>
      <c r="G53" s="130"/>
      <c r="H53" s="131"/>
      <c r="I53" s="142">
        <f>SUM(I44:I52)</f>
        <v>0</v>
      </c>
      <c r="J53" s="143">
        <f>SUM(J44:J52)</f>
        <v>0</v>
      </c>
      <c r="K53" s="143">
        <f>SUM(K44:K52)</f>
        <v>0</v>
      </c>
      <c r="L53" s="143">
        <f>SUM(L44:L52)</f>
        <v>0</v>
      </c>
      <c r="M53" s="385">
        <f>SUM(M44:M52)</f>
        <v>0</v>
      </c>
      <c r="N53" s="403"/>
    </row>
    <row r="54" spans="2:14" s="129" customFormat="1" ht="7.5" customHeight="1">
      <c r="B54" s="133"/>
      <c r="C54" s="134"/>
      <c r="D54" s="134"/>
      <c r="E54" s="121"/>
      <c r="F54" s="121"/>
      <c r="G54" s="130"/>
      <c r="H54" s="131"/>
      <c r="I54" s="149"/>
      <c r="J54" s="150"/>
      <c r="K54" s="150"/>
      <c r="L54" s="150"/>
      <c r="M54" s="150"/>
      <c r="N54" s="406"/>
    </row>
    <row r="55" spans="2:14" s="118" customFormat="1">
      <c r="B55" s="109"/>
      <c r="C55" s="110" t="s">
        <v>38</v>
      </c>
      <c r="D55" s="110"/>
      <c r="E55" s="121"/>
      <c r="F55" s="121"/>
      <c r="G55" s="130"/>
      <c r="H55" s="131"/>
      <c r="I55" s="151"/>
      <c r="J55" s="152"/>
      <c r="K55" s="152"/>
      <c r="L55" s="152"/>
      <c r="M55" s="152"/>
      <c r="N55" s="406"/>
    </row>
    <row r="56" spans="2:14" s="118" customFormat="1">
      <c r="B56" s="133"/>
      <c r="C56" s="134"/>
      <c r="D56" s="111" t="s">
        <v>39</v>
      </c>
      <c r="E56" s="129"/>
      <c r="F56" s="129"/>
      <c r="G56" s="130"/>
      <c r="H56" s="131"/>
      <c r="I56" s="144">
        <v>0</v>
      </c>
      <c r="J56" s="144">
        <v>0</v>
      </c>
      <c r="K56" s="144">
        <v>0</v>
      </c>
      <c r="L56" s="144">
        <v>0</v>
      </c>
      <c r="M56" s="383">
        <v>0</v>
      </c>
      <c r="N56" s="403"/>
    </row>
    <row r="57" spans="2:14" s="118" customFormat="1">
      <c r="B57" s="133"/>
      <c r="C57" s="134"/>
      <c r="D57" s="111" t="s">
        <v>40</v>
      </c>
      <c r="E57" s="129"/>
      <c r="F57" s="129"/>
      <c r="G57" s="130"/>
      <c r="H57" s="131"/>
      <c r="I57" s="153">
        <v>0</v>
      </c>
      <c r="J57" s="153">
        <v>0</v>
      </c>
      <c r="K57" s="153">
        <v>0</v>
      </c>
      <c r="L57" s="153">
        <v>0</v>
      </c>
      <c r="M57" s="386">
        <v>0</v>
      </c>
      <c r="N57" s="403"/>
    </row>
    <row r="58" spans="2:14" s="118" customFormat="1">
      <c r="B58" s="133"/>
      <c r="C58" s="134"/>
      <c r="D58" s="111" t="s">
        <v>41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3"/>
    </row>
    <row r="59" spans="2:14" s="118" customFormat="1">
      <c r="B59" s="133"/>
      <c r="C59" s="134"/>
      <c r="D59" s="111" t="s">
        <v>42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3"/>
    </row>
    <row r="60" spans="2:14" s="118" customFormat="1">
      <c r="B60" s="133"/>
      <c r="C60" s="134"/>
      <c r="D60" s="111" t="s">
        <v>43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3"/>
    </row>
    <row r="61" spans="2:14" s="118" customFormat="1">
      <c r="B61" s="133"/>
      <c r="C61" s="134"/>
      <c r="D61" s="111" t="s">
        <v>44</v>
      </c>
      <c r="E61" s="129"/>
      <c r="F61" s="129"/>
      <c r="G61" s="130"/>
      <c r="H61" s="131"/>
      <c r="I61" s="144">
        <v>0</v>
      </c>
      <c r="J61" s="144">
        <v>0</v>
      </c>
      <c r="K61" s="144">
        <v>0</v>
      </c>
      <c r="L61" s="144">
        <v>0</v>
      </c>
      <c r="M61" s="383">
        <v>0</v>
      </c>
      <c r="N61" s="403"/>
    </row>
    <row r="62" spans="2:14" s="118" customFormat="1">
      <c r="B62" s="133"/>
      <c r="C62" s="134"/>
      <c r="D62" s="111" t="s">
        <v>45</v>
      </c>
      <c r="E62" s="129"/>
      <c r="F62" s="129"/>
      <c r="G62" s="130"/>
      <c r="H62" s="131"/>
      <c r="I62" s="144">
        <v>0</v>
      </c>
      <c r="J62" s="144">
        <v>0</v>
      </c>
      <c r="K62" s="144">
        <v>0</v>
      </c>
      <c r="L62" s="144">
        <v>0</v>
      </c>
      <c r="M62" s="383">
        <v>0</v>
      </c>
      <c r="N62" s="403"/>
    </row>
    <row r="63" spans="2:14" s="118" customFormat="1" ht="17.25">
      <c r="B63" s="133"/>
      <c r="C63" s="134"/>
      <c r="D63" s="111" t="s">
        <v>46</v>
      </c>
      <c r="E63" s="129"/>
      <c r="F63" s="129"/>
      <c r="G63" s="130"/>
      <c r="H63" s="131"/>
      <c r="I63" s="141">
        <v>0</v>
      </c>
      <c r="J63" s="141">
        <v>0</v>
      </c>
      <c r="K63" s="141">
        <v>0</v>
      </c>
      <c r="L63" s="141">
        <v>0</v>
      </c>
      <c r="M63" s="384">
        <v>0</v>
      </c>
      <c r="N63" s="403"/>
    </row>
    <row r="64" spans="2:14" s="118" customFormat="1">
      <c r="B64" s="133"/>
      <c r="C64" s="134" t="s">
        <v>47</v>
      </c>
      <c r="D64" s="111"/>
      <c r="E64" s="129"/>
      <c r="F64" s="129"/>
      <c r="G64" s="130"/>
      <c r="H64" s="131"/>
      <c r="I64" s="154">
        <f>SUM(I56:I63)</f>
        <v>0</v>
      </c>
      <c r="J64" s="143">
        <f>SUM(J56:J63)</f>
        <v>0</v>
      </c>
      <c r="K64" s="143">
        <f>SUM(K56:K63)</f>
        <v>0</v>
      </c>
      <c r="L64" s="143">
        <f>SUM(L56:L63)</f>
        <v>0</v>
      </c>
      <c r="M64" s="385">
        <f>SUM(M56:M63)</f>
        <v>0</v>
      </c>
      <c r="N64" s="403"/>
    </row>
    <row r="65" spans="2:14" s="129" customFormat="1" ht="7.5" customHeight="1">
      <c r="B65" s="133"/>
      <c r="C65" s="134"/>
      <c r="D65" s="111"/>
      <c r="G65" s="130"/>
      <c r="H65" s="131"/>
      <c r="I65" s="146"/>
      <c r="J65" s="146"/>
      <c r="K65" s="146"/>
      <c r="L65" s="146"/>
      <c r="M65" s="146"/>
      <c r="N65" s="406"/>
    </row>
    <row r="66" spans="2:14" s="118" customFormat="1" ht="18" thickBot="1">
      <c r="B66" s="155" t="s">
        <v>48</v>
      </c>
      <c r="C66" s="156"/>
      <c r="D66" s="156"/>
      <c r="E66" s="157"/>
      <c r="F66" s="158"/>
      <c r="G66" s="159"/>
      <c r="H66" s="160"/>
      <c r="I66" s="161">
        <f>I64+I53+I41</f>
        <v>0</v>
      </c>
      <c r="J66" s="161">
        <f>J64+J53+J41</f>
        <v>0</v>
      </c>
      <c r="K66" s="161">
        <f>K64+K53+K41</f>
        <v>0</v>
      </c>
      <c r="L66" s="161">
        <f>L64+L53+L41</f>
        <v>0</v>
      </c>
      <c r="M66" s="387">
        <f>M64+M53+M41</f>
        <v>0</v>
      </c>
      <c r="N66" s="403"/>
    </row>
    <row r="67" spans="2:14" s="129" customFormat="1" ht="7.5" customHeight="1" thickTop="1">
      <c r="B67" s="109"/>
      <c r="C67" s="110"/>
      <c r="D67" s="110"/>
      <c r="G67" s="130"/>
      <c r="H67" s="131"/>
      <c r="I67" s="131"/>
      <c r="J67" s="131"/>
      <c r="K67" s="131"/>
      <c r="L67" s="131"/>
      <c r="M67" s="131"/>
      <c r="N67" s="406"/>
    </row>
    <row r="68" spans="2:14" s="129" customFormat="1" ht="5.0999999999999996" customHeight="1">
      <c r="B68" s="109"/>
      <c r="C68" s="110"/>
      <c r="D68" s="110"/>
      <c r="G68" s="130"/>
      <c r="H68" s="131"/>
      <c r="I68" s="131"/>
      <c r="J68" s="131"/>
      <c r="K68" s="131"/>
      <c r="L68" s="131"/>
      <c r="M68" s="131"/>
      <c r="N68" s="406"/>
    </row>
    <row r="69" spans="2:14" s="118" customFormat="1">
      <c r="B69" s="109" t="s">
        <v>49</v>
      </c>
      <c r="C69" s="110"/>
      <c r="D69" s="110"/>
      <c r="E69" s="129"/>
      <c r="F69" s="129"/>
      <c r="G69" s="130"/>
      <c r="H69" s="131"/>
      <c r="I69" s="131"/>
      <c r="J69" s="131"/>
      <c r="K69" s="131"/>
      <c r="L69" s="131"/>
      <c r="M69" s="131"/>
      <c r="N69" s="406"/>
    </row>
    <row r="70" spans="2:14" s="118" customFormat="1" ht="30">
      <c r="B70" s="133"/>
      <c r="C70" s="165" t="s">
        <v>75</v>
      </c>
      <c r="D70" s="134"/>
      <c r="E70" s="129"/>
      <c r="F70" s="129"/>
      <c r="G70" s="130" t="s">
        <v>1049</v>
      </c>
      <c r="H70" s="131"/>
      <c r="I70" s="131"/>
      <c r="J70" s="131"/>
      <c r="K70" s="131"/>
      <c r="L70" s="131"/>
      <c r="M70" s="131"/>
      <c r="N70" s="523" t="s">
        <v>1045</v>
      </c>
    </row>
    <row r="71" spans="2:14" s="118" customFormat="1">
      <c r="B71" s="133"/>
      <c r="C71" s="129"/>
      <c r="D71" s="166" t="s">
        <v>123</v>
      </c>
      <c r="E71" s="148"/>
      <c r="F71" s="148"/>
      <c r="G71" s="167">
        <f>'3) Staffing Plan'!D12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3"/>
    </row>
    <row r="72" spans="2:14" s="118" customFormat="1">
      <c r="B72" s="133"/>
      <c r="C72" s="129"/>
      <c r="D72" s="166" t="s">
        <v>124</v>
      </c>
      <c r="E72" s="148"/>
      <c r="F72" s="148"/>
      <c r="G72" s="167">
        <f>'3) Staffing Plan'!D13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3"/>
    </row>
    <row r="73" spans="2:14" s="118" customFormat="1">
      <c r="B73" s="133"/>
      <c r="C73" s="129"/>
      <c r="D73" s="166" t="s">
        <v>125</v>
      </c>
      <c r="E73" s="148"/>
      <c r="F73" s="148"/>
      <c r="G73" s="167">
        <f>'3) Staffing Plan'!D14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3"/>
    </row>
    <row r="74" spans="2:14" s="118" customFormat="1">
      <c r="B74" s="133"/>
      <c r="C74" s="129"/>
      <c r="D74" s="166" t="s">
        <v>98</v>
      </c>
      <c r="E74" s="148"/>
      <c r="F74" s="148"/>
      <c r="G74" s="167">
        <f>'3) Staffing Plan'!D15</f>
        <v>0</v>
      </c>
      <c r="H74" s="131"/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403"/>
    </row>
    <row r="75" spans="2:14" s="118" customFormat="1">
      <c r="B75" s="133"/>
      <c r="C75" s="129"/>
      <c r="D75" s="166" t="s">
        <v>99</v>
      </c>
      <c r="E75" s="148"/>
      <c r="F75" s="148"/>
      <c r="G75" s="167">
        <f>'3) Staffing Plan'!D16</f>
        <v>0</v>
      </c>
      <c r="H75" s="131"/>
      <c r="I75" s="144">
        <v>0</v>
      </c>
      <c r="J75" s="144">
        <v>0</v>
      </c>
      <c r="K75" s="144">
        <v>0</v>
      </c>
      <c r="L75" s="144">
        <v>0</v>
      </c>
      <c r="M75" s="144">
        <v>0</v>
      </c>
      <c r="N75" s="403"/>
    </row>
    <row r="76" spans="2:14" s="118" customFormat="1" ht="17.25">
      <c r="B76" s="133"/>
      <c r="C76" s="129"/>
      <c r="D76" s="166" t="s">
        <v>126</v>
      </c>
      <c r="E76" s="148"/>
      <c r="F76" s="148"/>
      <c r="G76" s="168">
        <f>'3) Staffing Plan'!D17</f>
        <v>0</v>
      </c>
      <c r="H76" s="131"/>
      <c r="I76" s="141">
        <v>0</v>
      </c>
      <c r="J76" s="141">
        <v>0</v>
      </c>
      <c r="K76" s="141">
        <v>0</v>
      </c>
      <c r="L76" s="141">
        <v>0</v>
      </c>
      <c r="M76" s="384">
        <v>0</v>
      </c>
      <c r="N76" s="403"/>
    </row>
    <row r="77" spans="2:14" s="118" customFormat="1">
      <c r="B77" s="133"/>
      <c r="C77" s="169" t="s">
        <v>74</v>
      </c>
      <c r="D77" s="129"/>
      <c r="E77" s="148"/>
      <c r="F77" s="148"/>
      <c r="G77" s="167">
        <f>SUM(G71:G76)</f>
        <v>0</v>
      </c>
      <c r="H77" s="131"/>
      <c r="I77" s="170">
        <f>SUM(I71:I76)</f>
        <v>0</v>
      </c>
      <c r="J77" s="170">
        <f>SUM(J71:J76)</f>
        <v>0</v>
      </c>
      <c r="K77" s="170">
        <f>SUM(K71:K76)</f>
        <v>0</v>
      </c>
      <c r="L77" s="170">
        <f>SUM(L71:L76)</f>
        <v>0</v>
      </c>
      <c r="M77" s="388">
        <f>SUM(M71:M76)</f>
        <v>0</v>
      </c>
      <c r="N77" s="403"/>
    </row>
    <row r="78" spans="2:14" s="118" customFormat="1" ht="7.5" customHeight="1">
      <c r="B78" s="133"/>
      <c r="C78" s="129"/>
      <c r="D78" s="148"/>
      <c r="E78" s="148"/>
      <c r="F78" s="148"/>
      <c r="G78" s="171"/>
      <c r="H78" s="131"/>
      <c r="I78" s="131"/>
      <c r="J78" s="131"/>
      <c r="K78" s="131"/>
      <c r="L78" s="131"/>
      <c r="M78" s="131"/>
      <c r="N78" s="406"/>
    </row>
    <row r="79" spans="2:14" s="118" customFormat="1" ht="12" customHeight="1">
      <c r="B79" s="133"/>
      <c r="C79" s="165" t="s">
        <v>76</v>
      </c>
      <c r="D79" s="134"/>
      <c r="E79" s="129"/>
      <c r="F79" s="129"/>
      <c r="G79" s="172"/>
      <c r="H79" s="131"/>
      <c r="I79" s="131"/>
      <c r="J79" s="131"/>
      <c r="K79" s="131"/>
      <c r="L79" s="131"/>
      <c r="M79" s="131"/>
      <c r="N79" s="406"/>
    </row>
    <row r="80" spans="2:14" s="118" customFormat="1">
      <c r="B80" s="133"/>
      <c r="C80" s="129"/>
      <c r="D80" s="166" t="s">
        <v>50</v>
      </c>
      <c r="E80" s="148"/>
      <c r="F80" s="148"/>
      <c r="G80" s="167">
        <f>'3) Staffing Plan'!D21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3"/>
    </row>
    <row r="81" spans="2:14" s="118" customFormat="1">
      <c r="B81" s="133"/>
      <c r="C81" s="129"/>
      <c r="D81" s="166" t="s">
        <v>51</v>
      </c>
      <c r="E81" s="148"/>
      <c r="F81" s="148"/>
      <c r="G81" s="167">
        <f>'3) Staffing Plan'!D22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3"/>
    </row>
    <row r="82" spans="2:14" s="118" customFormat="1">
      <c r="B82" s="133"/>
      <c r="C82" s="129"/>
      <c r="D82" s="166" t="s">
        <v>10</v>
      </c>
      <c r="E82" s="148"/>
      <c r="F82" s="148"/>
      <c r="G82" s="167">
        <f>'3) Staffing Plan'!D23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3"/>
    </row>
    <row r="83" spans="2:14" s="118" customFormat="1">
      <c r="B83" s="133"/>
      <c r="C83" s="129"/>
      <c r="D83" s="166" t="s">
        <v>11</v>
      </c>
      <c r="E83" s="148"/>
      <c r="F83" s="148"/>
      <c r="G83" s="167">
        <f>'3) Staffing Plan'!D24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3"/>
    </row>
    <row r="84" spans="2:14" s="118" customFormat="1">
      <c r="B84" s="133"/>
      <c r="C84" s="129"/>
      <c r="D84" s="166" t="s">
        <v>12</v>
      </c>
      <c r="E84" s="148"/>
      <c r="F84" s="148"/>
      <c r="G84" s="167">
        <f>'3) Staffing Plan'!D25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3"/>
    </row>
    <row r="85" spans="2:14" s="118" customFormat="1">
      <c r="B85" s="133"/>
      <c r="C85" s="129"/>
      <c r="D85" s="166" t="s">
        <v>13</v>
      </c>
      <c r="E85" s="148"/>
      <c r="F85" s="148"/>
      <c r="G85" s="167">
        <f>'3) Staffing Plan'!D26</f>
        <v>0</v>
      </c>
      <c r="H85" s="173"/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403"/>
    </row>
    <row r="86" spans="2:14" s="118" customFormat="1">
      <c r="B86" s="133"/>
      <c r="C86" s="129"/>
      <c r="D86" s="166" t="s">
        <v>72</v>
      </c>
      <c r="E86" s="148"/>
      <c r="F86" s="148"/>
      <c r="G86" s="167">
        <f>'3) Staffing Plan'!D27</f>
        <v>0</v>
      </c>
      <c r="H86" s="173"/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403"/>
    </row>
    <row r="87" spans="2:14" s="118" customFormat="1" ht="17.25">
      <c r="B87" s="133"/>
      <c r="C87" s="129"/>
      <c r="D87" s="174" t="s">
        <v>28</v>
      </c>
      <c r="E87" s="148"/>
      <c r="F87" s="148"/>
      <c r="G87" s="168">
        <f>'3) Staffing Plan'!D28</f>
        <v>0</v>
      </c>
      <c r="H87" s="173"/>
      <c r="I87" s="141">
        <v>0</v>
      </c>
      <c r="J87" s="141">
        <v>0</v>
      </c>
      <c r="K87" s="141">
        <v>0</v>
      </c>
      <c r="L87" s="141">
        <v>0</v>
      </c>
      <c r="M87" s="384">
        <v>0</v>
      </c>
      <c r="N87" s="403"/>
    </row>
    <row r="88" spans="2:14" s="118" customFormat="1">
      <c r="B88" s="133"/>
      <c r="C88" s="169" t="s">
        <v>77</v>
      </c>
      <c r="D88" s="129"/>
      <c r="E88" s="148"/>
      <c r="F88" s="148"/>
      <c r="G88" s="167">
        <f>SUM(G80:G87)</f>
        <v>0</v>
      </c>
      <c r="H88" s="173"/>
      <c r="I88" s="170">
        <f>SUM(I80:I87)</f>
        <v>0</v>
      </c>
      <c r="J88" s="170">
        <f>SUM(J80:J87)</f>
        <v>0</v>
      </c>
      <c r="K88" s="170">
        <f>SUM(K80:K87)</f>
        <v>0</v>
      </c>
      <c r="L88" s="170">
        <f>SUM(L80:L87)</f>
        <v>0</v>
      </c>
      <c r="M88" s="388">
        <f>SUM(M80:M87)</f>
        <v>0</v>
      </c>
      <c r="N88" s="403"/>
    </row>
    <row r="89" spans="2:14" s="118" customFormat="1" ht="7.5" customHeight="1">
      <c r="B89" s="133"/>
      <c r="C89" s="129"/>
      <c r="D89" s="148"/>
      <c r="E89" s="148"/>
      <c r="F89" s="148"/>
      <c r="G89" s="171"/>
      <c r="H89" s="131"/>
      <c r="I89" s="131"/>
      <c r="J89" s="131"/>
      <c r="K89" s="131"/>
      <c r="L89" s="131"/>
      <c r="M89" s="131"/>
      <c r="N89" s="406"/>
    </row>
    <row r="90" spans="2:14" s="118" customFormat="1">
      <c r="B90" s="133"/>
      <c r="C90" s="165" t="s">
        <v>78</v>
      </c>
      <c r="D90" s="134"/>
      <c r="E90" s="129"/>
      <c r="F90" s="129"/>
      <c r="G90" s="175"/>
      <c r="H90" s="131"/>
      <c r="I90" s="131"/>
      <c r="J90" s="131"/>
      <c r="K90" s="131"/>
      <c r="L90" s="131"/>
      <c r="M90" s="131"/>
      <c r="N90" s="406"/>
    </row>
    <row r="91" spans="2:14" s="118" customFormat="1">
      <c r="B91" s="133"/>
      <c r="C91" s="129"/>
      <c r="D91" s="166" t="s">
        <v>100</v>
      </c>
      <c r="E91" s="148"/>
      <c r="F91" s="148"/>
      <c r="G91" s="167">
        <f>'3) Staffing Plan'!D32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3"/>
    </row>
    <row r="92" spans="2:14" s="118" customFormat="1">
      <c r="B92" s="133"/>
      <c r="C92" s="129"/>
      <c r="D92" s="166" t="s">
        <v>101</v>
      </c>
      <c r="E92" s="148"/>
      <c r="F92" s="148"/>
      <c r="G92" s="167">
        <f>'3) Staffing Plan'!D33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3"/>
    </row>
    <row r="93" spans="2:14" s="118" customFormat="1">
      <c r="B93" s="133"/>
      <c r="C93" s="129"/>
      <c r="D93" s="166" t="s">
        <v>102</v>
      </c>
      <c r="E93" s="148"/>
      <c r="F93" s="148"/>
      <c r="G93" s="167">
        <f>'3) Staffing Plan'!D34</f>
        <v>0</v>
      </c>
      <c r="H93" s="131"/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403"/>
    </row>
    <row r="94" spans="2:14" s="118" customFormat="1">
      <c r="B94" s="133"/>
      <c r="C94" s="129"/>
      <c r="D94" s="166" t="s">
        <v>7</v>
      </c>
      <c r="E94" s="148"/>
      <c r="F94" s="148"/>
      <c r="G94" s="167">
        <f>'3) Staffing Plan'!D35</f>
        <v>0</v>
      </c>
      <c r="H94" s="131"/>
      <c r="I94" s="144">
        <v>0</v>
      </c>
      <c r="J94" s="144">
        <v>0</v>
      </c>
      <c r="K94" s="144">
        <v>0</v>
      </c>
      <c r="L94" s="144">
        <v>0</v>
      </c>
      <c r="M94" s="144">
        <v>0</v>
      </c>
      <c r="N94" s="403"/>
    </row>
    <row r="95" spans="2:14" s="118" customFormat="1" ht="17.25">
      <c r="B95" s="133"/>
      <c r="C95" s="129"/>
      <c r="D95" s="166" t="s">
        <v>28</v>
      </c>
      <c r="E95" s="148"/>
      <c r="F95" s="148"/>
      <c r="G95" s="168">
        <f>'3) Staffing Plan'!D36</f>
        <v>0</v>
      </c>
      <c r="H95" s="131"/>
      <c r="I95" s="141">
        <v>0</v>
      </c>
      <c r="J95" s="141">
        <v>0</v>
      </c>
      <c r="K95" s="141">
        <v>0</v>
      </c>
      <c r="L95" s="141">
        <v>0</v>
      </c>
      <c r="M95" s="384">
        <v>0</v>
      </c>
      <c r="N95" s="403"/>
    </row>
    <row r="96" spans="2:14" s="118" customFormat="1">
      <c r="B96" s="133"/>
      <c r="C96" s="169" t="s">
        <v>79</v>
      </c>
      <c r="D96" s="129"/>
      <c r="E96" s="148"/>
      <c r="F96" s="148"/>
      <c r="G96" s="167">
        <f>SUM(G91:G95)</f>
        <v>0</v>
      </c>
      <c r="H96" s="131"/>
      <c r="I96" s="170">
        <f>SUM(I91:I95)</f>
        <v>0</v>
      </c>
      <c r="J96" s="170">
        <f>SUM(J91:J95)</f>
        <v>0</v>
      </c>
      <c r="K96" s="170">
        <f>SUM(K91:K95)</f>
        <v>0</v>
      </c>
      <c r="L96" s="170">
        <f>SUM(L91:L95)</f>
        <v>0</v>
      </c>
      <c r="M96" s="388">
        <f>SUM(M91:M95)</f>
        <v>0</v>
      </c>
      <c r="N96" s="403"/>
    </row>
    <row r="97" spans="2:14" s="118" customFormat="1" ht="7.5" customHeight="1">
      <c r="B97" s="133"/>
      <c r="C97" s="129"/>
      <c r="D97" s="148"/>
      <c r="E97" s="148"/>
      <c r="F97" s="148"/>
      <c r="G97" s="171"/>
      <c r="H97" s="131"/>
      <c r="I97" s="150"/>
      <c r="J97" s="150"/>
      <c r="K97" s="150"/>
      <c r="L97" s="150"/>
      <c r="M97" s="150"/>
      <c r="N97" s="406"/>
    </row>
    <row r="98" spans="2:14" s="118" customFormat="1">
      <c r="B98" s="133"/>
      <c r="C98" s="176" t="s">
        <v>80</v>
      </c>
      <c r="D98" s="134"/>
      <c r="E98" s="134"/>
      <c r="F98" s="134"/>
      <c r="G98" s="238">
        <f>G77+G88+G96</f>
        <v>0</v>
      </c>
      <c r="H98" s="131"/>
      <c r="I98" s="143">
        <f>I77+I88+I96</f>
        <v>0</v>
      </c>
      <c r="J98" s="143">
        <f>J77+J88+J96</f>
        <v>0</v>
      </c>
      <c r="K98" s="143">
        <f>K77+K88+K96</f>
        <v>0</v>
      </c>
      <c r="L98" s="143">
        <f>L77+L88+L96</f>
        <v>0</v>
      </c>
      <c r="M98" s="385">
        <f>M77+M88+M96</f>
        <v>0</v>
      </c>
      <c r="N98" s="403"/>
    </row>
    <row r="99" spans="2:14" s="118" customFormat="1" ht="7.5" customHeight="1">
      <c r="B99" s="133"/>
      <c r="C99" s="129"/>
      <c r="D99" s="148"/>
      <c r="E99" s="148"/>
      <c r="F99" s="148"/>
      <c r="G99" s="171"/>
      <c r="H99" s="131"/>
      <c r="I99" s="150"/>
      <c r="J99" s="150"/>
      <c r="K99" s="150"/>
      <c r="L99" s="150"/>
      <c r="M99" s="150"/>
      <c r="N99" s="406"/>
    </row>
    <row r="100" spans="2:14" s="118" customFormat="1">
      <c r="B100" s="133"/>
      <c r="C100" s="165" t="s">
        <v>81</v>
      </c>
      <c r="D100" s="134"/>
      <c r="E100" s="134"/>
      <c r="F100" s="134"/>
      <c r="G100" s="175"/>
      <c r="H100" s="131"/>
      <c r="I100" s="131"/>
      <c r="J100" s="131"/>
      <c r="K100" s="131"/>
      <c r="L100" s="131"/>
      <c r="M100" s="131"/>
      <c r="N100" s="406"/>
    </row>
    <row r="101" spans="2:14" s="118" customFormat="1">
      <c r="B101" s="133"/>
      <c r="C101" s="129"/>
      <c r="D101" s="166" t="s">
        <v>14</v>
      </c>
      <c r="E101" s="134"/>
      <c r="F101" s="134"/>
      <c r="G101" s="175"/>
      <c r="H101" s="131"/>
      <c r="I101" s="355">
        <v>0</v>
      </c>
      <c r="J101" s="355">
        <v>0</v>
      </c>
      <c r="K101" s="144">
        <v>0</v>
      </c>
      <c r="L101" s="144">
        <v>0</v>
      </c>
      <c r="M101" s="383">
        <v>0</v>
      </c>
      <c r="N101" s="403"/>
    </row>
    <row r="102" spans="2:14" s="118" customFormat="1">
      <c r="B102" s="133"/>
      <c r="C102" s="129"/>
      <c r="D102" s="148" t="s">
        <v>68</v>
      </c>
      <c r="E102" s="134"/>
      <c r="F102" s="134"/>
      <c r="G102" s="175"/>
      <c r="H102" s="131"/>
      <c r="I102" s="355">
        <v>0</v>
      </c>
      <c r="J102" s="355">
        <v>0</v>
      </c>
      <c r="K102" s="144">
        <v>0</v>
      </c>
      <c r="L102" s="144">
        <v>0</v>
      </c>
      <c r="M102" s="383">
        <v>0</v>
      </c>
      <c r="N102" s="403"/>
    </row>
    <row r="103" spans="2:14" s="118" customFormat="1" ht="17.25">
      <c r="B103" s="133"/>
      <c r="C103" s="129"/>
      <c r="D103" s="166" t="s">
        <v>57</v>
      </c>
      <c r="E103" s="134"/>
      <c r="F103" s="134"/>
      <c r="G103" s="175"/>
      <c r="H103" s="131"/>
      <c r="I103" s="356">
        <v>0</v>
      </c>
      <c r="J103" s="356">
        <v>0</v>
      </c>
      <c r="K103" s="141">
        <v>0</v>
      </c>
      <c r="L103" s="141">
        <v>0</v>
      </c>
      <c r="M103" s="384">
        <v>0</v>
      </c>
      <c r="N103" s="403"/>
    </row>
    <row r="104" spans="2:14" s="118" customFormat="1">
      <c r="B104" s="133"/>
      <c r="C104" s="169" t="s">
        <v>82</v>
      </c>
      <c r="D104" s="134"/>
      <c r="E104" s="134"/>
      <c r="F104" s="134"/>
      <c r="G104" s="175"/>
      <c r="H104" s="131"/>
      <c r="I104" s="357">
        <f>SUM(I101:I103)</f>
        <v>0</v>
      </c>
      <c r="J104" s="358">
        <f>SUM(J101:J103)</f>
        <v>0</v>
      </c>
      <c r="K104" s="143">
        <f>SUM(K101:K103)</f>
        <v>0</v>
      </c>
      <c r="L104" s="143">
        <f>SUM(L101:L103)</f>
        <v>0</v>
      </c>
      <c r="M104" s="385">
        <f>SUM(M101:M103)</f>
        <v>0</v>
      </c>
      <c r="N104" s="403"/>
    </row>
    <row r="105" spans="2:14" s="118" customFormat="1" ht="7.5" customHeight="1">
      <c r="B105" s="133"/>
      <c r="C105" s="129"/>
      <c r="D105" s="148"/>
      <c r="E105" s="148"/>
      <c r="F105" s="148"/>
      <c r="G105" s="171"/>
      <c r="H105" s="131"/>
      <c r="I105" s="149"/>
      <c r="J105" s="150"/>
      <c r="K105" s="150"/>
      <c r="L105" s="150"/>
      <c r="M105" s="150"/>
      <c r="N105" s="406"/>
    </row>
    <row r="106" spans="2:14" s="129" customFormat="1">
      <c r="B106" s="133"/>
      <c r="C106" s="176" t="s">
        <v>83</v>
      </c>
      <c r="D106" s="134"/>
      <c r="E106" s="134"/>
      <c r="F106" s="134"/>
      <c r="G106" s="238">
        <f>G98</f>
        <v>0</v>
      </c>
      <c r="H106" s="131"/>
      <c r="I106" s="142">
        <f>I98+I104</f>
        <v>0</v>
      </c>
      <c r="J106" s="143">
        <f>J98+J104</f>
        <v>0</v>
      </c>
      <c r="K106" s="143">
        <f>K98+K104</f>
        <v>0</v>
      </c>
      <c r="L106" s="143">
        <f>L98+L104</f>
        <v>0</v>
      </c>
      <c r="M106" s="385">
        <f>M98+M104</f>
        <v>0</v>
      </c>
      <c r="N106" s="403"/>
    </row>
    <row r="107" spans="2:14" s="118" customFormat="1" ht="7.5" customHeight="1">
      <c r="B107" s="133"/>
      <c r="C107" s="129"/>
      <c r="D107" s="129"/>
      <c r="E107" s="148"/>
      <c r="F107" s="148"/>
      <c r="G107" s="112"/>
      <c r="H107" s="131"/>
      <c r="I107" s="149"/>
      <c r="J107" s="150"/>
      <c r="K107" s="150"/>
      <c r="L107" s="150"/>
      <c r="M107" s="150"/>
      <c r="N107" s="406"/>
    </row>
    <row r="108" spans="2:14" s="118" customFormat="1">
      <c r="B108" s="133"/>
      <c r="C108" s="165" t="s">
        <v>84</v>
      </c>
      <c r="D108" s="129"/>
      <c r="E108" s="148"/>
      <c r="F108" s="148"/>
      <c r="G108" s="112"/>
      <c r="H108" s="131"/>
      <c r="I108" s="177"/>
      <c r="J108" s="131"/>
      <c r="K108" s="131"/>
      <c r="L108" s="131"/>
      <c r="M108" s="131"/>
      <c r="N108" s="407"/>
    </row>
    <row r="109" spans="2:14" s="118" customFormat="1">
      <c r="B109" s="133"/>
      <c r="C109" s="129"/>
      <c r="D109" s="134" t="s">
        <v>64</v>
      </c>
      <c r="E109" s="148"/>
      <c r="F109" s="148"/>
      <c r="G109" s="112"/>
      <c r="H109" s="131"/>
      <c r="I109" s="359">
        <v>0</v>
      </c>
      <c r="J109" s="359">
        <v>0</v>
      </c>
      <c r="K109" s="245">
        <v>0</v>
      </c>
      <c r="L109" s="245">
        <v>0</v>
      </c>
      <c r="M109" s="386">
        <v>0</v>
      </c>
      <c r="N109" s="403"/>
    </row>
    <row r="110" spans="2:14" s="118" customFormat="1">
      <c r="B110" s="133"/>
      <c r="C110" s="129"/>
      <c r="D110" s="166" t="s">
        <v>5</v>
      </c>
      <c r="E110" s="148"/>
      <c r="F110" s="148"/>
      <c r="G110" s="112"/>
      <c r="H110" s="131"/>
      <c r="I110" s="355">
        <v>0</v>
      </c>
      <c r="J110" s="355">
        <v>0</v>
      </c>
      <c r="K110" s="246">
        <v>0</v>
      </c>
      <c r="L110" s="246">
        <v>0</v>
      </c>
      <c r="M110" s="383">
        <v>0</v>
      </c>
      <c r="N110" s="403"/>
    </row>
    <row r="111" spans="2:14" s="118" customFormat="1">
      <c r="B111" s="133"/>
      <c r="C111" s="129"/>
      <c r="D111" s="166" t="s">
        <v>65</v>
      </c>
      <c r="E111" s="148"/>
      <c r="F111" s="148"/>
      <c r="G111" s="112"/>
      <c r="H111" s="131"/>
      <c r="I111" s="355">
        <v>0</v>
      </c>
      <c r="J111" s="355">
        <v>0</v>
      </c>
      <c r="K111" s="246">
        <v>0</v>
      </c>
      <c r="L111" s="246">
        <v>0</v>
      </c>
      <c r="M111" s="383">
        <v>0</v>
      </c>
      <c r="N111" s="403"/>
    </row>
    <row r="112" spans="2:14" s="118" customFormat="1">
      <c r="B112" s="133"/>
      <c r="C112" s="129"/>
      <c r="D112" s="166" t="s">
        <v>15</v>
      </c>
      <c r="E112" s="148"/>
      <c r="F112" s="148"/>
      <c r="G112" s="112"/>
      <c r="H112" s="131"/>
      <c r="I112" s="360">
        <v>0</v>
      </c>
      <c r="J112" s="360">
        <v>0</v>
      </c>
      <c r="K112" s="246">
        <v>0</v>
      </c>
      <c r="L112" s="246">
        <v>0</v>
      </c>
      <c r="M112" s="383">
        <v>0</v>
      </c>
      <c r="N112" s="403"/>
    </row>
    <row r="113" spans="2:14" s="118" customFormat="1">
      <c r="B113" s="133"/>
      <c r="C113" s="129"/>
      <c r="D113" s="166" t="s">
        <v>56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3"/>
    </row>
    <row r="114" spans="2:14" s="118" customFormat="1">
      <c r="B114" s="133"/>
      <c r="C114" s="129"/>
      <c r="D114" s="166" t="s">
        <v>16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3"/>
    </row>
    <row r="115" spans="2:14" s="118" customFormat="1">
      <c r="B115" s="133"/>
      <c r="C115" s="129"/>
      <c r="D115" s="166" t="s">
        <v>17</v>
      </c>
      <c r="E115" s="148"/>
      <c r="F115" s="148"/>
      <c r="G115" s="112"/>
      <c r="H115" s="131"/>
      <c r="I115" s="246">
        <v>0</v>
      </c>
      <c r="J115" s="246">
        <v>0</v>
      </c>
      <c r="K115" s="246">
        <v>0</v>
      </c>
      <c r="L115" s="246">
        <v>0</v>
      </c>
      <c r="M115" s="383">
        <v>0</v>
      </c>
      <c r="N115" s="403"/>
    </row>
    <row r="116" spans="2:14" s="118" customFormat="1">
      <c r="B116" s="133"/>
      <c r="C116" s="129"/>
      <c r="D116" s="166" t="s">
        <v>67</v>
      </c>
      <c r="E116" s="148"/>
      <c r="F116" s="148"/>
      <c r="G116" s="112"/>
      <c r="H116" s="131"/>
      <c r="I116" s="246">
        <v>0</v>
      </c>
      <c r="J116" s="246">
        <v>0</v>
      </c>
      <c r="K116" s="246">
        <v>0</v>
      </c>
      <c r="L116" s="246">
        <v>0</v>
      </c>
      <c r="M116" s="383">
        <v>0</v>
      </c>
      <c r="N116" s="403"/>
    </row>
    <row r="117" spans="2:14" s="118" customFormat="1" ht="17.25">
      <c r="B117" s="133"/>
      <c r="C117" s="129"/>
      <c r="D117" s="134" t="s">
        <v>66</v>
      </c>
      <c r="E117" s="148"/>
      <c r="F117" s="148"/>
      <c r="G117" s="112"/>
      <c r="H117" s="131"/>
      <c r="I117" s="247">
        <v>0</v>
      </c>
      <c r="J117" s="247">
        <v>0</v>
      </c>
      <c r="K117" s="247">
        <v>0</v>
      </c>
      <c r="L117" s="247">
        <v>0</v>
      </c>
      <c r="M117" s="389">
        <v>0</v>
      </c>
      <c r="N117" s="403"/>
    </row>
    <row r="118" spans="2:14" s="118" customFormat="1" ht="15.75" thickBot="1">
      <c r="B118" s="133"/>
      <c r="C118" s="169" t="s">
        <v>85</v>
      </c>
      <c r="D118" s="129"/>
      <c r="E118" s="148"/>
      <c r="F118" s="148"/>
      <c r="G118" s="112"/>
      <c r="H118" s="131"/>
      <c r="I118" s="249">
        <f>SUM(I109:I117)</f>
        <v>0</v>
      </c>
      <c r="J118" s="250">
        <f>SUM(J109:J117)</f>
        <v>0</v>
      </c>
      <c r="K118" s="250">
        <f>SUM(K109:K117)</f>
        <v>0</v>
      </c>
      <c r="L118" s="250">
        <f>SUM(L109:L117)</f>
        <v>0</v>
      </c>
      <c r="M118" s="390">
        <f>SUM(M109:M117)</f>
        <v>0</v>
      </c>
      <c r="N118" s="403"/>
    </row>
    <row r="119" spans="2:14" s="118" customFormat="1" ht="7.5" customHeight="1" thickTop="1">
      <c r="B119" s="243"/>
      <c r="C119" s="162"/>
      <c r="D119" s="251"/>
      <c r="E119" s="251"/>
      <c r="F119" s="251"/>
      <c r="G119" s="194"/>
      <c r="H119" s="164"/>
      <c r="I119" s="252"/>
      <c r="J119" s="164"/>
      <c r="K119" s="164"/>
      <c r="L119" s="164"/>
      <c r="M119" s="164"/>
      <c r="N119" s="408"/>
    </row>
    <row r="120" spans="2:14" s="118" customFormat="1">
      <c r="B120" s="133"/>
      <c r="C120" s="165" t="s">
        <v>86</v>
      </c>
      <c r="D120" s="148"/>
      <c r="E120" s="148"/>
      <c r="F120" s="148"/>
      <c r="G120" s="112"/>
      <c r="H120" s="131"/>
      <c r="I120" s="177"/>
      <c r="J120" s="131"/>
      <c r="K120" s="131"/>
      <c r="L120" s="131"/>
      <c r="M120" s="131"/>
      <c r="N120" s="409"/>
    </row>
    <row r="121" spans="2:14" s="118" customFormat="1">
      <c r="B121" s="133"/>
      <c r="C121" s="129"/>
      <c r="D121" s="166" t="s">
        <v>1</v>
      </c>
      <c r="E121" s="134"/>
      <c r="F121" s="134"/>
      <c r="G121" s="112"/>
      <c r="H121" s="131"/>
      <c r="I121" s="360">
        <v>0</v>
      </c>
      <c r="J121" s="360">
        <v>0</v>
      </c>
      <c r="K121" s="246">
        <v>0</v>
      </c>
      <c r="L121" s="246">
        <v>0</v>
      </c>
      <c r="M121" s="383">
        <v>0</v>
      </c>
      <c r="N121" s="403"/>
    </row>
    <row r="122" spans="2:14" s="118" customFormat="1">
      <c r="B122" s="133"/>
      <c r="C122" s="129"/>
      <c r="D122" s="166" t="s">
        <v>70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3"/>
    </row>
    <row r="123" spans="2:14" s="118" customFormat="1">
      <c r="B123" s="133"/>
      <c r="C123" s="129"/>
      <c r="D123" s="166" t="s">
        <v>63</v>
      </c>
      <c r="E123" s="134"/>
      <c r="F123" s="134"/>
      <c r="G123" s="112"/>
      <c r="H123" s="131"/>
      <c r="I123" s="144">
        <v>0</v>
      </c>
      <c r="J123" s="144">
        <v>0</v>
      </c>
      <c r="K123" s="246">
        <v>0</v>
      </c>
      <c r="L123" s="246">
        <v>0</v>
      </c>
      <c r="M123" s="383">
        <v>0</v>
      </c>
      <c r="N123" s="403"/>
    </row>
    <row r="124" spans="2:14" s="118" customFormat="1">
      <c r="B124" s="133"/>
      <c r="C124" s="129"/>
      <c r="D124" s="166" t="s">
        <v>69</v>
      </c>
      <c r="E124" s="134"/>
      <c r="F124" s="134"/>
      <c r="G124" s="112"/>
      <c r="H124" s="131"/>
      <c r="I124" s="144">
        <v>0</v>
      </c>
      <c r="J124" s="144">
        <v>0</v>
      </c>
      <c r="K124" s="246">
        <v>0</v>
      </c>
      <c r="L124" s="246">
        <v>0</v>
      </c>
      <c r="M124" s="383">
        <v>0</v>
      </c>
      <c r="N124" s="403"/>
    </row>
    <row r="125" spans="2:14" s="118" customFormat="1">
      <c r="B125" s="133"/>
      <c r="C125" s="129"/>
      <c r="D125" s="134" t="s">
        <v>71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3"/>
    </row>
    <row r="126" spans="2:14" s="118" customFormat="1">
      <c r="B126" s="133"/>
      <c r="C126" s="129"/>
      <c r="D126" s="134" t="s">
        <v>55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3"/>
    </row>
    <row r="127" spans="2:14" s="118" customFormat="1">
      <c r="B127" s="133"/>
      <c r="C127" s="129"/>
      <c r="D127" s="166" t="s">
        <v>61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3"/>
    </row>
    <row r="128" spans="2:14" s="118" customFormat="1">
      <c r="B128" s="133"/>
      <c r="C128" s="129"/>
      <c r="D128" s="134" t="s">
        <v>52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3"/>
    </row>
    <row r="129" spans="2:14" s="118" customFormat="1">
      <c r="B129" s="133"/>
      <c r="C129" s="129"/>
      <c r="D129" s="166" t="s">
        <v>59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3"/>
    </row>
    <row r="130" spans="2:14" s="118" customFormat="1">
      <c r="B130" s="133"/>
      <c r="C130" s="129"/>
      <c r="D130" s="166" t="s">
        <v>2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3"/>
    </row>
    <row r="131" spans="2:14" s="118" customFormat="1">
      <c r="B131" s="133"/>
      <c r="C131" s="129"/>
      <c r="D131" s="166" t="s">
        <v>19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3"/>
    </row>
    <row r="132" spans="2:14" s="118" customFormat="1">
      <c r="B132" s="133"/>
      <c r="C132" s="129"/>
      <c r="D132" s="166" t="s">
        <v>62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3"/>
    </row>
    <row r="133" spans="2:14" s="118" customFormat="1">
      <c r="B133" s="133"/>
      <c r="C133" s="129"/>
      <c r="D133" s="134" t="s">
        <v>6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3"/>
    </row>
    <row r="134" spans="2:14" s="118" customFormat="1">
      <c r="B134" s="133"/>
      <c r="C134" s="129"/>
      <c r="D134" s="134" t="s">
        <v>18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3"/>
    </row>
    <row r="135" spans="2:14" s="118" customFormat="1">
      <c r="B135" s="133"/>
      <c r="C135" s="129"/>
      <c r="D135" s="166" t="s">
        <v>8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3"/>
    </row>
    <row r="136" spans="2:14" s="118" customFormat="1">
      <c r="B136" s="133"/>
      <c r="C136" s="129"/>
      <c r="D136" s="166" t="s">
        <v>58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3"/>
    </row>
    <row r="137" spans="2:14" s="118" customFormat="1">
      <c r="B137" s="133"/>
      <c r="C137" s="129"/>
      <c r="D137" s="166" t="s">
        <v>73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3"/>
    </row>
    <row r="138" spans="2:14" s="118" customFormat="1">
      <c r="B138" s="133"/>
      <c r="C138" s="129"/>
      <c r="D138" s="166" t="s">
        <v>60</v>
      </c>
      <c r="E138" s="134"/>
      <c r="F138" s="134"/>
      <c r="G138" s="112"/>
      <c r="H138" s="131"/>
      <c r="I138" s="246">
        <v>0</v>
      </c>
      <c r="J138" s="246">
        <v>0</v>
      </c>
      <c r="K138" s="246">
        <v>0</v>
      </c>
      <c r="L138" s="246">
        <v>0</v>
      </c>
      <c r="M138" s="383">
        <v>0</v>
      </c>
      <c r="N138" s="403"/>
    </row>
    <row r="139" spans="2:14" s="118" customFormat="1">
      <c r="B139" s="133"/>
      <c r="C139" s="129"/>
      <c r="D139" s="166" t="s">
        <v>40</v>
      </c>
      <c r="E139" s="134"/>
      <c r="F139" s="134"/>
      <c r="G139" s="112"/>
      <c r="H139" s="131"/>
      <c r="I139" s="246">
        <v>0</v>
      </c>
      <c r="J139" s="246">
        <v>0</v>
      </c>
      <c r="K139" s="246">
        <v>0</v>
      </c>
      <c r="L139" s="246">
        <v>0</v>
      </c>
      <c r="M139" s="383">
        <v>0</v>
      </c>
      <c r="N139" s="403"/>
    </row>
    <row r="140" spans="2:14" s="118" customFormat="1" ht="17.25">
      <c r="B140" s="133"/>
      <c r="C140" s="129"/>
      <c r="D140" s="134" t="s">
        <v>28</v>
      </c>
      <c r="E140" s="134"/>
      <c r="F140" s="134"/>
      <c r="G140" s="112"/>
      <c r="H140" s="131"/>
      <c r="I140" s="178">
        <v>0</v>
      </c>
      <c r="J140" s="178">
        <v>0</v>
      </c>
      <c r="K140" s="178">
        <v>0</v>
      </c>
      <c r="L140" s="178">
        <v>0</v>
      </c>
      <c r="M140" s="389">
        <v>0</v>
      </c>
      <c r="N140" s="403"/>
    </row>
    <row r="141" spans="2:14" s="118" customFormat="1">
      <c r="B141" s="133"/>
      <c r="C141" s="169" t="s">
        <v>87</v>
      </c>
      <c r="D141" s="134"/>
      <c r="E141" s="134"/>
      <c r="F141" s="134"/>
      <c r="G141" s="112"/>
      <c r="H141" s="131"/>
      <c r="I141" s="142">
        <f>SUM(I121:I140)</f>
        <v>0</v>
      </c>
      <c r="J141" s="143">
        <f>SUM(J121:J140)</f>
        <v>0</v>
      </c>
      <c r="K141" s="143">
        <f>SUM(K121:K140)</f>
        <v>0</v>
      </c>
      <c r="L141" s="143">
        <f>SUM(L121:L140)</f>
        <v>0</v>
      </c>
      <c r="M141" s="385">
        <f>SUM(M121:M140)</f>
        <v>0</v>
      </c>
      <c r="N141" s="403"/>
    </row>
    <row r="142" spans="2:14" s="118" customFormat="1" ht="7.5" customHeight="1">
      <c r="B142" s="133"/>
      <c r="C142" s="129"/>
      <c r="D142" s="148"/>
      <c r="E142" s="148"/>
      <c r="F142" s="148"/>
      <c r="G142" s="112"/>
      <c r="H142" s="131"/>
      <c r="I142" s="149"/>
      <c r="J142" s="150"/>
      <c r="K142" s="150"/>
      <c r="L142" s="150"/>
      <c r="M142" s="150"/>
      <c r="N142" s="406"/>
    </row>
    <row r="143" spans="2:14" s="118" customFormat="1" ht="12" customHeight="1">
      <c r="B143" s="133"/>
      <c r="C143" s="165" t="s">
        <v>88</v>
      </c>
      <c r="D143" s="134"/>
      <c r="E143" s="179"/>
      <c r="F143" s="179"/>
      <c r="G143" s="180"/>
      <c r="H143" s="131"/>
      <c r="I143" s="151"/>
      <c r="J143" s="152"/>
      <c r="K143" s="152"/>
      <c r="L143" s="152"/>
      <c r="M143" s="152"/>
      <c r="N143" s="406"/>
    </row>
    <row r="144" spans="2:14" s="118" customFormat="1">
      <c r="B144" s="133"/>
      <c r="C144" s="134"/>
      <c r="D144" s="166" t="s">
        <v>3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3"/>
    </row>
    <row r="145" spans="2:14" s="118" customFormat="1">
      <c r="B145" s="133"/>
      <c r="C145" s="134"/>
      <c r="D145" s="166" t="s">
        <v>4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3"/>
    </row>
    <row r="146" spans="2:14" s="118" customFormat="1">
      <c r="B146" s="133"/>
      <c r="C146" s="134"/>
      <c r="D146" s="137" t="s">
        <v>1009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3"/>
    </row>
    <row r="147" spans="2:14" s="118" customFormat="1">
      <c r="B147" s="133"/>
      <c r="C147" s="134"/>
      <c r="D147" s="134" t="s">
        <v>53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3"/>
    </row>
    <row r="148" spans="2:14" s="118" customFormat="1">
      <c r="B148" s="133"/>
      <c r="C148" s="134"/>
      <c r="D148" s="134" t="s">
        <v>55</v>
      </c>
      <c r="E148" s="121"/>
      <c r="F148" s="121"/>
      <c r="G148" s="180"/>
      <c r="H148" s="131"/>
      <c r="I148" s="246">
        <v>0</v>
      </c>
      <c r="J148" s="246">
        <v>0</v>
      </c>
      <c r="K148" s="246">
        <v>0</v>
      </c>
      <c r="L148" s="246">
        <v>0</v>
      </c>
      <c r="M148" s="383">
        <v>0</v>
      </c>
      <c r="N148" s="403"/>
    </row>
    <row r="149" spans="2:14" s="118" customFormat="1">
      <c r="B149" s="133"/>
      <c r="C149" s="134"/>
      <c r="D149" s="166" t="s">
        <v>7</v>
      </c>
      <c r="E149" s="121"/>
      <c r="F149" s="121"/>
      <c r="G149" s="180"/>
      <c r="H149" s="131"/>
      <c r="I149" s="246">
        <v>0</v>
      </c>
      <c r="J149" s="246">
        <v>0</v>
      </c>
      <c r="K149" s="246">
        <v>0</v>
      </c>
      <c r="L149" s="246">
        <v>0</v>
      </c>
      <c r="M149" s="383">
        <v>0</v>
      </c>
      <c r="N149" s="403"/>
    </row>
    <row r="150" spans="2:14" s="118" customFormat="1" ht="17.25">
      <c r="B150" s="133"/>
      <c r="C150" s="134"/>
      <c r="D150" s="134" t="s">
        <v>9</v>
      </c>
      <c r="E150" s="121"/>
      <c r="F150" s="121"/>
      <c r="G150" s="180"/>
      <c r="H150" s="131"/>
      <c r="I150" s="178">
        <v>0</v>
      </c>
      <c r="J150" s="178">
        <v>0</v>
      </c>
      <c r="K150" s="178">
        <v>0</v>
      </c>
      <c r="L150" s="178">
        <v>0</v>
      </c>
      <c r="M150" s="389">
        <v>0</v>
      </c>
      <c r="N150" s="403"/>
    </row>
    <row r="151" spans="2:14" s="118" customFormat="1">
      <c r="B151" s="133"/>
      <c r="C151" s="148" t="s">
        <v>89</v>
      </c>
      <c r="D151" s="134"/>
      <c r="E151" s="179"/>
      <c r="F151" s="179"/>
      <c r="G151" s="180"/>
      <c r="H151" s="131"/>
      <c r="I151" s="142">
        <f>SUM(I144:I150)</f>
        <v>0</v>
      </c>
      <c r="J151" s="143">
        <f>SUM(J144:J150)</f>
        <v>0</v>
      </c>
      <c r="K151" s="143">
        <f>SUM(K144:K150)</f>
        <v>0</v>
      </c>
      <c r="L151" s="143">
        <f>SUM(L144:L150)</f>
        <v>0</v>
      </c>
      <c r="M151" s="385">
        <f>SUM(M144:M150)</f>
        <v>0</v>
      </c>
      <c r="N151" s="409"/>
    </row>
    <row r="152" spans="2:14" s="118" customFormat="1" ht="7.5" customHeight="1">
      <c r="B152" s="133"/>
      <c r="C152" s="165"/>
      <c r="D152" s="134"/>
      <c r="E152" s="179"/>
      <c r="F152" s="179"/>
      <c r="G152" s="180"/>
      <c r="H152" s="131"/>
      <c r="I152" s="145"/>
      <c r="J152" s="146"/>
      <c r="K152" s="146"/>
      <c r="L152" s="146"/>
      <c r="M152" s="146"/>
      <c r="N152" s="409"/>
    </row>
    <row r="153" spans="2:14" s="118" customFormat="1">
      <c r="B153" s="133"/>
      <c r="C153" s="165" t="s">
        <v>90</v>
      </c>
      <c r="D153" s="134"/>
      <c r="E153" s="179"/>
      <c r="F153" s="179"/>
      <c r="G153" s="180"/>
      <c r="H153" s="131"/>
      <c r="I153" s="153">
        <v>0</v>
      </c>
      <c r="J153" s="153">
        <v>0</v>
      </c>
      <c r="K153" s="153">
        <v>0</v>
      </c>
      <c r="L153" s="153">
        <v>0</v>
      </c>
      <c r="M153" s="386">
        <v>0</v>
      </c>
      <c r="N153" s="403"/>
    </row>
    <row r="154" spans="2:14" s="118" customFormat="1">
      <c r="B154" s="133"/>
      <c r="C154" s="165" t="s">
        <v>1220</v>
      </c>
      <c r="D154" s="134"/>
      <c r="E154" s="179"/>
      <c r="F154" s="179"/>
      <c r="G154" s="180"/>
      <c r="H154" s="131"/>
      <c r="I154" s="549">
        <v>0</v>
      </c>
      <c r="J154" s="549">
        <v>0</v>
      </c>
      <c r="K154" s="549">
        <v>0</v>
      </c>
      <c r="L154" s="549">
        <v>0</v>
      </c>
      <c r="M154" s="550">
        <v>0</v>
      </c>
      <c r="N154" s="545"/>
    </row>
    <row r="155" spans="2:14" s="118" customFormat="1">
      <c r="B155" s="133"/>
      <c r="C155" s="165" t="s">
        <v>110</v>
      </c>
      <c r="D155" s="134"/>
      <c r="E155" s="179"/>
      <c r="F155" s="179"/>
      <c r="G155" s="180"/>
      <c r="H155" s="131"/>
      <c r="I155" s="144">
        <v>0</v>
      </c>
      <c r="J155" s="144">
        <v>0</v>
      </c>
      <c r="K155" s="144">
        <v>0</v>
      </c>
      <c r="L155" s="144">
        <v>0</v>
      </c>
      <c r="M155" s="383">
        <v>0</v>
      </c>
      <c r="N155" s="403"/>
    </row>
    <row r="156" spans="2:14" s="118" customFormat="1">
      <c r="B156" s="133"/>
      <c r="C156" s="548" t="s">
        <v>1217</v>
      </c>
      <c r="D156" s="134"/>
      <c r="E156" s="179"/>
      <c r="F156" s="179"/>
      <c r="G156" s="180"/>
      <c r="H156" s="131"/>
      <c r="I156" s="144">
        <v>0</v>
      </c>
      <c r="J156" s="144">
        <v>0</v>
      </c>
      <c r="K156" s="144">
        <v>0</v>
      </c>
      <c r="L156" s="144">
        <v>0</v>
      </c>
      <c r="M156" s="144">
        <v>0</v>
      </c>
      <c r="N156" s="547"/>
    </row>
    <row r="157" spans="2:14" s="129" customFormat="1" ht="7.5" customHeight="1">
      <c r="B157" s="133"/>
      <c r="C157" s="165"/>
      <c r="D157" s="134"/>
      <c r="E157" s="179"/>
      <c r="F157" s="179"/>
      <c r="G157" s="180"/>
      <c r="H157" s="131"/>
      <c r="I157" s="146"/>
      <c r="J157" s="146"/>
      <c r="K157" s="146"/>
      <c r="L157" s="146"/>
      <c r="M157" s="146"/>
      <c r="N157" s="406"/>
    </row>
    <row r="158" spans="2:14" s="118" customFormat="1" ht="17.25">
      <c r="B158" s="109" t="s">
        <v>54</v>
      </c>
      <c r="C158" s="110"/>
      <c r="D158" s="110"/>
      <c r="E158" s="129"/>
      <c r="F158" s="129"/>
      <c r="G158" s="130"/>
      <c r="H158" s="181"/>
      <c r="I158" s="182">
        <f>I106+I118+I141+I151+I153+I155+I156+I154</f>
        <v>0</v>
      </c>
      <c r="J158" s="182">
        <f t="shared" ref="J158:M158" si="0">J106+J118+J141+J151+J153+J155+J156+J154</f>
        <v>0</v>
      </c>
      <c r="K158" s="182">
        <f t="shared" si="0"/>
        <v>0</v>
      </c>
      <c r="L158" s="182">
        <f t="shared" si="0"/>
        <v>0</v>
      </c>
      <c r="M158" s="182">
        <f t="shared" si="0"/>
        <v>0</v>
      </c>
      <c r="N158" s="403"/>
    </row>
    <row r="159" spans="2:14" s="129" customFormat="1" ht="7.5" customHeight="1">
      <c r="B159" s="133"/>
      <c r="C159" s="134"/>
      <c r="D159" s="134"/>
      <c r="E159" s="121"/>
      <c r="F159" s="121"/>
      <c r="G159" s="130"/>
      <c r="H159" s="131"/>
      <c r="I159" s="146"/>
      <c r="J159" s="146"/>
      <c r="K159" s="146"/>
      <c r="L159" s="146"/>
      <c r="M159" s="146"/>
      <c r="N159" s="406"/>
    </row>
    <row r="160" spans="2:14" s="118" customFormat="1" ht="18" thickBot="1">
      <c r="B160" s="109" t="s">
        <v>95</v>
      </c>
      <c r="C160" s="110"/>
      <c r="D160" s="110"/>
      <c r="E160" s="129"/>
      <c r="F160" s="129"/>
      <c r="G160" s="130"/>
      <c r="H160" s="181"/>
      <c r="I160" s="242">
        <f>I66-I158</f>
        <v>0</v>
      </c>
      <c r="J160" s="242">
        <f>J66-J158</f>
        <v>0</v>
      </c>
      <c r="K160" s="242">
        <f>K66-K158</f>
        <v>0</v>
      </c>
      <c r="L160" s="242">
        <f>L66-L158</f>
        <v>0</v>
      </c>
      <c r="M160" s="391">
        <f>M66-M158</f>
        <v>0</v>
      </c>
      <c r="N160" s="403"/>
    </row>
    <row r="161" spans="2:14" s="129" customFormat="1" ht="5.0999999999999996" customHeight="1" thickTop="1">
      <c r="B161" s="186"/>
      <c r="C161" s="185"/>
      <c r="D161" s="185"/>
      <c r="E161" s="162"/>
      <c r="F161" s="162"/>
      <c r="G161" s="163"/>
      <c r="H161" s="164"/>
      <c r="I161" s="164"/>
      <c r="J161" s="164"/>
      <c r="K161" s="164"/>
      <c r="L161" s="164"/>
      <c r="M161" s="164"/>
      <c r="N161" s="410"/>
    </row>
    <row r="162" spans="2:14">
      <c r="B162" s="109" t="s">
        <v>91</v>
      </c>
      <c r="C162" s="110"/>
      <c r="D162" s="110"/>
      <c r="E162" s="111"/>
      <c r="F162" s="111"/>
      <c r="G162" s="112"/>
      <c r="H162" s="120"/>
      <c r="I162" s="187"/>
      <c r="J162" s="187"/>
      <c r="K162" s="187"/>
      <c r="L162" s="187"/>
      <c r="M162" s="187"/>
      <c r="N162" s="406"/>
    </row>
    <row r="163" spans="2:14">
      <c r="B163" s="133"/>
      <c r="C163" s="134"/>
      <c r="D163" s="137" t="s">
        <v>147</v>
      </c>
      <c r="E163" s="138" t="str">
        <f t="shared" ref="E163:E177" si="1">E17</f>
        <v/>
      </c>
      <c r="F163" s="111"/>
      <c r="G163" s="112"/>
      <c r="H163" s="120"/>
      <c r="I163" s="188">
        <f>'2) Enrollment Chart'!D79</f>
        <v>0</v>
      </c>
      <c r="J163" s="188">
        <f>'2) Enrollment Chart'!E79</f>
        <v>0</v>
      </c>
      <c r="K163" s="188">
        <f>'2) Enrollment Chart'!F79</f>
        <v>0</v>
      </c>
      <c r="L163" s="188">
        <f>'2) Enrollment Chart'!G79</f>
        <v>0</v>
      </c>
      <c r="M163" s="392">
        <f>'2) Enrollment Chart'!H79</f>
        <v>0</v>
      </c>
      <c r="N163" s="403"/>
    </row>
    <row r="164" spans="2:14">
      <c r="B164" s="133"/>
      <c r="C164" s="134"/>
      <c r="D164" s="137" t="s">
        <v>187</v>
      </c>
      <c r="E164" s="138" t="str">
        <f t="shared" si="1"/>
        <v/>
      </c>
      <c r="F164" s="111"/>
      <c r="G164" s="112"/>
      <c r="H164" s="120"/>
      <c r="I164" s="188">
        <f>'2) Enrollment Chart'!D84</f>
        <v>0</v>
      </c>
      <c r="J164" s="188">
        <f>'2) Enrollment Chart'!E84</f>
        <v>0</v>
      </c>
      <c r="K164" s="188">
        <f>'2) Enrollment Chart'!F84</f>
        <v>0</v>
      </c>
      <c r="L164" s="188">
        <f>'2) Enrollment Chart'!G84</f>
        <v>0</v>
      </c>
      <c r="M164" s="392">
        <f>'2) Enrollment Chart'!H84</f>
        <v>0</v>
      </c>
      <c r="N164" s="403"/>
    </row>
    <row r="165" spans="2:14">
      <c r="B165" s="133"/>
      <c r="C165" s="134"/>
      <c r="D165" s="137" t="s">
        <v>188</v>
      </c>
      <c r="E165" s="138" t="str">
        <f t="shared" si="1"/>
        <v/>
      </c>
      <c r="F165" s="111"/>
      <c r="G165" s="112"/>
      <c r="H165" s="120"/>
      <c r="I165" s="188">
        <f>'2) Enrollment Chart'!D88</f>
        <v>0</v>
      </c>
      <c r="J165" s="188">
        <f>'2) Enrollment Chart'!E88</f>
        <v>0</v>
      </c>
      <c r="K165" s="188">
        <f>'2) Enrollment Chart'!F88</f>
        <v>0</v>
      </c>
      <c r="L165" s="188">
        <f>'2) Enrollment Chart'!G88</f>
        <v>0</v>
      </c>
      <c r="M165" s="392">
        <f>'2) Enrollment Chart'!H88</f>
        <v>0</v>
      </c>
      <c r="N165" s="403"/>
    </row>
    <row r="166" spans="2:14">
      <c r="B166" s="133"/>
      <c r="C166" s="134"/>
      <c r="D166" s="137" t="s">
        <v>189</v>
      </c>
      <c r="E166" s="138" t="str">
        <f t="shared" si="1"/>
        <v/>
      </c>
      <c r="F166" s="111"/>
      <c r="G166" s="112"/>
      <c r="H166" s="120"/>
      <c r="I166" s="188">
        <f>'2) Enrollment Chart'!D89</f>
        <v>0</v>
      </c>
      <c r="J166" s="188">
        <f>'2) Enrollment Chart'!E89</f>
        <v>0</v>
      </c>
      <c r="K166" s="188">
        <f>'2) Enrollment Chart'!F89</f>
        <v>0</v>
      </c>
      <c r="L166" s="188">
        <f>'2) Enrollment Chart'!G89</f>
        <v>0</v>
      </c>
      <c r="M166" s="392">
        <f>'2) Enrollment Chart'!H89</f>
        <v>0</v>
      </c>
      <c r="N166" s="403"/>
    </row>
    <row r="167" spans="2:14">
      <c r="B167" s="133"/>
      <c r="C167" s="134"/>
      <c r="D167" s="137" t="s">
        <v>190</v>
      </c>
      <c r="E167" s="138" t="str">
        <f t="shared" si="1"/>
        <v/>
      </c>
      <c r="F167" s="111"/>
      <c r="G167" s="112"/>
      <c r="H167" s="120"/>
      <c r="I167" s="188">
        <f>'2) Enrollment Chart'!D90</f>
        <v>0</v>
      </c>
      <c r="J167" s="188">
        <f>'2) Enrollment Chart'!E90</f>
        <v>0</v>
      </c>
      <c r="K167" s="188">
        <f>'2) Enrollment Chart'!F90</f>
        <v>0</v>
      </c>
      <c r="L167" s="188">
        <f>'2) Enrollment Chart'!G90</f>
        <v>0</v>
      </c>
      <c r="M167" s="392">
        <f>'2) Enrollment Chart'!H90</f>
        <v>0</v>
      </c>
      <c r="N167" s="403"/>
    </row>
    <row r="168" spans="2:14">
      <c r="B168" s="133"/>
      <c r="C168" s="134"/>
      <c r="D168" s="137" t="s">
        <v>191</v>
      </c>
      <c r="E168" s="138" t="str">
        <f t="shared" si="1"/>
        <v/>
      </c>
      <c r="F168" s="111"/>
      <c r="G168" s="112"/>
      <c r="H168" s="120"/>
      <c r="I168" s="188">
        <f>'2) Enrollment Chart'!D91</f>
        <v>0</v>
      </c>
      <c r="J168" s="188">
        <f>'2) Enrollment Chart'!E91</f>
        <v>0</v>
      </c>
      <c r="K168" s="188">
        <f>'2) Enrollment Chart'!F91</f>
        <v>0</v>
      </c>
      <c r="L168" s="188">
        <f>'2) Enrollment Chart'!G91</f>
        <v>0</v>
      </c>
      <c r="M168" s="392">
        <f>'2) Enrollment Chart'!H91</f>
        <v>0</v>
      </c>
      <c r="N168" s="403"/>
    </row>
    <row r="169" spans="2:14">
      <c r="B169" s="133"/>
      <c r="C169" s="134"/>
      <c r="D169" s="137" t="s">
        <v>192</v>
      </c>
      <c r="E169" s="138" t="str">
        <f t="shared" si="1"/>
        <v/>
      </c>
      <c r="F169" s="111"/>
      <c r="G169" s="112"/>
      <c r="H169" s="120"/>
      <c r="I169" s="188">
        <f>'2) Enrollment Chart'!D92</f>
        <v>0</v>
      </c>
      <c r="J169" s="188">
        <f>'2) Enrollment Chart'!E92</f>
        <v>0</v>
      </c>
      <c r="K169" s="188">
        <f>'2) Enrollment Chart'!F92</f>
        <v>0</v>
      </c>
      <c r="L169" s="188">
        <f>'2) Enrollment Chart'!G92</f>
        <v>0</v>
      </c>
      <c r="M169" s="392">
        <f>'2) Enrollment Chart'!H92</f>
        <v>0</v>
      </c>
      <c r="N169" s="403"/>
    </row>
    <row r="170" spans="2:14">
      <c r="B170" s="133"/>
      <c r="C170" s="134"/>
      <c r="D170" s="137" t="s">
        <v>193</v>
      </c>
      <c r="E170" s="138" t="str">
        <f t="shared" si="1"/>
        <v/>
      </c>
      <c r="F170" s="111"/>
      <c r="G170" s="112"/>
      <c r="H170" s="120"/>
      <c r="I170" s="188">
        <f>'2) Enrollment Chart'!D93</f>
        <v>0</v>
      </c>
      <c r="J170" s="188">
        <f>'2) Enrollment Chart'!E93</f>
        <v>0</v>
      </c>
      <c r="K170" s="188">
        <f>'2) Enrollment Chart'!F93</f>
        <v>0</v>
      </c>
      <c r="L170" s="188">
        <f>'2) Enrollment Chart'!G93</f>
        <v>0</v>
      </c>
      <c r="M170" s="392">
        <f>'2) Enrollment Chart'!H93</f>
        <v>0</v>
      </c>
      <c r="N170" s="403"/>
    </row>
    <row r="171" spans="2:14">
      <c r="B171" s="133"/>
      <c r="C171" s="134"/>
      <c r="D171" s="137" t="s">
        <v>194</v>
      </c>
      <c r="E171" s="138" t="str">
        <f t="shared" si="1"/>
        <v/>
      </c>
      <c r="F171" s="111"/>
      <c r="G171" s="112"/>
      <c r="H171" s="120"/>
      <c r="I171" s="188">
        <f>'2) Enrollment Chart'!D94</f>
        <v>0</v>
      </c>
      <c r="J171" s="188">
        <f>'2) Enrollment Chart'!E94</f>
        <v>0</v>
      </c>
      <c r="K171" s="188">
        <f>'2) Enrollment Chart'!F94</f>
        <v>0</v>
      </c>
      <c r="L171" s="188">
        <f>'2) Enrollment Chart'!G94</f>
        <v>0</v>
      </c>
      <c r="M171" s="392">
        <f>'2) Enrollment Chart'!H94</f>
        <v>0</v>
      </c>
      <c r="N171" s="403"/>
    </row>
    <row r="172" spans="2:14">
      <c r="B172" s="133"/>
      <c r="C172" s="134"/>
      <c r="D172" s="137" t="s">
        <v>195</v>
      </c>
      <c r="E172" s="138" t="str">
        <f t="shared" si="1"/>
        <v/>
      </c>
      <c r="F172" s="111"/>
      <c r="G172" s="112"/>
      <c r="H172" s="120"/>
      <c r="I172" s="188">
        <f>'2) Enrollment Chart'!D95</f>
        <v>0</v>
      </c>
      <c r="J172" s="188">
        <f>'2) Enrollment Chart'!E95</f>
        <v>0</v>
      </c>
      <c r="K172" s="188">
        <f>'2) Enrollment Chart'!F95</f>
        <v>0</v>
      </c>
      <c r="L172" s="188">
        <f>'2) Enrollment Chart'!G95</f>
        <v>0</v>
      </c>
      <c r="M172" s="392">
        <f>'2) Enrollment Chart'!H95</f>
        <v>0</v>
      </c>
      <c r="N172" s="403"/>
    </row>
    <row r="173" spans="2:14">
      <c r="B173" s="133"/>
      <c r="C173" s="134"/>
      <c r="D173" s="137" t="s">
        <v>196</v>
      </c>
      <c r="E173" s="138" t="str">
        <f t="shared" si="1"/>
        <v/>
      </c>
      <c r="F173" s="111"/>
      <c r="G173" s="112"/>
      <c r="H173" s="120"/>
      <c r="I173" s="188">
        <f>'2) Enrollment Chart'!D96</f>
        <v>0</v>
      </c>
      <c r="J173" s="188">
        <f>'2) Enrollment Chart'!E96</f>
        <v>0</v>
      </c>
      <c r="K173" s="188">
        <f>'2) Enrollment Chart'!F96</f>
        <v>0</v>
      </c>
      <c r="L173" s="188">
        <f>'2) Enrollment Chart'!G96</f>
        <v>0</v>
      </c>
      <c r="M173" s="392">
        <f>'2) Enrollment Chart'!H96</f>
        <v>0</v>
      </c>
      <c r="N173" s="403"/>
    </row>
    <row r="174" spans="2:14">
      <c r="B174" s="133"/>
      <c r="C174" s="134"/>
      <c r="D174" s="137" t="s">
        <v>197</v>
      </c>
      <c r="E174" s="138" t="str">
        <f t="shared" si="1"/>
        <v/>
      </c>
      <c r="F174" s="111"/>
      <c r="G174" s="112"/>
      <c r="H174" s="120"/>
      <c r="I174" s="188">
        <f>'2) Enrollment Chart'!D97</f>
        <v>0</v>
      </c>
      <c r="J174" s="188">
        <f>'2) Enrollment Chart'!E97</f>
        <v>0</v>
      </c>
      <c r="K174" s="188">
        <f>'2) Enrollment Chart'!F97</f>
        <v>0</v>
      </c>
      <c r="L174" s="188">
        <f>'2) Enrollment Chart'!G97</f>
        <v>0</v>
      </c>
      <c r="M174" s="392">
        <f>'2) Enrollment Chart'!H97</f>
        <v>0</v>
      </c>
      <c r="N174" s="403"/>
    </row>
    <row r="175" spans="2:14">
      <c r="B175" s="133"/>
      <c r="C175" s="134"/>
      <c r="D175" s="137" t="s">
        <v>198</v>
      </c>
      <c r="E175" s="138" t="str">
        <f t="shared" si="1"/>
        <v/>
      </c>
      <c r="F175" s="111"/>
      <c r="G175" s="112"/>
      <c r="H175" s="120"/>
      <c r="I175" s="188">
        <f>'2) Enrollment Chart'!D98</f>
        <v>0</v>
      </c>
      <c r="J175" s="188">
        <f>'2) Enrollment Chart'!E98</f>
        <v>0</v>
      </c>
      <c r="K175" s="188">
        <f>'2) Enrollment Chart'!F98</f>
        <v>0</v>
      </c>
      <c r="L175" s="188">
        <f>'2) Enrollment Chart'!G98</f>
        <v>0</v>
      </c>
      <c r="M175" s="392">
        <f>'2) Enrollment Chart'!H98</f>
        <v>0</v>
      </c>
      <c r="N175" s="403"/>
    </row>
    <row r="176" spans="2:14">
      <c r="B176" s="133"/>
      <c r="C176" s="134"/>
      <c r="D176" s="137" t="s">
        <v>199</v>
      </c>
      <c r="E176" s="138" t="str">
        <f t="shared" si="1"/>
        <v/>
      </c>
      <c r="F176" s="111"/>
      <c r="G176" s="112"/>
      <c r="H176" s="120"/>
      <c r="I176" s="188">
        <f>'2) Enrollment Chart'!D99</f>
        <v>0</v>
      </c>
      <c r="J176" s="188">
        <f>'2) Enrollment Chart'!E99</f>
        <v>0</v>
      </c>
      <c r="K176" s="188">
        <f>'2) Enrollment Chart'!F99</f>
        <v>0</v>
      </c>
      <c r="L176" s="188">
        <f>'2) Enrollment Chart'!G99</f>
        <v>0</v>
      </c>
      <c r="M176" s="392">
        <f>'2) Enrollment Chart'!H99</f>
        <v>0</v>
      </c>
      <c r="N176" s="403"/>
    </row>
    <row r="177" spans="2:14">
      <c r="B177" s="133"/>
      <c r="C177" s="134"/>
      <c r="D177" s="137" t="s">
        <v>200</v>
      </c>
      <c r="E177" s="138" t="str">
        <f t="shared" si="1"/>
        <v/>
      </c>
      <c r="F177" s="111"/>
      <c r="G177" s="112"/>
      <c r="H177" s="120"/>
      <c r="I177" s="188">
        <f>'2) Enrollment Chart'!D100</f>
        <v>0</v>
      </c>
      <c r="J177" s="188">
        <f>'2) Enrollment Chart'!E100</f>
        <v>0</v>
      </c>
      <c r="K177" s="188">
        <f>'2) Enrollment Chart'!F100</f>
        <v>0</v>
      </c>
      <c r="L177" s="188">
        <f>'2) Enrollment Chart'!G100</f>
        <v>0</v>
      </c>
      <c r="M177" s="392">
        <f>'2) Enrollment Chart'!H100</f>
        <v>0</v>
      </c>
      <c r="N177" s="403"/>
    </row>
    <row r="178" spans="2:14" ht="17.25">
      <c r="B178" s="133"/>
      <c r="C178" s="134"/>
      <c r="D178" s="137" t="s">
        <v>148</v>
      </c>
      <c r="E178" s="137" t="str">
        <f>IF(CONTROL!E151="","","Schools Count = "&amp;CONTROL!E151)</f>
        <v/>
      </c>
      <c r="F178" s="111"/>
      <c r="G178" s="112"/>
      <c r="H178" s="189"/>
      <c r="I178" s="519">
        <f>SUM('2) Enrollment Chart'!D101:D135)</f>
        <v>0</v>
      </c>
      <c r="J178" s="519">
        <f>SUM('2) Enrollment Chart'!E101:E135)</f>
        <v>0</v>
      </c>
      <c r="K178" s="519">
        <f>SUM('2) Enrollment Chart'!F101:F135)</f>
        <v>0</v>
      </c>
      <c r="L178" s="519">
        <f>SUM('2) Enrollment Chart'!G101:G135)</f>
        <v>0</v>
      </c>
      <c r="M178" s="520">
        <f>SUM('2) Enrollment Chart'!H101:H135)</f>
        <v>0</v>
      </c>
      <c r="N178" s="403"/>
    </row>
    <row r="179" spans="2:14" ht="17.25">
      <c r="B179" s="109" t="s">
        <v>92</v>
      </c>
      <c r="C179" s="110"/>
      <c r="D179" s="110"/>
      <c r="E179" s="111"/>
      <c r="F179" s="111"/>
      <c r="G179" s="112"/>
      <c r="H179" s="190"/>
      <c r="I179" s="517">
        <f>SUM(I163:I178)</f>
        <v>0</v>
      </c>
      <c r="J179" s="517">
        <f>SUM(J163:J178)</f>
        <v>0</v>
      </c>
      <c r="K179" s="517">
        <f>SUM(K163:K178)</f>
        <v>0</v>
      </c>
      <c r="L179" s="517">
        <f>SUM(L163:L178)</f>
        <v>0</v>
      </c>
      <c r="M179" s="518">
        <f>SUM(M163:M178)</f>
        <v>0</v>
      </c>
      <c r="N179" s="403"/>
    </row>
    <row r="180" spans="2:14" s="134" customFormat="1" ht="7.5" customHeight="1">
      <c r="B180" s="119"/>
      <c r="C180" s="111"/>
      <c r="D180" s="111"/>
      <c r="E180" s="111"/>
      <c r="F180" s="111"/>
      <c r="G180" s="112"/>
      <c r="H180" s="120"/>
      <c r="I180" s="191"/>
      <c r="J180" s="191"/>
      <c r="K180" s="191"/>
      <c r="L180" s="191"/>
      <c r="M180" s="191"/>
      <c r="N180" s="407"/>
    </row>
    <row r="181" spans="2:14" ht="17.25">
      <c r="B181" s="109" t="s">
        <v>93</v>
      </c>
      <c r="C181" s="110"/>
      <c r="D181" s="110"/>
      <c r="E181" s="111"/>
      <c r="F181" s="111"/>
      <c r="G181" s="112"/>
      <c r="H181" s="190"/>
      <c r="I181" s="192">
        <f>IF(I179&gt;0,I66/I179,0)</f>
        <v>0</v>
      </c>
      <c r="J181" s="192">
        <f>IF(J179&gt;0,J66/J179,0)</f>
        <v>0</v>
      </c>
      <c r="K181" s="192">
        <f>IF(K179&gt;0,K66/K179,0)</f>
        <v>0</v>
      </c>
      <c r="L181" s="192">
        <f>IF(L179&gt;0,L66/L179,0)</f>
        <v>0</v>
      </c>
      <c r="M181" s="393">
        <f>IF(M179&gt;0,M66/M179,0)</f>
        <v>0</v>
      </c>
      <c r="N181" s="403"/>
    </row>
    <row r="182" spans="2:14" s="134" customFormat="1" ht="7.5" customHeight="1">
      <c r="B182" s="119"/>
      <c r="C182" s="111"/>
      <c r="D182" s="111"/>
      <c r="E182" s="111"/>
      <c r="F182" s="111"/>
      <c r="G182" s="112"/>
      <c r="H182" s="120"/>
      <c r="I182" s="191"/>
      <c r="J182" s="191"/>
      <c r="K182" s="191"/>
      <c r="L182" s="191"/>
      <c r="M182" s="191"/>
      <c r="N182" s="407"/>
    </row>
    <row r="183" spans="2:14" ht="18" thickBot="1">
      <c r="B183" s="109" t="s">
        <v>94</v>
      </c>
      <c r="C183" s="110"/>
      <c r="D183" s="110"/>
      <c r="E183" s="111"/>
      <c r="F183" s="111"/>
      <c r="G183" s="112"/>
      <c r="H183" s="190"/>
      <c r="I183" s="248">
        <f>IF(I179&gt;0,I158/I179,0)</f>
        <v>0</v>
      </c>
      <c r="J183" s="248">
        <f>IF(J179&gt;0,J158/J179,0)</f>
        <v>0</v>
      </c>
      <c r="K183" s="248">
        <f>IF(K179&gt;0,K158/K179,0)</f>
        <v>0</v>
      </c>
      <c r="L183" s="248">
        <f>IF(L179&gt;0,L158/L179,0)</f>
        <v>0</v>
      </c>
      <c r="M183" s="394">
        <f>IF(M179&gt;0,M158/M179,0)</f>
        <v>0</v>
      </c>
      <c r="N183" s="403"/>
    </row>
    <row r="184" spans="2:14" ht="7.5" customHeight="1" thickTop="1">
      <c r="B184" s="243"/>
      <c r="C184" s="244"/>
      <c r="D184" s="244"/>
      <c r="E184" s="185"/>
      <c r="F184" s="185"/>
      <c r="G184" s="194"/>
      <c r="H184" s="195"/>
      <c r="I184" s="195"/>
      <c r="J184" s="195"/>
      <c r="K184" s="195"/>
      <c r="L184" s="195"/>
      <c r="M184" s="195"/>
      <c r="N184" s="411"/>
    </row>
    <row r="185" spans="2:14">
      <c r="B185" s="109" t="s">
        <v>111</v>
      </c>
      <c r="C185" s="110"/>
      <c r="D185" s="110"/>
      <c r="E185" s="111"/>
      <c r="F185" s="112"/>
      <c r="G185" s="112"/>
      <c r="H185" s="120"/>
      <c r="I185" s="120"/>
      <c r="J185" s="120"/>
      <c r="K185" s="120"/>
      <c r="L185" s="120"/>
      <c r="M185" s="120"/>
      <c r="N185" s="412"/>
    </row>
    <row r="186" spans="2:14">
      <c r="B186" s="133"/>
      <c r="C186" s="169" t="s">
        <v>112</v>
      </c>
      <c r="D186" s="134"/>
      <c r="E186" s="111"/>
      <c r="F186" s="112"/>
      <c r="G186" s="112"/>
      <c r="H186" s="120"/>
      <c r="I186" s="120"/>
      <c r="J186" s="120"/>
      <c r="K186" s="120"/>
      <c r="L186" s="120"/>
      <c r="M186" s="120"/>
      <c r="N186" s="412"/>
    </row>
    <row r="187" spans="2:14">
      <c r="B187" s="133"/>
      <c r="C187" s="134"/>
      <c r="D187" s="521" t="s">
        <v>1042</v>
      </c>
      <c r="E187" s="522"/>
      <c r="F187" s="112"/>
      <c r="G187" s="112"/>
      <c r="H187" s="120"/>
      <c r="I187" s="361">
        <v>0</v>
      </c>
      <c r="J187" s="361">
        <v>0</v>
      </c>
      <c r="K187" s="198">
        <v>0</v>
      </c>
      <c r="L187" s="198">
        <v>0</v>
      </c>
      <c r="M187" s="395">
        <v>0</v>
      </c>
      <c r="N187" s="403"/>
    </row>
    <row r="188" spans="2:14">
      <c r="B188" s="133"/>
      <c r="C188" s="134"/>
      <c r="D188" s="521" t="s">
        <v>28</v>
      </c>
      <c r="E188" s="522"/>
      <c r="F188" s="112"/>
      <c r="G188" s="112"/>
      <c r="H188" s="120"/>
      <c r="I188" s="362">
        <v>0</v>
      </c>
      <c r="J188" s="362">
        <v>0</v>
      </c>
      <c r="K188" s="198">
        <v>0</v>
      </c>
      <c r="L188" s="198">
        <v>0</v>
      </c>
      <c r="M188" s="395">
        <v>0</v>
      </c>
      <c r="N188" s="403"/>
    </row>
    <row r="189" spans="2:14">
      <c r="B189" s="133"/>
      <c r="C189" s="134" t="s">
        <v>115</v>
      </c>
      <c r="D189" s="196"/>
      <c r="E189" s="197"/>
      <c r="F189" s="112"/>
      <c r="G189" s="112"/>
      <c r="H189" s="120"/>
      <c r="I189" s="199">
        <f>I187+I188</f>
        <v>0</v>
      </c>
      <c r="J189" s="200">
        <f>J187+J188</f>
        <v>0</v>
      </c>
      <c r="K189" s="200">
        <f>K187+K188</f>
        <v>0</v>
      </c>
      <c r="L189" s="200">
        <f>L187+L188</f>
        <v>0</v>
      </c>
      <c r="M189" s="396">
        <f>M187+M188</f>
        <v>0</v>
      </c>
      <c r="N189" s="403"/>
    </row>
    <row r="190" spans="2:14">
      <c r="B190" s="133"/>
      <c r="C190" s="134" t="s">
        <v>113</v>
      </c>
      <c r="D190" s="196"/>
      <c r="E190" s="197"/>
      <c r="F190" s="112"/>
      <c r="G190" s="112"/>
      <c r="H190" s="120"/>
      <c r="I190" s="201"/>
      <c r="J190" s="187"/>
      <c r="K190" s="187"/>
      <c r="L190" s="187"/>
      <c r="M190" s="187"/>
      <c r="N190" s="412"/>
    </row>
    <row r="191" spans="2:14">
      <c r="B191" s="133"/>
      <c r="C191" s="134"/>
      <c r="D191" s="521" t="s">
        <v>1043</v>
      </c>
      <c r="E191" s="522"/>
      <c r="F191" s="112"/>
      <c r="G191" s="112"/>
      <c r="H191" s="120"/>
      <c r="I191" s="144">
        <v>0</v>
      </c>
      <c r="J191" s="144">
        <v>0</v>
      </c>
      <c r="K191" s="144">
        <v>0</v>
      </c>
      <c r="L191" s="144">
        <v>0</v>
      </c>
      <c r="M191" s="383">
        <v>0</v>
      </c>
      <c r="N191" s="403"/>
    </row>
    <row r="192" spans="2:14">
      <c r="B192" s="133"/>
      <c r="C192" s="134"/>
      <c r="D192" s="521" t="s">
        <v>28</v>
      </c>
      <c r="E192" s="522"/>
      <c r="F192" s="112"/>
      <c r="G192" s="112"/>
      <c r="H192" s="120"/>
      <c r="I192" s="361">
        <v>0</v>
      </c>
      <c r="J192" s="198">
        <v>0</v>
      </c>
      <c r="K192" s="198">
        <v>0</v>
      </c>
      <c r="L192" s="198">
        <v>0</v>
      </c>
      <c r="M192" s="395">
        <v>0</v>
      </c>
      <c r="N192" s="403"/>
    </row>
    <row r="193" spans="2:14">
      <c r="B193" s="133"/>
      <c r="C193" s="134" t="s">
        <v>116</v>
      </c>
      <c r="D193" s="196"/>
      <c r="E193" s="197"/>
      <c r="F193" s="112"/>
      <c r="G193" s="112"/>
      <c r="H193" s="120"/>
      <c r="I193" s="199">
        <f>I191+I192</f>
        <v>0</v>
      </c>
      <c r="J193" s="200">
        <f>J191+J192</f>
        <v>0</v>
      </c>
      <c r="K193" s="200">
        <f>K191+K192</f>
        <v>0</v>
      </c>
      <c r="L193" s="200">
        <f>L191+L192</f>
        <v>0</v>
      </c>
      <c r="M193" s="396">
        <f>M191+M192</f>
        <v>0</v>
      </c>
      <c r="N193" s="403"/>
    </row>
    <row r="194" spans="2:14">
      <c r="B194" s="133"/>
      <c r="C194" s="134" t="s">
        <v>114</v>
      </c>
      <c r="D194" s="196"/>
      <c r="E194" s="197"/>
      <c r="F194" s="112"/>
      <c r="G194" s="130"/>
      <c r="H194" s="120"/>
      <c r="I194" s="201"/>
      <c r="J194" s="187"/>
      <c r="K194" s="187"/>
      <c r="L194" s="187"/>
      <c r="M194" s="187"/>
      <c r="N194" s="412"/>
    </row>
    <row r="195" spans="2:14">
      <c r="B195" s="133"/>
      <c r="C195" s="134"/>
      <c r="D195" s="521" t="s">
        <v>1044</v>
      </c>
      <c r="E195" s="522"/>
      <c r="F195" s="112"/>
      <c r="G195" s="112"/>
      <c r="H195" s="120"/>
      <c r="I195" s="361">
        <v>0</v>
      </c>
      <c r="J195" s="198">
        <v>0</v>
      </c>
      <c r="K195" s="198">
        <v>0</v>
      </c>
      <c r="L195" s="198">
        <v>0</v>
      </c>
      <c r="M195" s="395">
        <v>0</v>
      </c>
      <c r="N195" s="403"/>
    </row>
    <row r="196" spans="2:14">
      <c r="B196" s="133"/>
      <c r="C196" s="134"/>
      <c r="D196" s="521" t="s">
        <v>28</v>
      </c>
      <c r="E196" s="522"/>
      <c r="F196" s="112"/>
      <c r="G196" s="112"/>
      <c r="H196" s="120"/>
      <c r="I196" s="361">
        <v>0</v>
      </c>
      <c r="J196" s="198">
        <v>0</v>
      </c>
      <c r="K196" s="198">
        <v>0</v>
      </c>
      <c r="L196" s="198">
        <v>0</v>
      </c>
      <c r="M196" s="395">
        <v>0</v>
      </c>
      <c r="N196" s="403"/>
    </row>
    <row r="197" spans="2:14">
      <c r="B197" s="133"/>
      <c r="C197" s="134" t="s">
        <v>117</v>
      </c>
      <c r="D197" s="134"/>
      <c r="E197" s="111"/>
      <c r="F197" s="112"/>
      <c r="G197" s="112"/>
      <c r="H197" s="120"/>
      <c r="I197" s="199">
        <f>I195+I196</f>
        <v>0</v>
      </c>
      <c r="J197" s="200">
        <f>J195+J196</f>
        <v>0</v>
      </c>
      <c r="K197" s="200">
        <f>K195+K196</f>
        <v>0</v>
      </c>
      <c r="L197" s="200">
        <f>L195+L196</f>
        <v>0</v>
      </c>
      <c r="M197" s="396">
        <f>M195+M196</f>
        <v>0</v>
      </c>
      <c r="N197" s="403"/>
    </row>
    <row r="198" spans="2:14" ht="6.75" customHeight="1">
      <c r="B198" s="133"/>
      <c r="C198" s="134"/>
      <c r="D198" s="134"/>
      <c r="E198" s="111"/>
      <c r="F198" s="112"/>
      <c r="G198" s="112"/>
      <c r="H198" s="120"/>
      <c r="I198" s="201"/>
      <c r="J198" s="187"/>
      <c r="K198" s="187"/>
      <c r="L198" s="187"/>
      <c r="M198" s="187"/>
      <c r="N198" s="412"/>
    </row>
    <row r="199" spans="2:14">
      <c r="B199" s="109" t="s">
        <v>120</v>
      </c>
      <c r="C199" s="202"/>
      <c r="D199" s="202"/>
      <c r="E199" s="110"/>
      <c r="F199" s="203"/>
      <c r="G199" s="112"/>
      <c r="H199" s="120"/>
      <c r="I199" s="204">
        <f>I189+I193+I197</f>
        <v>0</v>
      </c>
      <c r="J199" s="205">
        <f>J189+J193+J197</f>
        <v>0</v>
      </c>
      <c r="K199" s="205">
        <f>K189+K193+K197</f>
        <v>0</v>
      </c>
      <c r="L199" s="205">
        <f>L189+L193+L197</f>
        <v>0</v>
      </c>
      <c r="M199" s="397">
        <f>M189+M193+M197</f>
        <v>0</v>
      </c>
      <c r="N199" s="403"/>
    </row>
    <row r="200" spans="2:14" ht="6.75" customHeight="1">
      <c r="B200" s="133"/>
      <c r="C200" s="134"/>
      <c r="D200" s="134"/>
      <c r="E200" s="111"/>
      <c r="F200" s="112"/>
      <c r="G200" s="112"/>
      <c r="H200" s="120"/>
      <c r="I200" s="201"/>
      <c r="J200" s="187"/>
      <c r="K200" s="187"/>
      <c r="L200" s="187"/>
      <c r="M200" s="187"/>
      <c r="N200" s="412"/>
    </row>
    <row r="201" spans="2:14">
      <c r="B201" s="109" t="s">
        <v>95</v>
      </c>
      <c r="C201" s="202"/>
      <c r="D201" s="202"/>
      <c r="E201" s="110"/>
      <c r="F201" s="203"/>
      <c r="G201" s="112"/>
      <c r="H201" s="120"/>
      <c r="I201" s="204">
        <f>I160+I199</f>
        <v>0</v>
      </c>
      <c r="J201" s="205">
        <f>J160+J199</f>
        <v>0</v>
      </c>
      <c r="K201" s="205">
        <f>K160+K199</f>
        <v>0</v>
      </c>
      <c r="L201" s="205">
        <f>L160+L199</f>
        <v>0</v>
      </c>
      <c r="M201" s="397">
        <f>M160+M199</f>
        <v>0</v>
      </c>
      <c r="N201" s="403"/>
    </row>
    <row r="202" spans="2:14" ht="6.75" customHeight="1">
      <c r="B202" s="133"/>
      <c r="C202" s="134"/>
      <c r="D202" s="134"/>
      <c r="E202" s="111"/>
      <c r="F202" s="112"/>
      <c r="G202" s="112"/>
      <c r="H202" s="120"/>
      <c r="I202" s="201"/>
      <c r="J202" s="187"/>
      <c r="K202" s="187"/>
      <c r="L202" s="187"/>
      <c r="M202" s="187"/>
      <c r="N202" s="412"/>
    </row>
    <row r="203" spans="2:14">
      <c r="B203" s="109" t="s">
        <v>118</v>
      </c>
      <c r="C203" s="111"/>
      <c r="D203" s="111"/>
      <c r="E203" s="111"/>
      <c r="F203" s="112"/>
      <c r="G203" s="112"/>
      <c r="H203" s="120"/>
      <c r="I203" s="361">
        <v>0</v>
      </c>
      <c r="J203" s="206">
        <f>I205</f>
        <v>0</v>
      </c>
      <c r="K203" s="206">
        <f t="shared" ref="K203:M203" si="2">J205</f>
        <v>0</v>
      </c>
      <c r="L203" s="206">
        <f t="shared" si="2"/>
        <v>0</v>
      </c>
      <c r="M203" s="398">
        <f t="shared" si="2"/>
        <v>0</v>
      </c>
      <c r="N203" s="403"/>
    </row>
    <row r="204" spans="2:14" ht="6.75" customHeight="1">
      <c r="B204" s="133"/>
      <c r="C204" s="134"/>
      <c r="D204" s="134"/>
      <c r="E204" s="111"/>
      <c r="F204" s="112"/>
      <c r="G204" s="112"/>
      <c r="H204" s="120"/>
      <c r="I204" s="187"/>
      <c r="J204" s="187"/>
      <c r="K204" s="187"/>
      <c r="L204" s="187"/>
      <c r="M204" s="187"/>
      <c r="N204" s="412"/>
    </row>
    <row r="205" spans="2:14" ht="15.75" thickBot="1">
      <c r="B205" s="183" t="s">
        <v>119</v>
      </c>
      <c r="C205" s="184"/>
      <c r="D205" s="184"/>
      <c r="E205" s="184"/>
      <c r="F205" s="207"/>
      <c r="G205" s="193"/>
      <c r="H205" s="208"/>
      <c r="I205" s="209">
        <f>I201+I203</f>
        <v>0</v>
      </c>
      <c r="J205" s="209">
        <f>J201+J203</f>
        <v>0</v>
      </c>
      <c r="K205" s="209">
        <f>K201+K203</f>
        <v>0</v>
      </c>
      <c r="L205" s="209">
        <f>L201+L203</f>
        <v>0</v>
      </c>
      <c r="M205" s="399">
        <f>M201+M203</f>
        <v>0</v>
      </c>
      <c r="N205" s="413"/>
    </row>
    <row r="206" spans="2:14" ht="15.75" thickTop="1"/>
  </sheetData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8" priority="5">
      <formula>School="Enter School Name Here"</formula>
    </cfRule>
  </conditionalFormatting>
  <conditionalFormatting sqref="E17:E31 E163:E177">
    <cfRule type="cellIs" dxfId="7" priority="4" operator="equal">
      <formula>"(Select from drop-down list)"</formula>
    </cfRule>
  </conditionalFormatting>
  <conditionalFormatting sqref="E17:E31 E163:E177">
    <cfRule type="cellIs" dxfId="6" priority="3" operator="equal">
      <formula>"Please complete ""ENROLLMENT"" tab"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49"/>
  <sheetViews>
    <sheetView topLeftCell="A1025" workbookViewId="0">
      <selection activeCell="B1049" sqref="B1049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62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476" t="s">
        <v>134</v>
      </c>
      <c r="B1" s="476"/>
      <c r="C1" s="476"/>
      <c r="D1" s="476"/>
      <c r="E1" s="476"/>
      <c r="F1" s="476"/>
      <c r="G1" s="476"/>
      <c r="H1" s="476"/>
      <c r="I1" s="476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61" t="s">
        <v>1010</v>
      </c>
      <c r="B4" s="60"/>
      <c r="K4"/>
      <c r="L4"/>
      <c r="M4"/>
      <c r="N4"/>
      <c r="O4"/>
      <c r="P4"/>
      <c r="Q4"/>
    </row>
    <row r="5" spans="1:17" ht="18.75">
      <c r="A5" s="21"/>
      <c r="B5" s="39" t="s">
        <v>150</v>
      </c>
      <c r="C5" s="446" t="s">
        <v>1013</v>
      </c>
      <c r="D5" s="447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>SELECT FROM DROP-DOWN LIST →</v>
      </c>
      <c r="J5" s="63">
        <f>IF(OR(I5="Enter School Name Here", I5=""),0,1)</f>
        <v>1</v>
      </c>
      <c r="L5"/>
      <c r="M5"/>
      <c r="N5"/>
      <c r="O5"/>
      <c r="P5"/>
      <c r="Q5"/>
    </row>
    <row r="6" spans="1:17" ht="18.75">
      <c r="A6" s="22"/>
      <c r="B6" s="39" t="s">
        <v>151</v>
      </c>
      <c r="C6" s="446" t="s">
        <v>1013</v>
      </c>
      <c r="D6" s="447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75">
      <c r="A7" s="22"/>
      <c r="B7" s="39" t="s">
        <v>152</v>
      </c>
      <c r="C7" s="446" t="s">
        <v>1013</v>
      </c>
      <c r="D7" s="447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75">
      <c r="A8" s="22"/>
      <c r="B8" s="39" t="s">
        <v>153</v>
      </c>
      <c r="C8" s="446" t="s">
        <v>1013</v>
      </c>
      <c r="D8" s="447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75">
      <c r="A9" s="22"/>
      <c r="B9" s="39" t="s">
        <v>154</v>
      </c>
      <c r="C9" s="446" t="s">
        <v>1013</v>
      </c>
      <c r="D9" s="447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6" t="s">
        <v>1013</v>
      </c>
      <c r="D11" s="447"/>
      <c r="E11" s="9"/>
      <c r="F11" s="10"/>
      <c r="G11" s="10"/>
      <c r="H11" s="11"/>
      <c r="I11" s="12" t="str">
        <f>AcadYr1</f>
        <v>Select from dropdown list →</v>
      </c>
      <c r="J11" s="62">
        <f>IF(I11=B18,0,1)</f>
        <v>0</v>
      </c>
      <c r="L11"/>
      <c r="M11"/>
      <c r="N11"/>
      <c r="O11"/>
      <c r="P11"/>
      <c r="Q11"/>
    </row>
    <row r="12" spans="1:17">
      <c r="A12" s="4"/>
      <c r="B12" s="39" t="s">
        <v>1012</v>
      </c>
      <c r="C12" s="446" t="s">
        <v>1014</v>
      </c>
      <c r="D12" s="447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Please enter "FIRST YEAR OF RENEWED CHARTER" on tab "1.) School Information."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9" t="s">
        <v>135</v>
      </c>
      <c r="L15"/>
      <c r="M15"/>
      <c r="N15"/>
      <c r="O15"/>
      <c r="P15"/>
      <c r="Q15"/>
    </row>
    <row r="16" spans="1:17">
      <c r="A16" s="455" t="s">
        <v>1016</v>
      </c>
      <c r="L16"/>
      <c r="M16"/>
      <c r="N16"/>
      <c r="O16"/>
      <c r="P16"/>
      <c r="Q16"/>
    </row>
    <row r="17" spans="1:34" s="6" customFormat="1">
      <c r="A17" s="450" t="s">
        <v>143</v>
      </c>
      <c r="B17" s="6" t="s">
        <v>142</v>
      </c>
      <c r="C17" s="5" t="s">
        <v>136</v>
      </c>
      <c r="E17" s="451" t="s">
        <v>144</v>
      </c>
      <c r="F17" s="452"/>
      <c r="G17" s="452"/>
      <c r="H17" s="452"/>
      <c r="I17" s="453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1022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ca="1" si="0">C19&amp;"-"&amp;RIGHT(C20,2)</f>
        <v>2023-24</v>
      </c>
      <c r="C19" s="3">
        <f ca="1">IF(MONTH(NOW())&gt;=11,YEAR(NOW())+2,YEAR(NOW())+1)</f>
        <v>2023</v>
      </c>
      <c r="E19" s="8" t="s">
        <v>103</v>
      </c>
      <c r="F19" s="8" t="str">
        <f ca="1">IFERROR(MATCH(AcadYr1,$B$19:$B$23,0),"")</f>
        <v/>
      </c>
      <c r="G19" s="8" t="str">
        <f>IF(AcadYr1=B18,"-",AcadYr1)</f>
        <v>-</v>
      </c>
      <c r="H19" s="8" t="str">
        <f>LEFT(G19,4)</f>
        <v>-</v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ca="1" si="0"/>
        <v>2024-25</v>
      </c>
      <c r="C20" s="3">
        <f t="shared" ref="C20:C28" ca="1" si="1">C19+1</f>
        <v>2024</v>
      </c>
      <c r="E20" s="8" t="s">
        <v>104</v>
      </c>
      <c r="F20" s="8" t="str">
        <f ca="1">IFERROR(F19+1,"")</f>
        <v/>
      </c>
      <c r="G20" s="8" t="str">
        <f>H20&amp;"-"&amp;RIGHT(I20,2)</f>
        <v>-</v>
      </c>
      <c r="H20" s="8" t="str">
        <f>IFERROR(H19+1,"")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ca="1" si="0"/>
        <v>2025-26</v>
      </c>
      <c r="C21" s="2">
        <f t="shared" ca="1" si="1"/>
        <v>2025</v>
      </c>
      <c r="E21" s="8" t="s">
        <v>105</v>
      </c>
      <c r="F21" s="8" t="str">
        <f ca="1">IFERROR(F20+1,"")</f>
        <v/>
      </c>
      <c r="G21" s="8" t="str">
        <f t="shared" ref="G21:G23" si="2">H21&amp;"-"&amp;RIGHT(I21,2)</f>
        <v>-</v>
      </c>
      <c r="H21" s="8" t="str">
        <f t="shared" ref="H21:H23" si="3">IFERROR(H20+1,"")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ca="1" si="0"/>
        <v>2026-27</v>
      </c>
      <c r="C22" s="2">
        <f t="shared" ca="1" si="1"/>
        <v>2026</v>
      </c>
      <c r="E22" s="8" t="s">
        <v>106</v>
      </c>
      <c r="F22" s="8" t="str">
        <f ca="1">IFERROR(F21+1,"")</f>
        <v/>
      </c>
      <c r="G22" s="8" t="str">
        <f t="shared" si="2"/>
        <v>-</v>
      </c>
      <c r="H22" s="8" t="str">
        <f t="shared" si="3"/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ca="1" si="0"/>
        <v>2027-28</v>
      </c>
      <c r="C23" s="2">
        <f t="shared" ca="1" si="1"/>
        <v>2027</v>
      </c>
      <c r="E23" s="8" t="s">
        <v>107</v>
      </c>
      <c r="F23" s="8" t="str">
        <f ca="1">IFERROR(F22+1,"")</f>
        <v/>
      </c>
      <c r="G23" s="8" t="str">
        <f t="shared" si="2"/>
        <v>-</v>
      </c>
      <c r="H23" s="8" t="str">
        <f t="shared" si="3"/>
        <v/>
      </c>
      <c r="I23" s="8" t="str">
        <f>IFERROR(H23+1,"")</f>
        <v/>
      </c>
    </row>
    <row r="24" spans="1:34">
      <c r="A24" s="4">
        <v>6</v>
      </c>
      <c r="B24" s="1" t="str">
        <f t="shared" ca="1" si="0"/>
        <v>2028-29</v>
      </c>
      <c r="C24" s="2">
        <f t="shared" ca="1" si="1"/>
        <v>2028</v>
      </c>
      <c r="J24" s="65"/>
      <c r="L24"/>
      <c r="M24"/>
    </row>
    <row r="25" spans="1:34">
      <c r="A25" s="4">
        <v>7</v>
      </c>
      <c r="B25" s="1" t="str">
        <f t="shared" ca="1" si="0"/>
        <v>2029-30</v>
      </c>
      <c r="C25" s="2">
        <f t="shared" ca="1" si="1"/>
        <v>2029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ca="1" si="0"/>
        <v>2030-31</v>
      </c>
      <c r="C26" s="2">
        <f t="shared" ca="1" si="1"/>
        <v>2030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ca="1" si="0"/>
        <v>2031-32</v>
      </c>
      <c r="C27" s="2">
        <f t="shared" ca="1" si="1"/>
        <v>2031</v>
      </c>
      <c r="G27"/>
      <c r="H27"/>
      <c r="I27"/>
      <c r="J27" s="65"/>
      <c r="L27"/>
      <c r="M27"/>
    </row>
    <row r="28" spans="1:34">
      <c r="A28" s="4">
        <v>10</v>
      </c>
      <c r="B28" s="1" t="str">
        <f ca="1">C28&amp;"-"&amp;RIGHT(C28+1,2)</f>
        <v>2032-33</v>
      </c>
      <c r="C28" s="2">
        <f t="shared" ca="1" si="1"/>
        <v>2032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5" t="s">
        <v>1015</v>
      </c>
      <c r="J30" s="4"/>
    </row>
    <row r="31" spans="1:34">
      <c r="A31" s="450" t="s">
        <v>143</v>
      </c>
      <c r="B31" s="4" t="s">
        <v>1011</v>
      </c>
      <c r="E31" s="13"/>
    </row>
    <row r="32" spans="1:34">
      <c r="B32" s="484" t="s">
        <v>1022</v>
      </c>
      <c r="C32" s="487"/>
      <c r="D32" s="488"/>
      <c r="E32" s="489"/>
      <c r="F32" s="489"/>
    </row>
    <row r="33" spans="1:16">
      <c r="B33" s="485" t="str">
        <f ca="1">IFERROR("January 1, "&amp;VLOOKUP(AcadYr1,B19:C28,2,FALSE)&amp;" - June 30, "&amp;VLOOKUP(AcadYr1,B19:C28,2,FALSE),"")</f>
        <v/>
      </c>
      <c r="C33" s="490"/>
      <c r="D33" s="491"/>
      <c r="E33" s="489"/>
      <c r="F33" s="488"/>
      <c r="G33" s="19"/>
    </row>
    <row r="34" spans="1:16">
      <c r="B34" s="486" t="str">
        <f ca="1">IFERROR("July 1, "&amp;VLOOKUP(AcadYr1,B19:C28,2,FALSE)-1&amp;" - June 30, "&amp;VLOOKUP(AcadYr1,B19:C28,2,FALSE),"")</f>
        <v/>
      </c>
      <c r="C34" s="490"/>
      <c r="D34" s="491"/>
      <c r="E34" s="489"/>
      <c r="F34" s="488"/>
      <c r="G34" s="19"/>
    </row>
    <row r="35" spans="1:16">
      <c r="C35" s="492"/>
      <c r="D35" s="489"/>
      <c r="E35" s="489"/>
      <c r="F35" s="489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1041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259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177</v>
      </c>
    </row>
    <row r="45" spans="1:16">
      <c r="A45" s="7">
        <v>0</v>
      </c>
      <c r="B45" s="1" t="s">
        <v>1021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>-</v>
      </c>
      <c r="F52" s="52" t="str">
        <f>G20</f>
        <v>-</v>
      </c>
      <c r="G52" s="52" t="str">
        <f>G21</f>
        <v>-</v>
      </c>
      <c r="H52" s="52" t="str">
        <f>G22</f>
        <v>-</v>
      </c>
      <c r="I52" s="52" t="str">
        <f>G23</f>
        <v>-</v>
      </c>
      <c r="L52" s="419" t="s">
        <v>318</v>
      </c>
      <c r="M52" s="441" t="s">
        <v>320</v>
      </c>
      <c r="N52" s="595" t="s">
        <v>319</v>
      </c>
      <c r="O52" s="596"/>
      <c r="P52" s="596"/>
      <c r="Q52" s="596"/>
      <c r="R52" s="596"/>
      <c r="S52" s="596"/>
      <c r="T52" s="597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8">
        <f ca="1">IF(COUNTIF('3) Staffing Plan'!D7:H7,"Complete*")&gt;0,1,0)</f>
        <v>1</v>
      </c>
      <c r="M53" s="43">
        <v>1</v>
      </c>
      <c r="N53" s="601" t="s">
        <v>322</v>
      </c>
      <c r="O53" s="602"/>
      <c r="P53" s="602"/>
      <c r="Q53" s="602"/>
      <c r="R53" s="602"/>
      <c r="S53" s="602"/>
      <c r="T53" s="603"/>
    </row>
    <row r="54" spans="1:20" ht="15.75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9">
        <f ca="1">IF(COUNTIF('3) Staffing Plan'!D7:H7,"fix*")&gt;0,2,0)</f>
        <v>0</v>
      </c>
      <c r="M54" s="43">
        <v>2</v>
      </c>
      <c r="N54" s="601" t="s">
        <v>323</v>
      </c>
      <c r="O54" s="602"/>
      <c r="P54" s="602"/>
      <c r="Q54" s="602"/>
      <c r="R54" s="602"/>
      <c r="S54" s="602"/>
      <c r="T54" s="603"/>
    </row>
    <row r="55" spans="1:20" ht="15.75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0">
        <f ca="1">SUM(L53:L54)</f>
        <v>1</v>
      </c>
      <c r="M55" s="442">
        <v>3</v>
      </c>
      <c r="N55" s="601" t="s">
        <v>321</v>
      </c>
      <c r="O55" s="602"/>
      <c r="P55" s="602"/>
      <c r="Q55" s="602"/>
      <c r="R55" s="602"/>
      <c r="S55" s="602"/>
      <c r="T55" s="603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75" thickBot="1"/>
    <row r="60" spans="1:20" ht="19.5" thickBot="1">
      <c r="D60" s="57" t="s">
        <v>1002</v>
      </c>
      <c r="E60" s="58"/>
      <c r="F60" s="58"/>
      <c r="G60" s="58"/>
      <c r="H60" s="58"/>
      <c r="I60" s="59"/>
    </row>
    <row r="61" spans="1:20">
      <c r="D61" s="477" t="s">
        <v>183</v>
      </c>
      <c r="E61" s="478"/>
      <c r="F61" s="478"/>
      <c r="G61" s="478"/>
      <c r="H61" s="478"/>
      <c r="I61" s="479"/>
    </row>
    <row r="62" spans="1:20">
      <c r="D62" s="45" t="s">
        <v>182</v>
      </c>
      <c r="E62" s="26" t="str">
        <f>CONTROL!$G$19</f>
        <v>-</v>
      </c>
      <c r="F62" s="26" t="str">
        <f>CONTROL!$G$20</f>
        <v>-</v>
      </c>
      <c r="G62" s="26" t="str">
        <f>CONTROL!$G$21</f>
        <v>-</v>
      </c>
      <c r="H62" s="26" t="str">
        <f>CONTROL!$G$22</f>
        <v>-</v>
      </c>
      <c r="I62" s="46" t="str">
        <f>CONTROL!$G$23</f>
        <v>-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3" t="s">
        <v>1053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>-</v>
      </c>
      <c r="F78" s="26" t="str">
        <f>CONTROL!$G$20</f>
        <v>-</v>
      </c>
      <c r="G78" s="26" t="str">
        <f>CONTROL!$G$21</f>
        <v>-</v>
      </c>
      <c r="H78" s="26" t="str">
        <f>CONTROL!$G$22</f>
        <v>-</v>
      </c>
      <c r="I78" s="46" t="str">
        <f>CONTROL!$G$23</f>
        <v>-</v>
      </c>
    </row>
    <row r="79" spans="3:9">
      <c r="C79" s="424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80" t="str">
        <f t="shared" si="5"/>
        <v/>
      </c>
    </row>
    <row r="80" spans="3:9">
      <c r="C80" s="424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4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5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4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4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4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5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5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4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4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5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4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75" thickBot="1">
      <c r="D92" s="371" t="s">
        <v>202</v>
      </c>
      <c r="E92" s="481" t="str">
        <f>E79&amp;E80&amp;E81&amp;E82&amp;E83&amp;E84&amp;E85&amp;E86&amp;E87&amp;E88&amp;E89&amp;E90&amp;E91&amp;IF(AND(COUNTA(E63:E75)&gt;0,E76="UG"),", "&amp;E76,"")</f>
        <v/>
      </c>
      <c r="F92" s="481" t="str">
        <f t="shared" ref="F92:I92" si="6">F79&amp;F80&amp;F81&amp;F82&amp;F83&amp;F84&amp;F85&amp;F86&amp;F87&amp;F88&amp;F89&amp;F90&amp;F91&amp;IF(AND(COUNTA(F63:F75)&gt;0,F76="UG"),", "&amp;F76,"")</f>
        <v/>
      </c>
      <c r="G92" s="481" t="str">
        <f t="shared" si="6"/>
        <v/>
      </c>
      <c r="H92" s="481" t="str">
        <f t="shared" si="6"/>
        <v/>
      </c>
      <c r="I92" s="481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98" t="s">
        <v>262</v>
      </c>
    </row>
    <row r="95" spans="2:24" ht="15.75" customHeight="1" thickBot="1">
      <c r="Q95" s="598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598"/>
      <c r="S96" s="67" t="s">
        <v>266</v>
      </c>
      <c r="T96" s="66"/>
      <c r="U96" s="66"/>
      <c r="V96" s="66"/>
      <c r="W96" s="66"/>
      <c r="X96" s="66"/>
    </row>
    <row r="97" spans="1:24" ht="15.75" thickBot="1">
      <c r="B97" s="371" t="s">
        <v>205</v>
      </c>
      <c r="C97" s="599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598"/>
      <c r="S97" s="18"/>
      <c r="T97" s="68"/>
      <c r="U97" s="68"/>
      <c r="V97" s="68"/>
      <c r="W97" s="68"/>
      <c r="X97" s="363"/>
    </row>
    <row r="98" spans="1:24">
      <c r="B98" s="44"/>
      <c r="C98" s="600"/>
      <c r="D98" s="39" t="s">
        <v>203</v>
      </c>
      <c r="E98" s="26" t="str">
        <f>CONTROL!$G$19</f>
        <v>-</v>
      </c>
      <c r="F98" s="26" t="str">
        <f>CONTROL!$G$20</f>
        <v>-</v>
      </c>
      <c r="G98" s="26" t="str">
        <f>CONTROL!$G$21</f>
        <v>-</v>
      </c>
      <c r="H98" s="26" t="str">
        <f>CONTROL!$G$22</f>
        <v>-</v>
      </c>
      <c r="I98" s="26" t="str">
        <f>CONTROL!$G$23</f>
        <v>-</v>
      </c>
      <c r="K98" s="441" t="s">
        <v>203</v>
      </c>
      <c r="L98" s="26" t="str">
        <f>CONTROL!$G$19</f>
        <v>-</v>
      </c>
      <c r="M98" s="26" t="str">
        <f>CONTROL!$G$20</f>
        <v>-</v>
      </c>
      <c r="N98" s="26" t="str">
        <f>CONTROL!$G$21</f>
        <v>-</v>
      </c>
      <c r="O98" s="26" t="str">
        <f>CONTROL!$G$22</f>
        <v>-</v>
      </c>
      <c r="P98" s="364" t="str">
        <f>CONTROL!$G$23</f>
        <v>-</v>
      </c>
      <c r="Q98" s="365" t="s">
        <v>251</v>
      </c>
      <c r="S98" s="18" t="s">
        <v>203</v>
      </c>
      <c r="T98" s="26" t="str">
        <f>CONTROL!$G$19</f>
        <v>-</v>
      </c>
      <c r="U98" s="26" t="str">
        <f>CONTROL!$G$20</f>
        <v>-</v>
      </c>
      <c r="V98" s="26" t="str">
        <f>CONTROL!$G$21</f>
        <v>-</v>
      </c>
      <c r="W98" s="26" t="str">
        <f>CONTROL!$G$22</f>
        <v>-</v>
      </c>
      <c r="X98" s="364" t="str">
        <f>CONTROL!$G$23</f>
        <v>-</v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75" thickBot="1">
      <c r="A113" s="497">
        <v>15</v>
      </c>
      <c r="B113" s="344" t="str">
        <f>'2) Enrollment Chart'!C100</f>
        <v>Select from drop-down list →</v>
      </c>
      <c r="C113" s="494">
        <f>IFERROR(INDEX('Funding by District'!$F$6:$F$683,MATCH($B113,'Funding by District'!$D$6:$D$683,0),0),0)</f>
        <v>0</v>
      </c>
      <c r="D113" s="344">
        <v>15</v>
      </c>
      <c r="E113" s="495">
        <f t="shared" si="13"/>
        <v>0</v>
      </c>
      <c r="F113" s="495">
        <f t="shared" ref="F113:I113" si="28">E113*(1+F$97)</f>
        <v>0</v>
      </c>
      <c r="G113" s="495">
        <f t="shared" si="28"/>
        <v>0</v>
      </c>
      <c r="H113" s="495">
        <f t="shared" si="28"/>
        <v>0</v>
      </c>
      <c r="I113" s="495">
        <f t="shared" si="28"/>
        <v>0</v>
      </c>
      <c r="J113" s="493"/>
      <c r="K113" s="493">
        <v>15</v>
      </c>
      <c r="L113" s="495">
        <f>'2) Enrollment Chart'!D100</f>
        <v>0</v>
      </c>
      <c r="M113" s="495">
        <f>'2) Enrollment Chart'!E100</f>
        <v>0</v>
      </c>
      <c r="N113" s="495">
        <f>'2) Enrollment Chart'!F100</f>
        <v>0</v>
      </c>
      <c r="O113" s="495">
        <f>'2) Enrollment Chart'!G100</f>
        <v>0</v>
      </c>
      <c r="P113" s="495">
        <f>'2) Enrollment Chart'!H100</f>
        <v>0</v>
      </c>
      <c r="Q113" s="495">
        <f t="shared" si="15"/>
        <v>0</v>
      </c>
      <c r="R113" s="496"/>
      <c r="S113" s="344">
        <v>15</v>
      </c>
      <c r="T113" s="495">
        <f t="shared" si="8"/>
        <v>0</v>
      </c>
      <c r="U113" s="495">
        <f t="shared" si="9"/>
        <v>0</v>
      </c>
      <c r="V113" s="495">
        <f t="shared" si="10"/>
        <v>0</v>
      </c>
      <c r="W113" s="495">
        <f t="shared" si="11"/>
        <v>0</v>
      </c>
      <c r="X113" s="495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00000000000001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9" t="s">
        <v>265</v>
      </c>
      <c r="L149" s="368">
        <f>SUM(L114:L148)</f>
        <v>0</v>
      </c>
      <c r="M149" s="368">
        <f t="shared" ref="M149:Q149" si="69">SUM(M114:M148)</f>
        <v>0</v>
      </c>
      <c r="N149" s="368">
        <f t="shared" si="69"/>
        <v>0</v>
      </c>
      <c r="O149" s="368">
        <f t="shared" si="69"/>
        <v>0</v>
      </c>
      <c r="P149" s="368">
        <f t="shared" si="69"/>
        <v>0</v>
      </c>
      <c r="Q149" s="370">
        <f t="shared" si="69"/>
        <v>0</v>
      </c>
      <c r="R149"/>
      <c r="S149" s="367" t="s">
        <v>265</v>
      </c>
      <c r="T149" s="368">
        <f>SUM(T114:T148)</f>
        <v>0</v>
      </c>
      <c r="U149" s="368">
        <f t="shared" ref="U149:X149" si="70">SUM(U114:U148)</f>
        <v>0</v>
      </c>
      <c r="V149" s="368">
        <f t="shared" si="70"/>
        <v>0</v>
      </c>
      <c r="W149" s="368">
        <f t="shared" si="70"/>
        <v>0</v>
      </c>
      <c r="X149" s="368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207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7" t="s">
        <v>96</v>
      </c>
      <c r="L150" s="368">
        <f t="shared" ref="L150:Q150" si="72">SUM(L99:L148)</f>
        <v>0</v>
      </c>
      <c r="M150" s="368">
        <f t="shared" si="72"/>
        <v>0</v>
      </c>
      <c r="N150" s="368">
        <f t="shared" si="72"/>
        <v>0</v>
      </c>
      <c r="O150" s="368">
        <f t="shared" si="72"/>
        <v>0</v>
      </c>
      <c r="P150" s="368">
        <f t="shared" si="72"/>
        <v>0</v>
      </c>
      <c r="Q150" s="370">
        <f t="shared" si="72"/>
        <v>0</v>
      </c>
      <c r="R150"/>
      <c r="S150" s="367" t="s">
        <v>96</v>
      </c>
      <c r="T150" s="368">
        <f>SUM(T99:T148)</f>
        <v>0</v>
      </c>
      <c r="U150" s="368">
        <f t="shared" ref="U150:X150" si="73">SUM(U99:U148)</f>
        <v>0</v>
      </c>
      <c r="V150" s="368">
        <f t="shared" si="73"/>
        <v>0</v>
      </c>
      <c r="W150" s="368">
        <f t="shared" si="73"/>
        <v>0</v>
      </c>
      <c r="X150" s="368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75" thickBot="1">
      <c r="B151" s="14" t="s">
        <v>221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0" t="s">
        <v>1020</v>
      </c>
      <c r="L152" s="461"/>
      <c r="M152" s="461"/>
      <c r="N152" s="461"/>
      <c r="O152" s="461"/>
      <c r="P152" s="461"/>
      <c r="Q152" s="462"/>
    </row>
    <row r="153" spans="1:34">
      <c r="K153" s="463" t="s">
        <v>143</v>
      </c>
      <c r="L153" s="468" t="s">
        <v>1018</v>
      </c>
      <c r="M153" s="469"/>
      <c r="N153" s="454" t="s">
        <v>1019</v>
      </c>
      <c r="O153" s="470"/>
      <c r="P153" s="470"/>
      <c r="Q153" s="471"/>
    </row>
    <row r="154" spans="1:34">
      <c r="A154" s="61" t="s">
        <v>210</v>
      </c>
      <c r="D154"/>
      <c r="E154"/>
      <c r="F154"/>
      <c r="G154"/>
      <c r="H154"/>
      <c r="I154"/>
      <c r="J154"/>
      <c r="K154" s="464">
        <f>LARGE($Q$99:$Q$148,1)</f>
        <v>0</v>
      </c>
      <c r="L154" s="459" t="s">
        <v>252</v>
      </c>
      <c r="M154" s="240"/>
      <c r="N154" s="472" t="str">
        <f>INDEX($B$99:$B$148,MATCH(K154,$Q$99:$Q$148,0))</f>
        <v>Select from drop-down list →</v>
      </c>
      <c r="O154" s="470"/>
      <c r="P154" s="470"/>
      <c r="Q154" s="471"/>
    </row>
    <row r="155" spans="1:34" ht="15.75" thickBot="1">
      <c r="A155" s="61"/>
      <c r="B155" s="458" t="s">
        <v>1017</v>
      </c>
      <c r="D155"/>
      <c r="E155"/>
      <c r="F155"/>
      <c r="G155"/>
      <c r="H155"/>
      <c r="I155"/>
      <c r="J155"/>
      <c r="K155" s="465">
        <f>LARGE($Q$99:$Q$148,2)</f>
        <v>0</v>
      </c>
      <c r="L155" s="466" t="s">
        <v>253</v>
      </c>
      <c r="M155" s="467"/>
      <c r="N155" s="473" t="str">
        <f>INDEX($B$99:$B$148,MATCH(K155,$Q$99:$Q$148,0))</f>
        <v>Select from drop-down list →</v>
      </c>
      <c r="O155" s="474"/>
      <c r="P155" s="474"/>
      <c r="Q155" s="475"/>
    </row>
    <row r="156" spans="1:34">
      <c r="A156" s="456"/>
      <c r="B156" s="457" t="str">
        <f>MID('Funding by District'!$F$5,FIND(" 2",'Funding by District'!$F$5)+1,7)</f>
        <v>2022-23</v>
      </c>
      <c r="D156"/>
      <c r="E156"/>
      <c r="F156"/>
      <c r="G156"/>
      <c r="H156"/>
      <c r="I156"/>
      <c r="J156"/>
    </row>
    <row r="157" spans="1:34" ht="15.75" thickBot="1">
      <c r="A157" s="456"/>
      <c r="B157"/>
      <c r="D157"/>
      <c r="E157"/>
      <c r="F157"/>
      <c r="G157"/>
      <c r="J157" s="4"/>
      <c r="K157" s="4"/>
    </row>
    <row r="158" spans="1:34" ht="19.5" thickBot="1">
      <c r="A158" s="456"/>
      <c r="B158" s="483" t="s">
        <v>1025</v>
      </c>
      <c r="C158" s="348"/>
      <c r="D158" s="348"/>
      <c r="E158" s="348"/>
      <c r="F158" s="348"/>
      <c r="G158" s="508"/>
      <c r="H158" s="509" t="s">
        <v>1033</v>
      </c>
      <c r="I158" s="510"/>
      <c r="J158" s="511"/>
      <c r="K158" s="4"/>
    </row>
    <row r="159" spans="1:34" ht="15.75" thickBot="1">
      <c r="A159" s="456"/>
      <c r="B159" s="482" t="s">
        <v>1027</v>
      </c>
      <c r="C159" s="340"/>
      <c r="D159" s="340"/>
      <c r="E159" s="19"/>
      <c r="F159" s="19"/>
      <c r="G159" s="341"/>
      <c r="H159" s="514" t="s">
        <v>1032</v>
      </c>
      <c r="I159" s="512"/>
      <c r="J159" s="513"/>
      <c r="K159" s="4"/>
    </row>
    <row r="160" spans="1:34" ht="15.75" thickBot="1">
      <c r="A160" s="456"/>
      <c r="B160" s="342" t="s">
        <v>1028</v>
      </c>
      <c r="C160" s="343"/>
      <c r="D160" s="343"/>
      <c r="E160" s="344"/>
      <c r="F160" s="344"/>
      <c r="G160" s="345"/>
      <c r="H160" s="31"/>
      <c r="I160"/>
      <c r="J160"/>
    </row>
    <row r="161" spans="1:11" ht="17.25">
      <c r="A161" s="456"/>
      <c r="B161" s="507" t="s">
        <v>1029</v>
      </c>
      <c r="C161" s="498"/>
      <c r="D161" s="498"/>
      <c r="E161" s="498"/>
      <c r="F161" s="499"/>
      <c r="G161" s="500"/>
      <c r="H161"/>
      <c r="I161"/>
      <c r="J161"/>
    </row>
    <row r="162" spans="1:11">
      <c r="A162" s="456"/>
      <c r="B162" s="507" t="s">
        <v>1030</v>
      </c>
      <c r="C162" s="501"/>
      <c r="D162" s="501"/>
      <c r="E162" s="501"/>
      <c r="F162" s="502"/>
      <c r="G162" s="503"/>
      <c r="H162"/>
      <c r="I162"/>
      <c r="J162"/>
    </row>
    <row r="163" spans="1:11" ht="17.25">
      <c r="A163" s="456"/>
      <c r="B163" s="507" t="s">
        <v>258</v>
      </c>
      <c r="C163" s="501"/>
      <c r="D163" s="501"/>
      <c r="E163" s="501"/>
      <c r="F163" s="502"/>
      <c r="G163" s="503"/>
      <c r="H163"/>
      <c r="I163"/>
      <c r="J163"/>
    </row>
    <row r="164" spans="1:11">
      <c r="A164" s="456"/>
      <c r="B164" s="507" t="s">
        <v>257</v>
      </c>
      <c r="C164" s="501"/>
      <c r="D164" s="501"/>
      <c r="E164" s="501"/>
      <c r="F164" s="502"/>
      <c r="G164" s="503"/>
      <c r="H164"/>
      <c r="I164"/>
      <c r="J164"/>
    </row>
    <row r="165" spans="1:11" ht="15.75" thickBot="1">
      <c r="B165" s="506" t="s">
        <v>1031</v>
      </c>
      <c r="C165" s="497"/>
      <c r="D165" s="497"/>
      <c r="E165" s="497"/>
      <c r="F165" s="504"/>
      <c r="G165" s="505"/>
      <c r="K165" s="4"/>
    </row>
    <row r="166" spans="1:11">
      <c r="A166" s="61" t="s">
        <v>256</v>
      </c>
      <c r="I166" s="44"/>
      <c r="K166" s="4"/>
    </row>
    <row r="167" spans="1:11">
      <c r="A167" s="61"/>
      <c r="B167" s="336" t="s">
        <v>254</v>
      </c>
      <c r="C167" s="338" t="s">
        <v>255</v>
      </c>
      <c r="J167" s="4"/>
      <c r="K167" s="4"/>
    </row>
    <row r="168" spans="1:11">
      <c r="B168" s="346" t="s">
        <v>1023</v>
      </c>
      <c r="C168" s="347"/>
      <c r="D168" s="444" t="s">
        <v>1008</v>
      </c>
      <c r="E168" s="443"/>
      <c r="J168" s="4"/>
      <c r="K168" s="4"/>
    </row>
    <row r="169" spans="1:11">
      <c r="B169" s="337" t="str">
        <f t="array" ref="B169:B848" ca="1">IF(ROW('Funding by District'!$D$6:$D$685)-ROW($D$6)+1&gt;COUNT(C169:C848),"",
    INDEX('Funding by District'!$D:$D,SMALL(C169:C848,ROW(INDIRECT("1:"&amp;ROWS('Funding by District'!$D$6:$D$685))))))</f>
        <v>ADDISON CSD</v>
      </c>
      <c r="C169" s="339">
        <f>IF(COUNTIF(CONTROL!$B$99:$B$148,'Funding by District'!D6)&gt;=1,"",ROW()-163)</f>
        <v>6</v>
      </c>
      <c r="D169" s="44" t="s">
        <v>1026</v>
      </c>
      <c r="J169" s="4"/>
      <c r="K169" s="4"/>
    </row>
    <row r="170" spans="1:11">
      <c r="B170" s="337" t="str">
        <f ca="1"/>
        <v>ADIRONDACK CSD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AFTON CSD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AKRON CSD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ALBANY CITY SD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ALBION CSD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ALDEN CSD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ALEXANDER CSD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ALEXANDRIA CSD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ALFRED-ALMOND CSD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ALLEGANY-LIMESTONE CSD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ALTMAR-PARISH-WILLIAMSTOWN CSD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AMAGANSETT UFSD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AMHERST CSD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AMITYVILLE UFSD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AMSTERDAM CITY SD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ANDES CSD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ANDOVER CSD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ARDSLEY UFSD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ARGYLE CSD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ARKPORT CSD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ARLINGTON CSD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ATTICA CSD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AUBURN CITY SD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AUSABLE VALLEY CSD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AVERILL PARK CSD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AVOCA CSD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AVON CSD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BABYLON UFSD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BAINBRIDGE-GUILFORD CSD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BALDWIN UFSD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BALDWINSVILLE CSD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BALLSTON SPA CSD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BARKER CSD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BATAVIA CITY SD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BATH CSD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BAY SHORE UFSD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BAYPORT-BLUE POINT UFSD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BEACON CITY SD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BEAVER RIVER CSD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BEDFORD CSD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BEEKMANTOWN CSD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BELFAST CSD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BELLEVILLE HENDERSON CSD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BELLMORE UFSD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BELLMORE-MERRICK CENTRAL HS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BEMUS POINT CSD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BERLIN CSD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BERNE-KNOX-WESTERLO CSD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BETHLEHEM CSD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BETHPAGE UFSD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BINGHAMTON CITY SD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BLIND BROOK-RYE UFSD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BOLIVAR-RICHBURG CSD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BOLTON CSD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 xml:space="preserve">BOQUET VALLEY 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BRADFORD CSD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BRASHER FALLS CSD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BRENTWOOD UFSD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BREWSTER CSD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BRIARCLIFF MANOR UFSD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BRIDGEHAMPTON UFSD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BRIGHTON CSD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BROADALBIN-PERTH CSD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BROCKPORT CSD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BROCTON CSD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BRONXVILLE UFSD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BROOKFIELD CSD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BROOKHAVEN-COMSEWOGUE UFSD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BRUNSWICK CSD (BRITTONKILL)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BRUSHTON-MOIRA CSD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BUFFALO CITY SD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BURNT HILLS-BALLSTON LAKE CSD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BYRAM HILLS CSD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BYRON-BERGEN CSD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CAIRO-DURHAM CSD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CALEDONIA-MUMFORD CSD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CAMBRIDGE CSD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CAMDEN CSD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CAMPBELL-SAVONA CSD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CANAJOHARIE CSD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CANANDAIGUA CITY SD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CANASERAGA CSD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CANASTOTA CSD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CANDOR CSD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CANISTEO-GREENWOOD CSD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CANTON CSD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CARLE PLACE UFSD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CARMEL CSD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CARTHAGE CSD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CASSADAGA VALLEY CSD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CATO-MERIDIAN CSD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CATSKILL CSD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CATTARAUGUS-LITTLE VALLEY CSD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CAZENOVIA CSD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CENTER MORICHES UFSD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CENTRAL ISLIP UFSD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SQUARE CSD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CENTRAL VALLEY CSD AT ILION-MOHAWK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CHAPPAQUA CSD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CHARLOTTE VALLEY CSD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CHATEAUGAY CSD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CHATHAM CSD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CHAUTAUQUA LAKE CSD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CHAZY UFSD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CHEEKTOWAGA CSD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CHEEKTOWAGA-MARYVALE UFSD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CHEEKTOWAGA-SLOAN UFSD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FORKS CSD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CHENANGO VALLEY CSD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CHERRY VALLEY-SPRINGFIELD CSD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CHESTER UFSD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CHITTENANGO CSD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CHURCHVILLE-CHILI CSD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CINCINNATUS CSD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CLARENCE CSD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CLARKSTOWN CSD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CLEVELAND HILL UFSD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CLIFTON-FINE CSD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CLINTON CSD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CLYDE-SAVANNAH CSD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CLYMER CSD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COBLESKILL-RICHMONDVILLE CSD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COHOES CITY SD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COLD SPRING HARBOR CSD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COLTON-PIERREPONT CSD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COMMACK UFSD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CONNETQUOT CSD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COOPERSTOWN CSD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COPENHAGEN CSD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COPIAGUE UFSD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CORINTH CSD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CORNING CITY SD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CORNWALL CSD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CORTLAND CITY SD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COXSACKIE-ATHENS CSD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CROTON-HARMON UFSD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CROWN POINT CSD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CUBA-RUSHFORD CSD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DALTON-NUNDA CSD (KESHEQUA)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DANSVILLE CSD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DEER PARK UFSD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DELAWARE ACADEMY CSD AT DELHI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DEPEW UFSD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DEPOSIT CSD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DERUYTER CSD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DOBBS FERRY UFSD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DOLGEVILLE CSD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DOVER UFSD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DOWNSVILLE CSD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DRYDEN CSD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DUANESBURG CSD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DUNDEE CSD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DUNKIRK CITY SD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AURORA UFSD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BLOOMFIELD CSD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GREENBUSH CSD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HAMPTON UFSD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IRONDEQUOIT CSD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ISLIP UFSD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MEADOW UFSD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MORICHES UFSD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QUOGUE UFSD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RAMAPO CSD (SPRING VALLEY)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ROCHESTER UFSD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ROCKAWAY UFSD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SYRACUSE-MINOA CSD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 WILLISTON UFSD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EASTCHESTER UFSD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EASTPORT-SOUTH MANOR CSD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EDEN CSD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EDGEMONT UFSD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EDINBURG COMMON SD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EDMESTON CSD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EDWARDS-KNOX CSD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ELBA CSD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ELDRED CSD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ELLENVILLE CSD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ELLICOTTVILLE CSD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ELMIRA CITY SD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ELMIRA HEIGHTS CSD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ELMONT UFSD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ELMSFORD UFSD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ELWOOD UFSD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EVANS-BRANT CSD (LAKE SHORE)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FABIUS-POMPEY CSD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FAIRPORT CSD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FALCONER CSD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FALLSBURG CSD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FARMINGDALE UFSD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FAYETTEVILLE-MANLIUS CSD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FILLMORE CSD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FIRE ISLAND UFSD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FISHERS ISLAND UFSD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FLORAL PARK-BELLEROSE UFSD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FLORIDA UFSD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FONDA-FULTONVILLE CSD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FORESTVILLE CSD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FORT ANN CSD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FORT EDWARD UFSD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FORT PLAIN CSD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FRANKFORT-SCHUYLER CSD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FRANKLIN CSD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FRANKLIN SQUARE UFSD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FRANKLINVILLE CSD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FREDONIA CSD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FREEPORT UFSD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FREWSBURG CSD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FRIENDSHIP CSD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FRONTIER CSD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FULTON CITY SD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GALWAY CSD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GANANDA CSD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GARDEN CITY UFSD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GARRISON UFSD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GATES-CHILI CSD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GENERAL BROWN CSD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GENESEE VALLEY CSD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GENESEO CSD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GENEVA CITY SD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GEORGETOWN-SOUTH OTSELIC CSD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GERMANTOWN CSD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GILBERTSVILLE-MOUNT UPTON CSD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GILBOA-CONESVILLE CSD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GLEN COVE CITY SD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GLENS FALLS CITY SD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GLENS FALLS COMN SD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GLOVERSVILLE CITY SD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GORHAM-MIDDLESEX CSD (MARCUS WHITMAN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GOSHEN CSD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GOUVERNEUR CSD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GOWANDA CSD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GRAND ISLAND CSD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GRANVILLE CSD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GREAT NECK UFSD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GREECE CSD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GREEN ISLAND UFSD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GREENBURGH CSD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GREENE CSD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GREENPORT UFSD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GREENVILLE CSD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GREENWICH CSD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GREENWOOD LAKE UFSD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GROTON CSD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GUILDERLAND CSD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HADLEY-LUZERNE CSD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HALDANE CSD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HALF HOLLOW HILLS CSD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HAMBURG CSD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HAMILTON CSD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HAMMOND CSD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HAMMONDSPORT CSD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HAMPTON BAYS UFSD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HANCOCK CSD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HANNIBAL CSD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HARBORFIELDS CSD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HARPURSVILLE CSD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HARRISON CSD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HARRISVILLE CSD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HARTFORD CSD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HASTINGS-ON-HUDSON UFSD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HAUPPAUGE UFSD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HAVERSTRAW-STONY POINT CSD (NORTH RO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HEMPSTEAD UFSD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HENDRICK HUDSON CSD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HERKIMER CSD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HERMON-DEKALB CSD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HERRICKS UFSD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HEUVELTON CSD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HEWLETT-WOODMERE UFSD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HICKSVILLE UFSD</v>
      </c>
      <c r="C439" s="339">
        <f>IF(COUNTIF(CONTROL!$B$99:$B$148,'Funding by District'!D276)&gt;=1,"",ROW()-163)</f>
        <v>276</v>
      </c>
    </row>
    <row r="440" spans="2:7">
      <c r="B440" s="337" t="str">
        <f ca="1"/>
        <v>HIGHLAND CSD</v>
      </c>
      <c r="C440" s="339">
        <f>IF(COUNTIF(CONTROL!$B$99:$B$148,'Funding by District'!D277)&gt;=1,"",ROW()-163)</f>
        <v>277</v>
      </c>
    </row>
    <row r="441" spans="2:7">
      <c r="B441" s="337" t="str">
        <f ca="1"/>
        <v>HIGHLAND FALLS CSD</v>
      </c>
      <c r="C441" s="339">
        <f>IF(COUNTIF(CONTROL!$B$99:$B$148,'Funding by District'!D278)&gt;=1,"",ROW()-163)</f>
        <v>278</v>
      </c>
    </row>
    <row r="442" spans="2:7">
      <c r="B442" s="337" t="str">
        <f ca="1"/>
        <v>HILTON CSD</v>
      </c>
      <c r="C442" s="339">
        <f>IF(COUNTIF(CONTROL!$B$99:$B$148,'Funding by District'!D279)&gt;=1,"",ROW()-163)</f>
        <v>279</v>
      </c>
    </row>
    <row r="443" spans="2:7">
      <c r="B443" s="337" t="str">
        <f ca="1"/>
        <v>HINSDALE CSD</v>
      </c>
      <c r="C443" s="339">
        <f>IF(COUNTIF(CONTROL!$B$99:$B$148,'Funding by District'!D280)&gt;=1,"",ROW()-163)</f>
        <v>280</v>
      </c>
    </row>
    <row r="444" spans="2:7">
      <c r="B444" s="337" t="str">
        <f ca="1"/>
        <v>HOLLAND CSD</v>
      </c>
      <c r="C444" s="339">
        <f>IF(COUNTIF(CONTROL!$B$99:$B$148,'Funding by District'!D281)&gt;=1,"",ROW()-163)</f>
        <v>281</v>
      </c>
    </row>
    <row r="445" spans="2:7">
      <c r="B445" s="337" t="str">
        <f ca="1"/>
        <v>HOLLAND PATENT CSD</v>
      </c>
      <c r="C445" s="339">
        <f>IF(COUNTIF(CONTROL!$B$99:$B$148,'Funding by District'!D282)&gt;=1,"",ROW()-163)</f>
        <v>282</v>
      </c>
    </row>
    <row r="446" spans="2:7">
      <c r="B446" s="337" t="str">
        <f ca="1"/>
        <v>HOLLEY CSD</v>
      </c>
      <c r="C446" s="339">
        <f>IF(COUNTIF(CONTROL!$B$99:$B$148,'Funding by District'!D283)&gt;=1,"",ROW()-163)</f>
        <v>283</v>
      </c>
    </row>
    <row r="447" spans="2:7">
      <c r="B447" s="337" t="str">
        <f ca="1"/>
        <v>HOMER CSD</v>
      </c>
      <c r="C447" s="339">
        <f>IF(COUNTIF(CONTROL!$B$99:$B$148,'Funding by District'!D284)&gt;=1,"",ROW()-163)</f>
        <v>284</v>
      </c>
    </row>
    <row r="448" spans="2:7">
      <c r="B448" s="337" t="str">
        <f ca="1"/>
        <v>HONEOYE CSD</v>
      </c>
      <c r="C448" s="339">
        <f>IF(COUNTIF(CONTROL!$B$99:$B$148,'Funding by District'!D285)&gt;=1,"",ROW()-163)</f>
        <v>285</v>
      </c>
    </row>
    <row r="449" spans="2:3">
      <c r="B449" s="337" t="str">
        <f ca="1"/>
        <v>HONEOYE FALLS-LIMA CSD</v>
      </c>
      <c r="C449" s="339">
        <f>IF(COUNTIF(CONTROL!$B$99:$B$148,'Funding by District'!D286)&gt;=1,"",ROW()-163)</f>
        <v>286</v>
      </c>
    </row>
    <row r="450" spans="2:3">
      <c r="B450" s="337" t="str">
        <f ca="1"/>
        <v>HOOSIC VALLEY CSD</v>
      </c>
      <c r="C450" s="339">
        <f>IF(COUNTIF(CONTROL!$B$99:$B$148,'Funding by District'!D287)&gt;=1,"",ROW()-163)</f>
        <v>287</v>
      </c>
    </row>
    <row r="451" spans="2:3">
      <c r="B451" s="337" t="str">
        <f ca="1"/>
        <v>HOOSICK FALLS CSD</v>
      </c>
      <c r="C451" s="339">
        <f>IF(COUNTIF(CONTROL!$B$99:$B$148,'Funding by District'!D288)&gt;=1,"",ROW()-163)</f>
        <v>288</v>
      </c>
    </row>
    <row r="452" spans="2:3">
      <c r="B452" s="337" t="str">
        <f ca="1"/>
        <v>HORNELL CITY SD</v>
      </c>
      <c r="C452" s="339">
        <f>IF(COUNTIF(CONTROL!$B$99:$B$148,'Funding by District'!D289)&gt;=1,"",ROW()-163)</f>
        <v>289</v>
      </c>
    </row>
    <row r="453" spans="2:3">
      <c r="B453" s="337" t="str">
        <f ca="1"/>
        <v>HORSEHEADS CSD</v>
      </c>
      <c r="C453" s="339">
        <f>IF(COUNTIF(CONTROL!$B$99:$B$148,'Funding by District'!D290)&gt;=1,"",ROW()-163)</f>
        <v>290</v>
      </c>
    </row>
    <row r="454" spans="2:3">
      <c r="B454" s="337" t="str">
        <f ca="1"/>
        <v>HUDSON CITY SD</v>
      </c>
      <c r="C454" s="339">
        <f>IF(COUNTIF(CONTROL!$B$99:$B$148,'Funding by District'!D291)&gt;=1,"",ROW()-163)</f>
        <v>291</v>
      </c>
    </row>
    <row r="455" spans="2:3">
      <c r="B455" s="337" t="str">
        <f ca="1"/>
        <v>HUDSON FALLS CSD</v>
      </c>
      <c r="C455" s="339">
        <f>IF(COUNTIF(CONTROL!$B$99:$B$148,'Funding by District'!D292)&gt;=1,"",ROW()-163)</f>
        <v>292</v>
      </c>
    </row>
    <row r="456" spans="2:3">
      <c r="B456" s="337" t="str">
        <f ca="1"/>
        <v>HUNTER-TANNERSVILLE CSD</v>
      </c>
      <c r="C456" s="339">
        <f>IF(COUNTIF(CONTROL!$B$99:$B$148,'Funding by District'!D293)&gt;=1,"",ROW()-163)</f>
        <v>293</v>
      </c>
    </row>
    <row r="457" spans="2:3">
      <c r="B457" s="337" t="str">
        <f ca="1"/>
        <v>HUNTINGTON UFSD</v>
      </c>
      <c r="C457" s="339">
        <f>IF(COUNTIF(CONTROL!$B$99:$B$148,'Funding by District'!D294)&gt;=1,"",ROW()-163)</f>
        <v>294</v>
      </c>
    </row>
    <row r="458" spans="2:3">
      <c r="B458" s="337" t="str">
        <f ca="1"/>
        <v>HYDE PARK CSD</v>
      </c>
      <c r="C458" s="339">
        <f>IF(COUNTIF(CONTROL!$B$99:$B$148,'Funding by District'!D295)&gt;=1,"",ROW()-163)</f>
        <v>295</v>
      </c>
    </row>
    <row r="459" spans="2:3">
      <c r="B459" s="337" t="str">
        <f ca="1"/>
        <v>INDIAN LAKE CSD</v>
      </c>
      <c r="C459" s="339">
        <f>IF(COUNTIF(CONTROL!$B$99:$B$148,'Funding by District'!D296)&gt;=1,"",ROW()-163)</f>
        <v>296</v>
      </c>
    </row>
    <row r="460" spans="2:3">
      <c r="B460" s="337" t="str">
        <f ca="1"/>
        <v>INDIAN RIVER CSD</v>
      </c>
      <c r="C460" s="339">
        <f>IF(COUNTIF(CONTROL!$B$99:$B$148,'Funding by District'!D297)&gt;=1,"",ROW()-163)</f>
        <v>297</v>
      </c>
    </row>
    <row r="461" spans="2:3">
      <c r="B461" s="337" t="str">
        <f ca="1"/>
        <v>INLET COMN SD</v>
      </c>
      <c r="C461" s="339">
        <f>IF(COUNTIF(CONTROL!$B$99:$B$148,'Funding by District'!D298)&gt;=1,"",ROW()-163)</f>
        <v>298</v>
      </c>
    </row>
    <row r="462" spans="2:3">
      <c r="B462" s="337" t="str">
        <f ca="1"/>
        <v>IROQUOIS CSD</v>
      </c>
      <c r="C462" s="339">
        <f>IF(COUNTIF(CONTROL!$B$99:$B$148,'Funding by District'!D299)&gt;=1,"",ROW()-163)</f>
        <v>299</v>
      </c>
    </row>
    <row r="463" spans="2:3">
      <c r="B463" s="337" t="str">
        <f ca="1"/>
        <v>IRVINGTON UFSD</v>
      </c>
      <c r="C463" s="339">
        <f>IF(COUNTIF(CONTROL!$B$99:$B$148,'Funding by District'!D300)&gt;=1,"",ROW()-163)</f>
        <v>300</v>
      </c>
    </row>
    <row r="464" spans="2:3">
      <c r="B464" s="337" t="str">
        <f ca="1"/>
        <v>ISLAND PARK UFSD</v>
      </c>
      <c r="C464" s="339">
        <f>IF(COUNTIF(CONTROL!$B$99:$B$148,'Funding by District'!D301)&gt;=1,"",ROW()-163)</f>
        <v>301</v>
      </c>
    </row>
    <row r="465" spans="2:3">
      <c r="B465" s="337" t="str">
        <f ca="1"/>
        <v>ISLAND TREES UFSD</v>
      </c>
      <c r="C465" s="339">
        <f>IF(COUNTIF(CONTROL!$B$99:$B$148,'Funding by District'!D302)&gt;=1,"",ROW()-163)</f>
        <v>302</v>
      </c>
    </row>
    <row r="466" spans="2:3">
      <c r="B466" s="337" t="str">
        <f ca="1"/>
        <v>ISLIP UFSD</v>
      </c>
      <c r="C466" s="339">
        <f>IF(COUNTIF(CONTROL!$B$99:$B$148,'Funding by District'!D303)&gt;=1,"",ROW()-163)</f>
        <v>303</v>
      </c>
    </row>
    <row r="467" spans="2:3">
      <c r="B467" s="337" t="str">
        <f ca="1"/>
        <v>ITHACA CITY SD</v>
      </c>
      <c r="C467" s="339">
        <f>IF(COUNTIF(CONTROL!$B$99:$B$148,'Funding by District'!D304)&gt;=1,"",ROW()-163)</f>
        <v>304</v>
      </c>
    </row>
    <row r="468" spans="2:3">
      <c r="B468" s="337" t="str">
        <f ca="1"/>
        <v>JAMESTOWN CITY SD</v>
      </c>
      <c r="C468" s="339">
        <f>IF(COUNTIF(CONTROL!$B$99:$B$148,'Funding by District'!D305)&gt;=1,"",ROW()-163)</f>
        <v>305</v>
      </c>
    </row>
    <row r="469" spans="2:3">
      <c r="B469" s="337" t="str">
        <f ca="1"/>
        <v>JAMESVILLE-DEWITT CSD</v>
      </c>
      <c r="C469" s="339">
        <f>IF(COUNTIF(CONTROL!$B$99:$B$148,'Funding by District'!D306)&gt;=1,"",ROW()-163)</f>
        <v>306</v>
      </c>
    </row>
    <row r="470" spans="2:3">
      <c r="B470" s="337" t="str">
        <f ca="1"/>
        <v>JASPER-TROUPSBURG CSD</v>
      </c>
      <c r="C470" s="339">
        <f>IF(COUNTIF(CONTROL!$B$99:$B$148,'Funding by District'!D307)&gt;=1,"",ROW()-163)</f>
        <v>307</v>
      </c>
    </row>
    <row r="471" spans="2:3">
      <c r="B471" s="337" t="str">
        <f ca="1"/>
        <v>JEFFERSON CSD</v>
      </c>
      <c r="C471" s="339">
        <f>IF(COUNTIF(CONTROL!$B$99:$B$148,'Funding by District'!D308)&gt;=1,"",ROW()-163)</f>
        <v>308</v>
      </c>
    </row>
    <row r="472" spans="2:3">
      <c r="B472" s="337" t="str">
        <f ca="1"/>
        <v>JERICHO UFSD</v>
      </c>
      <c r="C472" s="339">
        <f>IF(COUNTIF(CONTROL!$B$99:$B$148,'Funding by District'!D309)&gt;=1,"",ROW()-163)</f>
        <v>309</v>
      </c>
    </row>
    <row r="473" spans="2:3">
      <c r="B473" s="337" t="str">
        <f ca="1"/>
        <v>JOHNSBURG CSD</v>
      </c>
      <c r="C473" s="339">
        <f>IF(COUNTIF(CONTROL!$B$99:$B$148,'Funding by District'!D310)&gt;=1,"",ROW()-163)</f>
        <v>310</v>
      </c>
    </row>
    <row r="474" spans="2:3">
      <c r="B474" s="337" t="str">
        <f ca="1"/>
        <v>JOHNSON CITY CSD</v>
      </c>
      <c r="C474" s="339">
        <f>IF(COUNTIF(CONTROL!$B$99:$B$148,'Funding by District'!D311)&gt;=1,"",ROW()-163)</f>
        <v>311</v>
      </c>
    </row>
    <row r="475" spans="2:3">
      <c r="B475" s="337" t="str">
        <f ca="1"/>
        <v>JOHNSTOWN CITY SD</v>
      </c>
      <c r="C475" s="339">
        <f>IF(COUNTIF(CONTROL!$B$99:$B$148,'Funding by District'!D312)&gt;=1,"",ROW()-163)</f>
        <v>312</v>
      </c>
    </row>
    <row r="476" spans="2:3">
      <c r="B476" s="337" t="str">
        <f ca="1"/>
        <v>JORDAN-ELBRIDGE CSD</v>
      </c>
      <c r="C476" s="339">
        <f>IF(COUNTIF(CONTROL!$B$99:$B$148,'Funding by District'!D313)&gt;=1,"",ROW()-163)</f>
        <v>313</v>
      </c>
    </row>
    <row r="477" spans="2:3">
      <c r="B477" s="337" t="str">
        <f ca="1"/>
        <v>KATONAH-LEWISBORO UFSD</v>
      </c>
      <c r="C477" s="339">
        <f>IF(COUNTIF(CONTROL!$B$99:$B$148,'Funding by District'!D314)&gt;=1,"",ROW()-163)</f>
        <v>314</v>
      </c>
    </row>
    <row r="478" spans="2:3">
      <c r="B478" s="337" t="str">
        <f ca="1"/>
        <v>KEENE CSD</v>
      </c>
      <c r="C478" s="339">
        <f>IF(COUNTIF(CONTROL!$B$99:$B$148,'Funding by District'!D315)&gt;=1,"",ROW()-163)</f>
        <v>315</v>
      </c>
    </row>
    <row r="479" spans="2:3">
      <c r="B479" s="337" t="str">
        <f ca="1"/>
        <v>KENDALL CSD</v>
      </c>
      <c r="C479" s="339">
        <f>IF(COUNTIF(CONTROL!$B$99:$B$148,'Funding by District'!D316)&gt;=1,"",ROW()-163)</f>
        <v>316</v>
      </c>
    </row>
    <row r="480" spans="2:3">
      <c r="B480" s="337" t="str">
        <f ca="1"/>
        <v>KENMORE-TONAWANDA UFSD</v>
      </c>
      <c r="C480" s="339">
        <f>IF(COUNTIF(CONTROL!$B$99:$B$148,'Funding by District'!D317)&gt;=1,"",ROW()-163)</f>
        <v>317</v>
      </c>
    </row>
    <row r="481" spans="2:3">
      <c r="B481" s="337" t="str">
        <f ca="1"/>
        <v>KINDERHOOK CSD</v>
      </c>
      <c r="C481" s="339">
        <f>IF(COUNTIF(CONTROL!$B$99:$B$148,'Funding by District'!D318)&gt;=1,"",ROW()-163)</f>
        <v>318</v>
      </c>
    </row>
    <row r="482" spans="2:3">
      <c r="B482" s="337" t="str">
        <f ca="1"/>
        <v>KINGS PARK CSD</v>
      </c>
      <c r="C482" s="339">
        <f>IF(COUNTIF(CONTROL!$B$99:$B$148,'Funding by District'!D319)&gt;=1,"",ROW()-163)</f>
        <v>319</v>
      </c>
    </row>
    <row r="483" spans="2:3">
      <c r="B483" s="337" t="str">
        <f ca="1"/>
        <v>KINGSTON CITY SD</v>
      </c>
      <c r="C483" s="339">
        <f>IF(COUNTIF(CONTROL!$B$99:$B$148,'Funding by District'!D320)&gt;=1,"",ROW()-163)</f>
        <v>320</v>
      </c>
    </row>
    <row r="484" spans="2:3">
      <c r="B484" s="337" t="str">
        <f ca="1"/>
        <v>KIRYAS JOEL VILLAGE UFSD</v>
      </c>
      <c r="C484" s="339">
        <f>IF(COUNTIF(CONTROL!$B$99:$B$148,'Funding by District'!D321)&gt;=1,"",ROW()-163)</f>
        <v>321</v>
      </c>
    </row>
    <row r="485" spans="2:3">
      <c r="B485" s="337" t="str">
        <f ca="1"/>
        <v>LA FARGEVILLE CSD</v>
      </c>
      <c r="C485" s="339">
        <f>IF(COUNTIF(CONTROL!$B$99:$B$148,'Funding by District'!D322)&gt;=1,"",ROW()-163)</f>
        <v>322</v>
      </c>
    </row>
    <row r="486" spans="2:3">
      <c r="B486" s="337" t="str">
        <f ca="1"/>
        <v>LACKAWANNA CITY SD</v>
      </c>
      <c r="C486" s="339">
        <f>IF(COUNTIF(CONTROL!$B$99:$B$148,'Funding by District'!D323)&gt;=1,"",ROW()-163)</f>
        <v>323</v>
      </c>
    </row>
    <row r="487" spans="2:3">
      <c r="B487" s="337" t="str">
        <f ca="1"/>
        <v>LAFAYETTE CSD</v>
      </c>
      <c r="C487" s="339">
        <f>IF(COUNTIF(CONTROL!$B$99:$B$148,'Funding by District'!D324)&gt;=1,"",ROW()-163)</f>
        <v>324</v>
      </c>
    </row>
    <row r="488" spans="2:3">
      <c r="B488" s="337" t="str">
        <f ca="1"/>
        <v>LAKE GEORGE CSD</v>
      </c>
      <c r="C488" s="339">
        <f>IF(COUNTIF(CONTROL!$B$99:$B$148,'Funding by District'!D325)&gt;=1,"",ROW()-163)</f>
        <v>325</v>
      </c>
    </row>
    <row r="489" spans="2:3">
      <c r="B489" s="337" t="str">
        <f ca="1"/>
        <v>LAKE PLACID CSD</v>
      </c>
      <c r="C489" s="339">
        <f>IF(COUNTIF(CONTROL!$B$99:$B$148,'Funding by District'!D326)&gt;=1,"",ROW()-163)</f>
        <v>326</v>
      </c>
    </row>
    <row r="490" spans="2:3">
      <c r="B490" s="337" t="str">
        <f ca="1"/>
        <v>LAKE PLEASANT CSD</v>
      </c>
      <c r="C490" s="339">
        <f>IF(COUNTIF(CONTROL!$B$99:$B$148,'Funding by District'!D327)&gt;=1,"",ROW()-163)</f>
        <v>327</v>
      </c>
    </row>
    <row r="491" spans="2:3">
      <c r="B491" s="337" t="str">
        <f ca="1"/>
        <v>LAKELAND CSD</v>
      </c>
      <c r="C491" s="339">
        <f>IF(COUNTIF(CONTROL!$B$99:$B$148,'Funding by District'!D328)&gt;=1,"",ROW()-163)</f>
        <v>328</v>
      </c>
    </row>
    <row r="492" spans="2:3">
      <c r="B492" s="337" t="str">
        <f ca="1"/>
        <v>LANCASTER CSD</v>
      </c>
      <c r="C492" s="339">
        <f>IF(COUNTIF(CONTROL!$B$99:$B$148,'Funding by District'!D329)&gt;=1,"",ROW()-163)</f>
        <v>329</v>
      </c>
    </row>
    <row r="493" spans="2:3">
      <c r="B493" s="337" t="str">
        <f ca="1"/>
        <v>LANSING CSD</v>
      </c>
      <c r="C493" s="339">
        <f>IF(COUNTIF(CONTROL!$B$99:$B$148,'Funding by District'!D330)&gt;=1,"",ROW()-163)</f>
        <v>330</v>
      </c>
    </row>
    <row r="494" spans="2:3">
      <c r="B494" s="337" t="str">
        <f ca="1"/>
        <v>LANSINGBURGH CSD</v>
      </c>
      <c r="C494" s="339">
        <f>IF(COUNTIF(CONTROL!$B$99:$B$148,'Funding by District'!D331)&gt;=1,"",ROW()-163)</f>
        <v>331</v>
      </c>
    </row>
    <row r="495" spans="2:3">
      <c r="B495" s="337" t="str">
        <f ca="1"/>
        <v>LAURENS CSD</v>
      </c>
      <c r="C495" s="339">
        <f>IF(COUNTIF(CONTROL!$B$99:$B$148,'Funding by District'!D332)&gt;=1,"",ROW()-163)</f>
        <v>332</v>
      </c>
    </row>
    <row r="496" spans="2:3">
      <c r="B496" s="337" t="str">
        <f ca="1"/>
        <v>LAWRENCE UFSD</v>
      </c>
      <c r="C496" s="339">
        <f>IF(COUNTIF(CONTROL!$B$99:$B$148,'Funding by District'!D333)&gt;=1,"",ROW()-163)</f>
        <v>333</v>
      </c>
    </row>
    <row r="497" spans="2:3">
      <c r="B497" s="337" t="str">
        <f ca="1"/>
        <v>LE ROY CSD</v>
      </c>
      <c r="C497" s="339">
        <f>IF(COUNTIF(CONTROL!$B$99:$B$148,'Funding by District'!D334)&gt;=1,"",ROW()-163)</f>
        <v>334</v>
      </c>
    </row>
    <row r="498" spans="2:3">
      <c r="B498" s="337" t="str">
        <f ca="1"/>
        <v>LETCHWORTH CSD</v>
      </c>
      <c r="C498" s="339">
        <f>IF(COUNTIF(CONTROL!$B$99:$B$148,'Funding by District'!D335)&gt;=1,"",ROW()-163)</f>
        <v>335</v>
      </c>
    </row>
    <row r="499" spans="2:3">
      <c r="B499" s="337" t="str">
        <f ca="1"/>
        <v>LEVITTOWN UFSD</v>
      </c>
      <c r="C499" s="339">
        <f>IF(COUNTIF(CONTROL!$B$99:$B$148,'Funding by District'!D336)&gt;=1,"",ROW()-163)</f>
        <v>336</v>
      </c>
    </row>
    <row r="500" spans="2:3">
      <c r="B500" s="337" t="str">
        <f ca="1"/>
        <v>LEWISTON-PORTER CSD</v>
      </c>
      <c r="C500" s="339">
        <f>IF(COUNTIF(CONTROL!$B$99:$B$148,'Funding by District'!D337)&gt;=1,"",ROW()-163)</f>
        <v>337</v>
      </c>
    </row>
    <row r="501" spans="2:3">
      <c r="B501" s="337" t="str">
        <f ca="1"/>
        <v>LIBERTY CSD</v>
      </c>
      <c r="C501" s="339">
        <f>IF(COUNTIF(CONTROL!$B$99:$B$148,'Funding by District'!D338)&gt;=1,"",ROW()-163)</f>
        <v>338</v>
      </c>
    </row>
    <row r="502" spans="2:3">
      <c r="B502" s="337" t="str">
        <f ca="1"/>
        <v>LINDENHURST UFSD</v>
      </c>
      <c r="C502" s="339">
        <f>IF(COUNTIF(CONTROL!$B$99:$B$148,'Funding by District'!D339)&gt;=1,"",ROW()-163)</f>
        <v>339</v>
      </c>
    </row>
    <row r="503" spans="2:3">
      <c r="B503" s="337" t="str">
        <f ca="1"/>
        <v>LISBON CSD</v>
      </c>
      <c r="C503" s="339">
        <f>IF(COUNTIF(CONTROL!$B$99:$B$148,'Funding by District'!D340)&gt;=1,"",ROW()-163)</f>
        <v>340</v>
      </c>
    </row>
    <row r="504" spans="2:3">
      <c r="B504" s="337" t="str">
        <f ca="1"/>
        <v>LITTLE FALLS CITY SD</v>
      </c>
      <c r="C504" s="339">
        <f>IF(COUNTIF(CONTROL!$B$99:$B$148,'Funding by District'!D341)&gt;=1,"",ROW()-163)</f>
        <v>341</v>
      </c>
    </row>
    <row r="505" spans="2:3">
      <c r="B505" s="337" t="str">
        <f ca="1"/>
        <v>LIVERPOOL CSD</v>
      </c>
      <c r="C505" s="339">
        <f>IF(COUNTIF(CONTROL!$B$99:$B$148,'Funding by District'!D342)&gt;=1,"",ROW()-163)</f>
        <v>342</v>
      </c>
    </row>
    <row r="506" spans="2:3">
      <c r="B506" s="337" t="str">
        <f ca="1"/>
        <v>LIVINGSTON MANOR CSD</v>
      </c>
      <c r="C506" s="339">
        <f>IF(COUNTIF(CONTROL!$B$99:$B$148,'Funding by District'!D343)&gt;=1,"",ROW()-163)</f>
        <v>343</v>
      </c>
    </row>
    <row r="507" spans="2:3">
      <c r="B507" s="337" t="str">
        <f ca="1"/>
        <v>LIVONIA CSD</v>
      </c>
      <c r="C507" s="339">
        <f>IF(COUNTIF(CONTROL!$B$99:$B$148,'Funding by District'!D344)&gt;=1,"",ROW()-163)</f>
        <v>344</v>
      </c>
    </row>
    <row r="508" spans="2:3">
      <c r="B508" s="337" t="str">
        <f ca="1"/>
        <v>LOCKPORT CITY SD</v>
      </c>
      <c r="C508" s="339">
        <f>IF(COUNTIF(CONTROL!$B$99:$B$148,'Funding by District'!D345)&gt;=1,"",ROW()-163)</f>
        <v>345</v>
      </c>
    </row>
    <row r="509" spans="2:3">
      <c r="B509" s="337" t="str">
        <f ca="1"/>
        <v>LOCUST VALLEY CSD</v>
      </c>
      <c r="C509" s="339">
        <f>IF(COUNTIF(CONTROL!$B$99:$B$148,'Funding by District'!D346)&gt;=1,"",ROW()-163)</f>
        <v>346</v>
      </c>
    </row>
    <row r="510" spans="2:3">
      <c r="B510" s="337" t="str">
        <f ca="1"/>
        <v>LONG BEACH CITY SD</v>
      </c>
      <c r="C510" s="339">
        <f>IF(COUNTIF(CONTROL!$B$99:$B$148,'Funding by District'!D347)&gt;=1,"",ROW()-163)</f>
        <v>347</v>
      </c>
    </row>
    <row r="511" spans="2:3">
      <c r="B511" s="337" t="str">
        <f ca="1"/>
        <v>LONG LAKE CSD</v>
      </c>
      <c r="C511" s="339">
        <f>IF(COUNTIF(CONTROL!$B$99:$B$148,'Funding by District'!D348)&gt;=1,"",ROW()-163)</f>
        <v>348</v>
      </c>
    </row>
    <row r="512" spans="2:3">
      <c r="B512" s="337" t="str">
        <f ca="1"/>
        <v>LONGWOOD CSD</v>
      </c>
      <c r="C512" s="339">
        <f>IF(COUNTIF(CONTROL!$B$99:$B$148,'Funding by District'!D349)&gt;=1,"",ROW()-163)</f>
        <v>349</v>
      </c>
    </row>
    <row r="513" spans="2:3">
      <c r="B513" s="337" t="str">
        <f ca="1"/>
        <v>LOWVILLE ACADEMY &amp; CSD</v>
      </c>
      <c r="C513" s="339">
        <f>IF(COUNTIF(CONTROL!$B$99:$B$148,'Funding by District'!D350)&gt;=1,"",ROW()-163)</f>
        <v>350</v>
      </c>
    </row>
    <row r="514" spans="2:3">
      <c r="B514" s="337" t="str">
        <f ca="1"/>
        <v>LYME CSD</v>
      </c>
      <c r="C514" s="339">
        <f>IF(COUNTIF(CONTROL!$B$99:$B$148,'Funding by District'!D351)&gt;=1,"",ROW()-163)</f>
        <v>351</v>
      </c>
    </row>
    <row r="515" spans="2:3">
      <c r="B515" s="337" t="str">
        <f ca="1"/>
        <v>LYNBROOK UFSD</v>
      </c>
      <c r="C515" s="339">
        <f>IF(COUNTIF(CONTROL!$B$99:$B$148,'Funding by District'!D352)&gt;=1,"",ROW()-163)</f>
        <v>352</v>
      </c>
    </row>
    <row r="516" spans="2:3">
      <c r="B516" s="337" t="str">
        <f ca="1"/>
        <v>LYNCOURT UFSD</v>
      </c>
      <c r="C516" s="339">
        <f>IF(COUNTIF(CONTROL!$B$99:$B$148,'Funding by District'!D353)&gt;=1,"",ROW()-163)</f>
        <v>353</v>
      </c>
    </row>
    <row r="517" spans="2:3">
      <c r="B517" s="337" t="str">
        <f ca="1"/>
        <v>LYNDONVILLE CSD</v>
      </c>
      <c r="C517" s="339">
        <f>IF(COUNTIF(CONTROL!$B$99:$B$148,'Funding by District'!D354)&gt;=1,"",ROW()-163)</f>
        <v>354</v>
      </c>
    </row>
    <row r="518" spans="2:3">
      <c r="B518" s="337" t="str">
        <f ca="1"/>
        <v>LYONS CSD</v>
      </c>
      <c r="C518" s="339">
        <f>IF(COUNTIF(CONTROL!$B$99:$B$148,'Funding by District'!D355)&gt;=1,"",ROW()-163)</f>
        <v>355</v>
      </c>
    </row>
    <row r="519" spans="2:3">
      <c r="B519" s="337" t="str">
        <f ca="1"/>
        <v>MADISON CSD</v>
      </c>
      <c r="C519" s="339">
        <f>IF(COUNTIF(CONTROL!$B$99:$B$148,'Funding by District'!D356)&gt;=1,"",ROW()-163)</f>
        <v>356</v>
      </c>
    </row>
    <row r="520" spans="2:3">
      <c r="B520" s="337" t="str">
        <f ca="1"/>
        <v>MADRID-WADDINGTON CSD</v>
      </c>
      <c r="C520" s="339">
        <f>IF(COUNTIF(CONTROL!$B$99:$B$148,'Funding by District'!D357)&gt;=1,"",ROW()-163)</f>
        <v>357</v>
      </c>
    </row>
    <row r="521" spans="2:3">
      <c r="B521" s="337" t="str">
        <f ca="1"/>
        <v>MAHOPAC CSD</v>
      </c>
      <c r="C521" s="339">
        <f>IF(COUNTIF(CONTROL!$B$99:$B$148,'Funding by District'!D358)&gt;=1,"",ROW()-163)</f>
        <v>358</v>
      </c>
    </row>
    <row r="522" spans="2:3">
      <c r="B522" s="337" t="str">
        <f ca="1"/>
        <v>MAINE-ENDWELL CSD</v>
      </c>
      <c r="C522" s="339">
        <f>IF(COUNTIF(CONTROL!$B$99:$B$148,'Funding by District'!D359)&gt;=1,"",ROW()-163)</f>
        <v>359</v>
      </c>
    </row>
    <row r="523" spans="2:3">
      <c r="B523" s="337" t="str">
        <f ca="1"/>
        <v>MALONE CSD</v>
      </c>
      <c r="C523" s="339">
        <f>IF(COUNTIF(CONTROL!$B$99:$B$148,'Funding by District'!D360)&gt;=1,"",ROW()-163)</f>
        <v>360</v>
      </c>
    </row>
    <row r="524" spans="2:3">
      <c r="B524" s="337" t="str">
        <f ca="1"/>
        <v>MALVERNE UFSD</v>
      </c>
      <c r="C524" s="339">
        <f>IF(COUNTIF(CONTROL!$B$99:$B$148,'Funding by District'!D361)&gt;=1,"",ROW()-163)</f>
        <v>361</v>
      </c>
    </row>
    <row r="525" spans="2:3">
      <c r="B525" s="337" t="str">
        <f ca="1"/>
        <v>MAMARONECK UFSD</v>
      </c>
      <c r="C525" s="339">
        <f>IF(COUNTIF(CONTROL!$B$99:$B$148,'Funding by District'!D362)&gt;=1,"",ROW()-163)</f>
        <v>362</v>
      </c>
    </row>
    <row r="526" spans="2:3">
      <c r="B526" s="337" t="str">
        <f ca="1"/>
        <v>MANCHESTER-SHORTSVILLE CSD (RED JACK</v>
      </c>
      <c r="C526" s="339">
        <f>IF(COUNTIF(CONTROL!$B$99:$B$148,'Funding by District'!D363)&gt;=1,"",ROW()-163)</f>
        <v>363</v>
      </c>
    </row>
    <row r="527" spans="2:3">
      <c r="B527" s="337" t="str">
        <f ca="1"/>
        <v>MANHASSET UFSD</v>
      </c>
      <c r="C527" s="339">
        <f>IF(COUNTIF(CONTROL!$B$99:$B$148,'Funding by District'!D364)&gt;=1,"",ROW()-163)</f>
        <v>364</v>
      </c>
    </row>
    <row r="528" spans="2:3">
      <c r="B528" s="337" t="str">
        <f ca="1"/>
        <v>MARATHON CSD</v>
      </c>
      <c r="C528" s="339">
        <f>IF(COUNTIF(CONTROL!$B$99:$B$148,'Funding by District'!D365)&gt;=1,"",ROW()-163)</f>
        <v>365</v>
      </c>
    </row>
    <row r="529" spans="2:3">
      <c r="B529" s="337" t="str">
        <f ca="1"/>
        <v>MARCELLUS CSD</v>
      </c>
      <c r="C529" s="339">
        <f>IF(COUNTIF(CONTROL!$B$99:$B$148,'Funding by District'!D366)&gt;=1,"",ROW()-163)</f>
        <v>366</v>
      </c>
    </row>
    <row r="530" spans="2:3">
      <c r="B530" s="337" t="str">
        <f ca="1"/>
        <v>MARGARETVILLE CSD</v>
      </c>
      <c r="C530" s="339">
        <f>IF(COUNTIF(CONTROL!$B$99:$B$148,'Funding by District'!D367)&gt;=1,"",ROW()-163)</f>
        <v>367</v>
      </c>
    </row>
    <row r="531" spans="2:3">
      <c r="B531" s="337" t="str">
        <f ca="1"/>
        <v>MARION CSD</v>
      </c>
      <c r="C531" s="339">
        <f>IF(COUNTIF(CONTROL!$B$99:$B$148,'Funding by District'!D368)&gt;=1,"",ROW()-163)</f>
        <v>368</v>
      </c>
    </row>
    <row r="532" spans="2:3">
      <c r="B532" s="337" t="str">
        <f ca="1"/>
        <v>MARLBORO CSD</v>
      </c>
      <c r="C532" s="339">
        <f>IF(COUNTIF(CONTROL!$B$99:$B$148,'Funding by District'!D369)&gt;=1,"",ROW()-163)</f>
        <v>369</v>
      </c>
    </row>
    <row r="533" spans="2:3">
      <c r="B533" s="337" t="str">
        <f ca="1"/>
        <v>MASSAPEQUA UFSD</v>
      </c>
      <c r="C533" s="339">
        <f>IF(COUNTIF(CONTROL!$B$99:$B$148,'Funding by District'!D370)&gt;=1,"",ROW()-163)</f>
        <v>370</v>
      </c>
    </row>
    <row r="534" spans="2:3">
      <c r="B534" s="337" t="str">
        <f ca="1"/>
        <v>MASSENA CSD</v>
      </c>
      <c r="C534" s="339">
        <f>IF(COUNTIF(CONTROL!$B$99:$B$148,'Funding by District'!D371)&gt;=1,"",ROW()-163)</f>
        <v>371</v>
      </c>
    </row>
    <row r="535" spans="2:3">
      <c r="B535" s="337" t="str">
        <f ca="1"/>
        <v>MATTITUCK-CUTCHOGUE UFSD</v>
      </c>
      <c r="C535" s="339">
        <f>IF(COUNTIF(CONTROL!$B$99:$B$148,'Funding by District'!D372)&gt;=1,"",ROW()-163)</f>
        <v>372</v>
      </c>
    </row>
    <row r="536" spans="2:3">
      <c r="B536" s="337" t="str">
        <f ca="1"/>
        <v>MAYFIELD CSD</v>
      </c>
      <c r="C536" s="339">
        <f>IF(COUNTIF(CONTROL!$B$99:$B$148,'Funding by District'!D373)&gt;=1,"",ROW()-163)</f>
        <v>373</v>
      </c>
    </row>
    <row r="537" spans="2:3">
      <c r="B537" s="337" t="str">
        <f ca="1"/>
        <v>MCGRAW CSD</v>
      </c>
      <c r="C537" s="339">
        <f>IF(COUNTIF(CONTROL!$B$99:$B$148,'Funding by District'!D374)&gt;=1,"",ROW()-163)</f>
        <v>374</v>
      </c>
    </row>
    <row r="538" spans="2:3">
      <c r="B538" s="337" t="str">
        <f ca="1"/>
        <v>MECHANICVILLE CITY SD</v>
      </c>
      <c r="C538" s="339">
        <f>IF(COUNTIF(CONTROL!$B$99:$B$148,'Funding by District'!D375)&gt;=1,"",ROW()-163)</f>
        <v>375</v>
      </c>
    </row>
    <row r="539" spans="2:3">
      <c r="B539" s="337" t="str">
        <f ca="1"/>
        <v>MEDINA CSD</v>
      </c>
      <c r="C539" s="339">
        <f>IF(COUNTIF(CONTROL!$B$99:$B$148,'Funding by District'!D376)&gt;=1,"",ROW()-163)</f>
        <v>376</v>
      </c>
    </row>
    <row r="540" spans="2:3">
      <c r="B540" s="337" t="str">
        <f ca="1"/>
        <v>MENANDS UFSD</v>
      </c>
      <c r="C540" s="339">
        <f>IF(COUNTIF(CONTROL!$B$99:$B$148,'Funding by District'!D377)&gt;=1,"",ROW()-163)</f>
        <v>377</v>
      </c>
    </row>
    <row r="541" spans="2:3">
      <c r="B541" s="337" t="str">
        <f ca="1"/>
        <v>MERRICK UFSD</v>
      </c>
      <c r="C541" s="339">
        <f>IF(COUNTIF(CONTROL!$B$99:$B$148,'Funding by District'!D378)&gt;=1,"",ROW()-163)</f>
        <v>378</v>
      </c>
    </row>
    <row r="542" spans="2:3">
      <c r="B542" s="337" t="str">
        <f ca="1"/>
        <v>MEXICO CSD</v>
      </c>
      <c r="C542" s="339">
        <f>IF(COUNTIF(CONTROL!$B$99:$B$148,'Funding by District'!D379)&gt;=1,"",ROW()-163)</f>
        <v>379</v>
      </c>
    </row>
    <row r="543" spans="2:3">
      <c r="B543" s="337" t="str">
        <f ca="1"/>
        <v>MIDDLE COUNTRY CSD</v>
      </c>
      <c r="C543" s="339">
        <f>IF(COUNTIF(CONTROL!$B$99:$B$148,'Funding by District'!D380)&gt;=1,"",ROW()-163)</f>
        <v>380</v>
      </c>
    </row>
    <row r="544" spans="2:3">
      <c r="B544" s="337" t="str">
        <f ca="1"/>
        <v>MIDDLEBURGH CSD</v>
      </c>
      <c r="C544" s="339">
        <f>IF(COUNTIF(CONTROL!$B$99:$B$148,'Funding by District'!D381)&gt;=1,"",ROW()-163)</f>
        <v>381</v>
      </c>
    </row>
    <row r="545" spans="2:3">
      <c r="B545" s="337" t="str">
        <f ca="1"/>
        <v>MIDDLETOWN CITY SD</v>
      </c>
      <c r="C545" s="339">
        <f>IF(COUNTIF(CONTROL!$B$99:$B$148,'Funding by District'!D382)&gt;=1,"",ROW()-163)</f>
        <v>382</v>
      </c>
    </row>
    <row r="546" spans="2:3">
      <c r="B546" s="337" t="str">
        <f ca="1"/>
        <v>MILFORD CSD</v>
      </c>
      <c r="C546" s="339">
        <f>IF(COUNTIF(CONTROL!$B$99:$B$148,'Funding by District'!D383)&gt;=1,"",ROW()-163)</f>
        <v>383</v>
      </c>
    </row>
    <row r="547" spans="2:3">
      <c r="B547" s="337" t="str">
        <f ca="1"/>
        <v>MILLBROOK CSD</v>
      </c>
      <c r="C547" s="339">
        <f>IF(COUNTIF(CONTROL!$B$99:$B$148,'Funding by District'!D384)&gt;=1,"",ROW()-163)</f>
        <v>384</v>
      </c>
    </row>
    <row r="548" spans="2:3">
      <c r="B548" s="337" t="str">
        <f ca="1"/>
        <v>MILLER PLACE UFSD</v>
      </c>
      <c r="C548" s="339">
        <f>IF(COUNTIF(CONTROL!$B$99:$B$148,'Funding by District'!D385)&gt;=1,"",ROW()-163)</f>
        <v>385</v>
      </c>
    </row>
    <row r="549" spans="2:3">
      <c r="B549" s="337" t="str">
        <f ca="1"/>
        <v>MINEOLA UFSD</v>
      </c>
      <c r="C549" s="339">
        <f>IF(COUNTIF(CONTROL!$B$99:$B$148,'Funding by District'!D386)&gt;=1,"",ROW()-163)</f>
        <v>386</v>
      </c>
    </row>
    <row r="550" spans="2:3">
      <c r="B550" s="337" t="str">
        <f ca="1"/>
        <v>MINERVA CSD</v>
      </c>
      <c r="C550" s="339">
        <f>IF(COUNTIF(CONTROL!$B$99:$B$148,'Funding by District'!D387)&gt;=1,"",ROW()-163)</f>
        <v>387</v>
      </c>
    </row>
    <row r="551" spans="2:3">
      <c r="B551" s="337" t="str">
        <f ca="1"/>
        <v>MINISINK VALLEY CSD</v>
      </c>
      <c r="C551" s="339">
        <f>IF(COUNTIF(CONTROL!$B$99:$B$148,'Funding by District'!D388)&gt;=1,"",ROW()-163)</f>
        <v>388</v>
      </c>
    </row>
    <row r="552" spans="2:3">
      <c r="B552" s="337" t="str">
        <f ca="1"/>
        <v>MONROE-WOODBURY CSD</v>
      </c>
      <c r="C552" s="339">
        <f>IF(COUNTIF(CONTROL!$B$99:$B$148,'Funding by District'!D389)&gt;=1,"",ROW()-163)</f>
        <v>389</v>
      </c>
    </row>
    <row r="553" spans="2:3">
      <c r="B553" s="337" t="str">
        <f ca="1"/>
        <v>MONTAUK UFSD</v>
      </c>
      <c r="C553" s="339">
        <f>IF(COUNTIF(CONTROL!$B$99:$B$148,'Funding by District'!D390)&gt;=1,"",ROW()-163)</f>
        <v>390</v>
      </c>
    </row>
    <row r="554" spans="2:3">
      <c r="B554" s="337" t="str">
        <f ca="1"/>
        <v>MONTICELLO CSD</v>
      </c>
      <c r="C554" s="339">
        <f>IF(COUNTIF(CONTROL!$B$99:$B$148,'Funding by District'!D391)&gt;=1,"",ROW()-163)</f>
        <v>391</v>
      </c>
    </row>
    <row r="555" spans="2:3">
      <c r="B555" s="337" t="str">
        <f ca="1"/>
        <v>MORAVIA CSD</v>
      </c>
      <c r="C555" s="339">
        <f>IF(COUNTIF(CONTROL!$B$99:$B$148,'Funding by District'!D392)&gt;=1,"",ROW()-163)</f>
        <v>392</v>
      </c>
    </row>
    <row r="556" spans="2:3">
      <c r="B556" s="337" t="str">
        <f ca="1"/>
        <v>MORIAH CSD</v>
      </c>
      <c r="C556" s="339">
        <f>IF(COUNTIF(CONTROL!$B$99:$B$148,'Funding by District'!D393)&gt;=1,"",ROW()-163)</f>
        <v>393</v>
      </c>
    </row>
    <row r="557" spans="2:3">
      <c r="B557" s="337" t="str">
        <f ca="1"/>
        <v>MORRIS CSD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MORRISTOWN CSD</v>
      </c>
      <c r="C558" s="339">
        <f>IF(COUNTIF(CONTROL!$B$99:$B$148,'Funding by District'!D395)&gt;=1,"",ROW()-163)</f>
        <v>395</v>
      </c>
    </row>
    <row r="559" spans="2:3">
      <c r="B559" s="337" t="str">
        <f ca="1"/>
        <v>MORRISVILLE-EATON CSD</v>
      </c>
      <c r="C559" s="339">
        <f>IF(COUNTIF(CONTROL!$B$99:$B$148,'Funding by District'!D396)&gt;=1,"",ROW()-163)</f>
        <v>396</v>
      </c>
    </row>
    <row r="560" spans="2:3">
      <c r="B560" s="337" t="str">
        <f ca="1"/>
        <v>MOUNT MARKHAM CSD</v>
      </c>
      <c r="C560" s="339">
        <f>IF(COUNTIF(CONTROL!$B$99:$B$148,'Funding by District'!D397)&gt;=1,"",ROW()-163)</f>
        <v>397</v>
      </c>
    </row>
    <row r="561" spans="2:3">
      <c r="B561" s="337" t="str">
        <f ca="1"/>
        <v>MT MORRIS CSD</v>
      </c>
      <c r="C561" s="339">
        <f>IF(COUNTIF(CONTROL!$B$99:$B$148,'Funding by District'!D398)&gt;=1,"",ROW()-163)</f>
        <v>398</v>
      </c>
    </row>
    <row r="562" spans="2:3">
      <c r="B562" s="337" t="str">
        <f ca="1"/>
        <v>MT PLEASANT CSD</v>
      </c>
      <c r="C562" s="339">
        <f>IF(COUNTIF(CONTROL!$B$99:$B$148,'Funding by District'!D399)&gt;=1,"",ROW()-163)</f>
        <v>399</v>
      </c>
    </row>
    <row r="563" spans="2:3">
      <c r="B563" s="337" t="str">
        <f ca="1"/>
        <v>MT SINAI UFSD</v>
      </c>
      <c r="C563" s="339">
        <f>IF(COUNTIF(CONTROL!$B$99:$B$148,'Funding by District'!D400)&gt;=1,"",ROW()-163)</f>
        <v>400</v>
      </c>
    </row>
    <row r="564" spans="2:3">
      <c r="B564" s="337" t="str">
        <f ca="1"/>
        <v>MT VERNON SCHOOL DISTRICT</v>
      </c>
      <c r="C564" s="339">
        <f>IF(COUNTIF(CONTROL!$B$99:$B$148,'Funding by District'!D401)&gt;=1,"",ROW()-163)</f>
        <v>401</v>
      </c>
    </row>
    <row r="565" spans="2:3">
      <c r="B565" s="337" t="str">
        <f ca="1"/>
        <v>NANUET UFSD</v>
      </c>
      <c r="C565" s="339">
        <f>IF(COUNTIF(CONTROL!$B$99:$B$148,'Funding by District'!D402)&gt;=1,"",ROW()-163)</f>
        <v>402</v>
      </c>
    </row>
    <row r="566" spans="2:3">
      <c r="B566" s="337" t="str">
        <f ca="1"/>
        <v>NAPLES CSD</v>
      </c>
      <c r="C566" s="339">
        <f>IF(COUNTIF(CONTROL!$B$99:$B$148,'Funding by District'!D403)&gt;=1,"",ROW()-163)</f>
        <v>403</v>
      </c>
    </row>
    <row r="567" spans="2:3">
      <c r="B567" s="337" t="str">
        <f ca="1"/>
        <v>NEW HARTFORD CSD</v>
      </c>
      <c r="C567" s="339">
        <f>IF(COUNTIF(CONTROL!$B$99:$B$148,'Funding by District'!D404)&gt;=1,"",ROW()-163)</f>
        <v>404</v>
      </c>
    </row>
    <row r="568" spans="2:3">
      <c r="B568" s="337" t="str">
        <f ca="1"/>
        <v>NEW HYDE PARK-GARDEN CITY PARK UFSD</v>
      </c>
      <c r="C568" s="339">
        <f>IF(COUNTIF(CONTROL!$B$99:$B$148,'Funding by District'!D405)&gt;=1,"",ROW()-163)</f>
        <v>405</v>
      </c>
    </row>
    <row r="569" spans="2:3">
      <c r="B569" s="337" t="str">
        <f ca="1"/>
        <v>NEW LEBANON CSD</v>
      </c>
      <c r="C569" s="339">
        <f>IF(COUNTIF(CONTROL!$B$99:$B$148,'Funding by District'!D406)&gt;=1,"",ROW()-163)</f>
        <v>406</v>
      </c>
    </row>
    <row r="570" spans="2:3">
      <c r="B570" s="337" t="str">
        <f ca="1"/>
        <v>NEW PALTZ CSD</v>
      </c>
      <c r="C570" s="339">
        <f>IF(COUNTIF(CONTROL!$B$99:$B$148,'Funding by District'!D407)&gt;=1,"",ROW()-163)</f>
        <v>407</v>
      </c>
    </row>
    <row r="571" spans="2:3">
      <c r="B571" s="337" t="str">
        <f ca="1"/>
        <v>NEW ROCHELLE CITY SD</v>
      </c>
      <c r="C571" s="339">
        <f>IF(COUNTIF(CONTROL!$B$99:$B$148,'Funding by District'!D408)&gt;=1,"",ROW()-163)</f>
        <v>408</v>
      </c>
    </row>
    <row r="572" spans="2:3">
      <c r="B572" s="337" t="str">
        <f ca="1"/>
        <v>NEW SUFFOLK COMN SD</v>
      </c>
      <c r="C572" s="339">
        <f>IF(COUNTIF(CONTROL!$B$99:$B$148,'Funding by District'!D409)&gt;=1,"",ROW()-163)</f>
        <v>409</v>
      </c>
    </row>
    <row r="573" spans="2:3">
      <c r="B573" s="337" t="str">
        <f ca="1"/>
        <v>NEWARK CSD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VALLEY CSD</v>
      </c>
      <c r="C574" s="339">
        <f>IF(COUNTIF(CONTROL!$B$99:$B$148,'Funding by District'!D411)&gt;=1,"",ROW()-163)</f>
        <v>411</v>
      </c>
    </row>
    <row r="575" spans="2:3">
      <c r="B575" s="337" t="str">
        <f ca="1"/>
        <v>NEWBURGH CITY SD</v>
      </c>
      <c r="C575" s="339">
        <f>IF(COUNTIF(CONTROL!$B$99:$B$148,'Funding by District'!D412)&gt;=1,"",ROW()-163)</f>
        <v>412</v>
      </c>
    </row>
    <row r="576" spans="2:3">
      <c r="B576" s="337" t="str">
        <f ca="1"/>
        <v>NEWCOMB CSD</v>
      </c>
      <c r="C576" s="339">
        <f>IF(COUNTIF(CONTROL!$B$99:$B$148,'Funding by District'!D413)&gt;=1,"",ROW()-163)</f>
        <v>413</v>
      </c>
    </row>
    <row r="577" spans="2:3">
      <c r="B577" s="337" t="str">
        <f ca="1"/>
        <v>NEWFANE CSD</v>
      </c>
      <c r="C577" s="339">
        <f>IF(COUNTIF(CONTROL!$B$99:$B$148,'Funding by District'!D414)&gt;=1,"",ROW()-163)</f>
        <v>414</v>
      </c>
    </row>
    <row r="578" spans="2:3">
      <c r="B578" s="337" t="str">
        <f ca="1"/>
        <v>NEWFIELD CSD</v>
      </c>
      <c r="C578" s="339">
        <f>IF(COUNTIF(CONTROL!$B$99:$B$148,'Funding by District'!D415)&gt;=1,"",ROW()-163)</f>
        <v>415</v>
      </c>
    </row>
    <row r="579" spans="2:3">
      <c r="B579" s="337" t="str">
        <f ca="1"/>
        <v>NIAGARA FALLS CITY SD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NIAGARA-WHEATFIELD CSD</v>
      </c>
      <c r="C580" s="339">
        <f>IF(COUNTIF(CONTROL!$B$99:$B$148,'Funding by District'!D417)&gt;=1,"",ROW()-163)</f>
        <v>417</v>
      </c>
    </row>
    <row r="581" spans="2:3">
      <c r="B581" s="337" t="str">
        <f ca="1"/>
        <v>NISKAYUNA CSD</v>
      </c>
      <c r="C581" s="339">
        <f>IF(COUNTIF(CONTROL!$B$99:$B$148,'Funding by District'!D418)&gt;=1,"",ROW()-163)</f>
        <v>418</v>
      </c>
    </row>
    <row r="582" spans="2:3">
      <c r="B582" s="337" t="str">
        <f ca="1"/>
        <v>NORTH BABYLON UFSD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BELLMORE UFSD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COLLINS CSD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COLONIE CSD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GREENBUSH COMN SD (WILLIAMS)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MERRICK UFSD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ROSE-WOLCOTT CSD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SALEM CSD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SHORE CSD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SYRACUSE CSD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TONAWANDA CITY SD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WARREN CSD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NORTHEAST CSD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NORTHEASTERN CLINTON CSD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NORTHERN ADIRONDACK CSD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NORTHPORT-EAST NORTHPORT UFSD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NORTHVILLE CSD</v>
      </c>
      <c r="C598" s="339">
        <f>IF(COUNTIF(CONTROL!$B$99:$B$148,'Funding by District'!D435)&gt;=1,"",ROW()-163)</f>
        <v>435</v>
      </c>
    </row>
    <row r="599" spans="2:3">
      <c r="B599" s="337" t="str">
        <f ca="1"/>
        <v>NORWICH CITY SD</v>
      </c>
      <c r="C599" s="339">
        <f>IF(COUNTIF(CONTROL!$B$99:$B$148,'Funding by District'!D436)&gt;=1,"",ROW()-163)</f>
        <v>436</v>
      </c>
    </row>
    <row r="600" spans="2:3">
      <c r="B600" s="337" t="str">
        <f ca="1"/>
        <v>NORWOOD-NORFOLK CSD</v>
      </c>
      <c r="C600" s="339">
        <f>IF(COUNTIF(CONTROL!$B$99:$B$148,'Funding by District'!D437)&gt;=1,"",ROW()-163)</f>
        <v>437</v>
      </c>
    </row>
    <row r="601" spans="2:3">
      <c r="B601" s="337" t="str">
        <f ca="1"/>
        <v>NY MILLS UFSD</v>
      </c>
      <c r="C601" s="339">
        <f>IF(COUNTIF(CONTROL!$B$99:$B$148,'Funding by District'!D438)&gt;=1,"",ROW()-163)</f>
        <v>438</v>
      </c>
    </row>
    <row r="602" spans="2:3">
      <c r="B602" s="337" t="str">
        <f ca="1"/>
        <v>NYACK UFSD</v>
      </c>
      <c r="C602" s="339">
        <f>IF(COUNTIF(CONTROL!$B$99:$B$148,'Funding by District'!D439)&gt;=1,"",ROW()-163)</f>
        <v>439</v>
      </c>
    </row>
    <row r="603" spans="2:3">
      <c r="B603" s="337" t="str">
        <f ca="1"/>
        <v>NYC CHANCELLOR'S OFFICE</v>
      </c>
      <c r="C603" s="339">
        <f>IF(COUNTIF(CONTROL!$B$99:$B$148,'Funding by District'!D440)&gt;=1,"",ROW()-163)</f>
        <v>440</v>
      </c>
    </row>
    <row r="604" spans="2:3">
      <c r="B604" s="337" t="str">
        <f ca="1"/>
        <v>OAKFIELD-ALABAMA CSD</v>
      </c>
      <c r="C604" s="339">
        <f>IF(COUNTIF(CONTROL!$B$99:$B$148,'Funding by District'!D441)&gt;=1,"",ROW()-163)</f>
        <v>441</v>
      </c>
    </row>
    <row r="605" spans="2:3">
      <c r="B605" s="337" t="str">
        <f ca="1"/>
        <v>OCEANSIDE UFSD</v>
      </c>
      <c r="C605" s="339">
        <f>IF(COUNTIF(CONTROL!$B$99:$B$148,'Funding by District'!D442)&gt;=1,"",ROW()-163)</f>
        <v>442</v>
      </c>
    </row>
    <row r="606" spans="2:3">
      <c r="B606" s="337" t="str">
        <f ca="1"/>
        <v>ODESSA-MONTOUR CSD</v>
      </c>
      <c r="C606" s="339">
        <f>IF(COUNTIF(CONTROL!$B$99:$B$148,'Funding by District'!D443)&gt;=1,"",ROW()-163)</f>
        <v>443</v>
      </c>
    </row>
    <row r="607" spans="2:3">
      <c r="B607" s="337" t="str">
        <f ca="1"/>
        <v>OGDENSBURG CITY SD</v>
      </c>
      <c r="C607" s="339">
        <f>IF(COUNTIF(CONTROL!$B$99:$B$148,'Funding by District'!D444)&gt;=1,"",ROW()-163)</f>
        <v>444</v>
      </c>
    </row>
    <row r="608" spans="2:3">
      <c r="B608" s="337" t="str">
        <f ca="1"/>
        <v>OLEAN CITY SD</v>
      </c>
      <c r="C608" s="339">
        <f>IF(COUNTIF(CONTROL!$B$99:$B$148,'Funding by District'!D445)&gt;=1,"",ROW()-163)</f>
        <v>445</v>
      </c>
    </row>
    <row r="609" spans="2:3">
      <c r="B609" s="337" t="str">
        <f ca="1"/>
        <v>ONEIDA CITY SD</v>
      </c>
      <c r="C609" s="339">
        <f>IF(COUNTIF(CONTROL!$B$99:$B$148,'Funding by District'!D446)&gt;=1,"",ROW()-163)</f>
        <v>446</v>
      </c>
    </row>
    <row r="610" spans="2:3">
      <c r="B610" s="337" t="str">
        <f ca="1"/>
        <v>ONEONTA CITY SD</v>
      </c>
      <c r="C610" s="339">
        <f>IF(COUNTIF(CONTROL!$B$99:$B$148,'Funding by District'!D447)&gt;=1,"",ROW()-163)</f>
        <v>447</v>
      </c>
    </row>
    <row r="611" spans="2:3">
      <c r="B611" s="337" t="str">
        <f ca="1"/>
        <v>ONONDAGA CSD</v>
      </c>
      <c r="C611" s="339">
        <f>IF(COUNTIF(CONTROL!$B$99:$B$148,'Funding by District'!D448)&gt;=1,"",ROW()-163)</f>
        <v>448</v>
      </c>
    </row>
    <row r="612" spans="2:3">
      <c r="B612" s="337" t="str">
        <f ca="1"/>
        <v>ONTEORA CSD</v>
      </c>
      <c r="C612" s="339">
        <f>IF(COUNTIF(CONTROL!$B$99:$B$148,'Funding by District'!D449)&gt;=1,"",ROW()-163)</f>
        <v>449</v>
      </c>
    </row>
    <row r="613" spans="2:3">
      <c r="B613" s="337" t="str">
        <f ca="1"/>
        <v>OPPENHEIM-EPHRATAH-ST. JOHNSVILLE CSD</v>
      </c>
      <c r="C613" s="339">
        <f>IF(COUNTIF(CONTROL!$B$99:$B$148,'Funding by District'!D450)&gt;=1,"",ROW()-163)</f>
        <v>450</v>
      </c>
    </row>
    <row r="614" spans="2:3">
      <c r="B614" s="337" t="str">
        <f ca="1"/>
        <v>ORCHARD PARK CSD</v>
      </c>
      <c r="C614" s="339">
        <f>IF(COUNTIF(CONTROL!$B$99:$B$148,'Funding by District'!D451)&gt;=1,"",ROW()-163)</f>
        <v>451</v>
      </c>
    </row>
    <row r="615" spans="2:3">
      <c r="B615" s="337" t="str">
        <f ca="1"/>
        <v>ORISKANY CSD</v>
      </c>
      <c r="C615" s="339">
        <f>IF(COUNTIF(CONTROL!$B$99:$B$148,'Funding by District'!D452)&gt;=1,"",ROW()-163)</f>
        <v>452</v>
      </c>
    </row>
    <row r="616" spans="2:3">
      <c r="B616" s="337" t="str">
        <f ca="1"/>
        <v>OSSINING UFSD</v>
      </c>
      <c r="C616" s="339">
        <f>IF(COUNTIF(CONTROL!$B$99:$B$148,'Funding by District'!D453)&gt;=1,"",ROW()-163)</f>
        <v>453</v>
      </c>
    </row>
    <row r="617" spans="2:3">
      <c r="B617" s="337" t="str">
        <f ca="1"/>
        <v>OSWEGO CITY SD</v>
      </c>
      <c r="C617" s="339">
        <f>IF(COUNTIF(CONTROL!$B$99:$B$148,'Funding by District'!D454)&gt;=1,"",ROW()-163)</f>
        <v>454</v>
      </c>
    </row>
    <row r="618" spans="2:3">
      <c r="B618" s="337" t="str">
        <f ca="1"/>
        <v>OTEGO-UNADILLA CSD</v>
      </c>
      <c r="C618" s="339">
        <f>IF(COUNTIF(CONTROL!$B$99:$B$148,'Funding by District'!D455)&gt;=1,"",ROW()-163)</f>
        <v>455</v>
      </c>
    </row>
    <row r="619" spans="2:3">
      <c r="B619" s="337" t="str">
        <f ca="1"/>
        <v>OWEGO-APALACHIN CSD</v>
      </c>
      <c r="C619" s="339">
        <f>IF(COUNTIF(CONTROL!$B$99:$B$148,'Funding by District'!D456)&gt;=1,"",ROW()-163)</f>
        <v>456</v>
      </c>
    </row>
    <row r="620" spans="2:3">
      <c r="B620" s="337" t="str">
        <f ca="1"/>
        <v>OXFORD ACADEMY &amp; CSD</v>
      </c>
      <c r="C620" s="339">
        <f>IF(COUNTIF(CONTROL!$B$99:$B$148,'Funding by District'!D457)&gt;=1,"",ROW()-163)</f>
        <v>457</v>
      </c>
    </row>
    <row r="621" spans="2:3">
      <c r="B621" s="337" t="str">
        <f ca="1"/>
        <v>OYSTER BAY-EAST NORWICH CSD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OYSTERPONDS UFSD</v>
      </c>
      <c r="C622" s="339">
        <f>IF(COUNTIF(CONTROL!$B$99:$B$148,'Funding by District'!D459)&gt;=1,"",ROW()-163)</f>
        <v>459</v>
      </c>
    </row>
    <row r="623" spans="2:3">
      <c r="B623" s="337" t="str">
        <f ca="1"/>
        <v>PALMYRA-MACEDON CSD</v>
      </c>
      <c r="C623" s="339">
        <f>IF(COUNTIF(CONTROL!$B$99:$B$148,'Funding by District'!D460)&gt;=1,"",ROW()-163)</f>
        <v>460</v>
      </c>
    </row>
    <row r="624" spans="2:3">
      <c r="B624" s="337" t="str">
        <f ca="1"/>
        <v>PANAMA CSD</v>
      </c>
      <c r="C624" s="339">
        <f>IF(COUNTIF(CONTROL!$B$99:$B$148,'Funding by District'!D461)&gt;=1,"",ROW()-163)</f>
        <v>461</v>
      </c>
    </row>
    <row r="625" spans="2:3">
      <c r="B625" s="337" t="str">
        <f ca="1"/>
        <v>PARISHVILLE-HOPKINTON CSD</v>
      </c>
      <c r="C625" s="339">
        <f>IF(COUNTIF(CONTROL!$B$99:$B$148,'Funding by District'!D462)&gt;=1,"",ROW()-163)</f>
        <v>462</v>
      </c>
    </row>
    <row r="626" spans="2:3">
      <c r="B626" s="337" t="str">
        <f ca="1"/>
        <v>PATCHOGUE-MEDFORD UFSD</v>
      </c>
      <c r="C626" s="339">
        <f>IF(COUNTIF(CONTROL!$B$99:$B$148,'Funding by District'!D463)&gt;=1,"",ROW()-163)</f>
        <v>463</v>
      </c>
    </row>
    <row r="627" spans="2:3">
      <c r="B627" s="337" t="str">
        <f ca="1"/>
        <v>PAVILION CSD</v>
      </c>
      <c r="C627" s="339">
        <f>IF(COUNTIF(CONTROL!$B$99:$B$148,'Funding by District'!D464)&gt;=1,"",ROW()-163)</f>
        <v>464</v>
      </c>
    </row>
    <row r="628" spans="2:3">
      <c r="B628" s="337" t="str">
        <f ca="1"/>
        <v>PAWLING CSD</v>
      </c>
      <c r="C628" s="339">
        <f>IF(COUNTIF(CONTROL!$B$99:$B$148,'Funding by District'!D465)&gt;=1,"",ROW()-163)</f>
        <v>465</v>
      </c>
    </row>
    <row r="629" spans="2:3">
      <c r="B629" s="337" t="str">
        <f ca="1"/>
        <v>PEARL RIVER UFSD</v>
      </c>
      <c r="C629" s="339">
        <f>IF(COUNTIF(CONTROL!$B$99:$B$148,'Funding by District'!D466)&gt;=1,"",ROW()-163)</f>
        <v>466</v>
      </c>
    </row>
    <row r="630" spans="2:3">
      <c r="B630" s="337" t="str">
        <f ca="1"/>
        <v>PEEKSKILL CITY SD</v>
      </c>
      <c r="C630" s="339">
        <f>IF(COUNTIF(CONTROL!$B$99:$B$148,'Funding by District'!D467)&gt;=1,"",ROW()-163)</f>
        <v>467</v>
      </c>
    </row>
    <row r="631" spans="2:3">
      <c r="B631" s="337" t="str">
        <f ca="1"/>
        <v>PELHAM UFSD</v>
      </c>
      <c r="C631" s="339">
        <f>IF(COUNTIF(CONTROL!$B$99:$B$148,'Funding by District'!D468)&gt;=1,"",ROW()-163)</f>
        <v>468</v>
      </c>
    </row>
    <row r="632" spans="2:3">
      <c r="B632" s="337" t="str">
        <f ca="1"/>
        <v>PEMBROKE CSD</v>
      </c>
      <c r="C632" s="339">
        <f>IF(COUNTIF(CONTROL!$B$99:$B$148,'Funding by District'!D469)&gt;=1,"",ROW()-163)</f>
        <v>469</v>
      </c>
    </row>
    <row r="633" spans="2:3">
      <c r="B633" s="337" t="str">
        <f ca="1"/>
        <v>PENFIELD CSD</v>
      </c>
      <c r="C633" s="339">
        <f>IF(COUNTIF(CONTROL!$B$99:$B$148,'Funding by District'!D470)&gt;=1,"",ROW()-163)</f>
        <v>470</v>
      </c>
    </row>
    <row r="634" spans="2:3">
      <c r="B634" s="337" t="str">
        <f ca="1"/>
        <v>PENN YAN CSD</v>
      </c>
      <c r="C634" s="339">
        <f>IF(COUNTIF(CONTROL!$B$99:$B$148,'Funding by District'!D471)&gt;=1,"",ROW()-163)</f>
        <v>471</v>
      </c>
    </row>
    <row r="635" spans="2:3">
      <c r="B635" s="337" t="str">
        <f ca="1"/>
        <v>PERRY CSD</v>
      </c>
      <c r="C635" s="339">
        <f>IF(COUNTIF(CONTROL!$B$99:$B$148,'Funding by District'!D472)&gt;=1,"",ROW()-163)</f>
        <v>472</v>
      </c>
    </row>
    <row r="636" spans="2:3">
      <c r="B636" s="337" t="str">
        <f ca="1"/>
        <v>PERU CSD</v>
      </c>
      <c r="C636" s="339">
        <f>IF(COUNTIF(CONTROL!$B$99:$B$148,'Funding by District'!D473)&gt;=1,"",ROW()-163)</f>
        <v>473</v>
      </c>
    </row>
    <row r="637" spans="2:3">
      <c r="B637" s="337" t="str">
        <f ca="1"/>
        <v>PHELPS-CLIFTON SPRINGS CSD</v>
      </c>
      <c r="C637" s="339">
        <f>IF(COUNTIF(CONTROL!$B$99:$B$148,'Funding by District'!D474)&gt;=1,"",ROW()-163)</f>
        <v>474</v>
      </c>
    </row>
    <row r="638" spans="2:3">
      <c r="B638" s="337" t="str">
        <f ca="1"/>
        <v>PHOENIX CSD</v>
      </c>
      <c r="C638" s="339">
        <f>IF(COUNTIF(CONTROL!$B$99:$B$148,'Funding by District'!D475)&gt;=1,"",ROW()-163)</f>
        <v>475</v>
      </c>
    </row>
    <row r="639" spans="2:3">
      <c r="B639" s="337" t="str">
        <f ca="1"/>
        <v>PINE BUSH CSD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PLAINS CSD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VALLEY CSD (SOUTH DAYTON)</v>
      </c>
      <c r="C641" s="339">
        <f>IF(COUNTIF(CONTROL!$B$99:$B$148,'Funding by District'!D478)&gt;=1,"",ROW()-163)</f>
        <v>478</v>
      </c>
    </row>
    <row r="642" spans="2:3">
      <c r="B642" s="337" t="str">
        <f ca="1"/>
        <v>PITTSFORD CSD</v>
      </c>
      <c r="C642" s="339">
        <f>IF(COUNTIF(CONTROL!$B$99:$B$148,'Funding by District'!D479)&gt;=1,"",ROW()-163)</f>
        <v>479</v>
      </c>
    </row>
    <row r="643" spans="2:3">
      <c r="B643" s="337" t="str">
        <f ca="1"/>
        <v>PLAINEDGE UFSD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PLAINVIEW-OLD BETHPAGE CSD</v>
      </c>
      <c r="C644" s="339">
        <f>IF(COUNTIF(CONTROL!$B$99:$B$148,'Funding by District'!D481)&gt;=1,"",ROW()-163)</f>
        <v>481</v>
      </c>
    </row>
    <row r="645" spans="2:3">
      <c r="B645" s="337" t="str">
        <f ca="1"/>
        <v>PLATTSBURGH CITY SD</v>
      </c>
      <c r="C645" s="339">
        <f>IF(COUNTIF(CONTROL!$B$99:$B$148,'Funding by District'!D482)&gt;=1,"",ROW()-163)</f>
        <v>482</v>
      </c>
    </row>
    <row r="646" spans="2:3">
      <c r="B646" s="337" t="str">
        <f ca="1"/>
        <v>PLEASANTVILLE UFSD</v>
      </c>
      <c r="C646" s="339">
        <f>IF(COUNTIF(CONTROL!$B$99:$B$148,'Funding by District'!D483)&gt;=1,"",ROW()-163)</f>
        <v>483</v>
      </c>
    </row>
    <row r="647" spans="2:3">
      <c r="B647" s="337" t="str">
        <f ca="1"/>
        <v>POCANTICO HILLS CSD</v>
      </c>
      <c r="C647" s="339">
        <f>IF(COUNTIF(CONTROL!$B$99:$B$148,'Funding by District'!D484)&gt;=1,"",ROW()-163)</f>
        <v>484</v>
      </c>
    </row>
    <row r="648" spans="2:3">
      <c r="B648" s="337" t="str">
        <f ca="1"/>
        <v>POLAND CSD</v>
      </c>
      <c r="C648" s="339">
        <f>IF(COUNTIF(CONTROL!$B$99:$B$148,'Funding by District'!D485)&gt;=1,"",ROW()-163)</f>
        <v>485</v>
      </c>
    </row>
    <row r="649" spans="2:3">
      <c r="B649" s="337" t="str">
        <f ca="1"/>
        <v>PORT BYRON CSD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CHESTER-RYE UFSD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JEFFERSON UFSD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JERVIS CITY SD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WASHINGTON UFSD</v>
      </c>
      <c r="C653" s="339">
        <f>IF(COUNTIF(CONTROL!$B$99:$B$148,'Funding by District'!D490)&gt;=1,"",ROW()-163)</f>
        <v>490</v>
      </c>
    </row>
    <row r="654" spans="2:3">
      <c r="B654" s="337" t="str">
        <f ca="1"/>
        <v>PORTVILLE CSD</v>
      </c>
      <c r="C654" s="339">
        <f>IF(COUNTIF(CONTROL!$B$99:$B$148,'Funding by District'!D491)&gt;=1,"",ROW()-163)</f>
        <v>491</v>
      </c>
    </row>
    <row r="655" spans="2:3">
      <c r="B655" s="337" t="str">
        <f ca="1"/>
        <v>POTSDAM CSD</v>
      </c>
      <c r="C655" s="339">
        <f>IF(COUNTIF(CONTROL!$B$99:$B$148,'Funding by District'!D492)&gt;=1,"",ROW()-163)</f>
        <v>492</v>
      </c>
    </row>
    <row r="656" spans="2:3">
      <c r="B656" s="337" t="str">
        <f ca="1"/>
        <v>POUGHKEEPSIE CITY SD</v>
      </c>
      <c r="C656" s="339">
        <f>IF(COUNTIF(CONTROL!$B$99:$B$148,'Funding by District'!D493)&gt;=1,"",ROW()-163)</f>
        <v>493</v>
      </c>
    </row>
    <row r="657" spans="2:3">
      <c r="B657" s="337" t="str">
        <f ca="1"/>
        <v>PRATTSBURGH CSD</v>
      </c>
      <c r="C657" s="339">
        <f>IF(COUNTIF(CONTROL!$B$99:$B$148,'Funding by District'!D494)&gt;=1,"",ROW()-163)</f>
        <v>494</v>
      </c>
    </row>
    <row r="658" spans="2:3">
      <c r="B658" s="337" t="str">
        <f ca="1"/>
        <v>PULASKI CSD</v>
      </c>
      <c r="C658" s="339">
        <f>IF(COUNTIF(CONTROL!$B$99:$B$148,'Funding by District'!D495)&gt;=1,"",ROW()-163)</f>
        <v>495</v>
      </c>
    </row>
    <row r="659" spans="2:3">
      <c r="B659" s="337" t="str">
        <f ca="1"/>
        <v>PUTNAM CSD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VALLEY CSD</v>
      </c>
      <c r="C660" s="339">
        <f>IF(COUNTIF(CONTROL!$B$99:$B$148,'Funding by District'!D497)&gt;=1,"",ROW()-163)</f>
        <v>497</v>
      </c>
    </row>
    <row r="661" spans="2:3">
      <c r="B661" s="337" t="str">
        <f ca="1"/>
        <v>QUEENSBURY UFSD</v>
      </c>
      <c r="C661" s="339">
        <f>IF(COUNTIF(CONTROL!$B$99:$B$148,'Funding by District'!D498)&gt;=1,"",ROW()-163)</f>
        <v>498</v>
      </c>
    </row>
    <row r="662" spans="2:3">
      <c r="B662" s="337" t="str">
        <f ca="1"/>
        <v>QUOGUE UFSD</v>
      </c>
      <c r="C662" s="339">
        <f>IF(COUNTIF(CONTROL!$B$99:$B$148,'Funding by District'!D499)&gt;=1,"",ROW()-163)</f>
        <v>499</v>
      </c>
    </row>
    <row r="663" spans="2:3">
      <c r="B663" s="337" t="str">
        <f ca="1"/>
        <v>RAMAPO CSD (SUFFERN)</v>
      </c>
      <c r="C663" s="339">
        <f>IF(COUNTIF(CONTROL!$B$99:$B$148,'Funding by District'!D500)&gt;=1,"",ROW()-163)</f>
        <v>500</v>
      </c>
    </row>
    <row r="664" spans="2:3">
      <c r="B664" s="337" t="str">
        <f ca="1"/>
        <v>RANDOLPH CSD</v>
      </c>
      <c r="C664" s="339">
        <f>IF(COUNTIF(CONTROL!$B$99:$B$148,'Funding by District'!D501)&gt;=1,"",ROW()-163)</f>
        <v>501</v>
      </c>
    </row>
    <row r="665" spans="2:3">
      <c r="B665" s="337" t="str">
        <f ca="1"/>
        <v>RAVENA-COEYMANS-SELKIRK CSD</v>
      </c>
      <c r="C665" s="339">
        <f>IF(COUNTIF(CONTROL!$B$99:$B$148,'Funding by District'!D502)&gt;=1,"",ROW()-163)</f>
        <v>502</v>
      </c>
    </row>
    <row r="666" spans="2:3">
      <c r="B666" s="337" t="str">
        <f ca="1"/>
        <v>RED CREEK CSD</v>
      </c>
      <c r="C666" s="339">
        <f>IF(COUNTIF(CONTROL!$B$99:$B$148,'Funding by District'!D503)&gt;=1,"",ROW()-163)</f>
        <v>503</v>
      </c>
    </row>
    <row r="667" spans="2:3">
      <c r="B667" s="337" t="str">
        <f ca="1"/>
        <v>RED HOOK CSD</v>
      </c>
      <c r="C667" s="339">
        <f>IF(COUNTIF(CONTROL!$B$99:$B$148,'Funding by District'!D504)&gt;=1,"",ROW()-163)</f>
        <v>504</v>
      </c>
    </row>
    <row r="668" spans="2:3">
      <c r="B668" s="337" t="str">
        <f ca="1"/>
        <v>REMSEN CSD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REMSENBURG-SPEONK UFSD</v>
      </c>
      <c r="C669" s="339">
        <f>IF(COUNTIF(CONTROL!$B$99:$B$148,'Funding by District'!D506)&gt;=1,"",ROW()-163)</f>
        <v>506</v>
      </c>
    </row>
    <row r="670" spans="2:3">
      <c r="B670" s="337" t="str">
        <f ca="1"/>
        <v>RENSSELAER CITY SD</v>
      </c>
      <c r="C670" s="339">
        <f>IF(COUNTIF(CONTROL!$B$99:$B$148,'Funding by District'!D507)&gt;=1,"",ROW()-163)</f>
        <v>507</v>
      </c>
    </row>
    <row r="671" spans="2:3">
      <c r="B671" s="337" t="str">
        <f ca="1"/>
        <v>RHINEBECK CSD</v>
      </c>
      <c r="C671" s="339">
        <f>IF(COUNTIF(CONTROL!$B$99:$B$148,'Funding by District'!D508)&gt;=1,"",ROW()-163)</f>
        <v>508</v>
      </c>
    </row>
    <row r="672" spans="2:3">
      <c r="B672" s="337" t="str">
        <f ca="1"/>
        <v>RICHFIELD SPRINGS CSD</v>
      </c>
      <c r="C672" s="339">
        <f>IF(COUNTIF(CONTROL!$B$99:$B$148,'Funding by District'!D509)&gt;=1,"",ROW()-163)</f>
        <v>509</v>
      </c>
    </row>
    <row r="673" spans="2:3">
      <c r="B673" s="337" t="str">
        <f ca="1"/>
        <v>RIPLEY CSD</v>
      </c>
      <c r="C673" s="339">
        <f>IF(COUNTIF(CONTROL!$B$99:$B$148,'Funding by District'!D510)&gt;=1,"",ROW()-163)</f>
        <v>510</v>
      </c>
    </row>
    <row r="674" spans="2:3">
      <c r="B674" s="337" t="str">
        <f ca="1"/>
        <v>RIVERHEAD CSD</v>
      </c>
      <c r="C674" s="339">
        <f>IF(COUNTIF(CONTROL!$B$99:$B$148,'Funding by District'!D511)&gt;=1,"",ROW()-163)</f>
        <v>511</v>
      </c>
    </row>
    <row r="675" spans="2:3">
      <c r="B675" s="337" t="str">
        <f ca="1"/>
        <v>ROCHESTER CITY SD</v>
      </c>
      <c r="C675" s="339">
        <f>IF(COUNTIF(CONTROL!$B$99:$B$148,'Funding by District'!D512)&gt;=1,"",ROW()-163)</f>
        <v>512</v>
      </c>
    </row>
    <row r="676" spans="2:3">
      <c r="B676" s="337" t="str">
        <f ca="1"/>
        <v>ROCKVILLE CENTRE UFSD</v>
      </c>
      <c r="C676" s="339">
        <f>IF(COUNTIF(CONTROL!$B$99:$B$148,'Funding by District'!D513)&gt;=1,"",ROW()-163)</f>
        <v>513</v>
      </c>
    </row>
    <row r="677" spans="2:3">
      <c r="B677" s="337" t="str">
        <f ca="1"/>
        <v>ROCKY POINT UFSD</v>
      </c>
      <c r="C677" s="339">
        <f>IF(COUNTIF(CONTROL!$B$99:$B$148,'Funding by District'!D514)&gt;=1,"",ROW()-163)</f>
        <v>514</v>
      </c>
    </row>
    <row r="678" spans="2:3">
      <c r="B678" s="337" t="str">
        <f ca="1"/>
        <v>ROME CITY SD</v>
      </c>
      <c r="C678" s="339">
        <f>IF(COUNTIF(CONTROL!$B$99:$B$148,'Funding by District'!D515)&gt;=1,"",ROW()-163)</f>
        <v>515</v>
      </c>
    </row>
    <row r="679" spans="2:3">
      <c r="B679" s="337" t="str">
        <f ca="1"/>
        <v>ROMULUS CSD</v>
      </c>
      <c r="C679" s="339">
        <f>IF(COUNTIF(CONTROL!$B$99:$B$148,'Funding by District'!D516)&gt;=1,"",ROW()-163)</f>
        <v>516</v>
      </c>
    </row>
    <row r="680" spans="2:3">
      <c r="B680" s="337" t="str">
        <f ca="1"/>
        <v>RONDOUT VALLEY CSD</v>
      </c>
      <c r="C680" s="339">
        <f>IF(COUNTIF(CONTROL!$B$99:$B$148,'Funding by District'!D517)&gt;=1,"",ROW()-163)</f>
        <v>517</v>
      </c>
    </row>
    <row r="681" spans="2:3">
      <c r="B681" s="337" t="str">
        <f ca="1"/>
        <v>ROOSEVELT UFSD</v>
      </c>
      <c r="C681" s="339">
        <f>IF(COUNTIF(CONTROL!$B$99:$B$148,'Funding by District'!D518)&gt;=1,"",ROW()-163)</f>
        <v>518</v>
      </c>
    </row>
    <row r="682" spans="2:3">
      <c r="B682" s="337" t="str">
        <f ca="1"/>
        <v>ROSCOE CSD</v>
      </c>
      <c r="C682" s="339">
        <f>IF(COUNTIF(CONTROL!$B$99:$B$148,'Funding by District'!D519)&gt;=1,"",ROW()-163)</f>
        <v>519</v>
      </c>
    </row>
    <row r="683" spans="2:3">
      <c r="B683" s="337" t="str">
        <f ca="1"/>
        <v>ROSLYN UFSD</v>
      </c>
      <c r="C683" s="339">
        <f>IF(COUNTIF(CONTROL!$B$99:$B$148,'Funding by District'!D520)&gt;=1,"",ROW()-163)</f>
        <v>520</v>
      </c>
    </row>
    <row r="684" spans="2:3">
      <c r="B684" s="337" t="str">
        <f ca="1"/>
        <v>ROTTERDAM-MOHONASEN CSD</v>
      </c>
      <c r="C684" s="339">
        <f>IF(COUNTIF(CONTROL!$B$99:$B$148,'Funding by District'!D521)&gt;=1,"",ROW()-163)</f>
        <v>521</v>
      </c>
    </row>
    <row r="685" spans="2:3">
      <c r="B685" s="337" t="str">
        <f ca="1"/>
        <v>ROXBURY CSD</v>
      </c>
      <c r="C685" s="339">
        <f>IF(COUNTIF(CONTROL!$B$99:$B$148,'Funding by District'!D522)&gt;=1,"",ROW()-163)</f>
        <v>522</v>
      </c>
    </row>
    <row r="686" spans="2:3">
      <c r="B686" s="337" t="str">
        <f ca="1"/>
        <v>ROYALTON-HARTLAND CSD</v>
      </c>
      <c r="C686" s="339">
        <f>IF(COUNTIF(CONTROL!$B$99:$B$148,'Funding by District'!D523)&gt;=1,"",ROW()-163)</f>
        <v>523</v>
      </c>
    </row>
    <row r="687" spans="2:3">
      <c r="B687" s="337" t="str">
        <f ca="1"/>
        <v>RUSH-HENRIETTA CSD</v>
      </c>
      <c r="C687" s="339">
        <f>IF(COUNTIF(CONTROL!$B$99:$B$148,'Funding by District'!D524)&gt;=1,"",ROW()-163)</f>
        <v>524</v>
      </c>
    </row>
    <row r="688" spans="2:3">
      <c r="B688" s="337" t="str">
        <f ca="1"/>
        <v>RYE CITY SD</v>
      </c>
      <c r="C688" s="339">
        <f>IF(COUNTIF(CONTROL!$B$99:$B$148,'Funding by District'!D525)&gt;=1,"",ROW()-163)</f>
        <v>525</v>
      </c>
    </row>
    <row r="689" spans="2:3">
      <c r="B689" s="337" t="str">
        <f ca="1"/>
        <v>RYE NECK UFSD</v>
      </c>
      <c r="C689" s="339">
        <f>IF(COUNTIF(CONTROL!$B$99:$B$148,'Funding by District'!D526)&gt;=1,"",ROW()-163)</f>
        <v>526</v>
      </c>
    </row>
    <row r="690" spans="2:3">
      <c r="B690" s="337" t="str">
        <f ca="1"/>
        <v>SACHEM CSD</v>
      </c>
      <c r="C690" s="339">
        <f>IF(COUNTIF(CONTROL!$B$99:$B$148,'Funding by District'!D527)&gt;=1,"",ROW()-163)</f>
        <v>527</v>
      </c>
    </row>
    <row r="691" spans="2:3">
      <c r="B691" s="337" t="str">
        <f ca="1"/>
        <v>SACKETS HARBOR CSD</v>
      </c>
      <c r="C691" s="339">
        <f>IF(COUNTIF(CONTROL!$B$99:$B$148,'Funding by District'!D528)&gt;=1,"",ROW()-163)</f>
        <v>528</v>
      </c>
    </row>
    <row r="692" spans="2:3">
      <c r="B692" s="337" t="str">
        <f ca="1"/>
        <v>SAG HARBOR UFSD</v>
      </c>
      <c r="C692" s="339">
        <f>IF(COUNTIF(CONTROL!$B$99:$B$148,'Funding by District'!D529)&gt;=1,"",ROW()-163)</f>
        <v>529</v>
      </c>
    </row>
    <row r="693" spans="2:3">
      <c r="B693" s="337" t="str">
        <f ca="1"/>
        <v>SAGAPONACK COMN SD</v>
      </c>
      <c r="C693" s="339">
        <f>IF(COUNTIF(CONTROL!$B$99:$B$148,'Funding by District'!D530)&gt;=1,"",ROW()-163)</f>
        <v>530</v>
      </c>
    </row>
    <row r="694" spans="2:3">
      <c r="B694" s="337" t="str">
        <f ca="1"/>
        <v>SALAMANCA CITY SD</v>
      </c>
      <c r="C694" s="339">
        <f>IF(COUNTIF(CONTROL!$B$99:$B$148,'Funding by District'!D531)&gt;=1,"",ROW()-163)</f>
        <v>531</v>
      </c>
    </row>
    <row r="695" spans="2:3">
      <c r="B695" s="337" t="str">
        <f ca="1"/>
        <v>SALEM CSD</v>
      </c>
      <c r="C695" s="339">
        <f>IF(COUNTIF(CONTROL!$B$99:$B$148,'Funding by District'!D532)&gt;=1,"",ROW()-163)</f>
        <v>532</v>
      </c>
    </row>
    <row r="696" spans="2:3">
      <c r="B696" s="337" t="str">
        <f ca="1"/>
        <v>SALMON RIVER CSD</v>
      </c>
      <c r="C696" s="339">
        <f>IF(COUNTIF(CONTROL!$B$99:$B$148,'Funding by District'!D533)&gt;=1,"",ROW()-163)</f>
        <v>533</v>
      </c>
    </row>
    <row r="697" spans="2:3">
      <c r="B697" s="337" t="str">
        <f ca="1"/>
        <v>SANDY CREEK CSD</v>
      </c>
      <c r="C697" s="339">
        <f>IF(COUNTIF(CONTROL!$B$99:$B$148,'Funding by District'!D534)&gt;=1,"",ROW()-163)</f>
        <v>534</v>
      </c>
    </row>
    <row r="698" spans="2:3">
      <c r="B698" s="337" t="str">
        <f ca="1"/>
        <v>SARANAC CSD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LAKE CSD</v>
      </c>
      <c r="C699" s="339">
        <f>IF(COUNTIF(CONTROL!$B$99:$B$148,'Funding by District'!D536)&gt;=1,"",ROW()-163)</f>
        <v>536</v>
      </c>
    </row>
    <row r="700" spans="2:3">
      <c r="B700" s="337" t="str">
        <f ca="1"/>
        <v>SARATOGA SPRINGS CITY SD</v>
      </c>
      <c r="C700" s="339">
        <f>IF(COUNTIF(CONTROL!$B$99:$B$148,'Funding by District'!D537)&gt;=1,"",ROW()-163)</f>
        <v>537</v>
      </c>
    </row>
    <row r="701" spans="2:3">
      <c r="B701" s="337" t="str">
        <f ca="1"/>
        <v>SAUGERTIES CSD</v>
      </c>
      <c r="C701" s="339">
        <f>IF(COUNTIF(CONTROL!$B$99:$B$148,'Funding by District'!D538)&gt;=1,"",ROW()-163)</f>
        <v>538</v>
      </c>
    </row>
    <row r="702" spans="2:3">
      <c r="B702" s="337" t="str">
        <f ca="1"/>
        <v>SAUQUOIT VALLEY CSD</v>
      </c>
      <c r="C702" s="339">
        <f>IF(COUNTIF(CONTROL!$B$99:$B$148,'Funding by District'!D539)&gt;=1,"",ROW()-163)</f>
        <v>539</v>
      </c>
    </row>
    <row r="703" spans="2:3">
      <c r="B703" s="337" t="str">
        <f ca="1"/>
        <v>SAYVILLE UFSD</v>
      </c>
      <c r="C703" s="339">
        <f>IF(COUNTIF(CONTROL!$B$99:$B$148,'Funding by District'!D540)&gt;=1,"",ROW()-163)</f>
        <v>540</v>
      </c>
    </row>
    <row r="704" spans="2:3">
      <c r="B704" s="337" t="str">
        <f ca="1"/>
        <v>SCARSDALE UFSD</v>
      </c>
      <c r="C704" s="339">
        <f>IF(COUNTIF(CONTROL!$B$99:$B$148,'Funding by District'!D541)&gt;=1,"",ROW()-163)</f>
        <v>541</v>
      </c>
    </row>
    <row r="705" spans="2:3">
      <c r="B705" s="337" t="str">
        <f ca="1"/>
        <v>SCHALMONT CSD</v>
      </c>
      <c r="C705" s="339">
        <f>IF(COUNTIF(CONTROL!$B$99:$B$148,'Funding by District'!D542)&gt;=1,"",ROW()-163)</f>
        <v>542</v>
      </c>
    </row>
    <row r="706" spans="2:3">
      <c r="B706" s="337" t="str">
        <f ca="1"/>
        <v>SCHENECTADY CITY SD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SCHENEVUS CSD</v>
      </c>
      <c r="C707" s="339">
        <f>IF(COUNTIF(CONTROL!$B$99:$B$148,'Funding by District'!D544)&gt;=1,"",ROW()-163)</f>
        <v>544</v>
      </c>
    </row>
    <row r="708" spans="2:3">
      <c r="B708" s="337" t="str">
        <f ca="1"/>
        <v>SCHODACK CSD</v>
      </c>
      <c r="C708" s="339">
        <f>IF(COUNTIF(CONTROL!$B$99:$B$148,'Funding by District'!D545)&gt;=1,"",ROW()-163)</f>
        <v>545</v>
      </c>
    </row>
    <row r="709" spans="2:3">
      <c r="B709" s="337" t="str">
        <f ca="1"/>
        <v>SCHOHARIE CSD</v>
      </c>
      <c r="C709" s="339">
        <f>IF(COUNTIF(CONTROL!$B$99:$B$148,'Funding by District'!D546)&gt;=1,"",ROW()-163)</f>
        <v>546</v>
      </c>
    </row>
    <row r="710" spans="2:3">
      <c r="B710" s="337" t="str">
        <f ca="1"/>
        <v>SCHROON LAKE CSD</v>
      </c>
      <c r="C710" s="339">
        <f>IF(COUNTIF(CONTROL!$B$99:$B$148,'Funding by District'!D547)&gt;=1,"",ROW()-163)</f>
        <v>547</v>
      </c>
    </row>
    <row r="711" spans="2:3">
      <c r="B711" s="337" t="str">
        <f ca="1"/>
        <v>SCHUYLERVILLE CSD</v>
      </c>
      <c r="C711" s="339">
        <f>IF(COUNTIF(CONTROL!$B$99:$B$148,'Funding by District'!D548)&gt;=1,"",ROW()-163)</f>
        <v>548</v>
      </c>
    </row>
    <row r="712" spans="2:3">
      <c r="B712" s="337" t="str">
        <f ca="1"/>
        <v>SCIO CSD</v>
      </c>
      <c r="C712" s="339">
        <f>IF(COUNTIF(CONTROL!$B$99:$B$148,'Funding by District'!D549)&gt;=1,"",ROW()-163)</f>
        <v>549</v>
      </c>
    </row>
    <row r="713" spans="2:3">
      <c r="B713" s="337" t="str">
        <f ca="1"/>
        <v>SCOTIA-GLENVILLE CSD</v>
      </c>
      <c r="C713" s="339">
        <f>IF(COUNTIF(CONTROL!$B$99:$B$148,'Funding by District'!D550)&gt;=1,"",ROW()-163)</f>
        <v>550</v>
      </c>
    </row>
    <row r="714" spans="2:3">
      <c r="B714" s="337" t="str">
        <f ca="1"/>
        <v>SEAFORD UFSD</v>
      </c>
      <c r="C714" s="339">
        <f>IF(COUNTIF(CONTROL!$B$99:$B$148,'Funding by District'!D551)&gt;=1,"",ROW()-163)</f>
        <v>551</v>
      </c>
    </row>
    <row r="715" spans="2:3">
      <c r="B715" s="337" t="str">
        <f ca="1"/>
        <v>SENECA FALLS CSD</v>
      </c>
      <c r="C715" s="339">
        <f>IF(COUNTIF(CONTROL!$B$99:$B$148,'Funding by District'!D552)&gt;=1,"",ROW()-163)</f>
        <v>552</v>
      </c>
    </row>
    <row r="716" spans="2:3">
      <c r="B716" s="337" t="str">
        <f ca="1"/>
        <v>SEWANHAKA CENTRAL HS DISTRICT</v>
      </c>
      <c r="C716" s="339">
        <f>IF(COUNTIF(CONTROL!$B$99:$B$148,'Funding by District'!D553)&gt;=1,"",ROW()-163)</f>
        <v>553</v>
      </c>
    </row>
    <row r="717" spans="2:3">
      <c r="B717" s="337" t="str">
        <f ca="1"/>
        <v>SHARON SPRINGS CSD</v>
      </c>
      <c r="C717" s="339">
        <f>IF(COUNTIF(CONTROL!$B$99:$B$148,'Funding by District'!D554)&gt;=1,"",ROW()-163)</f>
        <v>554</v>
      </c>
    </row>
    <row r="718" spans="2:3">
      <c r="B718" s="337" t="str">
        <f ca="1"/>
        <v>SHELTER ISLAND UFSD</v>
      </c>
      <c r="C718" s="339">
        <f>IF(COUNTIF(CONTROL!$B$99:$B$148,'Funding by District'!D555)&gt;=1,"",ROW()-163)</f>
        <v>555</v>
      </c>
    </row>
    <row r="719" spans="2:3">
      <c r="B719" s="337" t="str">
        <f ca="1"/>
        <v>SHENENDEHOWA CSD</v>
      </c>
      <c r="C719" s="339">
        <f>IF(COUNTIF(CONTROL!$B$99:$B$148,'Funding by District'!D556)&gt;=1,"",ROW()-163)</f>
        <v>556</v>
      </c>
    </row>
    <row r="720" spans="2:3">
      <c r="B720" s="337" t="str">
        <f ca="1"/>
        <v>SHERBURNE-EARLVILLE CSD</v>
      </c>
      <c r="C720" s="339">
        <f>IF(COUNTIF(CONTROL!$B$99:$B$148,'Funding by District'!D557)&gt;=1,"",ROW()-163)</f>
        <v>557</v>
      </c>
    </row>
    <row r="721" spans="2:3">
      <c r="B721" s="337" t="str">
        <f ca="1"/>
        <v>SHERMAN CSD</v>
      </c>
      <c r="C721" s="339">
        <f>IF(COUNTIF(CONTROL!$B$99:$B$148,'Funding by District'!D558)&gt;=1,"",ROW()-163)</f>
        <v>558</v>
      </c>
    </row>
    <row r="722" spans="2:3">
      <c r="B722" s="337" t="str">
        <f ca="1"/>
        <v>SHERRILL CITY SD</v>
      </c>
      <c r="C722" s="339">
        <f>IF(COUNTIF(CONTROL!$B$99:$B$148,'Funding by District'!D559)&gt;=1,"",ROW()-163)</f>
        <v>559</v>
      </c>
    </row>
    <row r="723" spans="2:3">
      <c r="B723" s="337" t="str">
        <f ca="1"/>
        <v>SHOREHAM-WADING RIVER CSD</v>
      </c>
      <c r="C723" s="339">
        <f>IF(COUNTIF(CONTROL!$B$99:$B$148,'Funding by District'!D560)&gt;=1,"",ROW()-163)</f>
        <v>560</v>
      </c>
    </row>
    <row r="724" spans="2:3">
      <c r="B724" s="337" t="str">
        <f ca="1"/>
        <v>SIDNEY CSD</v>
      </c>
      <c r="C724" s="339">
        <f>IF(COUNTIF(CONTROL!$B$99:$B$148,'Funding by District'!D561)&gt;=1,"",ROW()-163)</f>
        <v>561</v>
      </c>
    </row>
    <row r="725" spans="2:3">
      <c r="B725" s="337" t="str">
        <f ca="1"/>
        <v>SILVER CREEK CSD</v>
      </c>
      <c r="C725" s="339">
        <f>IF(COUNTIF(CONTROL!$B$99:$B$148,'Funding by District'!D562)&gt;=1,"",ROW()-163)</f>
        <v>562</v>
      </c>
    </row>
    <row r="726" spans="2:3">
      <c r="B726" s="337" t="str">
        <f ca="1"/>
        <v>SKANEATELES CSD</v>
      </c>
      <c r="C726" s="339">
        <f>IF(COUNTIF(CONTROL!$B$99:$B$148,'Funding by District'!D563)&gt;=1,"",ROW()-163)</f>
        <v>563</v>
      </c>
    </row>
    <row r="727" spans="2:3">
      <c r="B727" s="337" t="str">
        <f ca="1"/>
        <v>SMITHTOWN CSD</v>
      </c>
      <c r="C727" s="339">
        <f>IF(COUNTIF(CONTROL!$B$99:$B$148,'Funding by District'!D564)&gt;=1,"",ROW()-163)</f>
        <v>564</v>
      </c>
    </row>
    <row r="728" spans="2:3">
      <c r="B728" s="337" t="str">
        <f ca="1"/>
        <v>SODUS CSD</v>
      </c>
      <c r="C728" s="339">
        <f>IF(COUNTIF(CONTROL!$B$99:$B$148,'Funding by District'!D565)&gt;=1,"",ROW()-163)</f>
        <v>565</v>
      </c>
    </row>
    <row r="729" spans="2:3">
      <c r="B729" s="337" t="str">
        <f ca="1"/>
        <v>SOLVAY UFSD</v>
      </c>
      <c r="C729" s="339">
        <f>IF(COUNTIF(CONTROL!$B$99:$B$148,'Funding by District'!D566)&gt;=1,"",ROW()-163)</f>
        <v>566</v>
      </c>
    </row>
    <row r="730" spans="2:3">
      <c r="B730" s="337" t="str">
        <f ca="1"/>
        <v>SOMERS CSD</v>
      </c>
      <c r="C730" s="339">
        <f>IF(COUNTIF(CONTROL!$B$99:$B$148,'Funding by District'!D567)&gt;=1,"",ROW()-163)</f>
        <v>567</v>
      </c>
    </row>
    <row r="731" spans="2:3">
      <c r="B731" s="337" t="str">
        <f ca="1"/>
        <v>SOUTH COLONIE CSD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COUNTRY CSD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GLENS FALLS CSD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HUNTINGTON UFSD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JEFFERSON CSD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KORTRIGHT CSD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LEWIS CSD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ORANGETOWN CSD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 SENECA CSD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SOUTHAMPTON UFSD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SOUTHERN CAYUGA CSD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SOUTHOLD UFSD</v>
      </c>
      <c r="C742" s="339">
        <f>IF(COUNTIF(CONTROL!$B$99:$B$148,'Funding by District'!D579)&gt;=1,"",ROW()-163)</f>
        <v>579</v>
      </c>
    </row>
    <row r="743" spans="2:3">
      <c r="B743" s="337" t="str">
        <f ca="1"/>
        <v>SOUTHWESTERN CSD AT JAMESTOWN</v>
      </c>
      <c r="C743" s="339">
        <f>IF(COUNTIF(CONTROL!$B$99:$B$148,'Funding by District'!D580)&gt;=1,"",ROW()-163)</f>
        <v>580</v>
      </c>
    </row>
    <row r="744" spans="2:3">
      <c r="B744" s="337" t="str">
        <f ca="1"/>
        <v>SPACKENKILL UFSD</v>
      </c>
      <c r="C744" s="339">
        <f>IF(COUNTIF(CONTROL!$B$99:$B$148,'Funding by District'!D581)&gt;=1,"",ROW()-163)</f>
        <v>581</v>
      </c>
    </row>
    <row r="745" spans="2:3">
      <c r="B745" s="337" t="str">
        <f ca="1"/>
        <v>SPENCERPORT CSD</v>
      </c>
      <c r="C745" s="339">
        <f>IF(COUNTIF(CONTROL!$B$99:$B$148,'Funding by District'!D582)&gt;=1,"",ROW()-163)</f>
        <v>582</v>
      </c>
    </row>
    <row r="746" spans="2:3">
      <c r="B746" s="337" t="str">
        <f ca="1"/>
        <v>SPENCER-VAN ETTEN CSD</v>
      </c>
      <c r="C746" s="339">
        <f>IF(COUNTIF(CONTROL!$B$99:$B$148,'Funding by District'!D583)&gt;=1,"",ROW()-163)</f>
        <v>583</v>
      </c>
    </row>
    <row r="747" spans="2:3">
      <c r="B747" s="337" t="str">
        <f ca="1"/>
        <v>SPRINGS UFSD</v>
      </c>
      <c r="C747" s="339">
        <f>IF(COUNTIF(CONTROL!$B$99:$B$148,'Funding by District'!D584)&gt;=1,"",ROW()-163)</f>
        <v>584</v>
      </c>
    </row>
    <row r="748" spans="2:3">
      <c r="B748" s="337" t="str">
        <f ca="1"/>
        <v>SPRINGVILLE-GRIFFITH INST CSD</v>
      </c>
      <c r="C748" s="339">
        <f>IF(COUNTIF(CONTROL!$B$99:$B$148,'Funding by District'!D585)&gt;=1,"",ROW()-163)</f>
        <v>585</v>
      </c>
    </row>
    <row r="749" spans="2:3">
      <c r="B749" s="337" t="str">
        <f ca="1"/>
        <v>ST REGIS FALLS CSD</v>
      </c>
      <c r="C749" s="339">
        <f>IF(COUNTIF(CONTROL!$B$99:$B$148,'Funding by District'!D586)&gt;=1,"",ROW()-163)</f>
        <v>586</v>
      </c>
    </row>
    <row r="750" spans="2:3">
      <c r="B750" s="337" t="str">
        <f ca="1"/>
        <v>STAMFORD CSD</v>
      </c>
      <c r="C750" s="339">
        <f>IF(COUNTIF(CONTROL!$B$99:$B$148,'Funding by District'!D587)&gt;=1,"",ROW()-163)</f>
        <v>587</v>
      </c>
    </row>
    <row r="751" spans="2:3">
      <c r="B751" s="337" t="str">
        <f ca="1"/>
        <v>STARPOINT CSD</v>
      </c>
      <c r="C751" s="339">
        <f>IF(COUNTIF(CONTROL!$B$99:$B$148,'Funding by District'!D588)&gt;=1,"",ROW()-163)</f>
        <v>588</v>
      </c>
    </row>
    <row r="752" spans="2:3">
      <c r="B752" s="337" t="str">
        <f ca="1"/>
        <v>STILLWATER CSD</v>
      </c>
      <c r="C752" s="339">
        <f>IF(COUNTIF(CONTROL!$B$99:$B$148,'Funding by District'!D589)&gt;=1,"",ROW()-163)</f>
        <v>589</v>
      </c>
    </row>
    <row r="753" spans="2:3">
      <c r="B753" s="337" t="str">
        <f ca="1"/>
        <v>STOCKBRIDGE VALLEY CSD</v>
      </c>
      <c r="C753" s="339">
        <f>IF(COUNTIF(CONTROL!$B$99:$B$148,'Funding by District'!D590)&gt;=1,"",ROW()-163)</f>
        <v>590</v>
      </c>
    </row>
    <row r="754" spans="2:3">
      <c r="B754" s="337" t="str">
        <f ca="1"/>
        <v>SULLIVAN WEST CSD</v>
      </c>
      <c r="C754" s="339">
        <f>IF(COUNTIF(CONTROL!$B$99:$B$148,'Funding by District'!D591)&gt;=1,"",ROW()-163)</f>
        <v>591</v>
      </c>
    </row>
    <row r="755" spans="2:3">
      <c r="B755" s="337" t="str">
        <f ca="1"/>
        <v>SUSQUEHANNA VALLEY CSD</v>
      </c>
      <c r="C755" s="339">
        <f>IF(COUNTIF(CONTROL!$B$99:$B$148,'Funding by District'!D592)&gt;=1,"",ROW()-163)</f>
        <v>592</v>
      </c>
    </row>
    <row r="756" spans="2:3">
      <c r="B756" s="337" t="str">
        <f ca="1"/>
        <v>SWEET HOME CSD</v>
      </c>
      <c r="C756" s="339">
        <f>IF(COUNTIF(CONTROL!$B$99:$B$148,'Funding by District'!D593)&gt;=1,"",ROW()-163)</f>
        <v>593</v>
      </c>
    </row>
    <row r="757" spans="2:3">
      <c r="B757" s="337" t="str">
        <f ca="1"/>
        <v>SYOSSET CSD</v>
      </c>
      <c r="C757" s="339">
        <f>IF(COUNTIF(CONTROL!$B$99:$B$148,'Funding by District'!D594)&gt;=1,"",ROW()-163)</f>
        <v>594</v>
      </c>
    </row>
    <row r="758" spans="2:3">
      <c r="B758" s="337" t="str">
        <f ca="1"/>
        <v>SYRACUSE CITY SD</v>
      </c>
      <c r="C758" s="339">
        <f>IF(COUNTIF(CONTROL!$B$99:$B$148,'Funding by District'!D595)&gt;=1,"",ROW()-163)</f>
        <v>595</v>
      </c>
    </row>
    <row r="759" spans="2:3">
      <c r="B759" s="337" t="str">
        <f ca="1"/>
        <v>TACONIC HILLS CSD</v>
      </c>
      <c r="C759" s="339">
        <f>IF(COUNTIF(CONTROL!$B$99:$B$148,'Funding by District'!D596)&gt;=1,"",ROW()-163)</f>
        <v>596</v>
      </c>
    </row>
    <row r="760" spans="2:3">
      <c r="B760" s="337" t="str">
        <f ca="1"/>
        <v>THOUSAND ISLANDS CSD</v>
      </c>
      <c r="C760" s="339">
        <f>IF(COUNTIF(CONTROL!$B$99:$B$148,'Funding by District'!D597)&gt;=1,"",ROW()-163)</f>
        <v>597</v>
      </c>
    </row>
    <row r="761" spans="2:3">
      <c r="B761" s="337" t="str">
        <f ca="1"/>
        <v>THREE VILLAGE CSD</v>
      </c>
      <c r="C761" s="339">
        <f>IF(COUNTIF(CONTROL!$B$99:$B$148,'Funding by District'!D598)&gt;=1,"",ROW()-163)</f>
        <v>598</v>
      </c>
    </row>
    <row r="762" spans="2:3">
      <c r="B762" s="337" t="str">
        <f ca="1"/>
        <v>TICONDEROGA CSD</v>
      </c>
      <c r="C762" s="339">
        <f>IF(COUNTIF(CONTROL!$B$99:$B$148,'Funding by District'!D599)&gt;=1,"",ROW()-163)</f>
        <v>599</v>
      </c>
    </row>
    <row r="763" spans="2:3">
      <c r="B763" s="337" t="str">
        <f ca="1"/>
        <v>TIOGA CSD</v>
      </c>
      <c r="C763" s="339">
        <f>IF(COUNTIF(CONTROL!$B$99:$B$148,'Funding by District'!D600)&gt;=1,"",ROW()-163)</f>
        <v>600</v>
      </c>
    </row>
    <row r="764" spans="2:3">
      <c r="B764" s="337" t="str">
        <f ca="1"/>
        <v>TONAWANDA CITY SD</v>
      </c>
      <c r="C764" s="339">
        <f>IF(COUNTIF(CONTROL!$B$99:$B$148,'Funding by District'!D601)&gt;=1,"",ROW()-163)</f>
        <v>601</v>
      </c>
    </row>
    <row r="765" spans="2:3">
      <c r="B765" s="337" t="str">
        <f ca="1"/>
        <v>TOWN OF WEBB UFSD</v>
      </c>
      <c r="C765" s="339">
        <f>IF(COUNTIF(CONTROL!$B$99:$B$148,'Funding by District'!D602)&gt;=1,"",ROW()-163)</f>
        <v>602</v>
      </c>
    </row>
    <row r="766" spans="2:3">
      <c r="B766" s="337" t="str">
        <f ca="1"/>
        <v>TRI-VALLEY CSD</v>
      </c>
      <c r="C766" s="339">
        <f>IF(COUNTIF(CONTROL!$B$99:$B$148,'Funding by District'!D603)&gt;=1,"",ROW()-163)</f>
        <v>603</v>
      </c>
    </row>
    <row r="767" spans="2:3">
      <c r="B767" s="337" t="str">
        <f ca="1"/>
        <v>TROY CITY SD</v>
      </c>
      <c r="C767" s="339">
        <f>IF(COUNTIF(CONTROL!$B$99:$B$148,'Funding by District'!D604)&gt;=1,"",ROW()-163)</f>
        <v>604</v>
      </c>
    </row>
    <row r="768" spans="2:3">
      <c r="B768" s="337" t="str">
        <f ca="1"/>
        <v>TRUMANSBURG CSD</v>
      </c>
      <c r="C768" s="339">
        <f>IF(COUNTIF(CONTROL!$B$99:$B$148,'Funding by District'!D605)&gt;=1,"",ROW()-163)</f>
        <v>605</v>
      </c>
    </row>
    <row r="769" spans="2:3">
      <c r="B769" s="337" t="str">
        <f ca="1"/>
        <v>TUCKAHOE COMN SD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UFSD</v>
      </c>
      <c r="C770" s="339">
        <f>IF(COUNTIF(CONTROL!$B$99:$B$148,'Funding by District'!D607)&gt;=1,"",ROW()-163)</f>
        <v>607</v>
      </c>
    </row>
    <row r="771" spans="2:3">
      <c r="B771" s="337" t="str">
        <f ca="1"/>
        <v>TULLY CSD</v>
      </c>
      <c r="C771" s="339">
        <f>IF(COUNTIF(CONTROL!$B$99:$B$148,'Funding by District'!D608)&gt;=1,"",ROW()-163)</f>
        <v>608</v>
      </c>
    </row>
    <row r="772" spans="2:3">
      <c r="B772" s="337" t="str">
        <f ca="1"/>
        <v>TUPPER LAKE CSD</v>
      </c>
      <c r="C772" s="339">
        <f>IF(COUNTIF(CONTROL!$B$99:$B$148,'Funding by District'!D609)&gt;=1,"",ROW()-163)</f>
        <v>609</v>
      </c>
    </row>
    <row r="773" spans="2:3">
      <c r="B773" s="337" t="str">
        <f ca="1"/>
        <v>TUXEDO UFSD</v>
      </c>
      <c r="C773" s="339">
        <f>IF(COUNTIF(CONTROL!$B$99:$B$148,'Funding by District'!D610)&gt;=1,"",ROW()-163)</f>
        <v>610</v>
      </c>
    </row>
    <row r="774" spans="2:3">
      <c r="B774" s="337" t="str">
        <f ca="1"/>
        <v>UFSD-TARRYTOWNS</v>
      </c>
      <c r="C774" s="339">
        <f>IF(COUNTIF(CONTROL!$B$99:$B$148,'Funding by District'!D611)&gt;=1,"",ROW()-163)</f>
        <v>611</v>
      </c>
    </row>
    <row r="775" spans="2:3">
      <c r="B775" s="337" t="str">
        <f ca="1"/>
        <v>UNADILLA VALLEY CSD</v>
      </c>
      <c r="C775" s="339">
        <f>IF(COUNTIF(CONTROL!$B$99:$B$148,'Funding by District'!D612)&gt;=1,"",ROW()-163)</f>
        <v>612</v>
      </c>
    </row>
    <row r="776" spans="2:3">
      <c r="B776" s="337" t="str">
        <f ca="1"/>
        <v>UNION SPRINGS CSD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UNIONDALE UFSD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UNION-ENDICOTT CSD</v>
      </c>
      <c r="C778" s="339">
        <f>IF(COUNTIF(CONTROL!$B$99:$B$148,'Funding by District'!D615)&gt;=1,"",ROW()-163)</f>
        <v>615</v>
      </c>
    </row>
    <row r="779" spans="2:3">
      <c r="B779" s="337" t="str">
        <f ca="1"/>
        <v>UTICA CITY SD</v>
      </c>
      <c r="C779" s="339">
        <f>IF(COUNTIF(CONTROL!$B$99:$B$148,'Funding by District'!D616)&gt;=1,"",ROW()-163)</f>
        <v>616</v>
      </c>
    </row>
    <row r="780" spans="2:3">
      <c r="B780" s="337" t="str">
        <f ca="1"/>
        <v>VALHALLA UFSD</v>
      </c>
      <c r="C780" s="339">
        <f>IF(COUNTIF(CONTROL!$B$99:$B$148,'Funding by District'!D617)&gt;=1,"",ROW()-163)</f>
        <v>617</v>
      </c>
    </row>
    <row r="781" spans="2:3">
      <c r="B781" s="337" t="str">
        <f ca="1"/>
        <v>VALLEY CSD (MONTGOMERY)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STREAM 13 UFSD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24 UFSD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30 UFSD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CENTRAL HS DISTRICT</v>
      </c>
      <c r="C785" s="339">
        <f>IF(COUNTIF(CONTROL!$B$99:$B$148,'Funding by District'!D622)&gt;=1,"",ROW()-163)</f>
        <v>622</v>
      </c>
    </row>
    <row r="786" spans="2:3">
      <c r="B786" s="337" t="str">
        <f ca="1"/>
        <v>VAN HORNESVILLE-OWEN D YOUNG CSD</v>
      </c>
      <c r="C786" s="339">
        <f>IF(COUNTIF(CONTROL!$B$99:$B$148,'Funding by District'!D623)&gt;=1,"",ROW()-163)</f>
        <v>623</v>
      </c>
    </row>
    <row r="787" spans="2:3">
      <c r="B787" s="337" t="str">
        <f ca="1"/>
        <v>VESTAL CSD</v>
      </c>
      <c r="C787" s="339">
        <f>IF(COUNTIF(CONTROL!$B$99:$B$148,'Funding by District'!D624)&gt;=1,"",ROW()-163)</f>
        <v>624</v>
      </c>
    </row>
    <row r="788" spans="2:3">
      <c r="B788" s="337" t="str">
        <f ca="1"/>
        <v>VICTOR CSD</v>
      </c>
      <c r="C788" s="339">
        <f>IF(COUNTIF(CONTROL!$B$99:$B$148,'Funding by District'!D625)&gt;=1,"",ROW()-163)</f>
        <v>625</v>
      </c>
    </row>
    <row r="789" spans="2:3">
      <c r="B789" s="337" t="str">
        <f ca="1"/>
        <v>VOORHEESVILLE CSD</v>
      </c>
      <c r="C789" s="339">
        <f>IF(COUNTIF(CONTROL!$B$99:$B$148,'Funding by District'!D626)&gt;=1,"",ROW()-163)</f>
        <v>626</v>
      </c>
    </row>
    <row r="790" spans="2:3">
      <c r="B790" s="337" t="str">
        <f ca="1"/>
        <v>WAINSCOTT COMN SD</v>
      </c>
      <c r="C790" s="339">
        <f>IF(COUNTIF(CONTROL!$B$99:$B$148,'Funding by District'!D627)&gt;=1,"",ROW()-163)</f>
        <v>627</v>
      </c>
    </row>
    <row r="791" spans="2:3">
      <c r="B791" s="337" t="str">
        <f ca="1"/>
        <v>WALLKILL CSD</v>
      </c>
      <c r="C791" s="339">
        <f>IF(COUNTIF(CONTROL!$B$99:$B$148,'Funding by District'!D628)&gt;=1,"",ROW()-163)</f>
        <v>628</v>
      </c>
    </row>
    <row r="792" spans="2:3">
      <c r="B792" s="337" t="str">
        <f ca="1"/>
        <v>WALTON CSD</v>
      </c>
      <c r="C792" s="339">
        <f>IF(COUNTIF(CONTROL!$B$99:$B$148,'Funding by District'!D629)&gt;=1,"",ROW()-163)</f>
        <v>629</v>
      </c>
    </row>
    <row r="793" spans="2:3">
      <c r="B793" s="337" t="str">
        <f ca="1"/>
        <v>WANTAGH UFSD</v>
      </c>
      <c r="C793" s="339">
        <f>IF(COUNTIF(CONTROL!$B$99:$B$148,'Funding by District'!D630)&gt;=1,"",ROW()-163)</f>
        <v>630</v>
      </c>
    </row>
    <row r="794" spans="2:3">
      <c r="B794" s="337" t="str">
        <f ca="1"/>
        <v>WAPPINGERS CSD</v>
      </c>
      <c r="C794" s="339">
        <f>IF(COUNTIF(CONTROL!$B$99:$B$148,'Funding by District'!D631)&gt;=1,"",ROW()-163)</f>
        <v>631</v>
      </c>
    </row>
    <row r="795" spans="2:3">
      <c r="B795" s="337" t="str">
        <f ca="1"/>
        <v>WARRENSBURG CSD</v>
      </c>
      <c r="C795" s="339">
        <f>IF(COUNTIF(CONTROL!$B$99:$B$148,'Funding by District'!D632)&gt;=1,"",ROW()-163)</f>
        <v>632</v>
      </c>
    </row>
    <row r="796" spans="2:3">
      <c r="B796" s="337" t="str">
        <f ca="1"/>
        <v>WARSAW CSD</v>
      </c>
      <c r="C796" s="339">
        <f>IF(COUNTIF(CONTROL!$B$99:$B$148,'Funding by District'!D633)&gt;=1,"",ROW()-163)</f>
        <v>633</v>
      </c>
    </row>
    <row r="797" spans="2:3">
      <c r="B797" s="337" t="str">
        <f ca="1"/>
        <v>WARWICK VALLEY CSD</v>
      </c>
      <c r="C797" s="339">
        <f>IF(COUNTIF(CONTROL!$B$99:$B$148,'Funding by District'!D634)&gt;=1,"",ROW()-163)</f>
        <v>634</v>
      </c>
    </row>
    <row r="798" spans="2:3">
      <c r="B798" s="337" t="str">
        <f ca="1"/>
        <v>WASHINGTONVILLE CSD</v>
      </c>
      <c r="C798" s="339">
        <f>IF(COUNTIF(CONTROL!$B$99:$B$148,'Funding by District'!D635)&gt;=1,"",ROW()-163)</f>
        <v>635</v>
      </c>
    </row>
    <row r="799" spans="2:3">
      <c r="B799" s="337" t="str">
        <f ca="1"/>
        <v>WATERFORD-HALFMOON UFSD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WATERLOO CSD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WATERTOWN CITY SD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WATERVILLE CSD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WATERVLIET CITY SD</v>
      </c>
      <c r="C803" s="339">
        <f>IF(COUNTIF(CONTROL!$B$99:$B$148,'Funding by District'!D640)&gt;=1,"",ROW()-163)</f>
        <v>640</v>
      </c>
    </row>
    <row r="804" spans="2:3">
      <c r="B804" s="337" t="str">
        <f ca="1"/>
        <v>WATKINS GLEN CSD</v>
      </c>
      <c r="C804" s="339">
        <f>IF(COUNTIF(CONTROL!$B$99:$B$148,'Funding by District'!D641)&gt;=1,"",ROW()-163)</f>
        <v>641</v>
      </c>
    </row>
    <row r="805" spans="2:3">
      <c r="B805" s="337" t="str">
        <f ca="1"/>
        <v>WAVERLY CSD</v>
      </c>
      <c r="C805" s="339">
        <f>IF(COUNTIF(CONTROL!$B$99:$B$148,'Funding by District'!D642)&gt;=1,"",ROW()-163)</f>
        <v>642</v>
      </c>
    </row>
    <row r="806" spans="2:3">
      <c r="B806" s="337" t="str">
        <f ca="1"/>
        <v>WAYLAND-COHOCTON CSD</v>
      </c>
      <c r="C806" s="339">
        <f>IF(COUNTIF(CONTROL!$B$99:$B$148,'Funding by District'!D643)&gt;=1,"",ROW()-163)</f>
        <v>643</v>
      </c>
    </row>
    <row r="807" spans="2:3">
      <c r="B807" s="337" t="str">
        <f ca="1"/>
        <v>WAYNE CSD</v>
      </c>
      <c r="C807" s="339">
        <f>IF(COUNTIF(CONTROL!$B$99:$B$148,'Funding by District'!D644)&gt;=1,"",ROW()-163)</f>
        <v>644</v>
      </c>
    </row>
    <row r="808" spans="2:3">
      <c r="B808" s="337" t="str">
        <f ca="1"/>
        <v>WEBSTER CSD</v>
      </c>
      <c r="C808" s="339">
        <f>IF(COUNTIF(CONTROL!$B$99:$B$148,'Funding by District'!D645)&gt;=1,"",ROW()-163)</f>
        <v>645</v>
      </c>
    </row>
    <row r="809" spans="2:3">
      <c r="B809" s="337" t="str">
        <f ca="1"/>
        <v>WEEDSPORT CSD</v>
      </c>
      <c r="C809" s="339">
        <f>IF(COUNTIF(CONTROL!$B$99:$B$148,'Funding by District'!D646)&gt;=1,"",ROW()-163)</f>
        <v>646</v>
      </c>
    </row>
    <row r="810" spans="2:3">
      <c r="B810" s="337" t="str">
        <f ca="1"/>
        <v>WELLS CSD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WELLSVILLE CSD</v>
      </c>
      <c r="C811" s="339">
        <f>IF(COUNTIF(CONTROL!$B$99:$B$148,'Funding by District'!D648)&gt;=1,"",ROW()-163)</f>
        <v>648</v>
      </c>
    </row>
    <row r="812" spans="2:3">
      <c r="B812" s="337" t="str">
        <f ca="1"/>
        <v>WEST BABYLON UFSD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CANADA VALLEY CSD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GENESEE CSD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HEMPSTEAD UFSD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IRONDEQUOIT CSD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ISLIP UFSD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SENECA CSD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VALLEY CSD</v>
      </c>
      <c r="C819" s="339">
        <f>IF(COUNTIF(CONTROL!$B$99:$B$148,'Funding by District'!D656)&gt;=1,"",ROW()-163)</f>
        <v>656</v>
      </c>
    </row>
    <row r="820" spans="2:3">
      <c r="B820" s="337" t="str">
        <f ca="1"/>
        <v>WESTBURY UFSD</v>
      </c>
      <c r="C820" s="339">
        <f>IF(COUNTIF(CONTROL!$B$99:$B$148,'Funding by District'!D657)&gt;=1,"",ROW()-163)</f>
        <v>657</v>
      </c>
    </row>
    <row r="821" spans="2:3">
      <c r="B821" s="337" t="str">
        <f ca="1"/>
        <v>WESTFIELD CSD</v>
      </c>
      <c r="C821" s="339">
        <f>IF(COUNTIF(CONTROL!$B$99:$B$148,'Funding by District'!D658)&gt;=1,"",ROW()-163)</f>
        <v>658</v>
      </c>
    </row>
    <row r="822" spans="2:3">
      <c r="B822" s="337" t="str">
        <f ca="1"/>
        <v>WESTHAMPTON BEACH UFSD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WESTHILL CSD</v>
      </c>
      <c r="C823" s="339">
        <f>IF(COUNTIF(CONTROL!$B$99:$B$148,'Funding by District'!D660)&gt;=1,"",ROW()-163)</f>
        <v>660</v>
      </c>
    </row>
    <row r="824" spans="2:3">
      <c r="B824" s="337" t="str">
        <f ca="1"/>
        <v>WESTMORELAND CSD</v>
      </c>
      <c r="C824" s="339">
        <f>IF(COUNTIF(CONTROL!$B$99:$B$148,'Funding by District'!D661)&gt;=1,"",ROW()-163)</f>
        <v>661</v>
      </c>
    </row>
    <row r="825" spans="2:3">
      <c r="B825" s="337" t="str">
        <f ca="1"/>
        <v>WHEATLAND-CHILI CSD</v>
      </c>
      <c r="C825" s="339">
        <f>IF(COUNTIF(CONTROL!$B$99:$B$148,'Funding by District'!D662)&gt;=1,"",ROW()-163)</f>
        <v>662</v>
      </c>
    </row>
    <row r="826" spans="2:3">
      <c r="B826" s="337" t="str">
        <f ca="1"/>
        <v>WHEELERVILLE UFSD</v>
      </c>
      <c r="C826" s="339">
        <f>IF(COUNTIF(CONTROL!$B$99:$B$148,'Funding by District'!D663)&gt;=1,"",ROW()-163)</f>
        <v>663</v>
      </c>
    </row>
    <row r="827" spans="2:3">
      <c r="B827" s="337" t="str">
        <f ca="1"/>
        <v>WHITE PLAINS CITY SD</v>
      </c>
      <c r="C827" s="339">
        <f>IF(COUNTIF(CONTROL!$B$99:$B$148,'Funding by District'!D664)&gt;=1,"",ROW()-163)</f>
        <v>664</v>
      </c>
    </row>
    <row r="828" spans="2:3">
      <c r="B828" s="337" t="str">
        <f ca="1"/>
        <v>WHITEHALL CSD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WHITESBORO CSD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WHITESVILLE CSD</v>
      </c>
      <c r="C830" s="339">
        <f>IF(COUNTIF(CONTROL!$B$99:$B$148,'Funding by District'!D667)&gt;=1,"",ROW()-163)</f>
        <v>667</v>
      </c>
    </row>
    <row r="831" spans="2:3">
      <c r="B831" s="337" t="str">
        <f ca="1"/>
        <v>WHITNEY POINT CSD</v>
      </c>
      <c r="C831" s="339">
        <f>IF(COUNTIF(CONTROL!$B$99:$B$148,'Funding by District'!D668)&gt;=1,"",ROW()-163)</f>
        <v>668</v>
      </c>
    </row>
    <row r="832" spans="2:3">
      <c r="B832" s="337" t="str">
        <f ca="1"/>
        <v>WILLIAM FLOYD UFSD</v>
      </c>
      <c r="C832" s="339">
        <f>IF(COUNTIF(CONTROL!$B$99:$B$148,'Funding by District'!D669)&gt;=1,"",ROW()-163)</f>
        <v>669</v>
      </c>
    </row>
    <row r="833" spans="2:4">
      <c r="B833" s="337" t="str">
        <f ca="1"/>
        <v>WILLIAMSON CSD</v>
      </c>
      <c r="C833" s="339">
        <f>IF(COUNTIF(CONTROL!$B$99:$B$148,'Funding by District'!D670)&gt;=1,"",ROW()-163)</f>
        <v>670</v>
      </c>
    </row>
    <row r="834" spans="2:4">
      <c r="B834" s="337" t="str">
        <f ca="1"/>
        <v>WILLIAMSVILLE CSD</v>
      </c>
      <c r="C834" s="339">
        <f>IF(COUNTIF(CONTROL!$B$99:$B$148,'Funding by District'!D671)&gt;=1,"",ROW()-163)</f>
        <v>671</v>
      </c>
    </row>
    <row r="835" spans="2:4">
      <c r="B835" s="337" t="str">
        <f ca="1"/>
        <v>WILLSBORO CSD</v>
      </c>
      <c r="C835" s="339">
        <f>IF(COUNTIF(CONTROL!$B$99:$B$148,'Funding by District'!D672)&gt;=1,"",ROW()-163)</f>
        <v>672</v>
      </c>
    </row>
    <row r="836" spans="2:4">
      <c r="B836" s="337" t="str">
        <f ca="1"/>
        <v>WILSON CSD</v>
      </c>
      <c r="C836" s="339">
        <f>IF(COUNTIF(CONTROL!$B$99:$B$148,'Funding by District'!D673)&gt;=1,"",ROW()-163)</f>
        <v>673</v>
      </c>
    </row>
    <row r="837" spans="2:4">
      <c r="B837" s="337" t="str">
        <f ca="1"/>
        <v>WINDHAM-ASHLAND-JEWETT CSD</v>
      </c>
      <c r="C837" s="339">
        <f>IF(COUNTIF(CONTROL!$B$99:$B$148,'Funding by District'!D674)&gt;=1,"",ROW()-163)</f>
        <v>674</v>
      </c>
    </row>
    <row r="838" spans="2:4">
      <c r="B838" s="337" t="str">
        <f ca="1"/>
        <v>WINDSOR CSD</v>
      </c>
      <c r="C838" s="339">
        <f>IF(COUNTIF(CONTROL!$B$99:$B$148,'Funding by District'!D675)&gt;=1,"",ROW()-163)</f>
        <v>675</v>
      </c>
    </row>
    <row r="839" spans="2:4">
      <c r="B839" s="337" t="str">
        <f ca="1"/>
        <v>WORCESTER CSD</v>
      </c>
      <c r="C839" s="339">
        <f>IF(COUNTIF(CONTROL!$B$99:$B$148,'Funding by District'!D676)&gt;=1,"",ROW()-163)</f>
        <v>676</v>
      </c>
    </row>
    <row r="840" spans="2:4">
      <c r="B840" s="337" t="str">
        <f ca="1"/>
        <v>WYANDANCH UFSD</v>
      </c>
      <c r="C840" s="339">
        <f>IF(COUNTIF(CONTROL!$B$99:$B$148,'Funding by District'!D677)&gt;=1,"",ROW()-163)</f>
        <v>677</v>
      </c>
    </row>
    <row r="841" spans="2:4">
      <c r="B841" s="337" t="str">
        <f ca="1"/>
        <v>WYNANTSKILL UFSD</v>
      </c>
      <c r="C841" s="339">
        <f>IF(COUNTIF(CONTROL!$B$99:$B$148,'Funding by District'!D678)&gt;=1,"",ROW()-163)</f>
        <v>678</v>
      </c>
    </row>
    <row r="842" spans="2:4">
      <c r="B842" s="337" t="str">
        <f ca="1"/>
        <v>WYOMING CSD</v>
      </c>
      <c r="C842" s="339">
        <f>IF(COUNTIF(CONTROL!$B$99:$B$148,'Funding by District'!D679)&gt;=1,"",ROW()-163)</f>
        <v>679</v>
      </c>
    </row>
    <row r="843" spans="2:4">
      <c r="B843" s="337" t="str">
        <f ca="1"/>
        <v>YONKERS CITY SD</v>
      </c>
      <c r="C843" s="339">
        <f>IF(COUNTIF(CONTROL!$B$99:$B$148,'Funding by District'!D680)&gt;=1,"",ROW()-163)</f>
        <v>680</v>
      </c>
    </row>
    <row r="844" spans="2:4">
      <c r="B844" s="337" t="str">
        <f ca="1"/>
        <v>YORK CSD</v>
      </c>
      <c r="C844" s="339">
        <f>IF(COUNTIF(CONTROL!$B$99:$B$148,'Funding by District'!D681)&gt;=1,"",ROW()-163)</f>
        <v>681</v>
      </c>
    </row>
    <row r="845" spans="2:4">
      <c r="B845" s="337" t="str">
        <f ca="1"/>
        <v>YORKSHIRE-PIONEER CSD</v>
      </c>
      <c r="C845" s="339">
        <f>IF(COUNTIF(CONTROL!$B$99:$B$148,'Funding by District'!D682)&gt;=1,"",ROW()-163)</f>
        <v>682</v>
      </c>
    </row>
    <row r="846" spans="2:4">
      <c r="B846" s="337" t="str">
        <f ca="1"/>
        <v>YORKTOWN CSD</v>
      </c>
      <c r="C846" s="339">
        <f>IF(COUNTIF(CONTROL!$B$99:$B$148,'Funding by District'!D683)&gt;=1,"",ROW()-163)</f>
        <v>683</v>
      </c>
    </row>
    <row r="847" spans="2:4">
      <c r="B847" s="337">
        <f ca="1"/>
        <v>0</v>
      </c>
      <c r="C847" s="339">
        <f>IF(COUNTIF(CONTROL!$B$99:$B$148,'Funding by District'!#REF!)&gt;=1,"",ROW()-163)</f>
        <v>684</v>
      </c>
    </row>
    <row r="848" spans="2:4">
      <c r="B848" s="337">
        <f ca="1"/>
        <v>0</v>
      </c>
      <c r="C848" s="339">
        <f>IF(COUNTIF(CONTROL!$B$99:$B$148,'Funding by District'!#REF!)&gt;=1,"",ROW()-163)</f>
        <v>685</v>
      </c>
      <c r="D848" s="4" t="s">
        <v>1931</v>
      </c>
    </row>
    <row r="850" spans="1:2">
      <c r="A850" s="542" t="s">
        <v>1058</v>
      </c>
    </row>
    <row r="851" spans="1:2">
      <c r="B851" s="4" t="s">
        <v>1933</v>
      </c>
    </row>
    <row r="852" spans="1:2">
      <c r="B852" s="551" t="s">
        <v>1196</v>
      </c>
    </row>
    <row r="853" spans="1:2">
      <c r="B853" s="552" t="s">
        <v>1221</v>
      </c>
    </row>
    <row r="854" spans="1:2">
      <c r="B854" s="551" t="s">
        <v>1059</v>
      </c>
    </row>
    <row r="855" spans="1:2">
      <c r="B855" s="552" t="s">
        <v>1060</v>
      </c>
    </row>
    <row r="856" spans="1:2">
      <c r="B856" s="552" t="s">
        <v>1061</v>
      </c>
    </row>
    <row r="857" spans="1:2">
      <c r="B857" s="552" t="s">
        <v>1062</v>
      </c>
    </row>
    <row r="858" spans="1:2">
      <c r="B858" s="552" t="s">
        <v>1063</v>
      </c>
    </row>
    <row r="859" spans="1:2">
      <c r="B859" s="552" t="s">
        <v>1064</v>
      </c>
    </row>
    <row r="860" spans="1:2">
      <c r="B860" s="551" t="s">
        <v>1065</v>
      </c>
    </row>
    <row r="861" spans="1:2">
      <c r="B861" s="551" t="s">
        <v>1066</v>
      </c>
    </row>
    <row r="862" spans="1:2">
      <c r="B862" s="551" t="s">
        <v>1067</v>
      </c>
    </row>
    <row r="863" spans="1:2">
      <c r="B863" s="552" t="s">
        <v>1942</v>
      </c>
    </row>
    <row r="864" spans="1:2">
      <c r="B864" s="552" t="s">
        <v>1068</v>
      </c>
    </row>
    <row r="865" spans="2:2">
      <c r="B865" s="552" t="s">
        <v>1069</v>
      </c>
    </row>
    <row r="866" spans="2:2">
      <c r="B866" s="552" t="s">
        <v>1070</v>
      </c>
    </row>
    <row r="867" spans="2:2">
      <c r="B867" s="552" t="s">
        <v>1071</v>
      </c>
    </row>
    <row r="868" spans="2:2">
      <c r="B868" s="552" t="s">
        <v>1943</v>
      </c>
    </row>
    <row r="869" spans="2:2">
      <c r="B869" s="552" t="s">
        <v>1197</v>
      </c>
    </row>
    <row r="870" spans="2:2">
      <c r="B870" s="552" t="s">
        <v>1944</v>
      </c>
    </row>
    <row r="871" spans="2:2">
      <c r="B871" s="552" t="s">
        <v>1198</v>
      </c>
    </row>
    <row r="872" spans="2:2">
      <c r="B872" s="552" t="s">
        <v>1072</v>
      </c>
    </row>
    <row r="873" spans="2:2">
      <c r="B873" s="552" t="s">
        <v>1073</v>
      </c>
    </row>
    <row r="874" spans="2:2">
      <c r="B874" s="551" t="s">
        <v>1074</v>
      </c>
    </row>
    <row r="875" spans="2:2">
      <c r="B875" s="551" t="s">
        <v>1075</v>
      </c>
    </row>
    <row r="876" spans="2:2">
      <c r="B876" s="551" t="s">
        <v>1222</v>
      </c>
    </row>
    <row r="877" spans="2:2">
      <c r="B877" s="551" t="s">
        <v>1192</v>
      </c>
    </row>
    <row r="878" spans="2:2">
      <c r="B878" s="552" t="s">
        <v>1223</v>
      </c>
    </row>
    <row r="879" spans="2:2">
      <c r="B879" s="552" t="s">
        <v>1224</v>
      </c>
    </row>
    <row r="880" spans="2:2">
      <c r="B880" s="552" t="s">
        <v>1076</v>
      </c>
    </row>
    <row r="881" spans="2:2">
      <c r="B881" s="551" t="s">
        <v>1077</v>
      </c>
    </row>
    <row r="882" spans="2:2">
      <c r="B882" s="551" t="s">
        <v>1078</v>
      </c>
    </row>
    <row r="883" spans="2:2">
      <c r="B883" s="551" t="s">
        <v>1079</v>
      </c>
    </row>
    <row r="884" spans="2:2">
      <c r="B884" s="551" t="s">
        <v>1188</v>
      </c>
    </row>
    <row r="885" spans="2:2">
      <c r="B885" s="552" t="s">
        <v>1199</v>
      </c>
    </row>
    <row r="886" spans="2:2">
      <c r="B886" s="551" t="s">
        <v>1200</v>
      </c>
    </row>
    <row r="887" spans="2:2">
      <c r="B887" s="552" t="s">
        <v>1080</v>
      </c>
    </row>
    <row r="888" spans="2:2">
      <c r="B888" s="552" t="s">
        <v>1081</v>
      </c>
    </row>
    <row r="889" spans="2:2">
      <c r="B889" s="551" t="s">
        <v>1082</v>
      </c>
    </row>
    <row r="890" spans="2:2">
      <c r="B890" s="552" t="s">
        <v>1083</v>
      </c>
    </row>
    <row r="891" spans="2:2">
      <c r="B891" s="552" t="s">
        <v>1189</v>
      </c>
    </row>
    <row r="892" spans="2:2">
      <c r="B892" s="552" t="s">
        <v>1084</v>
      </c>
    </row>
    <row r="893" spans="2:2">
      <c r="B893" s="551" t="s">
        <v>1184</v>
      </c>
    </row>
    <row r="894" spans="2:2">
      <c r="B894" s="551" t="s">
        <v>1940</v>
      </c>
    </row>
    <row r="895" spans="2:2">
      <c r="B895" s="552" t="s">
        <v>1183</v>
      </c>
    </row>
    <row r="896" spans="2:2">
      <c r="B896" s="551" t="s">
        <v>1225</v>
      </c>
    </row>
    <row r="897" spans="2:2">
      <c r="B897" s="552" t="s">
        <v>1085</v>
      </c>
    </row>
    <row r="898" spans="2:2">
      <c r="B898" s="551" t="s">
        <v>1086</v>
      </c>
    </row>
    <row r="899" spans="2:2">
      <c r="B899" s="551" t="s">
        <v>1087</v>
      </c>
    </row>
    <row r="900" spans="2:2">
      <c r="B900" s="552" t="s">
        <v>1201</v>
      </c>
    </row>
    <row r="901" spans="2:2">
      <c r="B901" s="551" t="s">
        <v>1226</v>
      </c>
    </row>
    <row r="902" spans="2:2">
      <c r="B902" s="552" t="s">
        <v>1088</v>
      </c>
    </row>
    <row r="903" spans="2:2">
      <c r="B903" s="551" t="s">
        <v>1089</v>
      </c>
    </row>
    <row r="904" spans="2:2">
      <c r="B904" s="551" t="s">
        <v>1090</v>
      </c>
    </row>
    <row r="905" spans="2:2">
      <c r="B905" s="551" t="s">
        <v>1227</v>
      </c>
    </row>
    <row r="906" spans="2:2">
      <c r="B906" s="552" t="s">
        <v>1228</v>
      </c>
    </row>
    <row r="907" spans="2:2">
      <c r="B907" s="552" t="s">
        <v>1202</v>
      </c>
    </row>
    <row r="908" spans="2:2">
      <c r="B908" s="552" t="s">
        <v>1091</v>
      </c>
    </row>
    <row r="909" spans="2:2">
      <c r="B909" s="552" t="s">
        <v>1092</v>
      </c>
    </row>
    <row r="910" spans="2:2">
      <c r="B910" s="551" t="s">
        <v>1093</v>
      </c>
    </row>
    <row r="911" spans="2:2">
      <c r="B911" s="551" t="s">
        <v>1094</v>
      </c>
    </row>
    <row r="912" spans="2:2">
      <c r="B912" s="551" t="s">
        <v>1203</v>
      </c>
    </row>
    <row r="913" spans="2:2">
      <c r="B913" s="551" t="s">
        <v>1204</v>
      </c>
    </row>
    <row r="914" spans="2:2">
      <c r="B914" s="551" t="s">
        <v>1229</v>
      </c>
    </row>
    <row r="915" spans="2:2">
      <c r="B915" s="551" t="s">
        <v>1230</v>
      </c>
    </row>
    <row r="916" spans="2:2">
      <c r="B916" s="551" t="s">
        <v>1193</v>
      </c>
    </row>
    <row r="917" spans="2:2">
      <c r="B917" s="551" t="s">
        <v>1195</v>
      </c>
    </row>
    <row r="918" spans="2:2">
      <c r="B918" s="551" t="s">
        <v>1231</v>
      </c>
    </row>
    <row r="919" spans="2:2">
      <c r="B919" s="552" t="s">
        <v>1934</v>
      </c>
    </row>
    <row r="920" spans="2:2">
      <c r="B920" s="552" t="s">
        <v>1232</v>
      </c>
    </row>
    <row r="921" spans="2:2">
      <c r="B921" s="551" t="s">
        <v>1233</v>
      </c>
    </row>
    <row r="922" spans="2:2">
      <c r="B922" s="551" t="s">
        <v>1095</v>
      </c>
    </row>
    <row r="923" spans="2:2">
      <c r="B923" s="551" t="s">
        <v>1096</v>
      </c>
    </row>
    <row r="924" spans="2:2">
      <c r="B924" s="552" t="s">
        <v>1205</v>
      </c>
    </row>
    <row r="925" spans="2:2">
      <c r="B925" s="552" t="s">
        <v>1194</v>
      </c>
    </row>
    <row r="926" spans="2:2">
      <c r="B926" s="552" t="s">
        <v>1187</v>
      </c>
    </row>
    <row r="927" spans="2:2">
      <c r="B927" s="551" t="s">
        <v>1097</v>
      </c>
    </row>
    <row r="928" spans="2:2">
      <c r="B928" s="551" t="s">
        <v>1098</v>
      </c>
    </row>
    <row r="929" spans="2:2">
      <c r="B929" s="552" t="s">
        <v>1099</v>
      </c>
    </row>
    <row r="930" spans="2:2">
      <c r="B930" s="552" t="s">
        <v>1100</v>
      </c>
    </row>
    <row r="931" spans="2:2">
      <c r="B931" s="552" t="s">
        <v>1101</v>
      </c>
    </row>
    <row r="932" spans="2:2">
      <c r="B932" s="552" t="s">
        <v>1102</v>
      </c>
    </row>
    <row r="933" spans="2:2">
      <c r="B933" s="552" t="s">
        <v>1103</v>
      </c>
    </row>
    <row r="934" spans="2:2">
      <c r="B934" s="552" t="s">
        <v>1104</v>
      </c>
    </row>
    <row r="935" spans="2:2">
      <c r="B935" s="551" t="s">
        <v>1105</v>
      </c>
    </row>
    <row r="936" spans="2:2">
      <c r="B936" s="552" t="s">
        <v>1106</v>
      </c>
    </row>
    <row r="937" spans="2:2">
      <c r="B937" s="552" t="s">
        <v>1107</v>
      </c>
    </row>
    <row r="938" spans="2:2">
      <c r="B938" s="551" t="s">
        <v>1941</v>
      </c>
    </row>
    <row r="939" spans="2:2">
      <c r="B939" s="552" t="s">
        <v>1190</v>
      </c>
    </row>
    <row r="940" spans="2:2">
      <c r="B940" s="552" t="s">
        <v>1108</v>
      </c>
    </row>
    <row r="941" spans="2:2">
      <c r="B941" s="552" t="s">
        <v>1109</v>
      </c>
    </row>
    <row r="942" spans="2:2">
      <c r="B942" s="552" t="s">
        <v>1234</v>
      </c>
    </row>
    <row r="943" spans="2:2">
      <c r="B943" s="552" t="s">
        <v>1110</v>
      </c>
    </row>
    <row r="944" spans="2:2">
      <c r="B944" s="552" t="s">
        <v>1235</v>
      </c>
    </row>
    <row r="945" spans="2:2">
      <c r="B945" s="552" t="s">
        <v>1111</v>
      </c>
    </row>
    <row r="946" spans="2:2">
      <c r="B946" s="551" t="s">
        <v>1112</v>
      </c>
    </row>
    <row r="947" spans="2:2">
      <c r="B947" s="552" t="s">
        <v>1113</v>
      </c>
    </row>
    <row r="948" spans="2:2">
      <c r="B948" s="552" t="s">
        <v>1206</v>
      </c>
    </row>
    <row r="949" spans="2:2">
      <c r="B949" s="551" t="s">
        <v>1207</v>
      </c>
    </row>
    <row r="950" spans="2:2">
      <c r="B950" s="552" t="s">
        <v>1208</v>
      </c>
    </row>
    <row r="951" spans="2:2">
      <c r="B951" s="552" t="s">
        <v>1114</v>
      </c>
    </row>
    <row r="952" spans="2:2">
      <c r="B952" s="552" t="s">
        <v>1115</v>
      </c>
    </row>
    <row r="953" spans="2:2">
      <c r="B953" s="552" t="s">
        <v>1116</v>
      </c>
    </row>
    <row r="954" spans="2:2">
      <c r="B954" s="552" t="s">
        <v>1117</v>
      </c>
    </row>
    <row r="955" spans="2:2">
      <c r="B955" s="552" t="s">
        <v>1118</v>
      </c>
    </row>
    <row r="956" spans="2:2">
      <c r="B956" s="552" t="s">
        <v>1119</v>
      </c>
    </row>
    <row r="957" spans="2:2">
      <c r="B957" s="551" t="s">
        <v>1120</v>
      </c>
    </row>
    <row r="958" spans="2:2">
      <c r="B958" s="552" t="s">
        <v>1121</v>
      </c>
    </row>
    <row r="959" spans="2:2">
      <c r="B959" s="552" t="s">
        <v>1209</v>
      </c>
    </row>
    <row r="960" spans="2:2">
      <c r="B960" s="551" t="s">
        <v>1122</v>
      </c>
    </row>
    <row r="961" spans="2:2">
      <c r="B961" s="551" t="s">
        <v>1123</v>
      </c>
    </row>
    <row r="962" spans="2:2">
      <c r="B962" s="551" t="s">
        <v>1236</v>
      </c>
    </row>
    <row r="963" spans="2:2">
      <c r="B963" s="551" t="s">
        <v>1935</v>
      </c>
    </row>
    <row r="964" spans="2:2">
      <c r="B964" s="551" t="s">
        <v>1237</v>
      </c>
    </row>
    <row r="965" spans="2:2">
      <c r="B965" s="552" t="s">
        <v>1238</v>
      </c>
    </row>
    <row r="966" spans="2:2">
      <c r="B966" s="552" t="s">
        <v>1239</v>
      </c>
    </row>
    <row r="967" spans="2:2">
      <c r="B967" s="551" t="s">
        <v>1240</v>
      </c>
    </row>
    <row r="968" spans="2:2">
      <c r="B968" s="552" t="s">
        <v>1241</v>
      </c>
    </row>
    <row r="969" spans="2:2">
      <c r="B969" s="552" t="s">
        <v>1242</v>
      </c>
    </row>
    <row r="970" spans="2:2">
      <c r="B970" s="552" t="s">
        <v>1124</v>
      </c>
    </row>
    <row r="971" spans="2:2">
      <c r="B971" s="552" t="s">
        <v>1243</v>
      </c>
    </row>
    <row r="972" spans="2:2">
      <c r="B972" s="552" t="s">
        <v>1945</v>
      </c>
    </row>
    <row r="973" spans="2:2">
      <c r="B973" s="551" t="s">
        <v>1125</v>
      </c>
    </row>
    <row r="974" spans="2:2">
      <c r="B974" s="551" t="s">
        <v>1126</v>
      </c>
    </row>
    <row r="975" spans="2:2">
      <c r="B975" s="551" t="s">
        <v>1127</v>
      </c>
    </row>
    <row r="976" spans="2:2">
      <c r="B976" s="552" t="s">
        <v>1128</v>
      </c>
    </row>
    <row r="977" spans="2:2">
      <c r="B977" s="552" t="s">
        <v>1191</v>
      </c>
    </row>
    <row r="978" spans="2:2">
      <c r="B978" s="552" t="s">
        <v>1129</v>
      </c>
    </row>
    <row r="979" spans="2:2">
      <c r="B979" s="552" t="s">
        <v>1130</v>
      </c>
    </row>
    <row r="980" spans="2:2">
      <c r="B980" s="552" t="s">
        <v>1131</v>
      </c>
    </row>
    <row r="981" spans="2:2">
      <c r="B981" s="552" t="s">
        <v>1132</v>
      </c>
    </row>
    <row r="982" spans="2:2">
      <c r="B982" s="552" t="s">
        <v>1133</v>
      </c>
    </row>
    <row r="983" spans="2:2">
      <c r="B983" s="552" t="s">
        <v>1210</v>
      </c>
    </row>
    <row r="984" spans="2:2">
      <c r="B984" s="551" t="s">
        <v>1211</v>
      </c>
    </row>
    <row r="985" spans="2:2">
      <c r="B985" s="551" t="s">
        <v>1134</v>
      </c>
    </row>
    <row r="986" spans="2:2">
      <c r="B986" s="551" t="s">
        <v>1135</v>
      </c>
    </row>
    <row r="987" spans="2:2">
      <c r="B987" s="552" t="s">
        <v>1136</v>
      </c>
    </row>
    <row r="988" spans="2:2">
      <c r="B988" s="552" t="s">
        <v>1137</v>
      </c>
    </row>
    <row r="989" spans="2:2">
      <c r="B989" s="551" t="s">
        <v>1244</v>
      </c>
    </row>
    <row r="990" spans="2:2">
      <c r="B990" s="551" t="s">
        <v>1245</v>
      </c>
    </row>
    <row r="991" spans="2:2">
      <c r="B991" s="551" t="s">
        <v>1138</v>
      </c>
    </row>
    <row r="992" spans="2:2">
      <c r="B992" s="552" t="s">
        <v>1139</v>
      </c>
    </row>
    <row r="993" spans="2:2">
      <c r="B993" s="552" t="s">
        <v>1212</v>
      </c>
    </row>
    <row r="994" spans="2:2">
      <c r="B994" s="552" t="s">
        <v>1213</v>
      </c>
    </row>
    <row r="995" spans="2:2">
      <c r="B995" s="552" t="s">
        <v>1214</v>
      </c>
    </row>
    <row r="996" spans="2:2">
      <c r="B996" s="552" t="s">
        <v>1140</v>
      </c>
    </row>
    <row r="997" spans="2:2">
      <c r="B997" s="551" t="s">
        <v>1141</v>
      </c>
    </row>
    <row r="998" spans="2:2">
      <c r="B998" s="552" t="s">
        <v>1142</v>
      </c>
    </row>
    <row r="999" spans="2:2">
      <c r="B999" s="552" t="s">
        <v>1143</v>
      </c>
    </row>
    <row r="1000" spans="2:2">
      <c r="B1000" s="552" t="s">
        <v>1144</v>
      </c>
    </row>
    <row r="1001" spans="2:2">
      <c r="B1001" s="552" t="s">
        <v>1246</v>
      </c>
    </row>
    <row r="1002" spans="2:2">
      <c r="B1002" s="552" t="s">
        <v>1145</v>
      </c>
    </row>
    <row r="1003" spans="2:2">
      <c r="B1003" s="552" t="s">
        <v>1146</v>
      </c>
    </row>
    <row r="1004" spans="2:2">
      <c r="B1004" s="552" t="s">
        <v>1147</v>
      </c>
    </row>
    <row r="1005" spans="2:2">
      <c r="B1005" s="552" t="s">
        <v>1148</v>
      </c>
    </row>
    <row r="1006" spans="2:2">
      <c r="B1006" s="552" t="s">
        <v>1149</v>
      </c>
    </row>
    <row r="1007" spans="2:2">
      <c r="B1007" s="552" t="s">
        <v>1150</v>
      </c>
    </row>
    <row r="1008" spans="2:2">
      <c r="B1008" s="552" t="s">
        <v>1151</v>
      </c>
    </row>
    <row r="1009" spans="2:2">
      <c r="B1009" s="552" t="s">
        <v>1152</v>
      </c>
    </row>
    <row r="1010" spans="2:2">
      <c r="B1010" s="552" t="s">
        <v>1153</v>
      </c>
    </row>
    <row r="1011" spans="2:2">
      <c r="B1011" s="552" t="s">
        <v>1154</v>
      </c>
    </row>
    <row r="1012" spans="2:2">
      <c r="B1012" s="552" t="s">
        <v>1155</v>
      </c>
    </row>
    <row r="1013" spans="2:2">
      <c r="B1013" s="552" t="s">
        <v>1156</v>
      </c>
    </row>
    <row r="1014" spans="2:2">
      <c r="B1014" s="552" t="s">
        <v>1157</v>
      </c>
    </row>
    <row r="1015" spans="2:2">
      <c r="B1015" s="552" t="s">
        <v>1158</v>
      </c>
    </row>
    <row r="1016" spans="2:2">
      <c r="B1016" s="552" t="s">
        <v>1159</v>
      </c>
    </row>
    <row r="1017" spans="2:2">
      <c r="B1017" s="552" t="s">
        <v>1160</v>
      </c>
    </row>
    <row r="1018" spans="2:2">
      <c r="B1018" s="552" t="s">
        <v>1161</v>
      </c>
    </row>
    <row r="1019" spans="2:2">
      <c r="B1019" s="551" t="s">
        <v>1162</v>
      </c>
    </row>
    <row r="1020" spans="2:2">
      <c r="B1020" s="552" t="s">
        <v>1163</v>
      </c>
    </row>
    <row r="1021" spans="2:2">
      <c r="B1021" s="552" t="s">
        <v>1164</v>
      </c>
    </row>
    <row r="1022" spans="2:2">
      <c r="B1022" s="552" t="s">
        <v>1186</v>
      </c>
    </row>
    <row r="1023" spans="2:2">
      <c r="B1023" s="552" t="s">
        <v>1165</v>
      </c>
    </row>
    <row r="1024" spans="2:2">
      <c r="B1024" s="552" t="s">
        <v>1185</v>
      </c>
    </row>
    <row r="1025" spans="2:2">
      <c r="B1025" s="552" t="s">
        <v>1166</v>
      </c>
    </row>
    <row r="1026" spans="2:2">
      <c r="B1026" s="552" t="s">
        <v>1167</v>
      </c>
    </row>
    <row r="1027" spans="2:2">
      <c r="B1027" s="552" t="s">
        <v>1168</v>
      </c>
    </row>
    <row r="1028" spans="2:2">
      <c r="B1028" s="552" t="s">
        <v>1169</v>
      </c>
    </row>
    <row r="1029" spans="2:2">
      <c r="B1029" s="552" t="s">
        <v>1170</v>
      </c>
    </row>
    <row r="1030" spans="2:2">
      <c r="B1030" s="552" t="s">
        <v>1171</v>
      </c>
    </row>
    <row r="1031" spans="2:2">
      <c r="B1031" s="552" t="s">
        <v>1172</v>
      </c>
    </row>
    <row r="1032" spans="2:2">
      <c r="B1032" s="552" t="s">
        <v>1173</v>
      </c>
    </row>
    <row r="1033" spans="2:2">
      <c r="B1033" s="551" t="s">
        <v>1174</v>
      </c>
    </row>
    <row r="1034" spans="2:2">
      <c r="B1034" s="552" t="s">
        <v>1175</v>
      </c>
    </row>
    <row r="1035" spans="2:2">
      <c r="B1035" s="552" t="s">
        <v>1176</v>
      </c>
    </row>
    <row r="1036" spans="2:2">
      <c r="B1036" s="551" t="s">
        <v>1177</v>
      </c>
    </row>
    <row r="1037" spans="2:2">
      <c r="B1037" s="552" t="s">
        <v>1247</v>
      </c>
    </row>
    <row r="1038" spans="2:2">
      <c r="B1038" s="551" t="s">
        <v>1178</v>
      </c>
    </row>
    <row r="1039" spans="2:2">
      <c r="B1039" s="551" t="s">
        <v>1248</v>
      </c>
    </row>
    <row r="1040" spans="2:2">
      <c r="B1040" s="551" t="s">
        <v>1179</v>
      </c>
    </row>
    <row r="1041" spans="2:2">
      <c r="B1041" s="551" t="s">
        <v>1215</v>
      </c>
    </row>
    <row r="1042" spans="2:2">
      <c r="B1042" s="551" t="s">
        <v>1216</v>
      </c>
    </row>
    <row r="1043" spans="2:2">
      <c r="B1043" s="551" t="s">
        <v>1249</v>
      </c>
    </row>
    <row r="1044" spans="2:2">
      <c r="B1044" s="551" t="s">
        <v>1180</v>
      </c>
    </row>
    <row r="1045" spans="2:2">
      <c r="B1045" s="555" t="s">
        <v>1250</v>
      </c>
    </row>
    <row r="1046" spans="2:2">
      <c r="B1046" s="555" t="s">
        <v>1251</v>
      </c>
    </row>
    <row r="1047" spans="2:2">
      <c r="B1047" s="555" t="s">
        <v>1936</v>
      </c>
    </row>
    <row r="1048" spans="2:2">
      <c r="B1048" s="555" t="s">
        <v>1937</v>
      </c>
    </row>
    <row r="1049" spans="2:2">
      <c r="B1049" s="555"/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995:B1017 B1033:B1044 B852:B993">
    <cfRule type="expression" dxfId="5" priority="6">
      <formula>OR($S852="Closed",$S852="Transferred")</formula>
    </cfRule>
  </conditionalFormatting>
  <conditionalFormatting sqref="B1019 B1022:B1030">
    <cfRule type="expression" dxfId="4" priority="5">
      <formula>OR($S1019="Closed",$S1019="Transferred")</formula>
    </cfRule>
  </conditionalFormatting>
  <conditionalFormatting sqref="B1018">
    <cfRule type="expression" dxfId="3" priority="4">
      <formula>OR($S1018="Closed",$S1018="Transferred")</formula>
    </cfRule>
  </conditionalFormatting>
  <conditionalFormatting sqref="B1030:B1034">
    <cfRule type="expression" dxfId="2" priority="2">
      <formula>OR($S1030="Closed",$S1030="Transferred")</formula>
    </cfRule>
  </conditionalFormatting>
  <conditionalFormatting sqref="B1020:B1021">
    <cfRule type="expression" dxfId="1" priority="3">
      <formula>OR($S1020="Closed",$S1020="Transferred")</formula>
    </cfRule>
  </conditionalFormatting>
  <conditionalFormatting sqref="B994">
    <cfRule type="expression" dxfId="0" priority="1">
      <formula>OR($S994="Closed",$S994="Transferred")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LeClair, Connor</cp:lastModifiedBy>
  <cp:lastPrinted>2016-03-24T18:21:45Z</cp:lastPrinted>
  <dcterms:created xsi:type="dcterms:W3CDTF">2009-07-01T14:18:54Z</dcterms:created>
  <dcterms:modified xsi:type="dcterms:W3CDTF">2022-05-24T14:43:39Z</dcterms:modified>
</cp:coreProperties>
</file>