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29"/>
  <workbookPr codeName="ThisWorkbook" defaultThemeVersion="124226"/>
  <mc:AlternateContent xmlns:mc="http://schemas.openxmlformats.org/markup-compatibility/2006">
    <mc:Choice Requires="x15">
      <x15ac:absPath xmlns:x15ac="http://schemas.microsoft.com/office/spreadsheetml/2010/11/ac" url="G:\My Drive\General Ledger\Compliance\SUNY\FY22\Audit\"/>
    </mc:Choice>
  </mc:AlternateContent>
  <xr:revisionPtr revIDLastSave="0" documentId="13_ncr:1_{154E7506-C885-4D9D-ACC7-C84BE92DE53D}" xr6:coauthVersionLast="47" xr6:coauthVersionMax="47" xr10:uidLastSave="{00000000-0000-0000-0000-000000000000}"/>
  <bookViews>
    <workbookView xWindow="29235" yWindow="3360" windowWidth="20295" windowHeight="8790" tabRatio="950" activeTab="4" xr2:uid="{00000000-000D-0000-FFFF-FFFF00000000}"/>
  </bookViews>
  <sheets>
    <sheet name="Transmittal Form &amp; School Info" sheetId="28" r:id="rId1"/>
    <sheet name="Financial Position" sheetId="19" r:id="rId2"/>
    <sheet name="Statement of Activities" sheetId="20" r:id="rId3"/>
    <sheet name="Cash Flow" sheetId="21" r:id="rId4"/>
    <sheet name="Functional Expenses" sheetId="22" r:id="rId5"/>
    <sheet name="Control" sheetId="29" state="veryHidden" r:id="rId6"/>
  </sheets>
  <definedNames>
    <definedName name="_Fill" hidden="1">#REF!</definedName>
    <definedName name="_Key1" hidden="1">#REF!</definedName>
    <definedName name="_Order1" hidden="1">255</definedName>
    <definedName name="_Sort" hidden="1">#REF!</definedName>
    <definedName name="_Table1_In1" hidden="1">#REF!</definedName>
    <definedName name="_Table1_Out" hidden="1">#REF!</definedName>
    <definedName name="_Table2_In1" hidden="1">#REF!</definedName>
    <definedName name="_Table2_Out" hidden="1">#REF!</definedName>
    <definedName name="_Toc175019241" localSheetId="3">'Cash Flow'!$B$2</definedName>
    <definedName name="_Toc175019241" localSheetId="4">'Functional Expenses'!$B$2</definedName>
    <definedName name="_Toc175019241" localSheetId="2">'Statement of Activities'!#REF!</definedName>
    <definedName name="_Toc175019242" localSheetId="3">'Cash Flow'!#REF!</definedName>
    <definedName name="_Toc175019242" localSheetId="4">'Functional Expenses'!$B$3</definedName>
    <definedName name="_Toc175019242" localSheetId="2">'Statement of Activities'!$B$2</definedName>
    <definedName name="_Toc175019243" localSheetId="3">'Cash Flow'!$B$2</definedName>
    <definedName name="_Toc175019244" localSheetId="4">'Functional Expenses'!$B$2</definedName>
    <definedName name="AuditPeriod">'Transmittal Form &amp; School Info'!$E$15</definedName>
    <definedName name="AuditYr">Control!$C$6</definedName>
    <definedName name="BS_1">Control!$F$18</definedName>
    <definedName name="BS_2">Control!$F$19</definedName>
    <definedName name="BSNOTE">Control!$F$24</definedName>
    <definedName name="CF_1">Control!$F$20</definedName>
    <definedName name="CF_2">Control!$F$21</definedName>
    <definedName name="CFNOTE">Control!$F$25</definedName>
    <definedName name="Need_BS_CF">Control!$H$9</definedName>
    <definedName name="_xlnm.Print_Area" localSheetId="3">'Cash Flow'!$B$3:$F$43</definedName>
    <definedName name="_xlnm.Print_Area" localSheetId="1">'Financial Position'!$B$3:$G$50</definedName>
    <definedName name="_xlnm.Print_Area" localSheetId="4">'Functional Expenses'!$B$3:$Q$36</definedName>
    <definedName name="_xlnm.Print_Area" localSheetId="2">'Statement of Activities'!$B$3:$H$53</definedName>
    <definedName name="_xlnm.Print_Area" localSheetId="0">'Transmittal Form &amp; School Info'!$B$2:$F$49</definedName>
    <definedName name="Print_Area_MI">#REF!</definedName>
    <definedName name="_xlnm.Print_Titles" localSheetId="1">'Financial Position'!$B:$D</definedName>
    <definedName name="Print_Titles_MI">#REF!</definedName>
    <definedName name="PriorPeriod">'Transmittal Form &amp; School Info'!$E$16</definedName>
    <definedName name="PriorYr">Control!$C$7</definedName>
    <definedName name="SchoolName">'Transmittal Form &amp; School Info'!$E$13</definedName>
    <definedName name="schools">Table2[SCHOOLS]</definedName>
    <definedName name="x_AuditYr">Control!$C$8</definedName>
    <definedName name="x_PriorYr">Control!$C$9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8" i="20" l="1"/>
  <c r="D43" i="20"/>
  <c r="E38" i="19" l="1"/>
  <c r="G38" i="19"/>
  <c r="F9" i="29" l="1"/>
  <c r="E9" i="29"/>
  <c r="H9" i="29" s="1"/>
  <c r="E10" i="29" l="1"/>
  <c r="F20" i="20"/>
  <c r="F14" i="29" l="1"/>
  <c r="F15" i="29" s="1"/>
  <c r="C9" i="29"/>
  <c r="C8" i="29"/>
  <c r="B20" i="29"/>
  <c r="B19" i="29"/>
  <c r="B18" i="29"/>
  <c r="B17" i="29"/>
  <c r="B16" i="29"/>
  <c r="B3" i="19"/>
  <c r="F18" i="29" l="1"/>
  <c r="F20" i="29"/>
  <c r="F21" i="29"/>
  <c r="G8" i="19"/>
  <c r="B3" i="21"/>
  <c r="C3" i="29"/>
  <c r="F39" i="21"/>
  <c r="D39" i="21"/>
  <c r="F50" i="20"/>
  <c r="F49" i="20"/>
  <c r="G33" i="19"/>
  <c r="G40" i="19" s="1"/>
  <c r="G45" i="19"/>
  <c r="G16" i="19"/>
  <c r="G22" i="19" s="1"/>
  <c r="E45" i="19"/>
  <c r="E33" i="19"/>
  <c r="E16" i="19"/>
  <c r="E22" i="19" s="1"/>
  <c r="L15" i="22"/>
  <c r="L36" i="22" s="1"/>
  <c r="K15" i="22"/>
  <c r="K36" i="22" s="1"/>
  <c r="H15" i="22"/>
  <c r="H36" i="22" s="1"/>
  <c r="G15" i="22"/>
  <c r="F29" i="21"/>
  <c r="F41" i="21" s="1"/>
  <c r="F34" i="21"/>
  <c r="E22" i="20"/>
  <c r="E29" i="20"/>
  <c r="E32" i="20" s="1"/>
  <c r="E34" i="20" s="1"/>
  <c r="E45" i="20"/>
  <c r="D45" i="20"/>
  <c r="D29" i="20"/>
  <c r="D32" i="20" s="1"/>
  <c r="I35" i="22"/>
  <c r="M35" i="22"/>
  <c r="I17" i="22"/>
  <c r="M17" i="22"/>
  <c r="I18" i="22"/>
  <c r="M18" i="22"/>
  <c r="I19" i="22"/>
  <c r="O19" i="22" s="1"/>
  <c r="M19" i="22"/>
  <c r="I20" i="22"/>
  <c r="M20" i="22"/>
  <c r="M12" i="22"/>
  <c r="M14" i="22"/>
  <c r="M13" i="22"/>
  <c r="I21" i="22"/>
  <c r="M21" i="22"/>
  <c r="I22" i="22"/>
  <c r="M22" i="22"/>
  <c r="I23" i="22"/>
  <c r="M23" i="22"/>
  <c r="I24" i="22"/>
  <c r="M24" i="22"/>
  <c r="I25" i="22"/>
  <c r="M25" i="22"/>
  <c r="I26" i="22"/>
  <c r="M26" i="22"/>
  <c r="I27" i="22"/>
  <c r="O27" i="22"/>
  <c r="M27" i="22"/>
  <c r="I28" i="22"/>
  <c r="M28" i="22"/>
  <c r="I29" i="22"/>
  <c r="M29" i="22"/>
  <c r="I30" i="22"/>
  <c r="M30" i="22"/>
  <c r="I31" i="22"/>
  <c r="O31" i="22" s="1"/>
  <c r="M31" i="22"/>
  <c r="I32" i="22"/>
  <c r="M32" i="22"/>
  <c r="I33" i="22"/>
  <c r="M33" i="22"/>
  <c r="I34" i="22"/>
  <c r="M34" i="22"/>
  <c r="I16" i="22"/>
  <c r="M16" i="22"/>
  <c r="I12" i="22"/>
  <c r="I13" i="22"/>
  <c r="I14" i="22"/>
  <c r="O14" i="22" s="1"/>
  <c r="D15" i="22"/>
  <c r="F15" i="22"/>
  <c r="F36" i="22" s="1"/>
  <c r="F13" i="20"/>
  <c r="F14" i="20"/>
  <c r="F16" i="20"/>
  <c r="F17" i="20"/>
  <c r="F18" i="20"/>
  <c r="F19" i="20"/>
  <c r="F21" i="20"/>
  <c r="F26" i="20"/>
  <c r="F31" i="20"/>
  <c r="F27" i="20"/>
  <c r="F28" i="20"/>
  <c r="F30" i="20"/>
  <c r="F38" i="20"/>
  <c r="F39" i="20"/>
  <c r="F40" i="20"/>
  <c r="F41" i="20"/>
  <c r="F42" i="20"/>
  <c r="F43" i="20"/>
  <c r="F44" i="20"/>
  <c r="D22" i="20"/>
  <c r="D29" i="21"/>
  <c r="D41" i="21" s="1"/>
  <c r="D34" i="21"/>
  <c r="G36" i="22"/>
  <c r="O35" i="22" l="1"/>
  <c r="O28" i="22"/>
  <c r="O30" i="22"/>
  <c r="O25" i="22"/>
  <c r="O20" i="22"/>
  <c r="O18" i="22"/>
  <c r="O16" i="22"/>
  <c r="O17" i="22"/>
  <c r="I15" i="22"/>
  <c r="I36" i="22" s="1"/>
  <c r="I38" i="22" s="1"/>
  <c r="O13" i="22"/>
  <c r="O23" i="22"/>
  <c r="G47" i="19"/>
  <c r="O33" i="22"/>
  <c r="O22" i="22"/>
  <c r="E40" i="19"/>
  <c r="E47" i="19" s="1"/>
  <c r="E50" i="19" s="1"/>
  <c r="F43" i="21"/>
  <c r="E47" i="20"/>
  <c r="E52" i="20" s="1"/>
  <c r="D34" i="20"/>
  <c r="D47" i="20" s="1"/>
  <c r="D52" i="20" s="1"/>
  <c r="D55" i="20" s="1"/>
  <c r="G50" i="19"/>
  <c r="F19" i="29"/>
  <c r="E11" i="29"/>
  <c r="D43" i="21"/>
  <c r="O34" i="22"/>
  <c r="O32" i="22"/>
  <c r="O21" i="22"/>
  <c r="M15" i="22"/>
  <c r="M36" i="22" s="1"/>
  <c r="O29" i="22"/>
  <c r="O26" i="22"/>
  <c r="O24" i="22"/>
  <c r="F22" i="20"/>
  <c r="F29" i="20"/>
  <c r="F32" i="20" s="1"/>
  <c r="F45" i="20"/>
  <c r="B3" i="20"/>
  <c r="B3" i="22"/>
  <c r="F6" i="29"/>
  <c r="B6" i="19" s="1"/>
  <c r="B6" i="20" s="1"/>
  <c r="C7" i="29"/>
  <c r="E8" i="19"/>
  <c r="F8" i="22" s="1"/>
  <c r="F8" i="21"/>
  <c r="Q8" i="22"/>
  <c r="H8" i="20"/>
  <c r="O12" i="22"/>
  <c r="O15" i="22" l="1"/>
  <c r="O36" i="22" s="1"/>
  <c r="C17" i="29"/>
  <c r="C16" i="29" s="1"/>
  <c r="C15" i="29"/>
  <c r="C14" i="29" s="1"/>
  <c r="F25" i="29"/>
  <c r="F24" i="29"/>
  <c r="F34" i="20"/>
  <c r="F47" i="20" s="1"/>
  <c r="F52" i="20" s="1"/>
  <c r="B15" i="29"/>
  <c r="B6" i="22"/>
  <c r="B6" i="21"/>
  <c r="B5" i="19"/>
  <c r="B5" i="20" s="1"/>
  <c r="D8" i="20"/>
  <c r="D8" i="21"/>
  <c r="B14" i="29" l="1"/>
  <c r="C27" i="29"/>
  <c r="C5" i="21"/>
  <c r="B5"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hrubyda</author>
  </authors>
  <commentList>
    <comment ref="C12" authorId="0" shapeId="0" xr:uid="{00000000-0006-0000-0100-000001000000}">
      <text>
        <r>
          <rPr>
            <b/>
            <sz val="8"/>
            <color indexed="81"/>
            <rFont val="Tahoma"/>
            <family val="2"/>
          </rPr>
          <t>Institute:</t>
        </r>
        <r>
          <rPr>
            <sz val="8"/>
            <color indexed="81"/>
            <rFont val="Tahoma"/>
            <family val="2"/>
          </rPr>
          <t xml:space="preserve">
State, Federal or other grants due to the school.</t>
        </r>
      </text>
    </comment>
    <comment ref="C13" authorId="0" shapeId="0" xr:uid="{00000000-0006-0000-0100-000002000000}">
      <text>
        <r>
          <rPr>
            <b/>
            <sz val="8"/>
            <color indexed="81"/>
            <rFont val="Tahoma"/>
            <family val="2"/>
          </rPr>
          <t xml:space="preserve">Institute:
</t>
        </r>
        <r>
          <rPr>
            <sz val="8"/>
            <color indexed="81"/>
            <rFont val="Tahoma"/>
            <family val="2"/>
          </rPr>
          <t>NON GRANT
 - Due from School Districts
 - Due from Governments</t>
        </r>
      </text>
    </comment>
    <comment ref="C20" authorId="0" shapeId="0" xr:uid="{00000000-0006-0000-0100-000003000000}">
      <text>
        <r>
          <rPr>
            <b/>
            <sz val="8"/>
            <color indexed="81"/>
            <rFont val="Tahoma"/>
            <family val="2"/>
          </rPr>
          <t>Institute:</t>
        </r>
        <r>
          <rPr>
            <sz val="8"/>
            <color indexed="81"/>
            <rFont val="Tahoma"/>
            <family val="2"/>
          </rPr>
          <t xml:space="preserve">
Operating and Capital Reserves, Deferred Costs, Investments, Due from Affiliate/CMO, Fixed Assets</t>
        </r>
      </text>
    </comment>
    <comment ref="C31" authorId="0" shapeId="0" xr:uid="{00000000-0006-0000-0100-000004000000}">
      <text>
        <r>
          <rPr>
            <b/>
            <sz val="8"/>
            <color indexed="81"/>
            <rFont val="Tahoma"/>
            <family val="2"/>
          </rPr>
          <t>Institute:</t>
        </r>
        <r>
          <rPr>
            <sz val="8"/>
            <color indexed="81"/>
            <rFont val="Tahoma"/>
            <family val="2"/>
          </rPr>
          <t xml:space="preserve">
Land, Building, Loan(s) related</t>
        </r>
      </text>
    </comment>
    <comment ref="C32" authorId="0" shapeId="0" xr:uid="{00000000-0006-0000-0100-000005000000}">
      <text>
        <r>
          <rPr>
            <b/>
            <sz val="8"/>
            <color indexed="81"/>
            <rFont val="Tahoma"/>
            <family val="2"/>
          </rPr>
          <t>Institute:</t>
        </r>
        <r>
          <rPr>
            <sz val="8"/>
            <color indexed="81"/>
            <rFont val="Tahoma"/>
            <family val="2"/>
          </rPr>
          <t xml:space="preserve">
Obligations under, Capital Leases, Advanced Billing, Due to Affiliate/CMO, 
</t>
        </r>
      </text>
    </comment>
    <comment ref="C35" authorId="0" shapeId="0" xr:uid="{00000000-0006-0000-0100-000006000000}">
      <text>
        <r>
          <rPr>
            <b/>
            <sz val="8"/>
            <color indexed="81"/>
            <rFont val="Tahoma"/>
            <family val="2"/>
          </rPr>
          <t xml:space="preserve">Institute:
</t>
        </r>
        <r>
          <rPr>
            <sz val="8"/>
            <color indexed="81"/>
            <rFont val="Tahoma"/>
            <family val="2"/>
          </rPr>
          <t>Land, Building, Loan(s) related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hrubyda</author>
    <author>flackjo</author>
  </authors>
  <commentList>
    <comment ref="B16" authorId="0" shapeId="0" xr:uid="{00000000-0006-0000-0400-000001000000}">
      <text>
        <r>
          <rPr>
            <b/>
            <sz val="8"/>
            <color indexed="81"/>
            <rFont val="Tahoma"/>
            <family val="2"/>
          </rPr>
          <t>Institute:</t>
        </r>
        <r>
          <rPr>
            <sz val="8"/>
            <color indexed="81"/>
            <rFont val="Tahoma"/>
            <family val="2"/>
          </rPr>
          <t xml:space="preserve">
Health and Dental
Social Security
Medicare
Unemployment
Other
</t>
        </r>
      </text>
    </comment>
    <comment ref="B21" authorId="0" shapeId="0" xr:uid="{00000000-0006-0000-0400-000002000000}">
      <text>
        <r>
          <rPr>
            <b/>
            <sz val="8"/>
            <color indexed="81"/>
            <rFont val="Tahoma"/>
            <family val="2"/>
          </rPr>
          <t xml:space="preserve">Institute:
</t>
        </r>
        <r>
          <rPr>
            <sz val="8"/>
            <color indexed="81"/>
            <rFont val="Tahoma"/>
            <family val="2"/>
          </rPr>
          <t>SPED Services
Nurse</t>
        </r>
        <r>
          <rPr>
            <b/>
            <sz val="8"/>
            <color indexed="81"/>
            <rFont val="Tahoma"/>
            <family val="2"/>
          </rPr>
          <t xml:space="preserve">
</t>
        </r>
        <r>
          <rPr>
            <sz val="8"/>
            <color indexed="81"/>
            <rFont val="Tahoma"/>
            <family val="2"/>
          </rPr>
          <t xml:space="preserve">Consultants
 - Assessment
 - Technology
 - Other
Payroll
Security
Background Screening
Public Relations
</t>
        </r>
      </text>
    </comment>
    <comment ref="B22" authorId="1" shapeId="0" xr:uid="{00000000-0006-0000-0400-000003000000}">
      <text>
        <r>
          <rPr>
            <b/>
            <sz val="9"/>
            <color indexed="81"/>
            <rFont val="Tahoma"/>
            <family val="2"/>
          </rPr>
          <t>Institute:</t>
        </r>
        <r>
          <rPr>
            <sz val="9"/>
            <color indexed="81"/>
            <rFont val="Tahoma"/>
            <family val="2"/>
          </rPr>
          <t xml:space="preserve">
Include any Facility Renting/Leasing/Financing Costs</t>
        </r>
      </text>
    </comment>
    <comment ref="B23" authorId="0" shapeId="0" xr:uid="{00000000-0006-0000-0400-000004000000}">
      <text>
        <r>
          <rPr>
            <b/>
            <sz val="8"/>
            <color indexed="81"/>
            <rFont val="Tahoma"/>
            <family val="2"/>
          </rPr>
          <t>Institute:</t>
        </r>
        <r>
          <rPr>
            <sz val="8"/>
            <color indexed="81"/>
            <rFont val="Tahoma"/>
            <family val="2"/>
          </rPr>
          <t xml:space="preserve">
Facility
Equipment</t>
        </r>
      </text>
    </comment>
    <comment ref="B25" authorId="0" shapeId="0" xr:uid="{00000000-0006-0000-0400-000005000000}">
      <text>
        <r>
          <rPr>
            <b/>
            <sz val="8"/>
            <color indexed="81"/>
            <rFont val="Tahoma"/>
            <family val="2"/>
          </rPr>
          <t>Institute:</t>
        </r>
        <r>
          <rPr>
            <sz val="8"/>
            <color indexed="81"/>
            <rFont val="Tahoma"/>
            <family val="2"/>
          </rPr>
          <t xml:space="preserve">
Electric
Gas
Telephone</t>
        </r>
      </text>
    </comment>
    <comment ref="B26" authorId="0" shapeId="0" xr:uid="{00000000-0006-0000-0400-000006000000}">
      <text>
        <r>
          <rPr>
            <b/>
            <sz val="8"/>
            <color indexed="81"/>
            <rFont val="Tahoma"/>
            <family val="2"/>
          </rPr>
          <t xml:space="preserve">Institute:
</t>
        </r>
        <r>
          <rPr>
            <sz val="8"/>
            <color indexed="81"/>
            <rFont val="Tahoma"/>
            <family val="2"/>
          </rPr>
          <t xml:space="preserve">Teaching Supplies
Textbooks / Workbooks
Curriculum
Classroom
Maintenance Instructional
</t>
        </r>
      </text>
    </comment>
    <comment ref="B27" authorId="0" shapeId="0" xr:uid="{00000000-0006-0000-0400-000007000000}">
      <text>
        <r>
          <rPr>
            <b/>
            <sz val="8"/>
            <color indexed="81"/>
            <rFont val="Tahoma"/>
            <family val="2"/>
          </rPr>
          <t>Institute:</t>
        </r>
        <r>
          <rPr>
            <sz val="8"/>
            <color indexed="81"/>
            <rFont val="Tahoma"/>
            <family val="2"/>
          </rPr>
          <t xml:space="preserve">
Instructional
Non-Instructional
Athletic
Music
Office Equipment</t>
        </r>
      </text>
    </comment>
    <comment ref="B29" authorId="0" shapeId="0" xr:uid="{00000000-0006-0000-0400-000008000000}">
      <text>
        <r>
          <rPr>
            <b/>
            <sz val="8"/>
            <color indexed="81"/>
            <rFont val="Tahoma"/>
            <family val="2"/>
          </rPr>
          <t>Institute:</t>
        </r>
        <r>
          <rPr>
            <sz val="8"/>
            <color indexed="81"/>
            <rFont val="Tahoma"/>
            <family val="2"/>
          </rPr>
          <t xml:space="preserve">
Student
Staff</t>
        </r>
      </text>
    </comment>
    <comment ref="B30" authorId="0" shapeId="0" xr:uid="{00000000-0006-0000-0400-000009000000}">
      <text>
        <r>
          <rPr>
            <b/>
            <sz val="8"/>
            <color indexed="81"/>
            <rFont val="Tahoma"/>
            <family val="2"/>
          </rPr>
          <t>Institute:</t>
        </r>
        <r>
          <rPr>
            <sz val="8"/>
            <color indexed="81"/>
            <rFont val="Tahoma"/>
            <family val="2"/>
          </rPr>
          <t xml:space="preserve">
Hardware
Software
Internet
Wiring
Other</t>
        </r>
      </text>
    </comment>
    <comment ref="B32" authorId="0" shapeId="0" xr:uid="{00000000-0006-0000-0400-00000A000000}">
      <text>
        <r>
          <rPr>
            <b/>
            <sz val="8"/>
            <color indexed="81"/>
            <rFont val="Tahoma"/>
            <family val="2"/>
          </rPr>
          <t>Institute:</t>
        </r>
        <r>
          <rPr>
            <sz val="8"/>
            <color indexed="81"/>
            <rFont val="Tahoma"/>
            <family val="2"/>
          </rPr>
          <t xml:space="preserve">
Field Trips
Assessment Testing
Transportation
Special Events
Uniforms</t>
        </r>
      </text>
    </comment>
    <comment ref="B33" authorId="0" shapeId="0" xr:uid="{00000000-0006-0000-0400-00000B000000}">
      <text>
        <r>
          <rPr>
            <b/>
            <sz val="8"/>
            <color indexed="81"/>
            <rFont val="Tahoma"/>
            <family val="2"/>
          </rPr>
          <t>Institute:</t>
        </r>
        <r>
          <rPr>
            <sz val="8"/>
            <color indexed="81"/>
            <rFont val="Tahoma"/>
            <family val="2"/>
          </rPr>
          <t xml:space="preserve">
Leases (i.e. copier)
Printing
Postage
Copying</t>
        </r>
      </text>
    </comment>
    <comment ref="B35" authorId="0" shapeId="0" xr:uid="{00000000-0006-0000-0400-00000C000000}">
      <text>
        <r>
          <rPr>
            <b/>
            <sz val="8"/>
            <color indexed="81"/>
            <rFont val="Tahoma"/>
            <family val="2"/>
          </rPr>
          <t>Institute:</t>
        </r>
        <r>
          <rPr>
            <sz val="8"/>
            <color indexed="81"/>
            <rFont val="Tahoma"/>
            <family val="2"/>
          </rPr>
          <t xml:space="preserve">
Interest 
Board Development
Bad Debt
Misc. Fees (i.e. Licensing)
Uniforms
All Other 
</t>
        </r>
        <r>
          <rPr>
            <b/>
            <sz val="8"/>
            <color indexed="81"/>
            <rFont val="Tahoma"/>
            <family val="2"/>
          </rPr>
          <t>(If any questions contact the Institute)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Flack, John</author>
    <author>flackjo</author>
  </authors>
  <commentList>
    <comment ref="F82" authorId="0" shapeId="0" xr:uid="{00000000-0006-0000-0500-000001000000}">
      <text>
        <r>
          <rPr>
            <b/>
            <sz val="9"/>
            <color indexed="81"/>
            <rFont val="Tahoma"/>
            <family val="2"/>
          </rPr>
          <t>Flack, John:</t>
        </r>
        <r>
          <rPr>
            <sz val="9"/>
            <color indexed="81"/>
            <rFont val="Tahoma"/>
            <family val="2"/>
          </rPr>
          <t xml:space="preserve">
The "Surviving" Ed Corp will not open until 2020-21.
</t>
        </r>
      </text>
    </comment>
    <comment ref="E105" authorId="1" shapeId="0" xr:uid="{00000000-0006-0000-0500-000002000000}">
      <text>
        <r>
          <rPr>
            <b/>
            <sz val="9"/>
            <color indexed="81"/>
            <rFont val="Tahoma"/>
            <family val="2"/>
          </rPr>
          <t>flackjo:</t>
        </r>
        <r>
          <rPr>
            <sz val="9"/>
            <color indexed="81"/>
            <rFont val="Tahoma"/>
            <family val="2"/>
          </rPr>
          <t xml:space="preserve">
Excellence Boys and Excellence Girls merged in 2014-15 into "Excellence Charter Schools." (Code 505)
They are to "re-merge" in 2015-16 into "Uncommon New York City Charter Schools," code 509.</t>
        </r>
      </text>
    </comment>
    <comment ref="E106" authorId="1" shapeId="0" xr:uid="{00000000-0006-0000-0500-000003000000}">
      <text>
        <r>
          <rPr>
            <b/>
            <sz val="9"/>
            <color indexed="81"/>
            <rFont val="Tahoma"/>
            <family val="2"/>
          </rPr>
          <t>flackjo:</t>
        </r>
        <r>
          <rPr>
            <sz val="9"/>
            <color indexed="81"/>
            <rFont val="Tahoma"/>
            <family val="2"/>
          </rPr>
          <t xml:space="preserve">
Excellence Boys and Excellence Girls merged in 2014-15 into "Excellence Charter Schools." (Code 505)
They are to "re-merge" in 2015-16 into "Uncommon New York City Charter Schools," code 509</t>
        </r>
      </text>
    </comment>
  </commentList>
</comments>
</file>

<file path=xl/sharedStrings.xml><?xml version="1.0" encoding="utf-8"?>
<sst xmlns="http://schemas.openxmlformats.org/spreadsheetml/2006/main" count="706" uniqueCount="455">
  <si>
    <t>Total Expenses</t>
  </si>
  <si>
    <t>Total</t>
  </si>
  <si>
    <t>Other</t>
  </si>
  <si>
    <t xml:space="preserve">Other </t>
  </si>
  <si>
    <t>OTHER</t>
  </si>
  <si>
    <t>EXPENSES</t>
  </si>
  <si>
    <t>Program Services</t>
  </si>
  <si>
    <t>Regular Education</t>
  </si>
  <si>
    <t>Retirement</t>
  </si>
  <si>
    <t>Technology</t>
  </si>
  <si>
    <t>Insurance</t>
  </si>
  <si>
    <t>Utilities</t>
  </si>
  <si>
    <t>Repairs &amp; Maintenance</t>
  </si>
  <si>
    <t>Special Education</t>
  </si>
  <si>
    <t>Fundraising</t>
  </si>
  <si>
    <t>Office Expense</t>
  </si>
  <si>
    <t>No. of Positions</t>
  </si>
  <si>
    <t>Legal Service</t>
  </si>
  <si>
    <t>Accounting / Audit Services</t>
  </si>
  <si>
    <t>Management Company Fees</t>
  </si>
  <si>
    <t>Equipment / Furnishings</t>
  </si>
  <si>
    <t>Depreciation</t>
  </si>
  <si>
    <t>Fringe Benefits &amp; Payroll Taxes</t>
  </si>
  <si>
    <t>Staff Development</t>
  </si>
  <si>
    <t>Marketing  / Recruitment</t>
  </si>
  <si>
    <t>Supplies / Materials</t>
  </si>
  <si>
    <t xml:space="preserve">Food Service </t>
  </si>
  <si>
    <t>Student Services</t>
  </si>
  <si>
    <t>Total Salaries and Staff</t>
  </si>
  <si>
    <t>Other Purchased / Professional / Consulting Services</t>
  </si>
  <si>
    <t>Appendix D:</t>
  </si>
  <si>
    <t>Statement of Financial Position</t>
  </si>
  <si>
    <t>ASSETS</t>
  </si>
  <si>
    <t>CURRENT ASSETS</t>
  </si>
  <si>
    <t xml:space="preserve">Cash and cash equivalents </t>
  </si>
  <si>
    <t>Grants and contracts receivable</t>
  </si>
  <si>
    <t>Prepaid Expenses</t>
  </si>
  <si>
    <t>Contributions and other receivables</t>
  </si>
  <si>
    <t>TOTAL CURRENT ASSETS</t>
  </si>
  <si>
    <t>PROPERTY, BUILDING AND EQUIPMENT, net</t>
  </si>
  <si>
    <t>OTHER ASSETS</t>
  </si>
  <si>
    <t>TOTAL ASSETS</t>
  </si>
  <si>
    <t>LIABILITIES AND NET ASSETS</t>
  </si>
  <si>
    <t>CURRENT LIABILITIES</t>
  </si>
  <si>
    <t>Accounts payable and accrued expenses</t>
  </si>
  <si>
    <t>Accrued payroll and benefits</t>
  </si>
  <si>
    <t>Current maturities of long-term debt</t>
  </si>
  <si>
    <t>Short Term Debt - Bonds, Notes Payable</t>
  </si>
  <si>
    <t>TOTAL CURRENT LIABILITIES</t>
  </si>
  <si>
    <t>TOTAL LIABILITIES</t>
  </si>
  <si>
    <t>NET ASSETS</t>
  </si>
  <si>
    <t>TOTAL NET ASSETS</t>
  </si>
  <si>
    <t>TOTAL LIABILITIES AND NET ASSETS</t>
  </si>
  <si>
    <t>Appendix E:</t>
  </si>
  <si>
    <t>Statement of Activities</t>
  </si>
  <si>
    <t>REVENUE, GAINS AND OTHER SUPPORT</t>
  </si>
  <si>
    <t>Public School District</t>
  </si>
  <si>
    <t>Resident Student Enrollment</t>
  </si>
  <si>
    <t>Students with disabilities</t>
  </si>
  <si>
    <t>Grants and Contracts</t>
  </si>
  <si>
    <t>State and local</t>
  </si>
  <si>
    <t>Federal - Title and IDEA</t>
  </si>
  <si>
    <t>Federal - Other</t>
  </si>
  <si>
    <t>Food Service/Child Nutrition Program</t>
  </si>
  <si>
    <t>TOTAL REVENUE, GAINS AND OTHER SUPPORT</t>
  </si>
  <si>
    <t>Other Programs</t>
  </si>
  <si>
    <t>Management and general</t>
  </si>
  <si>
    <t>TOTAL OPERATING EXPENSES</t>
  </si>
  <si>
    <t>SURPLUS / (DEFICIT) FROM SCHOOL OPERATIONS</t>
  </si>
  <si>
    <t>SUPPORT AND OTHER REVENUE</t>
  </si>
  <si>
    <t>Contributions</t>
  </si>
  <si>
    <t>Foundations</t>
  </si>
  <si>
    <t>Individuals</t>
  </si>
  <si>
    <t>Corporations</t>
  </si>
  <si>
    <t>Interest income</t>
  </si>
  <si>
    <t>Miscellaneous income</t>
  </si>
  <si>
    <t>Net assets released from restriction</t>
  </si>
  <si>
    <t>TOTAL SUPPORT AND OTHER REVENUE</t>
  </si>
  <si>
    <t>CHANGE IN NET ASSETS</t>
  </si>
  <si>
    <t>NET ASSETS BEGINNING OF YEAR</t>
  </si>
  <si>
    <t>NET ASSETS END OF YEAR</t>
  </si>
  <si>
    <t>Appendix F:</t>
  </si>
  <si>
    <t>Statement of Cash Flows</t>
  </si>
  <si>
    <t>CASH FLOWS - OPERATING ACTIVITIES</t>
  </si>
  <si>
    <t>Increase (decrease) in net assets</t>
  </si>
  <si>
    <t xml:space="preserve">Revenues from School Districts </t>
  </si>
  <si>
    <t>Accounts Receivable</t>
  </si>
  <si>
    <t>Due from School Districts</t>
  </si>
  <si>
    <t>Grants Receivable</t>
  </si>
  <si>
    <t>Due from NYS</t>
  </si>
  <si>
    <t>Grant revenues</t>
  </si>
  <si>
    <t>Accounts Payable</t>
  </si>
  <si>
    <t>Accrued Expenses</t>
  </si>
  <si>
    <t>Accrued Liabilities</t>
  </si>
  <si>
    <t>Contributions and fund-raising activities</t>
  </si>
  <si>
    <t>Miscellaneous sources</t>
  </si>
  <si>
    <t>Deferred Revenue</t>
  </si>
  <si>
    <t>Interest payments</t>
  </si>
  <si>
    <t>NET CASH PROVIDED FROM OPERATING ACTIVITIES</t>
  </si>
  <si>
    <t>CASH FLOWS - INVESTING ACTIVITIES</t>
  </si>
  <si>
    <t>Purchase of equipment</t>
  </si>
  <si>
    <t>NET CASH PROVIDED FROM INVESTING ACTIVITIES</t>
  </si>
  <si>
    <t>CASH FLOWS - FINANCING ACTIVITIES</t>
  </si>
  <si>
    <t>Principal payments on long-term debt</t>
  </si>
  <si>
    <t>NET CASH PROVIDED FROM FINANCING ACTIVITIES</t>
  </si>
  <si>
    <t>NET (DECREASE) INCREASE IN CASH AND CASH EQUIVALENTS</t>
  </si>
  <si>
    <t>Cash at beginning of year</t>
  </si>
  <si>
    <t>CASH AND CASH EQUIVALENTS AT END OF YEAR</t>
  </si>
  <si>
    <t>Appendix G:</t>
  </si>
  <si>
    <t>Statement of Functional Expenses</t>
  </si>
  <si>
    <t>Supporting Services</t>
  </si>
  <si>
    <t>Other Education</t>
  </si>
  <si>
    <t xml:space="preserve">Fund-raising  </t>
  </si>
  <si>
    <t>Management and General</t>
  </si>
  <si>
    <t> Total</t>
  </si>
  <si>
    <t xml:space="preserve"> $</t>
  </si>
  <si>
    <t>Personnel Services Costs</t>
  </si>
  <si>
    <t>Administrative Staff Personnel</t>
  </si>
  <si>
    <t>Instructional Personnel</t>
  </si>
  <si>
    <t>Non-Instructional Personnel</t>
  </si>
  <si>
    <t>PRIOR YEAR/PERIOD ADJUSTMENTS</t>
  </si>
  <si>
    <t>for SUNY Authorized Charter Schools</t>
  </si>
  <si>
    <t>EXPLANATIONS (if needed)</t>
  </si>
  <si>
    <t>*Please briefly explain any number in the 'Other' categories</t>
  </si>
  <si>
    <t>School Fiscal Contact Name:</t>
  </si>
  <si>
    <t>School Fiscal Contact Email:</t>
  </si>
  <si>
    <t>School Fiscal Contact Phone:</t>
  </si>
  <si>
    <t>School Audit Contact Name:</t>
  </si>
  <si>
    <t>School Audit Contact Email:</t>
  </si>
  <si>
    <t>School Audit Contact Phone:</t>
  </si>
  <si>
    <t>School Audit Firm Name:</t>
  </si>
  <si>
    <t>Annual Financial Statement Audit Report</t>
  </si>
  <si>
    <t>Audit Period:</t>
  </si>
  <si>
    <t>Management Letter</t>
  </si>
  <si>
    <t>Corrective Action Plan</t>
  </si>
  <si>
    <t>Management Letter Response</t>
  </si>
  <si>
    <t>Total Program Services</t>
  </si>
  <si>
    <t>CK - Should be zero</t>
  </si>
  <si>
    <t>FILL IN GRAY CELLS</t>
  </si>
  <si>
    <t>Transmittal Form</t>
  </si>
  <si>
    <t xml:space="preserve">Accounts receivables </t>
  </si>
  <si>
    <t>Prepaid expenses</t>
  </si>
  <si>
    <t xml:space="preserve"> </t>
  </si>
  <si>
    <t>Audit Period</t>
  </si>
  <si>
    <t>AuditYr</t>
  </si>
  <si>
    <t>PriorYr</t>
  </si>
  <si>
    <t>Prior Period</t>
  </si>
  <si>
    <t>Date Submitted</t>
  </si>
  <si>
    <t>Report Due Date:</t>
  </si>
  <si>
    <t>Prior Period:</t>
  </si>
  <si>
    <t>x_AuditYr</t>
  </si>
  <si>
    <t>Charter School Name:</t>
  </si>
  <si>
    <t>x_PriorYr</t>
  </si>
  <si>
    <t>Enter Audit Period on "Transmittal Form &amp; School Info" tab</t>
  </si>
  <si>
    <t>Enter Prior Period on "Transmittal Form &amp; School Info" tab</t>
  </si>
  <si>
    <t>Enter Audit Period and Prior Period on "Transmittal Form &amp; School Info" tab</t>
  </si>
  <si>
    <t>Incomplete Entry Messages - VLOOKUP</t>
  </si>
  <si>
    <t>Building and Land Rent / Lease / Facility Finance Interest</t>
  </si>
  <si>
    <r>
      <rPr>
        <i/>
        <sz val="11.5"/>
        <rFont val="Calibri"/>
        <family val="2"/>
        <scheme val="minor"/>
      </rPr>
      <t>If not included</t>
    </r>
    <r>
      <rPr>
        <sz val="11.5"/>
        <rFont val="Calibri"/>
        <family val="2"/>
        <scheme val="minor"/>
      </rPr>
      <t xml:space="preserve">, state the reason(s) below.  Or, </t>
    </r>
    <r>
      <rPr>
        <i/>
        <sz val="11.5"/>
        <rFont val="Calibri"/>
        <family val="2"/>
        <scheme val="minor"/>
      </rPr>
      <t>if not applicable fill in</t>
    </r>
    <r>
      <rPr>
        <b/>
        <sz val="11.5"/>
        <rFont val="Calibri"/>
        <family val="2"/>
        <scheme val="minor"/>
      </rPr>
      <t>"N/A"</t>
    </r>
    <r>
      <rPr>
        <sz val="11.5"/>
        <rFont val="Calibri"/>
        <family val="2"/>
        <scheme val="minor"/>
      </rPr>
      <t>):</t>
    </r>
  </si>
  <si>
    <t>And, if applicable:</t>
  </si>
  <si>
    <t>Online Portal:</t>
  </si>
  <si>
    <t>SCHOOLS</t>
  </si>
  <si>
    <t>Academy Charter School, The</t>
  </si>
  <si>
    <t>Academy of the City Charter School</t>
  </si>
  <si>
    <t>Achievement First Apollo Charter School</t>
  </si>
  <si>
    <t>Achievement First Aspire Charter School</t>
  </si>
  <si>
    <t>Achievement First Brownsville Charter School</t>
  </si>
  <si>
    <t>Achievement First Bushwick Charter School</t>
  </si>
  <si>
    <t>Achievement First Linden Charter School</t>
  </si>
  <si>
    <t>Achievement First North Brooklyn Preparatory Charter School</t>
  </si>
  <si>
    <t>Albany Leadership Charter High School for Girls</t>
  </si>
  <si>
    <t>Atmosphere Academy Public Charter School</t>
  </si>
  <si>
    <t>Bedford Stuyvesant Collegiate Charter School</t>
  </si>
  <si>
    <t>Beginning with Children Charter School II</t>
  </si>
  <si>
    <t>Boys Preparatory Charter School of New York</t>
  </si>
  <si>
    <t>Bronx Charter School for Better Learning</t>
  </si>
  <si>
    <t>Bronx Charter School for Better Learning II</t>
  </si>
  <si>
    <t>Bronx Charter School for Excellence</t>
  </si>
  <si>
    <t>Bronx Preparatory Charter School</t>
  </si>
  <si>
    <t>Brooklyn Ascend Charter School</t>
  </si>
  <si>
    <t>Brooklyn Dreams Charter School</t>
  </si>
  <si>
    <t>Brooklyn East Collegiate Charter School</t>
  </si>
  <si>
    <t>Brooklyn Excelsior Charter School</t>
  </si>
  <si>
    <t>Broome Street Academy Charter High School</t>
  </si>
  <si>
    <t>Brownsville Ascend Charter School</t>
  </si>
  <si>
    <t>Brownsville Collegiate Charter School</t>
  </si>
  <si>
    <t>Buffalo United Charter School</t>
  </si>
  <si>
    <t>Bushwick Ascend Charter School</t>
  </si>
  <si>
    <t>Canarsie Ascend Charter School</t>
  </si>
  <si>
    <t>Central Brooklyn Ascend Charter School</t>
  </si>
  <si>
    <t>Central Queens Academy Charter School</t>
  </si>
  <si>
    <t>Children's Aid College Prep Charter School</t>
  </si>
  <si>
    <t>Community Partnership Charter School</t>
  </si>
  <si>
    <t>East Harlem Scholars Academy Charter School</t>
  </si>
  <si>
    <t>East Harlem Scholars Academy Charter School II</t>
  </si>
  <si>
    <t>Eugenio Maria de Hostos Charter School</t>
  </si>
  <si>
    <t>Excellence Boys Charter School of Bedford Stuyvesant</t>
  </si>
  <si>
    <t>Excellence Girls Charter School</t>
  </si>
  <si>
    <t>Explore Charter School</t>
  </si>
  <si>
    <t>Explore Empower Charter School</t>
  </si>
  <si>
    <t>Explore Exceed Charter School</t>
  </si>
  <si>
    <t>Explore Excel Charter School</t>
  </si>
  <si>
    <t>Family Life Academy Charter School</t>
  </si>
  <si>
    <t>Family Life Academy Charter School II</t>
  </si>
  <si>
    <t>Family Life Academy Charter School III</t>
  </si>
  <si>
    <t>Finn Academy: An Elmira Charter School</t>
  </si>
  <si>
    <t>Girls Preparatory Charter School of New York</t>
  </si>
  <si>
    <t>Girls Preparatory Charter School of the Bronx</t>
  </si>
  <si>
    <t>Grand Concourse Academy Charter School</t>
  </si>
  <si>
    <t>Harbor Science and Arts Charter School</t>
  </si>
  <si>
    <t>Harlem Link Charter School</t>
  </si>
  <si>
    <t>Harlem Prep Charter School</t>
  </si>
  <si>
    <t>Henry Johnson Charter School</t>
  </si>
  <si>
    <t>Icahn Charter School 1</t>
  </si>
  <si>
    <t>Icahn Charter School 2</t>
  </si>
  <si>
    <t>Icahn Charter School 3</t>
  </si>
  <si>
    <t>Icahn Charter School 4</t>
  </si>
  <si>
    <t>Icahn Charter School 5</t>
  </si>
  <si>
    <t>Icahn Charter School 6</t>
  </si>
  <si>
    <t>Icahn Charter School 7</t>
  </si>
  <si>
    <t>King Center Charter School</t>
  </si>
  <si>
    <t>Kings Collegiate Charter School</t>
  </si>
  <si>
    <t>KIPP Tech Valley Charter School</t>
  </si>
  <si>
    <t>Leadership Preparatory Bedford Stuyvesant Charter School</t>
  </si>
  <si>
    <t>Leadership Preparatory Brownsville Charter School</t>
  </si>
  <si>
    <t>Leadership Preparatory Canarsie Charter School</t>
  </si>
  <si>
    <t>Leadership Preparatory Ocean Hill Charter School</t>
  </si>
  <si>
    <t>Manhattan Charter School</t>
  </si>
  <si>
    <t>Manhattan Charter School II</t>
  </si>
  <si>
    <t>Merrick Academy - Queens Public Charter School</t>
  </si>
  <si>
    <t>Middle Village Preparatory Charter School</t>
  </si>
  <si>
    <t>New Roots Charter School</t>
  </si>
  <si>
    <t>New Visions Charter High School for Advanced Math and Science</t>
  </si>
  <si>
    <t>New Visions Charter High School for the Humanities</t>
  </si>
  <si>
    <t>New World Preparatory Charter School</t>
  </si>
  <si>
    <t>Ocean Hill Collegiate Charter School</t>
  </si>
  <si>
    <t>Our World Neighborhood Charter School</t>
  </si>
  <si>
    <t>Roosevelt Children's Academy Charter School</t>
  </si>
  <si>
    <t>Sisulu-Walker Charter School of Harlem</t>
  </si>
  <si>
    <t>South Buffalo Charter School</t>
  </si>
  <si>
    <t>Storefront Academy Charter School</t>
  </si>
  <si>
    <t>Success Academy Charter School - Bed Stuy 1</t>
  </si>
  <si>
    <t>Success Academy Charter School - Bed Stuy 2</t>
  </si>
  <si>
    <t>Success Academy Charter School - Bensonhurst</t>
  </si>
  <si>
    <t>Success Academy Charter School - Bergen Beach</t>
  </si>
  <si>
    <t>Success Academy Charter School - Bronx 1</t>
  </si>
  <si>
    <t>Success Academy Charter School - Bronx 2</t>
  </si>
  <si>
    <t>Success Academy Charter School - Bronx 3</t>
  </si>
  <si>
    <t>Success Academy Charter School - Bronx 4</t>
  </si>
  <si>
    <t>Success Academy Charter School - Cobble Hill</t>
  </si>
  <si>
    <t>Success Academy Charter School - Crown Heights</t>
  </si>
  <si>
    <t>Success Academy Charter School - Fort Greene</t>
  </si>
  <si>
    <t>Success Academy Charter School - Harlem 1</t>
  </si>
  <si>
    <t>Success Academy Charter School - Harlem 2</t>
  </si>
  <si>
    <t>Success Academy Charter School - Harlem 3</t>
  </si>
  <si>
    <t>Success Academy Charter School - Harlem 4</t>
  </si>
  <si>
    <t>Success Academy Charter School - Harlem 5</t>
  </si>
  <si>
    <t>Success Academy Charter School - Hell's Kitchen</t>
  </si>
  <si>
    <t>Success Academy Charter School - Prospect Heights</t>
  </si>
  <si>
    <t>Success Academy Charter School - Rosedale</t>
  </si>
  <si>
    <t>Success Academy Charter School - Springfield Gardens</t>
  </si>
  <si>
    <t>Success Academy Charter School - Union Square</t>
  </si>
  <si>
    <t>Success Academy Charter School - Upper West</t>
  </si>
  <si>
    <t>Success Academy Charter School - Washington Heights</t>
  </si>
  <si>
    <t>Success Academy Charter School - Williamsburg</t>
  </si>
  <si>
    <t>Tapestry Charter School</t>
  </si>
  <si>
    <t>True North Rochester Preparatory Charter School</t>
  </si>
  <si>
    <t>True North Rochester Preparatory Charter School - West Campus</t>
  </si>
  <si>
    <t>True North Troy Preparatory Charter School</t>
  </si>
  <si>
    <t>University Prep Charter High School</t>
  </si>
  <si>
    <t>University Preparatory Charter School for Young Men</t>
  </si>
  <si>
    <t>Williamsburg Collegiate Charter School</t>
  </si>
  <si>
    <t>Select from drop-down list →</t>
  </si>
  <si>
    <t>UPDATE  CELL C6 TO AUDIT YEAR (e.g. 2015-16 = 2016)</t>
  </si>
  <si>
    <t>Number</t>
  </si>
  <si>
    <t>Achievement First Crown Heights Charter School</t>
  </si>
  <si>
    <t>Achievement First East New York Charter School</t>
  </si>
  <si>
    <t>Achievement First Endeavor Charter School</t>
  </si>
  <si>
    <t>Achievement First Voyager Charter School</t>
  </si>
  <si>
    <t>Bronx Charter School for Excellence 2</t>
  </si>
  <si>
    <t>New York City Charter School of the Arts</t>
  </si>
  <si>
    <t>Rochester Preparatory Charter School 3</t>
  </si>
  <si>
    <t>Success Academy Charter School - Bed Stuy 3</t>
  </si>
  <si>
    <t>Success Academy Charter School - Bushwick</t>
  </si>
  <si>
    <t>Success Academy Charter School - Far Rockaway</t>
  </si>
  <si>
    <t>Success Academy Charter School - Flatbush</t>
  </si>
  <si>
    <t>Success Academy Charter School - South Jamaica</t>
  </si>
  <si>
    <t>NYC DoE Rental Assistance</t>
  </si>
  <si>
    <t>Academic Leadership Charter School</t>
  </si>
  <si>
    <t>Amber Charter School East Harlem</t>
  </si>
  <si>
    <t>Amber Charter School Kingsbridge</t>
  </si>
  <si>
    <t>Brilla College Preparatory Charter School</t>
  </si>
  <si>
    <t>Bronx Charter School for Excellence 3</t>
  </si>
  <si>
    <t>Brooklyn Emerging Leaders Academy Charter School</t>
  </si>
  <si>
    <t>Brooklyn Prospect Charter School - CSD 13</t>
  </si>
  <si>
    <t>Brooklyn Prospect Charter School - CSD 15</t>
  </si>
  <si>
    <t>Coney Island Preparatory Public Charter School</t>
  </si>
  <si>
    <t>Democracy Preparatory Charter School</t>
  </si>
  <si>
    <t>DREAM Charter School</t>
  </si>
  <si>
    <t>Elmwood Village Charter School Days Park</t>
  </si>
  <si>
    <t>Elmwood Village Charter School Hertel</t>
  </si>
  <si>
    <t>Forte Preparatory Academy Charter School</t>
  </si>
  <si>
    <t>Harlem Village Academy East Charter School</t>
  </si>
  <si>
    <t>Harlem Village Academy West Charter School</t>
  </si>
  <si>
    <t>Hyde Leadership Charter School</t>
  </si>
  <si>
    <t>International Leadership Charter High School</t>
  </si>
  <si>
    <t>Legacy College Preparatory Charter School</t>
  </si>
  <si>
    <t>PAVE Academy Charter School</t>
  </si>
  <si>
    <t>Success Academy Charter School - Harlem 6</t>
  </si>
  <si>
    <t>Success Academy Charter School - Hudson Yards</t>
  </si>
  <si>
    <t>BS&amp;CF</t>
  </si>
  <si>
    <t>MergeID</t>
  </si>
  <si>
    <t>EdCorp_SurvivingSchool</t>
  </si>
  <si>
    <t>SurvivingSchoolName</t>
  </si>
  <si>
    <t>Is Surviving School?</t>
  </si>
  <si>
    <t>School Name Selected</t>
  </si>
  <si>
    <t>MergeName</t>
  </si>
  <si>
    <t>Academy Charter School, The (Combined)</t>
  </si>
  <si>
    <t>Achievement First Brooklyn Charter Schools (Combined)</t>
  </si>
  <si>
    <t>Amber Charter School (Combined)</t>
  </si>
  <si>
    <t>Ascend Charter Schools (Combined)</t>
  </si>
  <si>
    <t>Brilla College Preparatory Charter Schools (Combined)</t>
  </si>
  <si>
    <t>Bronx Charter School for Excellence (Combined)</t>
  </si>
  <si>
    <t>Brooklyn Prospect Charter School (Combined)</t>
  </si>
  <si>
    <t>Community Partnership Charter School Education Corporation (Combined)</t>
  </si>
  <si>
    <t>Democracy Prep New York Charter Schools (Combined)</t>
  </si>
  <si>
    <t>East Harlem Scholars Academy Charter School (Combined)</t>
  </si>
  <si>
    <t>Explore Charter Schools of Brooklyn (Combined)</t>
  </si>
  <si>
    <t>Family Life Academy Charter Schools (Combined)</t>
  </si>
  <si>
    <t>Manhattan Charter Schools (Combined)</t>
  </si>
  <si>
    <t>Our World Neighborhood Charter School (Combined)</t>
  </si>
  <si>
    <t>Success Academy Charter Schools - NYC (Combined)</t>
  </si>
  <si>
    <t>True North Rochester Preparatory Charter School (Combined)</t>
  </si>
  <si>
    <t>Uncommon New York City Charter Schools (Combined)</t>
  </si>
  <si>
    <t>Zeta Charter Schools - New York City (Combined)</t>
  </si>
  <si>
    <t>Citizens of the World Charter School New York 1 (Combined)</t>
  </si>
  <si>
    <t>Elmwood Village Charter Schools (Combined)</t>
  </si>
  <si>
    <t>NYC Autism Charter Schools (Combined)</t>
  </si>
  <si>
    <t>Bronx Charter School for Better Learning (Combined)</t>
  </si>
  <si>
    <t/>
  </si>
  <si>
    <t>Survivor</t>
  </si>
  <si>
    <t>EdCorp</t>
  </si>
  <si>
    <t>Input Messages (Balance Sheet and Cash Flow)</t>
  </si>
  <si>
    <t>BS &amp; CF INPUT NOTES</t>
  </si>
  <si>
    <t>BSNOTE</t>
  </si>
  <si>
    <t>CFNOTE</t>
  </si>
  <si>
    <t>BS_1</t>
  </si>
  <si>
    <t>BS_2</t>
  </si>
  <si>
    <t>CF_1</t>
  </si>
  <si>
    <t>CF_2</t>
  </si>
  <si>
    <t>Need BS/CF</t>
  </si>
  <si>
    <t>Form 990; or Extension Form 8868</t>
  </si>
  <si>
    <t>LONG-TERM LIABILITIES</t>
  </si>
  <si>
    <t>Deferred Rent</t>
  </si>
  <si>
    <t>All other long-term debt and notes payable, net current maturities</t>
  </si>
  <si>
    <t>TOTAL LONG-TERM LIABILITIES</t>
  </si>
  <si>
    <t>4)</t>
  </si>
  <si>
    <t>3)</t>
  </si>
  <si>
    <t>5)</t>
  </si>
  <si>
    <t>6)</t>
  </si>
  <si>
    <t>7)</t>
  </si>
  <si>
    <t>8)</t>
  </si>
  <si>
    <t>The independent auditor’s report on financial statements and notes;</t>
  </si>
  <si>
    <t>Excel template file with appropriate sheets completed: Financial Position, Statement of Activities, Cash Flow and Functional Expenses worksheets; and</t>
  </si>
  <si>
    <t>Reports on internal controls over financial reporting and on compliance.</t>
  </si>
  <si>
    <t>Federal Single Audit/ Uniform Guidance in 2 CFR Part 200, Subpart F</t>
  </si>
  <si>
    <t>1)</t>
  </si>
  <si>
    <t>2)</t>
  </si>
  <si>
    <t>The additional items listed below should be included if applicable. Please explain the reason(s) if the items are not included.
Examples might include: a written management letter was not issued; the school did not expend federal funds in excess of the Single Audit Threshold of $750,000; the management letter response will be submitted by the following date (should be no later than 30 days from the submission of the report); etc.  If not applicable enter "N/A."</t>
  </si>
  <si>
    <t>Required 8 Items:</t>
  </si>
  <si>
    <t>SUNY CHARTER SCHOOLS INSTITUTE - Reporting Requirements:</t>
  </si>
  <si>
    <t>Public Prep Charter School Academies (Combined)</t>
  </si>
  <si>
    <t>Green Tech Charter School</t>
  </si>
  <si>
    <t>KIPP S.T.A.R. College Prep Charter School</t>
  </si>
  <si>
    <t>New Visions AIM Charter High School I</t>
  </si>
  <si>
    <t>New Visions AIM Charter High School II</t>
  </si>
  <si>
    <t>Brilla Veritas Charter School</t>
  </si>
  <si>
    <t>NYC Autism Charter School Bronx</t>
  </si>
  <si>
    <t>Urban Assembly Charter School for Computer Science</t>
  </si>
  <si>
    <t>Bronx Charter School for Excellence 4</t>
  </si>
  <si>
    <t>Our World Neighborhood Charter School 2</t>
  </si>
  <si>
    <t>Democracy Prep Harlem Charter School</t>
  </si>
  <si>
    <t>NYC Autism Charter School East Harlem</t>
  </si>
  <si>
    <t>Buffalo Collegiate Charter School</t>
  </si>
  <si>
    <t>Persistence Preparatory Academy Charter School</t>
  </si>
  <si>
    <t>Cypress Hills Ascend Charter School</t>
  </si>
  <si>
    <t>Elm Community Charter School</t>
  </si>
  <si>
    <t>Zeta Charter School - Inwood 1</t>
  </si>
  <si>
    <t>Zeta Charter School - Bronx 1</t>
  </si>
  <si>
    <t>Academy Charter School - Uniondale, The</t>
  </si>
  <si>
    <t>KIPP Always Mentally Prepared Charter School</t>
  </si>
  <si>
    <t>KIPP Infinity Charter School</t>
  </si>
  <si>
    <t>KIPP NYC Washington Heights Academy Charter School</t>
  </si>
  <si>
    <t>KIPP Freedom Charter School</t>
  </si>
  <si>
    <t>Democracy Prep Endurance Charter School</t>
  </si>
  <si>
    <t>Capital Preparatory Harlem Charter School</t>
  </si>
  <si>
    <t>Excellence Charter Schools (Combined)</t>
  </si>
  <si>
    <t>Achievement First Brownsville Charter School (Combined)</t>
  </si>
  <si>
    <t>Achievement First Bushwick Charter School (Combined)</t>
  </si>
  <si>
    <t>DREAM Charter School (Combined)</t>
  </si>
  <si>
    <t>University Prep Public Charter Schools (Combined)</t>
  </si>
  <si>
    <t>Storefont Academy Charter School (Combined)</t>
  </si>
  <si>
    <t>Harlem Village Academy Charter School (Combined)</t>
  </si>
  <si>
    <t>Capital Prep Charter Schools NY (Combined)</t>
  </si>
  <si>
    <t>KIPP NYC Public Charter Schools (Combined)</t>
  </si>
  <si>
    <r>
      <t xml:space="preserve">Select from drop-down list </t>
    </r>
    <r>
      <rPr>
        <sz val="10"/>
        <rFont val="Calibri"/>
        <family val="2"/>
      </rPr>
      <t>→</t>
    </r>
  </si>
  <si>
    <t>Brilla Caritas Charter School</t>
  </si>
  <si>
    <t>Brilla Pax Charter School</t>
  </si>
  <si>
    <t>Bronx Charter School for Excellence 5</t>
  </si>
  <si>
    <t>Brooklyn Prospect Charter School - CSD 15.2</t>
  </si>
  <si>
    <t>Buffalo Creek Academy Charter School</t>
  </si>
  <si>
    <t>Capital Preparatory Bronx Charter School</t>
  </si>
  <si>
    <t>Cardinal McCloskey Community Charter School</t>
  </si>
  <si>
    <t>DREAM Charter School Mott Haven</t>
  </si>
  <si>
    <t>East Brooklyn Ascend Charter School</t>
  </si>
  <si>
    <t>East Flatbush Ascend Charter School</t>
  </si>
  <si>
    <t>Girls Preparatory Charter School of the Bronx II</t>
  </si>
  <si>
    <t>Harlem Village Academy West 2 Charter School</t>
  </si>
  <si>
    <t>KIPP Bronx Charter School II</t>
  </si>
  <si>
    <t>KIPP Bronx Charter School III</t>
  </si>
  <si>
    <t>Lamad Academy Charter School</t>
  </si>
  <si>
    <t>Lefferts Gardens Ascend Charter School</t>
  </si>
  <si>
    <t>Storefront Academy Harlem Charter School</t>
  </si>
  <si>
    <t>Truxton Academy Charter School</t>
  </si>
  <si>
    <t>University Prep Charter Middle School</t>
  </si>
  <si>
    <t>Valence College Preparatory Charter School</t>
  </si>
  <si>
    <t>Wildflower New York Charter school</t>
  </si>
  <si>
    <t>Public Preparatory Charter School Academies (Combined)</t>
  </si>
  <si>
    <t>KIPP NYC Public Charter Schools II (Combined)</t>
  </si>
  <si>
    <t>Yes</t>
  </si>
  <si>
    <t>No</t>
  </si>
  <si>
    <t>Without Donor Restrictions</t>
  </si>
  <si>
    <t>With Donor Ristrictions</t>
  </si>
  <si>
    <t>With Donor Restrictions</t>
  </si>
  <si>
    <t>MergeID? (&gt;0 is a merged school, =0 is not merged)</t>
  </si>
  <si>
    <t>https://my.epicenternow.org/</t>
  </si>
  <si>
    <t>Zeta Charter School - Mount Eden</t>
  </si>
  <si>
    <t>Zeta Charter School - Tremont Park</t>
  </si>
  <si>
    <t>Brooklyn Prospect Charter School - CSD 13.2</t>
  </si>
  <si>
    <t>Achievement First Legacy Charter School</t>
  </si>
  <si>
    <t>Amber Charter School Inwood</t>
  </si>
  <si>
    <t>KIPP Beyond Charter School</t>
  </si>
  <si>
    <t>Earl Monroe New Renaissance Basketball Charter School</t>
  </si>
  <si>
    <t>v20220707</t>
  </si>
  <si>
    <t>KIPP Albany Community Charter School</t>
  </si>
  <si>
    <t>KIPP: Albany Community Public Charter Schools (Combined)</t>
  </si>
  <si>
    <t>2021-22</t>
  </si>
  <si>
    <t>2020-21</t>
  </si>
  <si>
    <t>Jennifer Rhoads</t>
  </si>
  <si>
    <t>jenniferrhoads@achievementfirst.org</t>
  </si>
  <si>
    <t>717-364-2432</t>
  </si>
  <si>
    <t>CohnReznick LLP</t>
  </si>
  <si>
    <t>Kimberly Nardone</t>
  </si>
  <si>
    <t>kimberly.nardone@cohnreznick.com</t>
  </si>
  <si>
    <t>959.200.7008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</si>
</sst>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0_);_(&quot;$&quot;* \(#,##0\);_(&quot;$&quot;* &quot;-&quot;_);_(@_)"/>
    <numFmt numFmtId="41" formatCode="_(* #,##0_);_(* \(#,##0\);_(* &quot;-&quot;_);_(@_)"/>
    <numFmt numFmtId="43" formatCode="_(* #,##0.00_);_(* \(#,##0.00\);_(* &quot;-&quot;??_);_(@_)"/>
    <numFmt numFmtId="164" formatCode="#,##0.00;[Red]\(#,##0.00\)"/>
    <numFmt numFmtId="165" formatCode="0_);\(0\)"/>
    <numFmt numFmtId="166" formatCode="[$-409]mmmm\ d\,\ yyyy;@"/>
    <numFmt numFmtId="167" formatCode="[&lt;=9999999]###\-####;\(###\)\ ###\-####"/>
    <numFmt numFmtId="168" formatCode="[$-F800]dddd\,\ mmmm\ dd\,\ yyyy"/>
    <numFmt numFmtId="169" formatCode="_(* #,##0_);_(* \(#,##0\);_(* &quot;-&quot;??_);_(@_)"/>
  </numFmts>
  <fonts count="56" x14ac:knownFonts="1">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sz val="8"/>
      <color indexed="81"/>
      <name val="Tahoma"/>
      <family val="2"/>
    </font>
    <font>
      <sz val="8"/>
      <color indexed="81"/>
      <name val="Tahoma"/>
      <family val="2"/>
    </font>
    <font>
      <b/>
      <sz val="11.5"/>
      <name val="Times New Roman"/>
      <family val="1"/>
    </font>
    <font>
      <b/>
      <sz val="10"/>
      <color indexed="9"/>
      <name val="Arial"/>
      <family val="2"/>
    </font>
    <font>
      <b/>
      <sz val="8"/>
      <color indexed="9"/>
      <name val="Arial"/>
      <family val="2"/>
    </font>
    <font>
      <b/>
      <sz val="8"/>
      <color indexed="8"/>
      <name val="Arial"/>
      <family val="2"/>
    </font>
    <font>
      <b/>
      <sz val="8"/>
      <color indexed="8"/>
      <name val="Courier New"/>
      <family val="3"/>
    </font>
    <font>
      <b/>
      <sz val="10"/>
      <color indexed="8"/>
      <name val="Arial"/>
      <family val="2"/>
    </font>
    <font>
      <sz val="10"/>
      <name val="Arial"/>
      <family val="2"/>
    </font>
    <font>
      <sz val="10"/>
      <color indexed="8"/>
      <name val="Arial"/>
      <family val="2"/>
    </font>
    <font>
      <b/>
      <i/>
      <sz val="10"/>
      <color indexed="8"/>
      <name val="Arial"/>
      <family val="2"/>
    </font>
    <font>
      <b/>
      <sz val="10"/>
      <color indexed="17"/>
      <name val="Arial"/>
      <family val="2"/>
    </font>
    <font>
      <b/>
      <sz val="10"/>
      <color indexed="13"/>
      <name val="Arial"/>
      <family val="2"/>
    </font>
    <font>
      <b/>
      <sz val="12"/>
      <color indexed="8"/>
      <name val="Arial"/>
      <family val="2"/>
    </font>
    <font>
      <sz val="8"/>
      <color indexed="8"/>
      <name val="Arial"/>
      <family val="2"/>
    </font>
    <font>
      <sz val="8"/>
      <color indexed="12"/>
      <name val="Arial"/>
      <family val="2"/>
    </font>
    <font>
      <sz val="8"/>
      <color indexed="8"/>
      <name val="Wingdings"/>
      <charset val="2"/>
    </font>
    <font>
      <b/>
      <sz val="14"/>
      <name val="Calibri"/>
      <family val="2"/>
      <scheme val="minor"/>
    </font>
    <font>
      <sz val="14"/>
      <name val="Calibri"/>
      <family val="2"/>
      <scheme val="minor"/>
    </font>
    <font>
      <sz val="11.5"/>
      <name val="Calibri"/>
      <family val="2"/>
      <scheme val="minor"/>
    </font>
    <font>
      <i/>
      <sz val="14"/>
      <name val="Calibri"/>
      <family val="2"/>
      <scheme val="minor"/>
    </font>
    <font>
      <b/>
      <sz val="11.5"/>
      <name val="Calibri"/>
      <family val="2"/>
      <scheme val="minor"/>
    </font>
    <font>
      <b/>
      <u/>
      <sz val="11.5"/>
      <name val="Calibri"/>
      <family val="2"/>
      <scheme val="minor"/>
    </font>
    <font>
      <u val="singleAccounting"/>
      <sz val="11.5"/>
      <name val="Calibri"/>
      <family val="2"/>
      <scheme val="minor"/>
    </font>
    <font>
      <b/>
      <sz val="11.5"/>
      <color theme="0"/>
      <name val="Calibri"/>
      <family val="2"/>
      <scheme val="minor"/>
    </font>
    <font>
      <b/>
      <i/>
      <sz val="11.5"/>
      <name val="Calibri"/>
      <family val="2"/>
      <scheme val="minor"/>
    </font>
    <font>
      <i/>
      <sz val="11.5"/>
      <name val="Calibri"/>
      <family val="2"/>
      <scheme val="minor"/>
    </font>
    <font>
      <sz val="9"/>
      <color indexed="81"/>
      <name val="Tahoma"/>
      <family val="2"/>
    </font>
    <font>
      <b/>
      <sz val="9"/>
      <color indexed="81"/>
      <name val="Tahoma"/>
      <family val="2"/>
    </font>
    <font>
      <b/>
      <sz val="10"/>
      <color theme="0"/>
      <name val="Arial"/>
      <family val="2"/>
    </font>
    <font>
      <sz val="8"/>
      <name val="Calibri"/>
      <family val="2"/>
      <scheme val="minor"/>
    </font>
    <font>
      <b/>
      <sz val="10"/>
      <name val="Arial"/>
      <family val="2"/>
    </font>
    <font>
      <sz val="10"/>
      <name val="Calibri"/>
      <family val="2"/>
      <scheme val="minor"/>
    </font>
    <font>
      <sz val="13"/>
      <name val="Calibri"/>
      <family val="2"/>
      <scheme val="minor"/>
    </font>
    <font>
      <sz val="10"/>
      <name val="Calibri"/>
      <family val="2"/>
    </font>
    <font>
      <sz val="10"/>
      <color theme="1"/>
      <name val="Calibri"/>
      <family val="2"/>
      <scheme val="minor"/>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12"/>
      </patternFill>
    </fill>
    <fill>
      <patternFill patternType="solid">
        <fgColor indexed="9"/>
      </patternFill>
    </fill>
    <fill>
      <patternFill patternType="solid">
        <fgColor indexed="43"/>
      </patternFill>
    </fill>
    <fill>
      <patternFill patternType="solid">
        <fgColor indexed="26"/>
      </patternFill>
    </fill>
    <fill>
      <patternFill patternType="solid">
        <fgColor indexed="13"/>
      </patternFill>
    </fill>
    <fill>
      <patternFill patternType="solid">
        <fgColor indexed="17"/>
      </patternFill>
    </fill>
    <fill>
      <patternFill patternType="solid">
        <fgColor indexed="65"/>
        <bgColor indexed="64"/>
      </patternFill>
    </fill>
    <fill>
      <patternFill patternType="solid">
        <fgColor theme="3"/>
        <bgColor indexed="64"/>
      </patternFill>
    </fill>
    <fill>
      <patternFill patternType="solid">
        <fgColor rgb="FFFFFF00"/>
        <bgColor indexed="64"/>
      </patternFill>
    </fill>
    <fill>
      <patternFill patternType="solid">
        <fgColor theme="4"/>
        <bgColor theme="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s>
  <borders count="6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64"/>
      </bottom>
      <diagonal/>
    </border>
    <border>
      <left/>
      <right/>
      <top/>
      <bottom style="double">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right style="thin">
        <color theme="0" tint="-0.34998626667073579"/>
      </right>
      <top/>
      <bottom style="medium">
        <color indexed="64"/>
      </bottom>
      <diagonal/>
    </border>
    <border>
      <left/>
      <right style="thin">
        <color theme="0" tint="-0.34998626667073579"/>
      </right>
      <top style="medium">
        <color indexed="64"/>
      </top>
      <bottom style="medium">
        <color indexed="64"/>
      </bottom>
      <diagonal/>
    </border>
    <border>
      <left/>
      <right style="thin">
        <color theme="0" tint="-0.34998626667073579"/>
      </right>
      <top/>
      <bottom style="double">
        <color indexed="64"/>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right style="thin">
        <color theme="0" tint="-0.499984740745262"/>
      </right>
      <top/>
      <bottom style="medium">
        <color indexed="64"/>
      </bottom>
      <diagonal/>
    </border>
    <border>
      <left/>
      <right style="thin">
        <color theme="0" tint="-0.499984740745262"/>
      </right>
      <top style="medium">
        <color indexed="64"/>
      </top>
      <bottom style="medium">
        <color indexed="64"/>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24994659260841701"/>
      </left>
      <right style="thin">
        <color indexed="64"/>
      </right>
      <top/>
      <bottom/>
      <diagonal/>
    </border>
    <border>
      <left style="thin">
        <color theme="0" tint="-0.24994659260841701"/>
      </left>
      <right/>
      <top/>
      <bottom style="medium">
        <color auto="1"/>
      </bottom>
      <diagonal/>
    </border>
    <border>
      <left/>
      <right style="thin">
        <color theme="0" tint="-0.24994659260841701"/>
      </right>
      <top/>
      <bottom style="medium">
        <color auto="1"/>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s>
  <cellStyleXfs count="73">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3" borderId="0" applyNumberFormat="0" applyBorder="0" applyAlignment="0" applyProtection="0"/>
    <xf numFmtId="0" fontId="4" fillId="20" borderId="1" applyNumberFormat="0" applyAlignment="0" applyProtection="0"/>
    <xf numFmtId="0" fontId="5" fillId="21" borderId="2" applyNumberFormat="0" applyAlignment="0" applyProtection="0"/>
    <xf numFmtId="0" fontId="23" fillId="22" borderId="0">
      <alignment horizontal="left"/>
    </xf>
    <xf numFmtId="0" fontId="24" fillId="22" borderId="0">
      <alignment horizontal="right"/>
    </xf>
    <xf numFmtId="0" fontId="25" fillId="23" borderId="0">
      <alignment horizontal="center"/>
    </xf>
    <xf numFmtId="0" fontId="24" fillId="22" borderId="0">
      <alignment horizontal="right"/>
    </xf>
    <xf numFmtId="0" fontId="26" fillId="23" borderId="0">
      <alignment horizontal="left"/>
    </xf>
    <xf numFmtId="0" fontId="6" fillId="0" borderId="0" applyNumberFormat="0" applyFill="0" applyBorder="0" applyAlignment="0" applyProtection="0"/>
    <xf numFmtId="0" fontId="7" fillId="4" borderId="0" applyNumberFormat="0" applyBorder="0" applyAlignment="0" applyProtection="0"/>
    <xf numFmtId="0" fontId="8" fillId="0" borderId="3" applyNumberFormat="0" applyFill="0" applyAlignment="0" applyProtection="0"/>
    <xf numFmtId="0" fontId="9" fillId="0" borderId="4" applyNumberFormat="0" applyFill="0" applyAlignment="0" applyProtection="0"/>
    <xf numFmtId="0" fontId="10" fillId="0" borderId="5" applyNumberFormat="0" applyFill="0" applyAlignment="0" applyProtection="0"/>
    <xf numFmtId="0" fontId="10" fillId="0" borderId="0" applyNumberFormat="0" applyFill="0" applyBorder="0" applyAlignment="0" applyProtection="0"/>
    <xf numFmtId="0" fontId="11" fillId="0" borderId="0" applyNumberFormat="0" applyFill="0" applyBorder="0" applyAlignment="0" applyProtection="0">
      <alignment vertical="top"/>
      <protection locked="0"/>
    </xf>
    <xf numFmtId="0" fontId="12" fillId="7" borderId="1" applyNumberFormat="0" applyAlignment="0" applyProtection="0"/>
    <xf numFmtId="0" fontId="23" fillId="22" borderId="0">
      <alignment horizontal="left"/>
    </xf>
    <xf numFmtId="0" fontId="27" fillId="23" borderId="0">
      <alignment horizontal="left"/>
    </xf>
    <xf numFmtId="0" fontId="13" fillId="0" borderId="6" applyNumberFormat="0" applyFill="0" applyAlignment="0" applyProtection="0"/>
    <xf numFmtId="0" fontId="14" fillId="24" borderId="0" applyNumberFormat="0" applyBorder="0" applyAlignment="0" applyProtection="0"/>
    <xf numFmtId="0" fontId="28" fillId="0" borderId="0"/>
    <xf numFmtId="0" fontId="1" fillId="25" borderId="7" applyNumberFormat="0" applyFont="0" applyAlignment="0" applyProtection="0"/>
    <xf numFmtId="0" fontId="15" fillId="20" borderId="8" applyNumberFormat="0" applyAlignment="0" applyProtection="0"/>
    <xf numFmtId="164" fontId="29" fillId="23" borderId="0">
      <alignment horizontal="right"/>
    </xf>
    <xf numFmtId="0" fontId="30" fillId="26" borderId="0">
      <alignment horizontal="center"/>
    </xf>
    <xf numFmtId="0" fontId="23" fillId="27" borderId="0"/>
    <xf numFmtId="0" fontId="31" fillId="23" borderId="0" applyBorder="0">
      <alignment horizontal="centerContinuous"/>
    </xf>
    <xf numFmtId="0" fontId="32" fillId="27" borderId="0" applyBorder="0">
      <alignment horizontal="centerContinuous"/>
    </xf>
    <xf numFmtId="0" fontId="27" fillId="24" borderId="0">
      <alignment horizontal="center"/>
    </xf>
    <xf numFmtId="49" fontId="33" fillId="23" borderId="0">
      <alignment horizontal="center"/>
    </xf>
    <xf numFmtId="0" fontId="24" fillId="22" borderId="0">
      <alignment horizontal="center"/>
    </xf>
    <xf numFmtId="0" fontId="24" fillId="22" borderId="0">
      <alignment horizontal="centerContinuous"/>
    </xf>
    <xf numFmtId="0" fontId="34" fillId="23" borderId="0">
      <alignment horizontal="left"/>
    </xf>
    <xf numFmtId="49" fontId="34" fillId="23" borderId="0">
      <alignment horizontal="center"/>
    </xf>
    <xf numFmtId="0" fontId="23" fillId="22" borderId="0">
      <alignment horizontal="left"/>
    </xf>
    <xf numFmtId="49" fontId="34" fillId="23" borderId="0">
      <alignment horizontal="left"/>
    </xf>
    <xf numFmtId="0" fontId="23" fillId="22" borderId="0">
      <alignment horizontal="centerContinuous"/>
    </xf>
    <xf numFmtId="0" fontId="23" fillId="22" borderId="0">
      <alignment horizontal="right"/>
    </xf>
    <xf numFmtId="49" fontId="27" fillId="23" borderId="0">
      <alignment horizontal="left"/>
    </xf>
    <xf numFmtId="0" fontId="24" fillId="22" borderId="0">
      <alignment horizontal="right"/>
    </xf>
    <xf numFmtId="0" fontId="34" fillId="7" borderId="0">
      <alignment horizontal="center"/>
    </xf>
    <xf numFmtId="0" fontId="35" fillId="7" borderId="0">
      <alignment horizontal="center"/>
    </xf>
    <xf numFmtId="0" fontId="16" fillId="0" borderId="0" applyNumberFormat="0" applyFill="0" applyBorder="0" applyAlignment="0" applyProtection="0"/>
    <xf numFmtId="0" fontId="17" fillId="0" borderId="9" applyNumberFormat="0" applyFill="0" applyAlignment="0" applyProtection="0"/>
    <xf numFmtId="0" fontId="36" fillId="23" borderId="0">
      <alignment horizontal="center"/>
    </xf>
    <xf numFmtId="0" fontId="18" fillId="0" borderId="0" applyNumberFormat="0" applyFill="0" applyBorder="0" applyAlignment="0" applyProtection="0"/>
    <xf numFmtId="0" fontId="28" fillId="0" borderId="0"/>
    <xf numFmtId="43" fontId="28" fillId="0" borderId="0" applyFont="0" applyFill="0" applyBorder="0" applyAlignment="0" applyProtection="0"/>
  </cellStyleXfs>
  <cellXfs count="290">
    <xf numFmtId="0" fontId="0" fillId="0" borderId="0" xfId="0"/>
    <xf numFmtId="41" fontId="41" fillId="28" borderId="10" xfId="0" applyNumberFormat="1" applyFont="1" applyFill="1" applyBorder="1" applyAlignment="1">
      <alignment horizontal="right"/>
    </xf>
    <xf numFmtId="41" fontId="39" fillId="28" borderId="0" xfId="0" applyNumberFormat="1" applyFont="1" applyFill="1" applyAlignment="1">
      <alignment wrapText="1"/>
    </xf>
    <xf numFmtId="41" fontId="43" fillId="28" borderId="0" xfId="0" applyNumberFormat="1" applyFont="1" applyFill="1" applyAlignment="1">
      <alignment wrapText="1"/>
    </xf>
    <xf numFmtId="0" fontId="39" fillId="28" borderId="0" xfId="0" applyFont="1" applyFill="1"/>
    <xf numFmtId="0" fontId="44" fillId="29" borderId="21" xfId="0" applyFont="1" applyFill="1" applyBorder="1" applyAlignment="1">
      <alignment horizontal="center"/>
    </xf>
    <xf numFmtId="0" fontId="44" fillId="29" borderId="26" xfId="0" applyFont="1" applyFill="1" applyBorder="1" applyAlignment="1">
      <alignment horizontal="center"/>
    </xf>
    <xf numFmtId="41" fontId="41" fillId="28" borderId="10" xfId="0" applyNumberFormat="1" applyFont="1" applyFill="1" applyBorder="1"/>
    <xf numFmtId="41" fontId="41" fillId="28" borderId="10" xfId="0" applyNumberFormat="1" applyFont="1" applyFill="1" applyBorder="1" applyAlignment="1">
      <alignment horizontal="left"/>
    </xf>
    <xf numFmtId="41" fontId="41" fillId="28" borderId="12" xfId="0" applyNumberFormat="1" applyFont="1" applyFill="1" applyBorder="1" applyAlignment="1">
      <alignment horizontal="center"/>
    </xf>
    <xf numFmtId="41" fontId="39" fillId="28" borderId="0" xfId="0" applyNumberFormat="1" applyFont="1" applyFill="1"/>
    <xf numFmtId="41" fontId="41" fillId="28" borderId="13" xfId="0" applyNumberFormat="1" applyFont="1" applyFill="1" applyBorder="1" applyAlignment="1">
      <alignment horizontal="center" wrapText="1"/>
    </xf>
    <xf numFmtId="41" fontId="41" fillId="28" borderId="0" xfId="0" applyNumberFormat="1" applyFont="1" applyFill="1" applyAlignment="1">
      <alignment horizontal="center" wrapText="1"/>
    </xf>
    <xf numFmtId="42" fontId="39" fillId="28" borderId="11" xfId="0" applyNumberFormat="1" applyFont="1" applyFill="1" applyBorder="1" applyAlignment="1">
      <alignment wrapText="1"/>
    </xf>
    <xf numFmtId="42" fontId="39" fillId="28" borderId="0" xfId="0" applyNumberFormat="1" applyFont="1" applyFill="1" applyAlignment="1">
      <alignment wrapText="1"/>
    </xf>
    <xf numFmtId="0" fontId="39" fillId="28" borderId="0" xfId="0" applyFont="1" applyFill="1" applyAlignment="1">
      <alignment vertical="top" wrapText="1"/>
    </xf>
    <xf numFmtId="42" fontId="39" fillId="28" borderId="0" xfId="0" applyNumberFormat="1" applyFont="1" applyFill="1"/>
    <xf numFmtId="0" fontId="41" fillId="28" borderId="0" xfId="0" applyFont="1" applyFill="1" applyAlignment="1">
      <alignment horizontal="center"/>
    </xf>
    <xf numFmtId="41" fontId="39" fillId="28" borderId="0" xfId="0" applyNumberFormat="1" applyFont="1" applyFill="1" applyAlignment="1">
      <alignment vertical="top" wrapText="1"/>
    </xf>
    <xf numFmtId="42" fontId="39" fillId="28" borderId="10" xfId="0" applyNumberFormat="1" applyFont="1" applyFill="1" applyBorder="1" applyAlignment="1">
      <alignment vertical="top" wrapText="1"/>
    </xf>
    <xf numFmtId="42" fontId="39" fillId="28" borderId="0" xfId="0" applyNumberFormat="1" applyFont="1" applyFill="1" applyAlignment="1">
      <alignment vertical="top" wrapText="1"/>
    </xf>
    <xf numFmtId="41" fontId="41" fillId="28" borderId="0" xfId="0" applyNumberFormat="1" applyFont="1" applyFill="1" applyAlignment="1">
      <alignment horizontal="center" vertical="center"/>
    </xf>
    <xf numFmtId="0" fontId="39" fillId="28" borderId="12" xfId="0" applyFont="1" applyFill="1" applyBorder="1" applyAlignment="1">
      <alignment horizontal="center" vertical="top" wrapText="1"/>
    </xf>
    <xf numFmtId="0" fontId="39" fillId="28" borderId="0" xfId="0" applyFont="1" applyFill="1" applyAlignment="1">
      <alignment horizontal="center" vertical="top" wrapText="1"/>
    </xf>
    <xf numFmtId="0" fontId="39" fillId="28" borderId="10" xfId="0" applyFont="1" applyFill="1" applyBorder="1" applyAlignment="1">
      <alignment vertical="top" wrapText="1"/>
    </xf>
    <xf numFmtId="0" fontId="39" fillId="28" borderId="0" xfId="0" applyFont="1" applyFill="1" applyAlignment="1">
      <alignment horizontal="center" vertical="center" wrapText="1"/>
    </xf>
    <xf numFmtId="0" fontId="39" fillId="28" borderId="10" xfId="0" applyFont="1" applyFill="1" applyBorder="1" applyAlignment="1">
      <alignment horizontal="center" wrapText="1"/>
    </xf>
    <xf numFmtId="0" fontId="39" fillId="28" borderId="0" xfId="0" applyFont="1" applyFill="1" applyAlignment="1">
      <alignment horizontal="center" wrapText="1"/>
    </xf>
    <xf numFmtId="0" fontId="39" fillId="28" borderId="13" xfId="0" applyFont="1" applyFill="1" applyBorder="1" applyAlignment="1">
      <alignment horizontal="center" wrapText="1"/>
    </xf>
    <xf numFmtId="0" fontId="39" fillId="28" borderId="0" xfId="0" applyFont="1" applyFill="1" applyAlignment="1">
      <alignment horizontal="left" vertical="center"/>
    </xf>
    <xf numFmtId="43" fontId="39" fillId="28" borderId="0" xfId="0" applyNumberFormat="1" applyFont="1" applyFill="1" applyAlignment="1">
      <alignment horizontal="left" vertical="center"/>
    </xf>
    <xf numFmtId="0" fontId="39" fillId="0" borderId="0" xfId="0" applyFont="1" applyAlignment="1">
      <alignment horizontal="left" vertical="center"/>
    </xf>
    <xf numFmtId="3" fontId="39" fillId="28" borderId="0" xfId="0" applyNumberFormat="1" applyFont="1" applyFill="1"/>
    <xf numFmtId="0" fontId="39" fillId="28" borderId="0" xfId="0" applyFont="1" applyFill="1" applyAlignment="1">
      <alignment vertical="top"/>
    </xf>
    <xf numFmtId="1" fontId="41" fillId="28" borderId="13" xfId="0" applyNumberFormat="1" applyFont="1" applyFill="1" applyBorder="1" applyAlignment="1" applyProtection="1">
      <alignment horizontal="center"/>
      <protection hidden="1"/>
    </xf>
    <xf numFmtId="0" fontId="39" fillId="0" borderId="0" xfId="0" applyFont="1"/>
    <xf numFmtId="0" fontId="39" fillId="0" borderId="21" xfId="0" applyFont="1" applyBorder="1" applyAlignment="1">
      <alignment horizontal="center"/>
    </xf>
    <xf numFmtId="166" fontId="39" fillId="0" borderId="0" xfId="0" applyNumberFormat="1" applyFont="1"/>
    <xf numFmtId="166" fontId="39" fillId="0" borderId="21" xfId="0" applyNumberFormat="1" applyFont="1" applyBorder="1" applyAlignment="1">
      <alignment horizontal="center"/>
    </xf>
    <xf numFmtId="1" fontId="39" fillId="0" borderId="21" xfId="0" applyNumberFormat="1" applyFont="1" applyBorder="1" applyAlignment="1">
      <alignment horizontal="center"/>
    </xf>
    <xf numFmtId="0" fontId="39" fillId="0" borderId="21" xfId="0" applyFont="1" applyBorder="1" applyAlignment="1">
      <alignment horizontal="center" vertical="top"/>
    </xf>
    <xf numFmtId="0" fontId="28" fillId="0" borderId="21" xfId="0" applyFont="1" applyBorder="1" applyAlignment="1">
      <alignment horizontal="center" vertical="center"/>
    </xf>
    <xf numFmtId="0" fontId="0" fillId="0" borderId="21" xfId="0" applyBorder="1"/>
    <xf numFmtId="0" fontId="44" fillId="29" borderId="26" xfId="0" applyFont="1" applyFill="1" applyBorder="1" applyAlignment="1">
      <alignment horizontal="centerContinuous"/>
    </xf>
    <xf numFmtId="0" fontId="39" fillId="0" borderId="0" xfId="0" applyFont="1" applyAlignment="1">
      <alignment horizontal="center"/>
    </xf>
    <xf numFmtId="0" fontId="39" fillId="0" borderId="21" xfId="0" applyFont="1" applyBorder="1"/>
    <xf numFmtId="1" fontId="39" fillId="30" borderId="21" xfId="0" applyNumberFormat="1" applyFont="1" applyFill="1" applyBorder="1" applyAlignment="1">
      <alignment horizontal="center"/>
    </xf>
    <xf numFmtId="0" fontId="45" fillId="30" borderId="21" xfId="0" applyFont="1" applyFill="1" applyBorder="1" applyAlignment="1">
      <alignment horizontal="center"/>
    </xf>
    <xf numFmtId="0" fontId="51" fillId="30" borderId="0" xfId="0" applyFont="1" applyFill="1"/>
    <xf numFmtId="0" fontId="49" fillId="31" borderId="0" xfId="0" applyFont="1" applyFill="1" applyAlignment="1">
      <alignment horizontal="right"/>
    </xf>
    <xf numFmtId="0" fontId="49" fillId="31" borderId="28" xfId="0" applyFont="1" applyFill="1" applyBorder="1" applyAlignment="1">
      <alignment vertical="top"/>
    </xf>
    <xf numFmtId="0" fontId="52" fillId="0" borderId="0" xfId="0" applyFont="1"/>
    <xf numFmtId="1" fontId="52" fillId="0" borderId="0" xfId="0" applyNumberFormat="1" applyFont="1" applyAlignment="1">
      <alignment horizontal="center"/>
    </xf>
    <xf numFmtId="0" fontId="52" fillId="0" borderId="0" xfId="0" applyFont="1" applyAlignment="1">
      <alignment horizontal="center"/>
    </xf>
    <xf numFmtId="0" fontId="28" fillId="0" borderId="0" xfId="0" applyFont="1"/>
    <xf numFmtId="0" fontId="51" fillId="0" borderId="0" xfId="0" applyFont="1"/>
    <xf numFmtId="0" fontId="28" fillId="0" borderId="21" xfId="0" applyFont="1" applyBorder="1"/>
    <xf numFmtId="0" fontId="51" fillId="0" borderId="21" xfId="0" applyFont="1" applyBorder="1" applyAlignment="1">
      <alignment horizontal="center"/>
    </xf>
    <xf numFmtId="0" fontId="51" fillId="0" borderId="21" xfId="0" applyFont="1" applyBorder="1"/>
    <xf numFmtId="0" fontId="51" fillId="0" borderId="0" xfId="0" applyFont="1" applyAlignment="1">
      <alignment horizontal="center"/>
    </xf>
    <xf numFmtId="0" fontId="44" fillId="29" borderId="29" xfId="0" applyFont="1" applyFill="1" applyBorder="1" applyAlignment="1">
      <alignment horizontal="centerContinuous"/>
    </xf>
    <xf numFmtId="0" fontId="0" fillId="0" borderId="30" xfId="0" applyBorder="1"/>
    <xf numFmtId="0" fontId="0" fillId="0" borderId="32" xfId="0" applyBorder="1"/>
    <xf numFmtId="0" fontId="19" fillId="0" borderId="21" xfId="0" quotePrefix="1" applyFont="1" applyBorder="1" applyAlignment="1">
      <alignment horizontal="left"/>
    </xf>
    <xf numFmtId="0" fontId="19" fillId="0" borderId="32" xfId="0" applyFont="1" applyBorder="1"/>
    <xf numFmtId="0" fontId="0" fillId="0" borderId="31" xfId="0" applyBorder="1"/>
    <xf numFmtId="0" fontId="19" fillId="0" borderId="33" xfId="0" applyFont="1" applyBorder="1"/>
    <xf numFmtId="0" fontId="0" fillId="0" borderId="27" xfId="0" applyBorder="1"/>
    <xf numFmtId="0" fontId="0" fillId="0" borderId="34" xfId="0" applyBorder="1"/>
    <xf numFmtId="0" fontId="44" fillId="29" borderId="21" xfId="0" applyFont="1" applyFill="1" applyBorder="1" applyAlignment="1">
      <alignment horizontal="centerContinuous"/>
    </xf>
    <xf numFmtId="0" fontId="51" fillId="0" borderId="33" xfId="0" applyFont="1" applyBorder="1" applyAlignment="1">
      <alignment horizontal="center"/>
    </xf>
    <xf numFmtId="42" fontId="39" fillId="32" borderId="0" xfId="0" applyNumberFormat="1" applyFont="1" applyFill="1" applyAlignment="1" applyProtection="1">
      <alignment wrapText="1"/>
      <protection locked="0"/>
    </xf>
    <xf numFmtId="41" fontId="39" fillId="32" borderId="0" xfId="0" applyNumberFormat="1" applyFont="1" applyFill="1" applyProtection="1">
      <protection locked="0"/>
    </xf>
    <xf numFmtId="41" fontId="39" fillId="32" borderId="0" xfId="0" applyNumberFormat="1" applyFont="1" applyFill="1" applyAlignment="1" applyProtection="1">
      <alignment wrapText="1"/>
      <protection locked="0"/>
    </xf>
    <xf numFmtId="41" fontId="43" fillId="32" borderId="0" xfId="0" applyNumberFormat="1" applyFont="1" applyFill="1" applyAlignment="1" applyProtection="1">
      <alignment wrapText="1"/>
      <protection locked="0"/>
    </xf>
    <xf numFmtId="0" fontId="39" fillId="33" borderId="0" xfId="0" applyFont="1" applyFill="1"/>
    <xf numFmtId="41" fontId="39" fillId="33" borderId="0" xfId="0" applyNumberFormat="1" applyFont="1" applyFill="1"/>
    <xf numFmtId="0" fontId="41" fillId="33" borderId="0" xfId="0" applyFont="1" applyFill="1"/>
    <xf numFmtId="0" fontId="41" fillId="33" borderId="0" xfId="0" applyFont="1" applyFill="1" applyAlignment="1">
      <alignment horizontal="center"/>
    </xf>
    <xf numFmtId="0" fontId="37" fillId="33" borderId="0" xfId="0" applyFont="1" applyFill="1" applyAlignment="1" applyProtection="1">
      <alignment horizontal="centerContinuous" wrapText="1"/>
      <protection hidden="1"/>
    </xf>
    <xf numFmtId="0" fontId="37" fillId="33" borderId="0" xfId="0" applyFont="1" applyFill="1" applyAlignment="1" applyProtection="1">
      <alignment horizontal="centerContinuous"/>
      <protection hidden="1"/>
    </xf>
    <xf numFmtId="0" fontId="39" fillId="33" borderId="0" xfId="0" applyFont="1" applyFill="1" applyAlignment="1">
      <alignment horizontal="center"/>
    </xf>
    <xf numFmtId="41" fontId="41" fillId="33" borderId="0" xfId="0" applyNumberFormat="1" applyFont="1" applyFill="1" applyAlignment="1">
      <alignment horizontal="center"/>
    </xf>
    <xf numFmtId="0" fontId="41" fillId="33" borderId="0" xfId="0" applyFont="1" applyFill="1" applyAlignment="1">
      <alignment horizontal="center" wrapText="1"/>
    </xf>
    <xf numFmtId="41" fontId="39" fillId="33" borderId="0" xfId="0" applyNumberFormat="1" applyFont="1" applyFill="1" applyAlignment="1">
      <alignment wrapText="1"/>
    </xf>
    <xf numFmtId="0" fontId="39" fillId="33" borderId="0" xfId="0" applyFont="1" applyFill="1" applyAlignment="1">
      <alignment wrapText="1"/>
    </xf>
    <xf numFmtId="42" fontId="39" fillId="33" borderId="0" xfId="0" applyNumberFormat="1" applyFont="1" applyFill="1" applyAlignment="1">
      <alignment wrapText="1"/>
    </xf>
    <xf numFmtId="41" fontId="43" fillId="33" borderId="0" xfId="0" applyNumberFormat="1" applyFont="1" applyFill="1" applyAlignment="1">
      <alignment wrapText="1"/>
    </xf>
    <xf numFmtId="41" fontId="41" fillId="33" borderId="0" xfId="0" applyNumberFormat="1" applyFont="1" applyFill="1"/>
    <xf numFmtId="41" fontId="41" fillId="33" borderId="0" xfId="0" applyNumberFormat="1" applyFont="1" applyFill="1" applyAlignment="1">
      <alignment wrapText="1"/>
    </xf>
    <xf numFmtId="0" fontId="37" fillId="33" borderId="0" xfId="0" applyFont="1" applyFill="1" applyAlignment="1" applyProtection="1">
      <alignment wrapText="1"/>
      <protection hidden="1"/>
    </xf>
    <xf numFmtId="0" fontId="37" fillId="34" borderId="0" xfId="0" applyFont="1" applyFill="1" applyAlignment="1" applyProtection="1">
      <alignment horizontal="centerContinuous" wrapText="1"/>
      <protection hidden="1"/>
    </xf>
    <xf numFmtId="0" fontId="37" fillId="34" borderId="0" xfId="0" applyFont="1" applyFill="1" applyAlignment="1" applyProtection="1">
      <alignment horizontal="centerContinuous"/>
      <protection hidden="1"/>
    </xf>
    <xf numFmtId="0" fontId="39" fillId="34" borderId="0" xfId="0" applyFont="1" applyFill="1"/>
    <xf numFmtId="41" fontId="41" fillId="34" borderId="10" xfId="0" applyNumberFormat="1" applyFont="1" applyFill="1" applyBorder="1" applyAlignment="1">
      <alignment horizontal="right"/>
    </xf>
    <xf numFmtId="1" fontId="41" fillId="34" borderId="10" xfId="0" applyNumberFormat="1" applyFont="1" applyFill="1" applyBorder="1" applyAlignment="1" applyProtection="1">
      <alignment horizontal="center" wrapText="1"/>
      <protection hidden="1"/>
    </xf>
    <xf numFmtId="0" fontId="41" fillId="34" borderId="0" xfId="0" applyFont="1" applyFill="1" applyAlignment="1">
      <alignment horizontal="center" wrapText="1"/>
    </xf>
    <xf numFmtId="0" fontId="42" fillId="34" borderId="0" xfId="0" applyFont="1" applyFill="1" applyAlignment="1">
      <alignment horizontal="left"/>
    </xf>
    <xf numFmtId="0" fontId="42" fillId="34" borderId="0" xfId="0" applyFont="1" applyFill="1" applyAlignment="1">
      <alignment wrapText="1"/>
    </xf>
    <xf numFmtId="0" fontId="42" fillId="34" borderId="0" xfId="0" applyFont="1" applyFill="1" applyAlignment="1">
      <alignment horizontal="center" wrapText="1"/>
    </xf>
    <xf numFmtId="41" fontId="41" fillId="34" borderId="0" xfId="0" applyNumberFormat="1" applyFont="1" applyFill="1" applyAlignment="1">
      <alignment wrapText="1"/>
    </xf>
    <xf numFmtId="41" fontId="39" fillId="34" borderId="0" xfId="0" applyNumberFormat="1" applyFont="1" applyFill="1" applyAlignment="1">
      <alignment wrapText="1"/>
    </xf>
    <xf numFmtId="0" fontId="39" fillId="34" borderId="0" xfId="0" applyFont="1" applyFill="1" applyAlignment="1">
      <alignment wrapText="1"/>
    </xf>
    <xf numFmtId="42" fontId="39" fillId="34" borderId="0" xfId="0" applyNumberFormat="1" applyFont="1" applyFill="1" applyAlignment="1">
      <alignment wrapText="1"/>
    </xf>
    <xf numFmtId="41" fontId="39" fillId="34" borderId="0" xfId="0" applyNumberFormat="1" applyFont="1" applyFill="1"/>
    <xf numFmtId="0" fontId="41" fillId="34" borderId="0" xfId="0" applyFont="1" applyFill="1" applyAlignment="1">
      <alignment horizontal="left" wrapText="1"/>
    </xf>
    <xf numFmtId="0" fontId="42" fillId="34" borderId="0" xfId="0" applyFont="1" applyFill="1"/>
    <xf numFmtId="0" fontId="41" fillId="34" borderId="0" xfId="0" applyFont="1" applyFill="1" applyAlignment="1">
      <alignment horizontal="left"/>
    </xf>
    <xf numFmtId="41" fontId="41" fillId="34" borderId="11" xfId="0" applyNumberFormat="1" applyFont="1" applyFill="1" applyBorder="1"/>
    <xf numFmtId="0" fontId="41" fillId="34" borderId="0" xfId="0" applyFont="1" applyFill="1" applyAlignment="1">
      <alignment wrapText="1"/>
    </xf>
    <xf numFmtId="41" fontId="43" fillId="34" borderId="0" xfId="0" applyNumberFormat="1" applyFont="1" applyFill="1" applyAlignment="1">
      <alignment wrapText="1"/>
    </xf>
    <xf numFmtId="0" fontId="41" fillId="34" borderId="0" xfId="0" applyFont="1" applyFill="1"/>
    <xf numFmtId="41" fontId="41" fillId="34" borderId="11" xfId="0" applyNumberFormat="1" applyFont="1" applyFill="1" applyBorder="1" applyAlignment="1">
      <alignment wrapText="1"/>
    </xf>
    <xf numFmtId="0" fontId="39" fillId="34" borderId="0" xfId="0" applyFont="1" applyFill="1" applyAlignment="1">
      <alignment horizontal="right"/>
    </xf>
    <xf numFmtId="0" fontId="39" fillId="34" borderId="10" xfId="0" applyFont="1" applyFill="1" applyBorder="1"/>
    <xf numFmtId="0" fontId="39" fillId="34" borderId="16" xfId="0" applyFont="1" applyFill="1" applyBorder="1" applyAlignment="1" applyProtection="1">
      <alignment horizontal="left" wrapText="1"/>
      <protection locked="0"/>
    </xf>
    <xf numFmtId="0" fontId="41" fillId="34" borderId="14" xfId="0" applyFont="1" applyFill="1" applyBorder="1" applyAlignment="1">
      <alignment horizontal="left"/>
    </xf>
    <xf numFmtId="0" fontId="41" fillId="34" borderId="17" xfId="0" applyFont="1" applyFill="1" applyBorder="1" applyAlignment="1">
      <alignment horizontal="left"/>
    </xf>
    <xf numFmtId="0" fontId="41" fillId="34" borderId="15" xfId="0" applyFont="1" applyFill="1" applyBorder="1" applyAlignment="1">
      <alignment horizontal="left"/>
    </xf>
    <xf numFmtId="0" fontId="39" fillId="34" borderId="18" xfId="0" applyFont="1" applyFill="1" applyBorder="1" applyAlignment="1" applyProtection="1">
      <alignment horizontal="left"/>
      <protection locked="0"/>
    </xf>
    <xf numFmtId="168" fontId="39" fillId="34" borderId="18" xfId="0" applyNumberFormat="1" applyFont="1" applyFill="1" applyBorder="1" applyAlignment="1" applyProtection="1">
      <alignment horizontal="left"/>
      <protection hidden="1"/>
    </xf>
    <xf numFmtId="0" fontId="39" fillId="34" borderId="15" xfId="0" applyFont="1" applyFill="1" applyBorder="1"/>
    <xf numFmtId="167" fontId="39" fillId="34" borderId="18" xfId="0" applyNumberFormat="1" applyFont="1" applyFill="1" applyBorder="1" applyAlignment="1" applyProtection="1">
      <alignment horizontal="left"/>
      <protection locked="0"/>
    </xf>
    <xf numFmtId="0" fontId="53" fillId="34" borderId="0" xfId="0" applyFont="1" applyFill="1"/>
    <xf numFmtId="0" fontId="50" fillId="33" borderId="0" xfId="0" applyFont="1" applyFill="1" applyAlignment="1">
      <alignment horizontal="right"/>
    </xf>
    <xf numFmtId="166" fontId="39" fillId="33" borderId="0" xfId="0" applyNumberFormat="1" applyFont="1" applyFill="1"/>
    <xf numFmtId="0" fontId="39" fillId="34" borderId="35" xfId="0" applyFont="1" applyFill="1" applyBorder="1"/>
    <xf numFmtId="0" fontId="39" fillId="34" borderId="36" xfId="0" applyFont="1" applyFill="1" applyBorder="1"/>
    <xf numFmtId="0" fontId="39" fillId="34" borderId="37" xfId="0" applyFont="1" applyFill="1" applyBorder="1"/>
    <xf numFmtId="0" fontId="39" fillId="34" borderId="38" xfId="0" applyFont="1" applyFill="1" applyBorder="1"/>
    <xf numFmtId="0" fontId="39" fillId="34" borderId="39" xfId="0" applyFont="1" applyFill="1" applyBorder="1"/>
    <xf numFmtId="0" fontId="45" fillId="28" borderId="43" xfId="0" applyFont="1" applyFill="1" applyBorder="1" applyAlignment="1">
      <alignment horizontal="center"/>
    </xf>
    <xf numFmtId="0" fontId="45" fillId="28" borderId="0" xfId="0" applyFont="1" applyFill="1" applyAlignment="1">
      <alignment horizontal="center"/>
    </xf>
    <xf numFmtId="41" fontId="41" fillId="28" borderId="45" xfId="0" applyNumberFormat="1" applyFont="1" applyFill="1" applyBorder="1"/>
    <xf numFmtId="1" fontId="41" fillId="28" borderId="44" xfId="0" applyNumberFormat="1" applyFont="1" applyFill="1" applyBorder="1" applyAlignment="1" applyProtection="1">
      <alignment horizontal="center"/>
      <protection hidden="1"/>
    </xf>
    <xf numFmtId="41" fontId="39" fillId="28" borderId="43" xfId="0" applyNumberFormat="1" applyFont="1" applyFill="1" applyBorder="1"/>
    <xf numFmtId="41" fontId="41" fillId="28" borderId="46" xfId="0" applyNumberFormat="1" applyFont="1" applyFill="1" applyBorder="1" applyAlignment="1">
      <alignment horizontal="center" wrapText="1"/>
    </xf>
    <xf numFmtId="41" fontId="41" fillId="28" borderId="44" xfId="0" applyNumberFormat="1" applyFont="1" applyFill="1" applyBorder="1" applyAlignment="1">
      <alignment horizontal="center" wrapText="1"/>
    </xf>
    <xf numFmtId="42" fontId="39" fillId="32" borderId="44" xfId="0" applyNumberFormat="1" applyFont="1" applyFill="1" applyBorder="1" applyAlignment="1" applyProtection="1">
      <alignment wrapText="1"/>
      <protection locked="0"/>
    </xf>
    <xf numFmtId="41" fontId="39" fillId="32" borderId="44" xfId="0" applyNumberFormat="1" applyFont="1" applyFill="1" applyBorder="1" applyAlignment="1" applyProtection="1">
      <alignment wrapText="1"/>
      <protection locked="0"/>
    </xf>
    <xf numFmtId="41" fontId="39" fillId="28" borderId="44" xfId="0" applyNumberFormat="1" applyFont="1" applyFill="1" applyBorder="1" applyAlignment="1">
      <alignment wrapText="1"/>
    </xf>
    <xf numFmtId="41" fontId="43" fillId="32" borderId="44" xfId="0" applyNumberFormat="1" applyFont="1" applyFill="1" applyBorder="1" applyAlignment="1" applyProtection="1">
      <alignment wrapText="1"/>
      <protection locked="0"/>
    </xf>
    <xf numFmtId="0" fontId="45" fillId="28" borderId="0" xfId="0" applyFont="1" applyFill="1"/>
    <xf numFmtId="0" fontId="45" fillId="28" borderId="44" xfId="0" applyFont="1" applyFill="1" applyBorder="1"/>
    <xf numFmtId="41" fontId="39" fillId="28" borderId="44" xfId="0" applyNumberFormat="1" applyFont="1" applyFill="1" applyBorder="1"/>
    <xf numFmtId="41" fontId="39" fillId="0" borderId="44" xfId="0" applyNumberFormat="1" applyFont="1" applyBorder="1" applyAlignment="1">
      <alignment wrapText="1"/>
    </xf>
    <xf numFmtId="42" fontId="39" fillId="28" borderId="47" xfId="0" applyNumberFormat="1" applyFont="1" applyFill="1" applyBorder="1" applyAlignment="1">
      <alignment wrapText="1"/>
    </xf>
    <xf numFmtId="41" fontId="39" fillId="28" borderId="49" xfId="0" applyNumberFormat="1" applyFont="1" applyFill="1" applyBorder="1"/>
    <xf numFmtId="41" fontId="39" fillId="28" borderId="50" xfId="0" applyNumberFormat="1" applyFont="1" applyFill="1" applyBorder="1"/>
    <xf numFmtId="41" fontId="39" fillId="32" borderId="10" xfId="0" applyNumberFormat="1" applyFont="1" applyFill="1" applyBorder="1" applyAlignment="1" applyProtection="1">
      <alignment vertical="top" wrapText="1"/>
      <protection locked="0"/>
    </xf>
    <xf numFmtId="41" fontId="39" fillId="32" borderId="0" xfId="0" applyNumberFormat="1" applyFont="1" applyFill="1" applyAlignment="1" applyProtection="1">
      <alignment vertical="top" wrapText="1"/>
      <protection locked="0"/>
    </xf>
    <xf numFmtId="0" fontId="37" fillId="28" borderId="54" xfId="0" applyFont="1" applyFill="1" applyBorder="1" applyProtection="1">
      <protection hidden="1"/>
    </xf>
    <xf numFmtId="0" fontId="45" fillId="28" borderId="54" xfId="0" applyFont="1" applyFill="1" applyBorder="1" applyAlignment="1">
      <alignment horizontal="center"/>
    </xf>
    <xf numFmtId="41" fontId="41" fillId="28" borderId="56" xfId="0" applyNumberFormat="1" applyFont="1" applyFill="1" applyBorder="1"/>
    <xf numFmtId="1" fontId="41" fillId="28" borderId="57" xfId="0" applyNumberFormat="1" applyFont="1" applyFill="1" applyBorder="1" applyAlignment="1" applyProtection="1">
      <alignment horizontal="center"/>
      <protection hidden="1"/>
    </xf>
    <xf numFmtId="0" fontId="41" fillId="28" borderId="55" xfId="0" applyFont="1" applyFill="1" applyBorder="1" applyAlignment="1">
      <alignment horizontal="center"/>
    </xf>
    <xf numFmtId="0" fontId="41" fillId="28" borderId="54" xfId="0" applyFont="1" applyFill="1" applyBorder="1" applyAlignment="1">
      <alignment vertical="top"/>
    </xf>
    <xf numFmtId="0" fontId="39" fillId="28" borderId="55" xfId="0" applyFont="1" applyFill="1" applyBorder="1"/>
    <xf numFmtId="0" fontId="39" fillId="28" borderId="54" xfId="0" applyFont="1" applyFill="1" applyBorder="1"/>
    <xf numFmtId="42" fontId="39" fillId="32" borderId="0" xfId="0" applyNumberFormat="1" applyFont="1" applyFill="1" applyAlignment="1" applyProtection="1">
      <alignment vertical="top" wrapText="1"/>
      <protection locked="0"/>
    </xf>
    <xf numFmtId="42" fontId="39" fillId="32" borderId="55" xfId="0" applyNumberFormat="1" applyFont="1" applyFill="1" applyBorder="1" applyAlignment="1" applyProtection="1">
      <alignment vertical="top" wrapText="1"/>
      <protection locked="0"/>
    </xf>
    <xf numFmtId="41" fontId="39" fillId="32" borderId="55" xfId="0" applyNumberFormat="1" applyFont="1" applyFill="1" applyBorder="1" applyProtection="1">
      <protection locked="0"/>
    </xf>
    <xf numFmtId="41" fontId="39" fillId="32" borderId="55" xfId="0" applyNumberFormat="1" applyFont="1" applyFill="1" applyBorder="1" applyAlignment="1" applyProtection="1">
      <alignment vertical="top" wrapText="1"/>
      <protection locked="0"/>
    </xf>
    <xf numFmtId="0" fontId="39" fillId="32" borderId="0" xfId="0" applyFont="1" applyFill="1" applyAlignment="1" applyProtection="1">
      <alignment vertical="top"/>
      <protection locked="0"/>
    </xf>
    <xf numFmtId="41" fontId="39" fillId="32" borderId="56" xfId="0" applyNumberFormat="1" applyFont="1" applyFill="1" applyBorder="1" applyAlignment="1" applyProtection="1">
      <alignment vertical="top" wrapText="1"/>
      <protection locked="0"/>
    </xf>
    <xf numFmtId="42" fontId="39" fillId="28" borderId="0" xfId="0" applyNumberFormat="1" applyFont="1" applyFill="1" applyAlignment="1">
      <alignment horizontal="center" vertical="top" wrapText="1"/>
    </xf>
    <xf numFmtId="42" fontId="39" fillId="28" borderId="55" xfId="0" applyNumberFormat="1" applyFont="1" applyFill="1" applyBorder="1" applyAlignment="1">
      <alignment horizontal="center" vertical="top" wrapText="1"/>
    </xf>
    <xf numFmtId="0" fontId="39" fillId="28" borderId="54" xfId="0" applyFont="1" applyFill="1" applyBorder="1" applyAlignment="1">
      <alignment horizontal="left" vertical="top"/>
    </xf>
    <xf numFmtId="0" fontId="39" fillId="28" borderId="0" xfId="0" applyFont="1" applyFill="1" applyAlignment="1">
      <alignment horizontal="left" vertical="top" wrapText="1" indent="8"/>
    </xf>
    <xf numFmtId="42" fontId="39" fillId="28" borderId="55" xfId="0" applyNumberFormat="1" applyFont="1" applyFill="1" applyBorder="1" applyAlignment="1">
      <alignment vertical="top" wrapText="1"/>
    </xf>
    <xf numFmtId="0" fontId="39" fillId="28" borderId="54" xfId="0" applyFont="1" applyFill="1" applyBorder="1" applyAlignment="1">
      <alignment vertical="top"/>
    </xf>
    <xf numFmtId="42" fontId="39" fillId="28" borderId="56" xfId="0" applyNumberFormat="1" applyFont="1" applyFill="1" applyBorder="1" applyAlignment="1">
      <alignment vertical="top" wrapText="1"/>
    </xf>
    <xf numFmtId="42" fontId="39" fillId="28" borderId="59" xfId="0" applyNumberFormat="1" applyFont="1" applyFill="1" applyBorder="1" applyAlignment="1">
      <alignment vertical="top" wrapText="1"/>
    </xf>
    <xf numFmtId="42" fontId="39" fillId="28" borderId="60" xfId="0" applyNumberFormat="1" applyFont="1" applyFill="1" applyBorder="1" applyAlignment="1">
      <alignment vertical="top" wrapText="1"/>
    </xf>
    <xf numFmtId="43" fontId="39" fillId="32" borderId="0" xfId="0" applyNumberFormat="1" applyFont="1" applyFill="1" applyAlignment="1" applyProtection="1">
      <alignment horizontal="left" vertical="center"/>
      <protection locked="0"/>
    </xf>
    <xf numFmtId="0" fontId="37" fillId="28" borderId="51" xfId="0" applyFont="1" applyFill="1" applyBorder="1" applyAlignment="1" applyProtection="1">
      <alignment horizontal="centerContinuous" wrapText="1"/>
      <protection hidden="1"/>
    </xf>
    <xf numFmtId="0" fontId="37" fillId="28" borderId="52" xfId="0" applyFont="1" applyFill="1" applyBorder="1" applyAlignment="1" applyProtection="1">
      <alignment horizontal="centerContinuous" wrapText="1"/>
      <protection hidden="1"/>
    </xf>
    <xf numFmtId="0" fontId="37" fillId="28" borderId="53" xfId="0" applyFont="1" applyFill="1" applyBorder="1" applyAlignment="1" applyProtection="1">
      <alignment horizontal="centerContinuous" wrapText="1"/>
      <protection hidden="1"/>
    </xf>
    <xf numFmtId="0" fontId="45" fillId="28" borderId="54" xfId="0" applyFont="1" applyFill="1" applyBorder="1" applyAlignment="1">
      <alignment horizontal="center" vertical="center"/>
    </xf>
    <xf numFmtId="0" fontId="45" fillId="28" borderId="0" xfId="0" applyFont="1" applyFill="1" applyAlignment="1">
      <alignment horizontal="center" vertical="center"/>
    </xf>
    <xf numFmtId="1" fontId="41" fillId="28" borderId="57" xfId="0" applyNumberFormat="1" applyFont="1" applyFill="1" applyBorder="1" applyAlignment="1" applyProtection="1">
      <alignment horizontal="center" vertical="center" wrapText="1"/>
      <protection hidden="1"/>
    </xf>
    <xf numFmtId="0" fontId="39" fillId="28" borderId="54" xfId="0" applyFont="1" applyFill="1" applyBorder="1" applyAlignment="1">
      <alignment vertical="top" wrapText="1"/>
    </xf>
    <xf numFmtId="0" fontId="39" fillId="28" borderId="57" xfId="0" applyFont="1" applyFill="1" applyBorder="1"/>
    <xf numFmtId="0" fontId="39" fillId="28" borderId="54" xfId="0" applyFont="1" applyFill="1" applyBorder="1" applyAlignment="1">
      <alignment horizontal="left" vertical="center"/>
    </xf>
    <xf numFmtId="0" fontId="39" fillId="28" borderId="55" xfId="0" applyFont="1" applyFill="1" applyBorder="1" applyAlignment="1">
      <alignment vertical="top" wrapText="1"/>
    </xf>
    <xf numFmtId="43" fontId="39" fillId="28" borderId="0" xfId="0" applyNumberFormat="1" applyFont="1" applyFill="1" applyAlignment="1">
      <alignment vertical="top" wrapText="1"/>
    </xf>
    <xf numFmtId="41" fontId="39" fillId="28" borderId="55" xfId="0" applyNumberFormat="1" applyFont="1" applyFill="1" applyBorder="1" applyAlignment="1">
      <alignment vertical="top" wrapText="1"/>
    </xf>
    <xf numFmtId="3" fontId="39" fillId="28" borderId="54" xfId="0" applyNumberFormat="1" applyFont="1" applyFill="1" applyBorder="1"/>
    <xf numFmtId="41" fontId="43" fillId="32" borderId="0" xfId="0" applyNumberFormat="1" applyFont="1" applyFill="1" applyAlignment="1" applyProtection="1">
      <alignment vertical="top" wrapText="1"/>
      <protection locked="0"/>
    </xf>
    <xf numFmtId="41" fontId="43" fillId="28" borderId="0" xfId="0" applyNumberFormat="1" applyFont="1" applyFill="1" applyAlignment="1">
      <alignment vertical="top" wrapText="1"/>
    </xf>
    <xf numFmtId="41" fontId="43" fillId="32" borderId="55" xfId="0" applyNumberFormat="1" applyFont="1" applyFill="1" applyBorder="1" applyAlignment="1" applyProtection="1">
      <alignment vertical="top" wrapText="1"/>
      <protection locked="0"/>
    </xf>
    <xf numFmtId="0" fontId="39" fillId="28" borderId="58" xfId="0" applyFont="1" applyFill="1" applyBorder="1" applyAlignment="1">
      <alignment vertical="top"/>
    </xf>
    <xf numFmtId="0" fontId="39" fillId="28" borderId="59" xfId="0" applyFont="1" applyFill="1" applyBorder="1" applyAlignment="1">
      <alignment vertical="top" wrapText="1"/>
    </xf>
    <xf numFmtId="0" fontId="39" fillId="28" borderId="59" xfId="0" applyFont="1" applyFill="1" applyBorder="1"/>
    <xf numFmtId="42" fontId="39" fillId="33" borderId="0" xfId="0" applyNumberFormat="1" applyFont="1" applyFill="1"/>
    <xf numFmtId="0" fontId="41" fillId="33" borderId="0" xfId="0" applyFont="1" applyFill="1" applyAlignment="1">
      <alignment horizontal="left"/>
    </xf>
    <xf numFmtId="0" fontId="41" fillId="33" borderId="0" xfId="0" applyFont="1" applyFill="1" applyAlignment="1">
      <alignment horizontal="right"/>
    </xf>
    <xf numFmtId="0" fontId="41" fillId="33" borderId="0" xfId="0" applyFont="1" applyFill="1" applyAlignment="1">
      <alignment vertical="top" wrapText="1"/>
    </xf>
    <xf numFmtId="0" fontId="39" fillId="33" borderId="0" xfId="0" applyFont="1" applyFill="1" applyAlignment="1">
      <alignment vertical="top" wrapText="1"/>
    </xf>
    <xf numFmtId="0" fontId="39" fillId="33" borderId="0" xfId="0" applyFont="1" applyFill="1" applyAlignment="1">
      <alignment horizontal="center" vertical="center"/>
    </xf>
    <xf numFmtId="41" fontId="43" fillId="34" borderId="0" xfId="0" applyNumberFormat="1" applyFont="1" applyFill="1" applyAlignment="1" applyProtection="1">
      <alignment wrapText="1"/>
      <protection locked="0"/>
    </xf>
    <xf numFmtId="0" fontId="41" fillId="34" borderId="0" xfId="0" applyFont="1" applyFill="1" applyAlignment="1">
      <alignment horizontal="left" vertical="center" wrapText="1"/>
    </xf>
    <xf numFmtId="41" fontId="39" fillId="34" borderId="11" xfId="0" applyNumberFormat="1" applyFont="1" applyFill="1" applyBorder="1" applyAlignment="1">
      <alignment vertical="center" wrapText="1"/>
    </xf>
    <xf numFmtId="41" fontId="39" fillId="34" borderId="0" xfId="0" applyNumberFormat="1" applyFont="1" applyFill="1" applyAlignment="1">
      <alignment vertical="center" wrapText="1"/>
    </xf>
    <xf numFmtId="41" fontId="39" fillId="28" borderId="0" xfId="0" applyNumberFormat="1" applyFont="1" applyFill="1" applyAlignment="1">
      <alignment horizontal="center" wrapText="1"/>
    </xf>
    <xf numFmtId="41" fontId="39" fillId="28" borderId="44" xfId="0" applyNumberFormat="1" applyFont="1" applyFill="1" applyBorder="1" applyAlignment="1">
      <alignment horizontal="center" wrapText="1"/>
    </xf>
    <xf numFmtId="0" fontId="41" fillId="34" borderId="0" xfId="0" applyFont="1" applyFill="1" applyAlignment="1">
      <alignment horizontal="left" wrapText="1" readingOrder="1"/>
    </xf>
    <xf numFmtId="0" fontId="39" fillId="34" borderId="38" xfId="0" applyFont="1" applyFill="1" applyBorder="1" applyAlignment="1">
      <alignment horizontal="right" vertical="top"/>
    </xf>
    <xf numFmtId="0" fontId="39" fillId="34" borderId="38" xfId="0" applyFont="1" applyFill="1" applyBorder="1" applyAlignment="1">
      <alignment horizontal="right"/>
    </xf>
    <xf numFmtId="0" fontId="41" fillId="34" borderId="38" xfId="0" applyFont="1" applyFill="1" applyBorder="1"/>
    <xf numFmtId="0" fontId="39" fillId="34" borderId="21" xfId="0" applyFont="1" applyFill="1" applyBorder="1" applyAlignment="1">
      <alignment vertical="top" wrapText="1"/>
    </xf>
    <xf numFmtId="0" fontId="39" fillId="34" borderId="62" xfId="0" applyFont="1" applyFill="1" applyBorder="1"/>
    <xf numFmtId="0" fontId="39" fillId="34" borderId="10" xfId="0" applyFont="1" applyFill="1" applyBorder="1" applyAlignment="1">
      <alignment horizontal="left" vertical="top" wrapText="1"/>
    </xf>
    <xf numFmtId="0" fontId="39" fillId="34" borderId="63" xfId="0" applyFont="1" applyFill="1" applyBorder="1"/>
    <xf numFmtId="41" fontId="41" fillId="28" borderId="43" xfId="0" applyNumberFormat="1" applyFont="1" applyFill="1" applyBorder="1"/>
    <xf numFmtId="41" fontId="41" fillId="28" borderId="0" xfId="0" applyNumberFormat="1" applyFont="1" applyFill="1" applyAlignment="1">
      <alignment wrapText="1"/>
    </xf>
    <xf numFmtId="0" fontId="45" fillId="28" borderId="43" xfId="0" applyFont="1" applyFill="1" applyBorder="1"/>
    <xf numFmtId="41" fontId="39" fillId="28" borderId="48" xfId="0" applyNumberFormat="1" applyFont="1" applyFill="1" applyBorder="1"/>
    <xf numFmtId="0" fontId="55" fillId="36" borderId="64" xfId="0" applyFont="1" applyFill="1" applyBorder="1"/>
    <xf numFmtId="0" fontId="55" fillId="35" borderId="64" xfId="0" applyFont="1" applyFill="1" applyBorder="1"/>
    <xf numFmtId="0" fontId="55" fillId="36" borderId="65" xfId="0" applyFont="1" applyFill="1" applyBorder="1"/>
    <xf numFmtId="0" fontId="55" fillId="35" borderId="65" xfId="0" applyFont="1" applyFill="1" applyBorder="1"/>
    <xf numFmtId="1" fontId="55" fillId="35" borderId="65" xfId="0" applyNumberFormat="1" applyFont="1" applyFill="1" applyBorder="1" applyAlignment="1">
      <alignment horizontal="center"/>
    </xf>
    <xf numFmtId="0" fontId="55" fillId="36" borderId="65" xfId="0" applyFont="1" applyFill="1" applyBorder="1" applyAlignment="1">
      <alignment horizontal="center"/>
    </xf>
    <xf numFmtId="0" fontId="11" fillId="34" borderId="0" xfId="39" applyFill="1" applyBorder="1" applyAlignment="1" applyProtection="1"/>
    <xf numFmtId="1" fontId="52" fillId="35" borderId="65" xfId="0" applyNumberFormat="1" applyFont="1" applyFill="1" applyBorder="1" applyAlignment="1">
      <alignment horizontal="center"/>
    </xf>
    <xf numFmtId="0" fontId="52" fillId="0" borderId="65" xfId="0" applyFont="1" applyBorder="1"/>
    <xf numFmtId="1" fontId="52" fillId="36" borderId="65" xfId="0" applyNumberFormat="1" applyFont="1" applyFill="1" applyBorder="1" applyAlignment="1">
      <alignment horizontal="center"/>
    </xf>
    <xf numFmtId="167" fontId="39" fillId="0" borderId="19" xfId="0" applyNumberFormat="1" applyFont="1" applyBorder="1" applyAlignment="1" applyProtection="1">
      <alignment horizontal="left"/>
      <protection locked="0"/>
    </xf>
    <xf numFmtId="169" fontId="28" fillId="0" borderId="0" xfId="71" applyNumberFormat="1"/>
    <xf numFmtId="169" fontId="28" fillId="0" borderId="0" xfId="72" applyNumberFormat="1" applyFont="1" applyFill="1" applyAlignment="1"/>
    <xf numFmtId="0" fontId="39" fillId="34" borderId="38" xfId="0" applyFont="1" applyFill="1" applyBorder="1" applyAlignment="1">
      <alignment horizontal="right" vertical="center"/>
    </xf>
    <xf numFmtId="0" fontId="39" fillId="34" borderId="61" xfId="0" applyFont="1" applyFill="1" applyBorder="1" applyAlignment="1">
      <alignment horizontal="right" vertical="center"/>
    </xf>
    <xf numFmtId="0" fontId="41" fillId="34" borderId="20" xfId="0" applyFont="1" applyFill="1" applyBorder="1" applyAlignment="1">
      <alignment horizontal="left"/>
    </xf>
    <xf numFmtId="0" fontId="41" fillId="34" borderId="21" xfId="0" applyFont="1" applyFill="1" applyBorder="1" applyAlignment="1">
      <alignment horizontal="left"/>
    </xf>
    <xf numFmtId="0" fontId="37" fillId="34" borderId="0" xfId="0" applyFont="1" applyFill="1" applyAlignment="1">
      <alignment horizontal="center"/>
    </xf>
    <xf numFmtId="0" fontId="38" fillId="34" borderId="0" xfId="0" applyFont="1" applyFill="1"/>
    <xf numFmtId="0" fontId="41" fillId="34" borderId="22" xfId="0" applyFont="1" applyFill="1" applyBorder="1" applyAlignment="1">
      <alignment horizontal="left"/>
    </xf>
    <xf numFmtId="0" fontId="41" fillId="34" borderId="23" xfId="0" applyFont="1" applyFill="1" applyBorder="1" applyAlignment="1">
      <alignment horizontal="left"/>
    </xf>
    <xf numFmtId="0" fontId="40" fillId="34" borderId="0" xfId="0" applyFont="1" applyFill="1" applyAlignment="1">
      <alignment horizontal="center"/>
    </xf>
    <xf numFmtId="0" fontId="39" fillId="34" borderId="21" xfId="0" applyFont="1" applyFill="1" applyBorder="1" applyAlignment="1" applyProtection="1">
      <alignment horizontal="left" vertical="top"/>
      <protection locked="0"/>
    </xf>
    <xf numFmtId="0" fontId="39" fillId="34" borderId="0" xfId="0" applyFont="1" applyFill="1" applyAlignment="1">
      <alignment horizontal="left" vertical="top" wrapText="1" readingOrder="1"/>
    </xf>
    <xf numFmtId="0" fontId="39" fillId="34" borderId="17" xfId="0" applyFont="1" applyFill="1" applyBorder="1" applyAlignment="1">
      <alignment horizontal="left" vertical="top" wrapText="1"/>
    </xf>
    <xf numFmtId="0" fontId="39" fillId="34" borderId="34" xfId="0" applyFont="1" applyFill="1" applyBorder="1" applyAlignment="1">
      <alignment horizontal="left" vertical="top" wrapText="1"/>
    </xf>
    <xf numFmtId="0" fontId="39" fillId="34" borderId="21" xfId="0" applyFont="1" applyFill="1" applyBorder="1" applyAlignment="1">
      <alignment horizontal="left" vertical="center" wrapText="1"/>
    </xf>
    <xf numFmtId="0" fontId="39" fillId="34" borderId="0" xfId="0" applyFont="1" applyFill="1" applyAlignment="1">
      <alignment horizontal="left"/>
    </xf>
    <xf numFmtId="0" fontId="39" fillId="0" borderId="21" xfId="0" applyFont="1" applyBorder="1" applyAlignment="1" applyProtection="1">
      <alignment horizontal="left" vertical="top"/>
      <protection locked="0"/>
    </xf>
    <xf numFmtId="0" fontId="41" fillId="34" borderId="24" xfId="0" applyFont="1" applyFill="1" applyBorder="1" applyAlignment="1">
      <alignment horizontal="left"/>
    </xf>
    <xf numFmtId="0" fontId="41" fillId="34" borderId="25" xfId="0" applyFont="1" applyFill="1" applyBorder="1" applyAlignment="1">
      <alignment horizontal="left"/>
    </xf>
    <xf numFmtId="0" fontId="39" fillId="34" borderId="0" xfId="0" applyFont="1" applyFill="1" applyAlignment="1">
      <alignment horizontal="left" wrapText="1"/>
    </xf>
    <xf numFmtId="0" fontId="41" fillId="34" borderId="38" xfId="0" applyFont="1" applyFill="1" applyBorder="1" applyAlignment="1">
      <alignment horizontal="center" vertical="center" wrapText="1"/>
    </xf>
    <xf numFmtId="0" fontId="41" fillId="34" borderId="0" xfId="0" applyFont="1" applyFill="1" applyAlignment="1">
      <alignment horizontal="center" vertical="center" wrapText="1"/>
    </xf>
    <xf numFmtId="0" fontId="41" fillId="34" borderId="39" xfId="0" applyFont="1" applyFill="1" applyBorder="1" applyAlignment="1">
      <alignment horizontal="center" vertical="center" wrapText="1"/>
    </xf>
    <xf numFmtId="0" fontId="37" fillId="34" borderId="0" xfId="0" applyFont="1" applyFill="1" applyAlignment="1" applyProtection="1">
      <alignment horizontal="center" wrapText="1"/>
      <protection hidden="1"/>
    </xf>
    <xf numFmtId="0" fontId="42" fillId="34" borderId="0" xfId="0" applyFont="1" applyFill="1" applyAlignment="1">
      <alignment horizontal="center" wrapText="1"/>
    </xf>
    <xf numFmtId="0" fontId="39" fillId="34" borderId="0" xfId="0" applyFont="1" applyFill="1" applyAlignment="1">
      <alignment horizontal="center"/>
    </xf>
    <xf numFmtId="165" fontId="41" fillId="34" borderId="10" xfId="0" applyNumberFormat="1" applyFont="1" applyFill="1" applyBorder="1" applyAlignment="1">
      <alignment horizontal="left"/>
    </xf>
    <xf numFmtId="41" fontId="41" fillId="28" borderId="43" xfId="0" applyNumberFormat="1" applyFont="1" applyFill="1" applyBorder="1" applyAlignment="1">
      <alignment horizontal="right"/>
    </xf>
    <xf numFmtId="41" fontId="41" fillId="28" borderId="0" xfId="0" applyNumberFormat="1" applyFont="1" applyFill="1" applyAlignment="1">
      <alignment horizontal="right"/>
    </xf>
    <xf numFmtId="41" fontId="39" fillId="28" borderId="0" xfId="0" applyNumberFormat="1" applyFont="1" applyFill="1" applyAlignment="1">
      <alignment horizontal="center" wrapText="1"/>
    </xf>
    <xf numFmtId="41" fontId="39" fillId="28" borderId="44" xfId="0" applyNumberFormat="1" applyFont="1" applyFill="1" applyBorder="1" applyAlignment="1">
      <alignment horizontal="center" wrapText="1"/>
    </xf>
    <xf numFmtId="0" fontId="37" fillId="28" borderId="43" xfId="0" applyFont="1" applyFill="1" applyBorder="1" applyAlignment="1" applyProtection="1">
      <alignment horizontal="center"/>
      <protection hidden="1"/>
    </xf>
    <xf numFmtId="0" fontId="37" fillId="28" borderId="0" xfId="0" applyFont="1" applyFill="1" applyAlignment="1" applyProtection="1">
      <alignment horizontal="center"/>
      <protection hidden="1"/>
    </xf>
    <xf numFmtId="0" fontId="37" fillId="28" borderId="44" xfId="0" applyFont="1" applyFill="1" applyBorder="1" applyAlignment="1" applyProtection="1">
      <alignment horizontal="center"/>
      <protection hidden="1"/>
    </xf>
    <xf numFmtId="41" fontId="41" fillId="33" borderId="0" xfId="0" applyNumberFormat="1" applyFont="1" applyFill="1" applyAlignment="1">
      <alignment horizontal="center"/>
    </xf>
    <xf numFmtId="1" fontId="41" fillId="28" borderId="12" xfId="0" applyNumberFormat="1" applyFont="1" applyFill="1" applyBorder="1" applyAlignment="1" applyProtection="1">
      <alignment horizontal="center"/>
      <protection hidden="1"/>
    </xf>
    <xf numFmtId="0" fontId="41" fillId="28" borderId="12" xfId="0" applyFont="1" applyFill="1" applyBorder="1" applyAlignment="1" applyProtection="1">
      <alignment horizontal="center"/>
      <protection hidden="1"/>
    </xf>
    <xf numFmtId="0" fontId="39" fillId="28" borderId="43" xfId="0" applyFont="1" applyFill="1" applyBorder="1" applyAlignment="1">
      <alignment horizontal="center"/>
    </xf>
    <xf numFmtId="0" fontId="39" fillId="28" borderId="0" xfId="0" applyFont="1" applyFill="1" applyAlignment="1">
      <alignment horizontal="center"/>
    </xf>
    <xf numFmtId="0" fontId="39" fillId="28" borderId="44" xfId="0" applyFont="1" applyFill="1" applyBorder="1" applyAlignment="1">
      <alignment horizontal="center"/>
    </xf>
    <xf numFmtId="0" fontId="37" fillId="28" borderId="40" xfId="0" applyFont="1" applyFill="1" applyBorder="1" applyAlignment="1" applyProtection="1">
      <alignment horizontal="center" wrapText="1"/>
      <protection hidden="1"/>
    </xf>
    <xf numFmtId="0" fontId="37" fillId="28" borderId="41" xfId="0" applyFont="1" applyFill="1" applyBorder="1" applyAlignment="1" applyProtection="1">
      <alignment horizontal="center" wrapText="1"/>
      <protection hidden="1"/>
    </xf>
    <xf numFmtId="0" fontId="37" fillId="28" borderId="42" xfId="0" applyFont="1" applyFill="1" applyBorder="1" applyAlignment="1" applyProtection="1">
      <alignment horizontal="center" wrapText="1"/>
      <protection hidden="1"/>
    </xf>
    <xf numFmtId="0" fontId="37" fillId="28" borderId="51" xfId="0" applyFont="1" applyFill="1" applyBorder="1" applyAlignment="1" applyProtection="1">
      <alignment horizontal="center" wrapText="1"/>
      <protection hidden="1"/>
    </xf>
    <xf numFmtId="0" fontId="37" fillId="28" borderId="52" xfId="0" applyFont="1" applyFill="1" applyBorder="1" applyAlignment="1" applyProtection="1">
      <alignment horizontal="center" wrapText="1"/>
      <protection hidden="1"/>
    </xf>
    <xf numFmtId="0" fontId="37" fillId="28" borderId="53" xfId="0" applyFont="1" applyFill="1" applyBorder="1" applyAlignment="1" applyProtection="1">
      <alignment horizontal="center" wrapText="1"/>
      <protection hidden="1"/>
    </xf>
    <xf numFmtId="0" fontId="39" fillId="28" borderId="54" xfId="0" applyFont="1" applyFill="1" applyBorder="1" applyAlignment="1">
      <alignment horizontal="center"/>
    </xf>
    <xf numFmtId="0" fontId="39" fillId="28" borderId="55" xfId="0" applyFont="1" applyFill="1" applyBorder="1" applyAlignment="1">
      <alignment horizontal="center"/>
    </xf>
    <xf numFmtId="0" fontId="41" fillId="28" borderId="54" xfId="0" applyFont="1" applyFill="1" applyBorder="1" applyAlignment="1">
      <alignment horizontal="center" vertical="top"/>
    </xf>
    <xf numFmtId="0" fontId="41" fillId="28" borderId="0" xfId="0" applyFont="1" applyFill="1" applyAlignment="1">
      <alignment horizontal="center" vertical="top"/>
    </xf>
    <xf numFmtId="0" fontId="37" fillId="28" borderId="55" xfId="0" applyFont="1" applyFill="1" applyBorder="1" applyAlignment="1" applyProtection="1">
      <alignment horizontal="center"/>
      <protection hidden="1"/>
    </xf>
    <xf numFmtId="0" fontId="41" fillId="33" borderId="0" xfId="0" applyFont="1" applyFill="1" applyAlignment="1">
      <alignment vertical="top" wrapText="1"/>
    </xf>
    <xf numFmtId="0" fontId="41" fillId="28" borderId="58" xfId="0" applyFont="1" applyFill="1" applyBorder="1" applyAlignment="1">
      <alignment horizontal="center" vertical="top"/>
    </xf>
    <xf numFmtId="0" fontId="41" fillId="28" borderId="59" xfId="0" applyFont="1" applyFill="1" applyBorder="1" applyAlignment="1">
      <alignment horizontal="center" vertical="top"/>
    </xf>
    <xf numFmtId="0" fontId="37" fillId="28" borderId="54" xfId="0" applyFont="1" applyFill="1" applyBorder="1" applyAlignment="1" applyProtection="1">
      <alignment horizontal="center"/>
      <protection hidden="1"/>
    </xf>
    <xf numFmtId="0" fontId="39" fillId="28" borderId="13" xfId="0" applyFont="1" applyFill="1" applyBorder="1" applyAlignment="1">
      <alignment horizontal="center" vertical="top" wrapText="1"/>
    </xf>
    <xf numFmtId="1" fontId="41" fillId="28" borderId="13" xfId="0" applyNumberFormat="1" applyFont="1" applyFill="1" applyBorder="1" applyAlignment="1" applyProtection="1">
      <alignment horizontal="center" vertical="center"/>
      <protection hidden="1"/>
    </xf>
    <xf numFmtId="0" fontId="41" fillId="28" borderId="13" xfId="0" applyFont="1" applyFill="1" applyBorder="1" applyAlignment="1" applyProtection="1">
      <alignment horizontal="center" vertical="center"/>
      <protection hidden="1"/>
    </xf>
    <xf numFmtId="41" fontId="41" fillId="28" borderId="10" xfId="0" applyNumberFormat="1" applyFont="1" applyFill="1" applyBorder="1" applyAlignment="1">
      <alignment horizontal="center"/>
    </xf>
    <xf numFmtId="41" fontId="41" fillId="28" borderId="56" xfId="0" applyNumberFormat="1" applyFont="1" applyFill="1" applyBorder="1" applyAlignment="1">
      <alignment horizontal="center"/>
    </xf>
  </cellXfs>
  <cellStyles count="7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lumnAttributeAbovePrompt" xfId="28" xr:uid="{00000000-0005-0000-0000-00001B000000}"/>
    <cellStyle name="ColumnAttributePrompt" xfId="29" xr:uid="{00000000-0005-0000-0000-00001C000000}"/>
    <cellStyle name="ColumnAttributeValue" xfId="30" xr:uid="{00000000-0005-0000-0000-00001D000000}"/>
    <cellStyle name="ColumnHeadingPrompt" xfId="31" xr:uid="{00000000-0005-0000-0000-00001E000000}"/>
    <cellStyle name="ColumnHeadingValue" xfId="32" xr:uid="{00000000-0005-0000-0000-00001F000000}"/>
    <cellStyle name="Comma 2 2" xfId="72" xr:uid="{61708593-BF69-4897-B38A-AF20150B2AA7}"/>
    <cellStyle name="Explanatory Text" xfId="33" builtinId="53" customBuiltin="1"/>
    <cellStyle name="Good" xfId="34" builtinId="26" customBuiltin="1"/>
    <cellStyle name="Heading 1" xfId="35" builtinId="16" customBuiltin="1"/>
    <cellStyle name="Heading 2" xfId="36" builtinId="17" customBuiltin="1"/>
    <cellStyle name="Heading 3" xfId="37" builtinId="18" customBuiltin="1"/>
    <cellStyle name="Heading 4" xfId="38" builtinId="19" customBuiltin="1"/>
    <cellStyle name="Hyperlink" xfId="39" builtinId="8"/>
    <cellStyle name="Input" xfId="40" builtinId="20" customBuiltin="1"/>
    <cellStyle name="LineItemPrompt" xfId="41" xr:uid="{00000000-0005-0000-0000-000028000000}"/>
    <cellStyle name="LineItemValue" xfId="42" xr:uid="{00000000-0005-0000-0000-000029000000}"/>
    <cellStyle name="Linked Cell" xfId="43" builtinId="24" customBuiltin="1"/>
    <cellStyle name="Neutral" xfId="44" builtinId="28" customBuiltin="1"/>
    <cellStyle name="Normal" xfId="0" builtinId="0"/>
    <cellStyle name="Normal 2" xfId="45" xr:uid="{00000000-0005-0000-0000-00002D000000}"/>
    <cellStyle name="Normal 2 4" xfId="71" xr:uid="{13AC4793-91B3-4998-BC56-473244302561}"/>
    <cellStyle name="Note" xfId="46" builtinId="10" customBuiltin="1"/>
    <cellStyle name="Output" xfId="47" builtinId="21" customBuiltin="1"/>
    <cellStyle name="OUTPUT AMOUNTS" xfId="48" xr:uid="{00000000-0005-0000-0000-000030000000}"/>
    <cellStyle name="OUTPUT COLUMN HEADINGS" xfId="49" xr:uid="{00000000-0005-0000-0000-000031000000}"/>
    <cellStyle name="OUTPUT LINE ITEMS" xfId="50" xr:uid="{00000000-0005-0000-0000-000032000000}"/>
    <cellStyle name="OUTPUT REPORT HEADING" xfId="51" xr:uid="{00000000-0005-0000-0000-000033000000}"/>
    <cellStyle name="OUTPUT REPORT TITLE" xfId="52" xr:uid="{00000000-0005-0000-0000-000034000000}"/>
    <cellStyle name="ReportTitlePrompt" xfId="53" xr:uid="{00000000-0005-0000-0000-000035000000}"/>
    <cellStyle name="ReportTitleValue" xfId="54" xr:uid="{00000000-0005-0000-0000-000036000000}"/>
    <cellStyle name="RowAcctAbovePrompt" xfId="55" xr:uid="{00000000-0005-0000-0000-000037000000}"/>
    <cellStyle name="RowAcctSOBAbovePrompt" xfId="56" xr:uid="{00000000-0005-0000-0000-000038000000}"/>
    <cellStyle name="RowAcctSOBValue" xfId="57" xr:uid="{00000000-0005-0000-0000-000039000000}"/>
    <cellStyle name="RowAcctValue" xfId="58" xr:uid="{00000000-0005-0000-0000-00003A000000}"/>
    <cellStyle name="RowAttrAbovePrompt" xfId="59" xr:uid="{00000000-0005-0000-0000-00003B000000}"/>
    <cellStyle name="RowAttrValue" xfId="60" xr:uid="{00000000-0005-0000-0000-00003C000000}"/>
    <cellStyle name="RowColSetAbovePrompt" xfId="61" xr:uid="{00000000-0005-0000-0000-00003D000000}"/>
    <cellStyle name="RowColSetLeftPrompt" xfId="62" xr:uid="{00000000-0005-0000-0000-00003E000000}"/>
    <cellStyle name="RowColSetValue" xfId="63" xr:uid="{00000000-0005-0000-0000-00003F000000}"/>
    <cellStyle name="RowLeftPrompt" xfId="64" xr:uid="{00000000-0005-0000-0000-000040000000}"/>
    <cellStyle name="SampleUsingFormatMask" xfId="65" xr:uid="{00000000-0005-0000-0000-000041000000}"/>
    <cellStyle name="SampleWithNoFormatMask" xfId="66" xr:uid="{00000000-0005-0000-0000-000042000000}"/>
    <cellStyle name="Title" xfId="67" builtinId="15" customBuiltin="1"/>
    <cellStyle name="Total" xfId="68" builtinId="25" customBuiltin="1"/>
    <cellStyle name="UploadThisRowValue" xfId="69" xr:uid="{00000000-0005-0000-0000-000045000000}"/>
    <cellStyle name="Warning Text" xfId="70" builtinId="11" customBuiltin="1"/>
  </cellStyles>
  <dxfs count="91">
    <dxf>
      <font>
        <b val="0"/>
        <i val="0"/>
        <strike val="0"/>
        <condense val="0"/>
        <extend val="0"/>
        <outline val="0"/>
        <shadow val="0"/>
        <u val="none"/>
        <vertAlign val="baseline"/>
        <sz val="10"/>
        <color auto="1"/>
        <name val="Calibri"/>
        <scheme val="minor"/>
      </font>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Calibri"/>
        <scheme val="minor"/>
      </font>
      <numFmt numFmtId="0" formatCode="General"/>
      <fill>
        <patternFill patternType="none">
          <fgColor indexed="64"/>
          <bgColor indexed="65"/>
        </patternFill>
      </fill>
    </dxf>
    <dxf>
      <font>
        <b val="0"/>
        <i val="0"/>
        <strike val="0"/>
        <condense val="0"/>
        <extend val="0"/>
        <outline val="0"/>
        <shadow val="0"/>
        <u val="none"/>
        <vertAlign val="baseline"/>
        <sz val="10"/>
        <color auto="1"/>
        <name val="Calibri"/>
        <scheme val="minor"/>
      </font>
      <numFmt numFmtId="1" formatCode="0"/>
      <alignment horizontal="center" vertical="bottom" textRotation="0" wrapText="0" indent="0" justifyLastLine="0" shrinkToFit="0" readingOrder="0"/>
    </dxf>
    <dxf>
      <fill>
        <patternFill>
          <bgColor theme="0" tint="-0.24994659260841701"/>
        </patternFill>
      </fill>
    </dxf>
    <dxf>
      <fill>
        <patternFill>
          <bgColor theme="0" tint="-0.24994659260841701"/>
        </patternFill>
      </fill>
    </dxf>
    <dxf>
      <fill>
        <patternFill>
          <bgColor rgb="FFBFBFBF"/>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BFBFBF"/>
        </patternFill>
      </fill>
    </dxf>
    <dxf>
      <fill>
        <patternFill>
          <bgColor rgb="FFBFBFBF"/>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BFBFBF"/>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b val="0"/>
        <i/>
      </font>
      <fill>
        <patternFill>
          <bgColor rgb="FFFFFF00"/>
        </patternFill>
      </fill>
    </dxf>
    <dxf>
      <fill>
        <patternFill>
          <bgColor rgb="FFFFFF00"/>
        </patternFill>
      </fill>
    </dxf>
    <dxf>
      <fill>
        <patternFill patternType="solid">
          <bgColor indexed="65"/>
        </patternFill>
      </fill>
    </dxf>
    <dxf>
      <fill>
        <patternFill patternType="solid">
          <bgColor indexed="65"/>
        </patternFill>
      </fill>
    </dxf>
    <dxf>
      <font>
        <color theme="0" tint="-0.499984740745262"/>
      </font>
      <fill>
        <patternFill>
          <bgColor theme="0" tint="-0.14996795556505021"/>
        </patternFill>
      </fill>
    </dxf>
    <dxf>
      <font>
        <b val="0"/>
        <i/>
      </font>
      <fill>
        <patternFill>
          <bgColor rgb="FFFFFF00"/>
        </patternFill>
      </fill>
    </dxf>
    <dxf>
      <fill>
        <patternFill>
          <bgColor rgb="FFFFFF00"/>
        </patternFill>
      </fill>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ont>
        <b val="0"/>
        <i/>
      </font>
      <fill>
        <patternFill>
          <bgColor rgb="FFFFFF00"/>
        </patternFill>
      </fill>
    </dxf>
    <dxf>
      <fill>
        <patternFill>
          <bgColor rgb="FFFFFF00"/>
        </patternFill>
      </fill>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ont>
        <color theme="1" tint="0.499984740745262"/>
      </font>
      <fill>
        <patternFill>
          <bgColor theme="0" tint="-0.14996795556505021"/>
        </patternFill>
      </fill>
    </dxf>
    <dxf>
      <font>
        <b val="0"/>
        <i/>
      </font>
      <fill>
        <patternFill>
          <bgColor rgb="FFFFFF00"/>
        </patternFill>
      </fill>
    </dxf>
    <dxf>
      <font>
        <b val="0"/>
        <i/>
      </font>
      <fill>
        <patternFill>
          <bgColor rgb="FFFFFF00"/>
        </patternFill>
      </fill>
    </dxf>
    <dxf>
      <font>
        <b/>
        <i val="0"/>
        <condense val="0"/>
        <extend val="0"/>
        <color indexed="10"/>
      </font>
    </dxf>
    <dxf>
      <font>
        <b/>
        <i val="0"/>
        <condense val="0"/>
        <extend val="0"/>
        <color indexed="10"/>
      </font>
    </dxf>
    <dxf>
      <font>
        <b/>
        <i val="0"/>
        <condense val="0"/>
        <extend val="0"/>
        <color indexed="10"/>
      </font>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ill>
        <patternFill patternType="solid">
          <bgColor indexed="65"/>
        </patternFill>
      </fill>
    </dxf>
    <dxf>
      <font>
        <b val="0"/>
        <i/>
      </font>
      <fill>
        <patternFill>
          <bgColor theme="0" tint="-0.14996795556505021"/>
        </patternFill>
      </fill>
    </dxf>
    <dxf>
      <font>
        <b val="0"/>
        <i/>
      </font>
      <fill>
        <patternFill>
          <bgColor theme="0" tint="-0.24994659260841701"/>
        </patternFill>
      </fill>
    </dxf>
    <dxf>
      <font>
        <b val="0"/>
        <i/>
      </font>
      <fill>
        <patternFill>
          <bgColor theme="0" tint="-0.24994659260841701"/>
        </patternFill>
      </fill>
    </dxf>
    <dxf>
      <font>
        <b val="0"/>
        <i/>
      </font>
      <fill>
        <patternFill>
          <bgColor theme="0" tint="-0.14996795556505021"/>
        </patternFill>
      </fill>
    </dxf>
    <dxf>
      <font>
        <b val="0"/>
        <i/>
      </font>
      <fill>
        <patternFill>
          <bgColor theme="0" tint="-0.24994659260841701"/>
        </patternFill>
      </fill>
    </dxf>
    <dxf>
      <font>
        <b val="0"/>
        <i/>
      </font>
      <fill>
        <patternFill>
          <bgColor theme="0" tint="-0.14996795556505021"/>
        </patternFill>
      </fill>
    </dxf>
    <dxf>
      <font>
        <b val="0"/>
        <i/>
      </font>
      <fill>
        <patternFill>
          <bgColor theme="0" tint="-0.14996795556505021"/>
        </patternFill>
      </fill>
    </dxf>
    <dxf>
      <font>
        <b val="0"/>
        <i/>
      </font>
      <fill>
        <patternFill>
          <bgColor theme="0" tint="-0.14996795556505021"/>
        </patternFill>
      </fill>
    </dxf>
    <dxf>
      <font>
        <b val="0"/>
        <i/>
      </font>
      <fill>
        <patternFill>
          <bgColor theme="0" tint="-0.14996795556505021"/>
        </patternFill>
      </fill>
    </dxf>
    <dxf>
      <font>
        <b val="0"/>
        <i/>
      </font>
      <fill>
        <patternFill>
          <bgColor theme="0" tint="-0.14996795556505021"/>
        </patternFill>
      </fill>
    </dxf>
    <dxf>
      <fill>
        <patternFill>
          <bgColor theme="0" tint="-0.1499679555650502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Transmittal Form &amp; School Info'!E13"/><Relationship Id="rId1" Type="http://schemas.openxmlformats.org/officeDocument/2006/relationships/image" Target="../media/image1.jpeg"/><Relationship Id="rId6" Type="http://schemas.openxmlformats.org/officeDocument/2006/relationships/hyperlink" Target="#'Transmittal Form &amp; School Info'!E15"/><Relationship Id="rId5" Type="http://schemas.openxmlformats.org/officeDocument/2006/relationships/hyperlink" Target="#'Transmittal Form &amp; School Info'!E19"/><Relationship Id="rId4" Type="http://schemas.openxmlformats.org/officeDocument/2006/relationships/hyperlink" Target="#'Transmittal Form &amp; School Info'!E16"/></Relationships>
</file>

<file path=xl/drawings/drawing1.xml><?xml version="1.0" encoding="utf-8"?>
<xdr:wsDr xmlns:xdr="http://schemas.openxmlformats.org/drawingml/2006/spreadsheetDrawing" xmlns:a="http://schemas.openxmlformats.org/drawingml/2006/main">
  <xdr:twoCellAnchor editAs="oneCell">
    <xdr:from>
      <xdr:col>2</xdr:col>
      <xdr:colOff>1536648</xdr:colOff>
      <xdr:row>2</xdr:row>
      <xdr:rowOff>57151</xdr:rowOff>
    </xdr:from>
    <xdr:to>
      <xdr:col>4</xdr:col>
      <xdr:colOff>2150243</xdr:colOff>
      <xdr:row>6</xdr:row>
      <xdr:rowOff>183045</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stretch>
          <a:fillRect/>
        </a:stretch>
      </xdr:blipFill>
      <xdr:spPr bwMode="auto">
        <a:xfrm>
          <a:off x="2039568" y="392431"/>
          <a:ext cx="2986552" cy="887894"/>
        </a:xfrm>
        <a:prstGeom prst="rect">
          <a:avLst/>
        </a:prstGeom>
        <a:noFill/>
        <a:ln w="9525">
          <a:noFill/>
          <a:miter lim="800000"/>
          <a:headEnd/>
          <a:tailEnd/>
        </a:ln>
      </xdr:spPr>
    </xdr:pic>
    <xdr:clientData/>
  </xdr:twoCellAnchor>
  <xdr:twoCellAnchor editAs="oneCell">
    <xdr:from>
      <xdr:col>5</xdr:col>
      <xdr:colOff>6553</xdr:colOff>
      <xdr:row>12</xdr:row>
      <xdr:rowOff>42644</xdr:rowOff>
    </xdr:from>
    <xdr:to>
      <xdr:col>5</xdr:col>
      <xdr:colOff>137160</xdr:colOff>
      <xdr:row>12</xdr:row>
      <xdr:rowOff>185055</xdr:rowOff>
    </xdr:to>
    <xdr:pic>
      <xdr:nvPicPr>
        <xdr:cNvPr id="2" name="Picture 1">
          <a:hlinkClick xmlns:r="http://schemas.openxmlformats.org/officeDocument/2006/relationships" r:id="rId2" tooltip="Select from drop-down list"/>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060893" y="2077184"/>
          <a:ext cx="130607" cy="142411"/>
        </a:xfrm>
        <a:prstGeom prst="rect">
          <a:avLst/>
        </a:prstGeom>
      </xdr:spPr>
    </xdr:pic>
    <xdr:clientData/>
  </xdr:twoCellAnchor>
  <xdr:twoCellAnchor editAs="oneCell">
    <xdr:from>
      <xdr:col>5</xdr:col>
      <xdr:colOff>0</xdr:colOff>
      <xdr:row>15</xdr:row>
      <xdr:rowOff>38100</xdr:rowOff>
    </xdr:from>
    <xdr:to>
      <xdr:col>5</xdr:col>
      <xdr:colOff>146304</xdr:colOff>
      <xdr:row>15</xdr:row>
      <xdr:rowOff>184404</xdr:rowOff>
    </xdr:to>
    <xdr:pic>
      <xdr:nvPicPr>
        <xdr:cNvPr id="7" name="Picture 6">
          <a:hlinkClick xmlns:r="http://schemas.openxmlformats.org/officeDocument/2006/relationships" r:id="rId4" tooltip="Select from drop-down list"/>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054340" y="2583180"/>
          <a:ext cx="146304" cy="146304"/>
        </a:xfrm>
        <a:prstGeom prst="rect">
          <a:avLst/>
        </a:prstGeom>
      </xdr:spPr>
    </xdr:pic>
    <xdr:clientData/>
  </xdr:twoCellAnchor>
  <xdr:twoCellAnchor editAs="oneCell">
    <xdr:from>
      <xdr:col>5</xdr:col>
      <xdr:colOff>0</xdr:colOff>
      <xdr:row>18</xdr:row>
      <xdr:rowOff>0</xdr:rowOff>
    </xdr:from>
    <xdr:to>
      <xdr:col>5</xdr:col>
      <xdr:colOff>146304</xdr:colOff>
      <xdr:row>19</xdr:row>
      <xdr:rowOff>16764</xdr:rowOff>
    </xdr:to>
    <xdr:pic>
      <xdr:nvPicPr>
        <xdr:cNvPr id="8" name="Picture 7">
          <a:hlinkClick xmlns:r="http://schemas.openxmlformats.org/officeDocument/2006/relationships" r:id="rId5" tooltip="Select from drop-down list"/>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054340" y="3086100"/>
          <a:ext cx="146304" cy="146304"/>
        </a:xfrm>
        <a:prstGeom prst="rect">
          <a:avLst/>
        </a:prstGeom>
      </xdr:spPr>
    </xdr:pic>
    <xdr:clientData/>
  </xdr:twoCellAnchor>
  <xdr:twoCellAnchor editAs="oneCell">
    <xdr:from>
      <xdr:col>5</xdr:col>
      <xdr:colOff>0</xdr:colOff>
      <xdr:row>14</xdr:row>
      <xdr:rowOff>19050</xdr:rowOff>
    </xdr:from>
    <xdr:to>
      <xdr:col>5</xdr:col>
      <xdr:colOff>131445</xdr:colOff>
      <xdr:row>14</xdr:row>
      <xdr:rowOff>163830</xdr:rowOff>
    </xdr:to>
    <xdr:pic>
      <xdr:nvPicPr>
        <xdr:cNvPr id="6" name="Picture 5">
          <a:hlinkClick xmlns:r="http://schemas.openxmlformats.org/officeDocument/2006/relationships" r:id="rId6" tooltip="Select from drop-down list"/>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219950" y="2400300"/>
          <a:ext cx="131445" cy="1447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138550</xdr:colOff>
      <xdr:row>3</xdr:row>
      <xdr:rowOff>194572</xdr:rowOff>
    </xdr:from>
    <xdr:to>
      <xdr:col>3</xdr:col>
      <xdr:colOff>458933</xdr:colOff>
      <xdr:row>7</xdr:row>
      <xdr:rowOff>129887</xdr:rowOff>
    </xdr:to>
    <xdr:sp macro="" textlink="BSNOTE">
      <xdr:nvSpPr>
        <xdr:cNvPr id="2" name="TextBox 1">
          <a:extLst>
            <a:ext uri="{FF2B5EF4-FFF2-40B4-BE49-F238E27FC236}">
              <a16:creationId xmlns:a16="http://schemas.microsoft.com/office/drawing/2014/main" id="{00000000-0008-0000-0100-000002000000}"/>
            </a:ext>
          </a:extLst>
        </xdr:cNvPr>
        <xdr:cNvSpPr txBox="1"/>
      </xdr:nvSpPr>
      <xdr:spPr>
        <a:xfrm>
          <a:off x="138550" y="722777"/>
          <a:ext cx="3680110" cy="8098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E80660E8-0AEB-4087-95E4-A42D5E7CE2E6}" type="TxLink">
            <a:rPr lang="en-US" sz="900" b="1" i="0" u="none" strike="noStrike">
              <a:solidFill>
                <a:srgbClr val="FF0000"/>
              </a:solidFill>
              <a:latin typeface="Arial"/>
              <a:cs typeface="Arial"/>
            </a:rPr>
            <a:pPr algn="ctr"/>
            <a:t>DO NOT ENTER BALANCE SHEET DATA ON THIS TEMPLATE
Balance sheet data should for the Ed Corp:
Achievement First Brooklyn Charter Schools (Combined)
should be entered on the template for
Achievement First Bushwick Charter School.</a:t>
          </a:fld>
          <a:endParaRPr lang="en-US" sz="900" b="1">
            <a:solidFill>
              <a:srgbClr val="FF0000"/>
            </a:solidFill>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0</xdr:col>
      <xdr:colOff>209550</xdr:colOff>
      <xdr:row>3</xdr:row>
      <xdr:rowOff>161925</xdr:rowOff>
    </xdr:from>
    <xdr:to>
      <xdr:col>2</xdr:col>
      <xdr:colOff>3473921</xdr:colOff>
      <xdr:row>7</xdr:row>
      <xdr:rowOff>120161</xdr:rowOff>
    </xdr:to>
    <xdr:sp macro="" textlink="CFNOTE">
      <xdr:nvSpPr>
        <xdr:cNvPr id="2" name="TextBox 1">
          <a:extLst>
            <a:ext uri="{FF2B5EF4-FFF2-40B4-BE49-F238E27FC236}">
              <a16:creationId xmlns:a16="http://schemas.microsoft.com/office/drawing/2014/main" id="{00000000-0008-0000-0300-000002000000}"/>
            </a:ext>
          </a:extLst>
        </xdr:cNvPr>
        <xdr:cNvSpPr txBox="1"/>
      </xdr:nvSpPr>
      <xdr:spPr>
        <a:xfrm>
          <a:off x="209550" y="676275"/>
          <a:ext cx="3683471" cy="8154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7B41ECF2-59A4-4478-80E9-43802BEF32B4}" type="TxLink">
            <a:rPr lang="en-US" sz="900" b="1" i="0" u="none" strike="noStrike">
              <a:solidFill>
                <a:srgbClr val="FF0000"/>
              </a:solidFill>
              <a:latin typeface="Arial"/>
              <a:cs typeface="Arial"/>
            </a:rPr>
            <a:pPr algn="ctr"/>
            <a:t>DO NOT ENTER CASH FLOW DATA ON THIS TEMPLATE
Cash flow data should for the Ed Corp:
Achievement First Brooklyn Charter Schools (Combined)
should be entered on the template for
Achievement First Bushwick Charter School.</a:t>
          </a:fld>
          <a:endParaRPr lang="en-US" sz="900" b="1">
            <a:solidFill>
              <a:srgbClr val="FF0000"/>
            </a:solidFill>
          </a:endParaRPr>
        </a:p>
      </xdr:txBody>
    </xdr:sp>
    <xdr:clientData fPrintsWithSheet="0"/>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B28:F226" totalsRowShown="0">
  <autoFilter ref="B28:F226" xr:uid="{00000000-0009-0000-0100-000002000000}"/>
  <sortState xmlns:xlrd2="http://schemas.microsoft.com/office/spreadsheetml/2017/richdata2" ref="B29:F206">
    <sortCondition ref="C29:C206"/>
  </sortState>
  <tableColumns count="5">
    <tableColumn id="1" xr3:uid="{00000000-0010-0000-0000-000001000000}" name="Number"/>
    <tableColumn id="2" xr3:uid="{00000000-0010-0000-0000-000002000000}" name="SCHOOLS"/>
    <tableColumn id="3" xr3:uid="{00000000-0010-0000-0000-000003000000}" name="BS&amp;CF"/>
    <tableColumn id="4" xr3:uid="{00000000-0010-0000-0000-000004000000}" name="MergeID" dataDxfId="3"/>
    <tableColumn id="5" xr3:uid="{00000000-0010-0000-0000-000005000000}" name="MergeName" dataDxfId="2"/>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 displayName="Table1" ref="B227:C260" totalsRowShown="0">
  <autoFilter ref="B227:C260" xr:uid="{00000000-0009-0000-0100-000001000000}"/>
  <sortState xmlns:xlrd2="http://schemas.microsoft.com/office/spreadsheetml/2017/richdata2" ref="B203:C221">
    <sortCondition ref="B202:B221"/>
  </sortState>
  <tableColumns count="2">
    <tableColumn id="1" xr3:uid="{00000000-0010-0000-0100-000001000000}" name="MergeID" dataDxfId="1"/>
    <tableColumn id="2" xr3:uid="{00000000-0010-0000-0100-000002000000}" name="EdCorp_SurvivingSchool" data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y.epicenternow.org/"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3.vml"/><Relationship Id="rId1" Type="http://schemas.openxmlformats.org/officeDocument/2006/relationships/printerSettings" Target="../printerSettings/printerSettings6.bin"/><Relationship Id="rId5" Type="http://schemas.openxmlformats.org/officeDocument/2006/relationships/comments" Target="../comments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58"/>
    <pageSetUpPr fitToPage="1"/>
  </sheetPr>
  <dimension ref="B1:F69"/>
  <sheetViews>
    <sheetView showGridLines="0" zoomScale="80" zoomScaleNormal="80" zoomScaleSheetLayoutView="100" workbookViewId="0">
      <selection activeCell="E13" sqref="E13"/>
    </sheetView>
  </sheetViews>
  <sheetFormatPr defaultColWidth="9.140625" defaultRowHeight="15" x14ac:dyDescent="0.25"/>
  <cols>
    <col min="1" max="2" width="3.7109375" style="75" customWidth="1"/>
    <col min="3" max="3" width="29.7109375" style="75" customWidth="1"/>
    <col min="4" max="4" width="5" style="75" customWidth="1"/>
    <col min="5" max="5" width="75.42578125" style="75" customWidth="1"/>
    <col min="6" max="6" width="3.7109375" style="75" customWidth="1"/>
    <col min="7" max="8" width="9.140625" style="75"/>
    <col min="9" max="12" width="9.140625" style="75" customWidth="1"/>
    <col min="13" max="16384" width="9.140625" style="75"/>
  </cols>
  <sheetData>
    <row r="1" spans="2:6" ht="9" customHeight="1" x14ac:dyDescent="0.25"/>
    <row r="2" spans="2:6" ht="8.25" customHeight="1" x14ac:dyDescent="0.25">
      <c r="B2" s="126"/>
      <c r="C2" s="127"/>
      <c r="D2" s="127"/>
      <c r="E2" s="127"/>
      <c r="F2" s="128"/>
    </row>
    <row r="3" spans="2:6" x14ac:dyDescent="0.25">
      <c r="B3" s="129"/>
      <c r="C3" s="93"/>
      <c r="D3" s="93"/>
      <c r="E3" s="93"/>
      <c r="F3" s="130"/>
    </row>
    <row r="4" spans="2:6" x14ac:dyDescent="0.25">
      <c r="B4" s="129"/>
      <c r="C4" s="93"/>
      <c r="D4" s="93"/>
      <c r="E4" s="93"/>
      <c r="F4" s="130"/>
    </row>
    <row r="5" spans="2:6" x14ac:dyDescent="0.25">
      <c r="B5" s="129"/>
      <c r="C5" s="93"/>
      <c r="D5" s="93"/>
      <c r="E5" s="93"/>
      <c r="F5" s="130"/>
    </row>
    <row r="6" spans="2:6" x14ac:dyDescent="0.25">
      <c r="B6" s="129"/>
      <c r="C6" s="93"/>
      <c r="D6" s="93"/>
      <c r="E6" s="93"/>
      <c r="F6" s="130"/>
    </row>
    <row r="7" spans="2:6" ht="15" customHeight="1" x14ac:dyDescent="0.25">
      <c r="B7" s="129"/>
      <c r="C7" s="93"/>
      <c r="D7" s="93"/>
      <c r="E7" s="93"/>
      <c r="F7" s="130"/>
    </row>
    <row r="8" spans="2:6" ht="6.6" customHeight="1" x14ac:dyDescent="0.25">
      <c r="B8" s="129"/>
      <c r="C8" s="93"/>
      <c r="D8" s="93"/>
      <c r="E8" s="93"/>
      <c r="F8" s="130"/>
    </row>
    <row r="9" spans="2:6" ht="18" customHeight="1" x14ac:dyDescent="0.3">
      <c r="B9" s="129"/>
      <c r="C9" s="235" t="s">
        <v>139</v>
      </c>
      <c r="D9" s="236"/>
      <c r="E9" s="236"/>
      <c r="F9" s="130"/>
    </row>
    <row r="10" spans="2:6" ht="18.75" x14ac:dyDescent="0.3">
      <c r="B10" s="129"/>
      <c r="C10" s="235" t="s">
        <v>131</v>
      </c>
      <c r="D10" s="236"/>
      <c r="E10" s="236"/>
      <c r="F10" s="130"/>
    </row>
    <row r="11" spans="2:6" ht="18.75" x14ac:dyDescent="0.3">
      <c r="B11" s="129"/>
      <c r="C11" s="239" t="s">
        <v>121</v>
      </c>
      <c r="D11" s="239"/>
      <c r="E11" s="239"/>
      <c r="F11" s="130"/>
    </row>
    <row r="12" spans="2:6" ht="8.25" customHeight="1" thickBot="1" x14ac:dyDescent="0.3">
      <c r="B12" s="129"/>
      <c r="C12" s="114"/>
      <c r="D12" s="114"/>
      <c r="E12" s="114"/>
      <c r="F12" s="130"/>
    </row>
    <row r="13" spans="2:6" x14ac:dyDescent="0.25">
      <c r="B13" s="129"/>
      <c r="C13" s="237" t="s">
        <v>151</v>
      </c>
      <c r="D13" s="238"/>
      <c r="E13" s="115" t="s">
        <v>166</v>
      </c>
      <c r="F13" s="130"/>
    </row>
    <row r="14" spans="2:6" ht="10.5" customHeight="1" x14ac:dyDescent="0.25">
      <c r="B14" s="129"/>
      <c r="C14" s="116"/>
      <c r="D14" s="117"/>
      <c r="E14" s="118"/>
      <c r="F14" s="130"/>
    </row>
    <row r="15" spans="2:6" ht="15" customHeight="1" x14ac:dyDescent="0.25">
      <c r="B15" s="129"/>
      <c r="C15" s="233" t="s">
        <v>132</v>
      </c>
      <c r="D15" s="234"/>
      <c r="E15" s="119" t="s">
        <v>446</v>
      </c>
      <c r="F15" s="130"/>
    </row>
    <row r="16" spans="2:6" ht="15" customHeight="1" x14ac:dyDescent="0.25">
      <c r="B16" s="129"/>
      <c r="C16" s="233" t="s">
        <v>149</v>
      </c>
      <c r="D16" s="234"/>
      <c r="E16" s="119" t="s">
        <v>447</v>
      </c>
      <c r="F16" s="130"/>
    </row>
    <row r="17" spans="2:6" ht="10.5" customHeight="1" x14ac:dyDescent="0.25">
      <c r="B17" s="129"/>
      <c r="C17" s="116"/>
      <c r="D17" s="117"/>
      <c r="E17" s="118"/>
      <c r="F17" s="130"/>
    </row>
    <row r="18" spans="2:6" x14ac:dyDescent="0.25">
      <c r="B18" s="129"/>
      <c r="C18" s="233" t="s">
        <v>148</v>
      </c>
      <c r="D18" s="234"/>
      <c r="E18" s="120">
        <v>44866</v>
      </c>
      <c r="F18" s="130"/>
    </row>
    <row r="19" spans="2:6" ht="10.5" customHeight="1" x14ac:dyDescent="0.25">
      <c r="B19" s="129"/>
      <c r="C19" s="116"/>
      <c r="D19" s="117"/>
      <c r="E19" s="121"/>
      <c r="F19" s="130"/>
    </row>
    <row r="20" spans="2:6" x14ac:dyDescent="0.25">
      <c r="B20" s="129"/>
      <c r="C20" s="233" t="s">
        <v>124</v>
      </c>
      <c r="D20" s="234"/>
      <c r="E20" s="119" t="s">
        <v>448</v>
      </c>
      <c r="F20" s="130"/>
    </row>
    <row r="21" spans="2:6" x14ac:dyDescent="0.25">
      <c r="B21" s="129"/>
      <c r="C21" s="233" t="s">
        <v>125</v>
      </c>
      <c r="D21" s="234"/>
      <c r="E21" s="119" t="s">
        <v>449</v>
      </c>
      <c r="F21" s="130"/>
    </row>
    <row r="22" spans="2:6" x14ac:dyDescent="0.25">
      <c r="B22" s="129"/>
      <c r="C22" s="233" t="s">
        <v>126</v>
      </c>
      <c r="D22" s="234"/>
      <c r="E22" s="122" t="s">
        <v>450</v>
      </c>
      <c r="F22" s="130"/>
    </row>
    <row r="23" spans="2:6" ht="10.5" customHeight="1" x14ac:dyDescent="0.25">
      <c r="B23" s="129"/>
      <c r="C23" s="116"/>
      <c r="D23" s="117"/>
      <c r="E23" s="121"/>
      <c r="F23" s="130"/>
    </row>
    <row r="24" spans="2:6" x14ac:dyDescent="0.25">
      <c r="B24" s="129"/>
      <c r="C24" s="233" t="s">
        <v>130</v>
      </c>
      <c r="D24" s="234"/>
      <c r="E24" s="119" t="s">
        <v>451</v>
      </c>
      <c r="F24" s="130"/>
    </row>
    <row r="25" spans="2:6" x14ac:dyDescent="0.25">
      <c r="B25" s="129"/>
      <c r="C25" s="233" t="s">
        <v>127</v>
      </c>
      <c r="D25" s="234"/>
      <c r="E25" s="119" t="s">
        <v>452</v>
      </c>
      <c r="F25" s="130"/>
    </row>
    <row r="26" spans="2:6" x14ac:dyDescent="0.25">
      <c r="B26" s="129"/>
      <c r="C26" s="233" t="s">
        <v>128</v>
      </c>
      <c r="D26" s="234"/>
      <c r="E26" s="119" t="s">
        <v>453</v>
      </c>
      <c r="F26" s="130"/>
    </row>
    <row r="27" spans="2:6" ht="15.75" thickBot="1" x14ac:dyDescent="0.3">
      <c r="B27" s="129"/>
      <c r="C27" s="247" t="s">
        <v>129</v>
      </c>
      <c r="D27" s="248"/>
      <c r="E27" s="228" t="s">
        <v>454</v>
      </c>
      <c r="F27" s="130"/>
    </row>
    <row r="28" spans="2:6" ht="22.9" customHeight="1" x14ac:dyDescent="0.25">
      <c r="B28" s="250"/>
      <c r="C28" s="251"/>
      <c r="D28" s="251"/>
      <c r="E28" s="251"/>
      <c r="F28" s="252"/>
    </row>
    <row r="29" spans="2:6" x14ac:dyDescent="0.25">
      <c r="B29" s="209" t="s">
        <v>370</v>
      </c>
      <c r="C29" s="93"/>
      <c r="D29" s="93"/>
      <c r="E29" s="93"/>
      <c r="F29" s="130"/>
    </row>
    <row r="30" spans="2:6" ht="17.25" x14ac:dyDescent="0.3">
      <c r="B30" s="129"/>
      <c r="C30" s="113" t="s">
        <v>160</v>
      </c>
      <c r="D30" s="123"/>
      <c r="E30" s="224" t="s">
        <v>435</v>
      </c>
      <c r="F30" s="130"/>
    </row>
    <row r="31" spans="2:6" x14ac:dyDescent="0.25">
      <c r="B31" s="209" t="s">
        <v>369</v>
      </c>
      <c r="C31" s="206"/>
      <c r="D31" s="93"/>
      <c r="E31" s="93"/>
      <c r="F31" s="130"/>
    </row>
    <row r="32" spans="2:6" ht="15" customHeight="1" x14ac:dyDescent="0.25">
      <c r="B32" s="208" t="s">
        <v>366</v>
      </c>
      <c r="C32" s="245" t="s">
        <v>362</v>
      </c>
      <c r="D32" s="245"/>
      <c r="E32" s="245"/>
      <c r="F32" s="130"/>
    </row>
    <row r="33" spans="2:6" ht="13.9" customHeight="1" x14ac:dyDescent="0.25">
      <c r="B33" s="208" t="s">
        <v>367</v>
      </c>
      <c r="C33" s="249" t="s">
        <v>363</v>
      </c>
      <c r="D33" s="249"/>
      <c r="E33" s="249"/>
      <c r="F33" s="130"/>
    </row>
    <row r="34" spans="2:6" x14ac:dyDescent="0.25">
      <c r="B34" s="208"/>
      <c r="C34" s="249"/>
      <c r="D34" s="249"/>
      <c r="E34" s="249"/>
      <c r="F34" s="130"/>
    </row>
    <row r="35" spans="2:6" x14ac:dyDescent="0.25">
      <c r="B35" s="207" t="s">
        <v>357</v>
      </c>
      <c r="C35" s="245" t="s">
        <v>364</v>
      </c>
      <c r="D35" s="245"/>
      <c r="E35" s="245"/>
      <c r="F35" s="130"/>
    </row>
    <row r="36" spans="2:6" ht="19.899999999999999" customHeight="1" x14ac:dyDescent="0.25">
      <c r="B36" s="129"/>
      <c r="C36" s="206" t="s">
        <v>159</v>
      </c>
      <c r="D36" s="93"/>
      <c r="E36" s="93"/>
      <c r="F36" s="130"/>
    </row>
    <row r="37" spans="2:6" ht="75.599999999999994" customHeight="1" x14ac:dyDescent="0.25">
      <c r="B37" s="129"/>
      <c r="C37" s="241" t="s">
        <v>368</v>
      </c>
      <c r="D37" s="241"/>
      <c r="E37" s="241"/>
      <c r="F37" s="130"/>
    </row>
    <row r="38" spans="2:6" ht="19.899999999999999" customHeight="1" x14ac:dyDescent="0.25">
      <c r="B38" s="129"/>
      <c r="C38" s="242"/>
      <c r="D38" s="243"/>
      <c r="E38" s="210" t="s">
        <v>158</v>
      </c>
      <c r="F38" s="130"/>
    </row>
    <row r="39" spans="2:6" ht="12" customHeight="1" x14ac:dyDescent="0.25">
      <c r="B39" s="231" t="s">
        <v>356</v>
      </c>
      <c r="C39" s="244" t="s">
        <v>133</v>
      </c>
      <c r="D39" s="244"/>
      <c r="E39" s="246"/>
      <c r="F39" s="130"/>
    </row>
    <row r="40" spans="2:6" ht="12" customHeight="1" x14ac:dyDescent="0.25">
      <c r="B40" s="231"/>
      <c r="C40" s="244"/>
      <c r="D40" s="244"/>
      <c r="E40" s="246"/>
      <c r="F40" s="130"/>
    </row>
    <row r="41" spans="2:6" ht="12" customHeight="1" x14ac:dyDescent="0.25">
      <c r="B41" s="231" t="s">
        <v>358</v>
      </c>
      <c r="C41" s="244" t="s">
        <v>135</v>
      </c>
      <c r="D41" s="244"/>
      <c r="E41" s="240"/>
      <c r="F41" s="130"/>
    </row>
    <row r="42" spans="2:6" ht="12" customHeight="1" x14ac:dyDescent="0.25">
      <c r="B42" s="231"/>
      <c r="C42" s="244"/>
      <c r="D42" s="244"/>
      <c r="E42" s="240"/>
      <c r="F42" s="130"/>
    </row>
    <row r="43" spans="2:6" ht="12" customHeight="1" x14ac:dyDescent="0.25">
      <c r="B43" s="231" t="s">
        <v>359</v>
      </c>
      <c r="C43" s="244" t="s">
        <v>351</v>
      </c>
      <c r="D43" s="244"/>
      <c r="E43" s="240"/>
      <c r="F43" s="130"/>
    </row>
    <row r="44" spans="2:6" ht="12" customHeight="1" x14ac:dyDescent="0.25">
      <c r="B44" s="231"/>
      <c r="C44" s="244"/>
      <c r="D44" s="244"/>
      <c r="E44" s="240"/>
      <c r="F44" s="130"/>
    </row>
    <row r="45" spans="2:6" ht="12" customHeight="1" x14ac:dyDescent="0.25">
      <c r="B45" s="231" t="s">
        <v>360</v>
      </c>
      <c r="C45" s="244" t="s">
        <v>365</v>
      </c>
      <c r="D45" s="244"/>
      <c r="E45" s="240"/>
      <c r="F45" s="130"/>
    </row>
    <row r="46" spans="2:6" ht="18.600000000000001" customHeight="1" x14ac:dyDescent="0.25">
      <c r="B46" s="231"/>
      <c r="C46" s="244"/>
      <c r="D46" s="244"/>
      <c r="E46" s="240"/>
      <c r="F46" s="130"/>
    </row>
    <row r="47" spans="2:6" ht="12" customHeight="1" x14ac:dyDescent="0.25">
      <c r="B47" s="232" t="s">
        <v>361</v>
      </c>
      <c r="C47" s="244" t="s">
        <v>134</v>
      </c>
      <c r="D47" s="244"/>
      <c r="E47" s="240" t="s">
        <v>142</v>
      </c>
      <c r="F47" s="130"/>
    </row>
    <row r="48" spans="2:6" ht="12" customHeight="1" x14ac:dyDescent="0.25">
      <c r="B48" s="232"/>
      <c r="C48" s="244"/>
      <c r="D48" s="244"/>
      <c r="E48" s="240"/>
      <c r="F48" s="130"/>
    </row>
    <row r="49" spans="2:6" ht="21" customHeight="1" thickBot="1" x14ac:dyDescent="0.3">
      <c r="B49" s="211"/>
      <c r="C49" s="114"/>
      <c r="D49" s="212"/>
      <c r="E49" s="212"/>
      <c r="F49" s="213"/>
    </row>
    <row r="50" spans="2:6" x14ac:dyDescent="0.25">
      <c r="F50" s="124" t="s">
        <v>443</v>
      </c>
    </row>
    <row r="64" spans="2:6" x14ac:dyDescent="0.25">
      <c r="E64" s="125"/>
    </row>
    <row r="65" spans="5:5" x14ac:dyDescent="0.25">
      <c r="E65" s="125"/>
    </row>
    <row r="66" spans="5:5" x14ac:dyDescent="0.25">
      <c r="E66" s="125"/>
    </row>
    <row r="67" spans="5:5" x14ac:dyDescent="0.25">
      <c r="E67" s="125"/>
    </row>
    <row r="68" spans="5:5" x14ac:dyDescent="0.25">
      <c r="E68" s="125"/>
    </row>
    <row r="69" spans="5:5" x14ac:dyDescent="0.25">
      <c r="E69" s="125"/>
    </row>
  </sheetData>
  <mergeCells count="35">
    <mergeCell ref="C22:D22"/>
    <mergeCell ref="C27:D27"/>
    <mergeCell ref="C25:D25"/>
    <mergeCell ref="C26:D26"/>
    <mergeCell ref="C33:E34"/>
    <mergeCell ref="C32:E32"/>
    <mergeCell ref="C24:D24"/>
    <mergeCell ref="B28:F28"/>
    <mergeCell ref="C35:E35"/>
    <mergeCell ref="E39:E40"/>
    <mergeCell ref="E41:E42"/>
    <mergeCell ref="E43:E44"/>
    <mergeCell ref="E45:E46"/>
    <mergeCell ref="E47:E48"/>
    <mergeCell ref="C37:E37"/>
    <mergeCell ref="C38:D38"/>
    <mergeCell ref="C39:D40"/>
    <mergeCell ref="C43:D44"/>
    <mergeCell ref="C45:D46"/>
    <mergeCell ref="C41:D42"/>
    <mergeCell ref="C47:D48"/>
    <mergeCell ref="C20:D20"/>
    <mergeCell ref="C21:D21"/>
    <mergeCell ref="C9:E9"/>
    <mergeCell ref="C13:D13"/>
    <mergeCell ref="C18:D18"/>
    <mergeCell ref="C11:E11"/>
    <mergeCell ref="C10:E10"/>
    <mergeCell ref="C15:D15"/>
    <mergeCell ref="C16:D16"/>
    <mergeCell ref="B39:B40"/>
    <mergeCell ref="B41:B42"/>
    <mergeCell ref="B43:B44"/>
    <mergeCell ref="B45:B46"/>
    <mergeCell ref="B47:B48"/>
  </mergeCells>
  <phoneticPr fontId="19" type="noConversion"/>
  <conditionalFormatting sqref="E39:E48">
    <cfRule type="containsBlanks" dxfId="90" priority="32">
      <formula>LEN(TRIM(E39))=0</formula>
    </cfRule>
  </conditionalFormatting>
  <conditionalFormatting sqref="E20">
    <cfRule type="cellIs" dxfId="89" priority="9" operator="equal">
      <formula>"enter name"</formula>
    </cfRule>
  </conditionalFormatting>
  <conditionalFormatting sqref="E21">
    <cfRule type="cellIs" dxfId="88" priority="8" operator="equal">
      <formula>"enter email address"</formula>
    </cfRule>
  </conditionalFormatting>
  <conditionalFormatting sqref="E22">
    <cfRule type="cellIs" dxfId="87" priority="7" operator="equal">
      <formula>"enter phone number"</formula>
    </cfRule>
  </conditionalFormatting>
  <conditionalFormatting sqref="E24">
    <cfRule type="cellIs" dxfId="86" priority="6" operator="equal">
      <formula>"enter firm name"</formula>
    </cfRule>
  </conditionalFormatting>
  <conditionalFormatting sqref="E25">
    <cfRule type="cellIs" dxfId="85" priority="5" operator="equal">
      <formula>"enter name"</formula>
    </cfRule>
  </conditionalFormatting>
  <conditionalFormatting sqref="E26">
    <cfRule type="cellIs" dxfId="84" priority="4" operator="equal">
      <formula>"enter phone number"</formula>
    </cfRule>
  </conditionalFormatting>
  <conditionalFormatting sqref="E26">
    <cfRule type="cellIs" dxfId="83" priority="3" operator="equal">
      <formula>"enter email address"</formula>
    </cfRule>
  </conditionalFormatting>
  <conditionalFormatting sqref="E27">
    <cfRule type="cellIs" dxfId="82" priority="2" operator="equal">
      <formula>"enter phone number"</formula>
    </cfRule>
  </conditionalFormatting>
  <conditionalFormatting sqref="E27">
    <cfRule type="cellIs" dxfId="81" priority="1" operator="equal">
      <formula>"enter phone number"</formula>
    </cfRule>
  </conditionalFormatting>
  <dataValidations count="2">
    <dataValidation type="custom" allowBlank="1" showInputMessage="1" showErrorMessage="1" errorTitle="Invalid Email Address" error="Email address missing necessary element(s) (e.g. &quot;@&quot; or &quot;.com&quot;)_x000a__x000a_Please re-enter!" sqref="E26 E21" xr:uid="{E977274F-1D7D-4B43-ABE0-708726698558}">
      <formula1>AND( FIND(".",E21),FIND("@",E21))</formula1>
    </dataValidation>
    <dataValidation type="list" allowBlank="1" showInputMessage="1" showErrorMessage="1" sqref="E13" xr:uid="{00000000-0002-0000-0000-000001000000}">
      <formula1>schools</formula1>
    </dataValidation>
  </dataValidations>
  <hyperlinks>
    <hyperlink ref="E30" r:id="rId1" xr:uid="{00000000-0004-0000-0000-000000000000}"/>
  </hyperlinks>
  <printOptions horizontalCentered="1"/>
  <pageMargins left="0.25" right="0.25" top="0.28999999999999998" bottom="0.31" header="0.3" footer="0.3"/>
  <pageSetup scale="78" orientation="portrait" r:id="rId2"/>
  <headerFooter alignWithMargins="0"/>
  <drawing r:id="rId3"/>
  <extLst>
    <ext xmlns:x14="http://schemas.microsoft.com/office/spreadsheetml/2009/9/main" uri="{78C0D931-6437-407d-A8EE-F0AAD7539E65}">
      <x14:conditionalFormattings>
        <x14:conditionalFormatting xmlns:xm="http://schemas.microsoft.com/office/excel/2006/main">
          <x14:cfRule type="cellIs" priority="31" operator="equal" id="{B82615B5-456A-4A4E-A62E-D2746E7B85FD}">
            <xm:f>Control!$C$29</xm:f>
            <x14:dxf>
              <font>
                <b val="0"/>
                <i/>
              </font>
              <fill>
                <patternFill>
                  <bgColor theme="0" tint="-0.14996795556505021"/>
                </patternFill>
              </fill>
            </x14:dxf>
          </x14:cfRule>
          <xm:sqref>E13</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indexed="17"/>
  </sheetPr>
  <dimension ref="B1:I50"/>
  <sheetViews>
    <sheetView zoomScaleNormal="100" zoomScaleSheetLayoutView="100" workbookViewId="0"/>
  </sheetViews>
  <sheetFormatPr defaultColWidth="9.140625" defaultRowHeight="15" x14ac:dyDescent="0.25"/>
  <cols>
    <col min="1" max="1" width="3.7109375" style="75" customWidth="1"/>
    <col min="2" max="2" width="2.7109375" style="75" customWidth="1"/>
    <col min="3" max="3" width="43.85546875" style="75" customWidth="1"/>
    <col min="4" max="4" width="28.85546875" style="75" customWidth="1"/>
    <col min="5" max="5" width="22.140625" style="76" bestFit="1" customWidth="1"/>
    <col min="6" max="6" width="1.7109375" style="76" customWidth="1"/>
    <col min="7" max="7" width="24" style="76" bestFit="1" customWidth="1"/>
    <col min="8" max="8" width="2.7109375" style="76" customWidth="1"/>
    <col min="9" max="9" width="44.5703125" style="75" hidden="1" customWidth="1"/>
    <col min="10" max="10" width="48.42578125" style="75" customWidth="1"/>
    <col min="11" max="16384" width="9.140625" style="75"/>
  </cols>
  <sheetData>
    <row r="1" spans="2:9" ht="7.5" customHeight="1" x14ac:dyDescent="0.25"/>
    <row r="2" spans="2:9" x14ac:dyDescent="0.25">
      <c r="B2" s="77" t="s">
        <v>30</v>
      </c>
      <c r="C2" s="77"/>
      <c r="D2" s="78" t="s">
        <v>138</v>
      </c>
    </row>
    <row r="3" spans="2:9" ht="18.75" x14ac:dyDescent="0.3">
      <c r="B3" s="91" t="str">
        <f>IF(SchoolName=Control!C29,"Enter Charter School Name on ""Transmittal Form &amp; School Info"" tab",UPPER(SchoolName))</f>
        <v>ACHIEVEMENT FIRST BROWNSVILLE CHARTER SCHOOL</v>
      </c>
      <c r="C3" s="91"/>
      <c r="D3" s="91"/>
      <c r="E3" s="91"/>
      <c r="F3" s="91"/>
      <c r="G3" s="91"/>
      <c r="H3" s="79"/>
      <c r="I3" s="77"/>
    </row>
    <row r="4" spans="2:9" ht="18.75" customHeight="1" x14ac:dyDescent="0.3">
      <c r="B4" s="253" t="s">
        <v>31</v>
      </c>
      <c r="C4" s="253"/>
      <c r="D4" s="253"/>
      <c r="E4" s="253"/>
      <c r="F4" s="253"/>
      <c r="G4" s="253"/>
      <c r="H4" s="90"/>
      <c r="I4" s="77"/>
    </row>
    <row r="5" spans="2:9" ht="18.75" x14ac:dyDescent="0.3">
      <c r="B5" s="92" t="str">
        <f>"as of June 30, "&amp;IF(x_AuditYr=1,"?",AuditYr)</f>
        <v>as of June 30, 2022</v>
      </c>
      <c r="C5" s="92"/>
      <c r="D5" s="92"/>
      <c r="E5" s="92"/>
      <c r="F5" s="92"/>
      <c r="G5" s="92"/>
      <c r="H5" s="80"/>
      <c r="I5" s="77"/>
    </row>
    <row r="6" spans="2:9" x14ac:dyDescent="0.25">
      <c r="B6" s="255" t="str">
        <f>Control!F6</f>
        <v/>
      </c>
      <c r="C6" s="255"/>
      <c r="D6" s="255"/>
      <c r="E6" s="255"/>
      <c r="F6" s="255"/>
      <c r="G6" s="255"/>
      <c r="H6" s="81"/>
    </row>
    <row r="7" spans="2:9" ht="15.75" thickBot="1" x14ac:dyDescent="0.3">
      <c r="B7" s="93"/>
      <c r="C7" s="93"/>
      <c r="D7" s="93"/>
      <c r="E7" s="94"/>
      <c r="F7" s="256"/>
      <c r="G7" s="256"/>
      <c r="H7" s="82"/>
    </row>
    <row r="8" spans="2:9" ht="18" customHeight="1" thickBot="1" x14ac:dyDescent="0.3">
      <c r="B8" s="254" t="s">
        <v>32</v>
      </c>
      <c r="C8" s="254"/>
      <c r="D8" s="254"/>
      <c r="E8" s="95" t="str">
        <f>IF(x_AuditYr=1,"?",AuditPeriod)</f>
        <v>2021-22</v>
      </c>
      <c r="F8" s="96"/>
      <c r="G8" s="95" t="str">
        <f>IF(x_PriorYr=1,"?",PriorPeriod)</f>
        <v>2020-21</v>
      </c>
      <c r="H8" s="83"/>
      <c r="I8" s="78" t="s">
        <v>122</v>
      </c>
    </row>
    <row r="9" spans="2:9" x14ac:dyDescent="0.25">
      <c r="B9" s="255"/>
      <c r="C9" s="255"/>
      <c r="D9" s="255"/>
      <c r="E9" s="255"/>
      <c r="F9" s="255"/>
      <c r="G9" s="255"/>
      <c r="H9" s="81"/>
      <c r="I9" s="81" t="s">
        <v>123</v>
      </c>
    </row>
    <row r="10" spans="2:9" x14ac:dyDescent="0.25">
      <c r="B10" s="97" t="s">
        <v>33</v>
      </c>
      <c r="C10" s="98"/>
      <c r="D10" s="99"/>
      <c r="E10" s="100"/>
      <c r="F10" s="100"/>
      <c r="G10" s="101"/>
      <c r="H10" s="84"/>
    </row>
    <row r="11" spans="2:9" x14ac:dyDescent="0.25">
      <c r="B11" s="93"/>
      <c r="C11" s="102" t="s">
        <v>34</v>
      </c>
      <c r="D11" s="102"/>
      <c r="E11" s="71">
        <v>0</v>
      </c>
      <c r="F11" s="103"/>
      <c r="G11" s="71">
        <v>0</v>
      </c>
      <c r="H11" s="86"/>
      <c r="I11" s="85"/>
    </row>
    <row r="12" spans="2:9" x14ac:dyDescent="0.25">
      <c r="B12" s="93"/>
      <c r="C12" s="93" t="s">
        <v>35</v>
      </c>
      <c r="D12" s="102"/>
      <c r="E12" s="72">
        <v>0</v>
      </c>
      <c r="F12" s="104"/>
      <c r="G12" s="72">
        <v>0</v>
      </c>
      <c r="I12" s="85"/>
    </row>
    <row r="13" spans="2:9" x14ac:dyDescent="0.25">
      <c r="B13" s="93"/>
      <c r="C13" s="93" t="s">
        <v>140</v>
      </c>
      <c r="D13" s="102"/>
      <c r="E13" s="72">
        <v>0</v>
      </c>
      <c r="F13" s="104"/>
      <c r="G13" s="72">
        <v>0</v>
      </c>
      <c r="I13" s="85"/>
    </row>
    <row r="14" spans="2:9" x14ac:dyDescent="0.25">
      <c r="B14" s="93"/>
      <c r="C14" s="93" t="s">
        <v>141</v>
      </c>
      <c r="D14" s="102"/>
      <c r="E14" s="73">
        <v>0</v>
      </c>
      <c r="F14" s="101"/>
      <c r="G14" s="73">
        <v>0</v>
      </c>
      <c r="H14" s="84"/>
      <c r="I14" s="85"/>
    </row>
    <row r="15" spans="2:9" ht="17.25" x14ac:dyDescent="0.4">
      <c r="B15" s="93"/>
      <c r="C15" s="93" t="s">
        <v>37</v>
      </c>
      <c r="D15" s="102"/>
      <c r="E15" s="74">
        <v>0</v>
      </c>
      <c r="F15" s="101"/>
      <c r="G15" s="74">
        <v>0</v>
      </c>
      <c r="H15" s="87"/>
      <c r="I15" s="85"/>
    </row>
    <row r="16" spans="2:9" x14ac:dyDescent="0.25">
      <c r="B16" s="93"/>
      <c r="C16" s="102"/>
      <c r="D16" s="105" t="s">
        <v>38</v>
      </c>
      <c r="E16" s="101">
        <f>SUM(E11:E15)</f>
        <v>0</v>
      </c>
      <c r="F16" s="101"/>
      <c r="G16" s="101">
        <f>SUM(G11:G15)</f>
        <v>0</v>
      </c>
      <c r="H16" s="84"/>
    </row>
    <row r="17" spans="2:9" x14ac:dyDescent="0.25">
      <c r="B17" s="93"/>
      <c r="C17" s="93"/>
      <c r="D17" s="93"/>
      <c r="E17" s="93"/>
      <c r="F17" s="93"/>
      <c r="G17" s="93"/>
      <c r="H17" s="75"/>
    </row>
    <row r="18" spans="2:9" ht="17.25" x14ac:dyDescent="0.4">
      <c r="B18" s="106" t="s">
        <v>39</v>
      </c>
      <c r="C18" s="102"/>
      <c r="D18" s="102"/>
      <c r="E18" s="74">
        <v>0</v>
      </c>
      <c r="F18" s="101"/>
      <c r="G18" s="74">
        <v>0</v>
      </c>
      <c r="H18" s="87"/>
      <c r="I18" s="85"/>
    </row>
    <row r="19" spans="2:9" x14ac:dyDescent="0.25">
      <c r="B19" s="93"/>
      <c r="C19" s="93"/>
      <c r="D19" s="93"/>
      <c r="E19" s="93"/>
      <c r="F19" s="93"/>
      <c r="G19" s="93"/>
      <c r="H19" s="75"/>
    </row>
    <row r="20" spans="2:9" ht="17.25" x14ac:dyDescent="0.4">
      <c r="B20" s="106" t="s">
        <v>40</v>
      </c>
      <c r="C20" s="102"/>
      <c r="D20" s="102"/>
      <c r="E20" s="74">
        <v>0</v>
      </c>
      <c r="F20" s="101"/>
      <c r="G20" s="74">
        <v>0</v>
      </c>
      <c r="H20" s="87"/>
      <c r="I20" s="85"/>
    </row>
    <row r="21" spans="2:9" x14ac:dyDescent="0.25">
      <c r="B21" s="93"/>
      <c r="C21" s="93"/>
      <c r="D21" s="93"/>
      <c r="E21" s="93"/>
      <c r="F21" s="93"/>
      <c r="G21" s="93"/>
      <c r="H21" s="75"/>
    </row>
    <row r="22" spans="2:9" ht="15.75" thickBot="1" x14ac:dyDescent="0.3">
      <c r="B22" s="93"/>
      <c r="C22" s="102"/>
      <c r="D22" s="107" t="s">
        <v>41</v>
      </c>
      <c r="E22" s="108">
        <f>E16+E18+E20</f>
        <v>0</v>
      </c>
      <c r="F22" s="104"/>
      <c r="G22" s="108">
        <f>G16+G18+G20</f>
        <v>0</v>
      </c>
      <c r="H22" s="88"/>
    </row>
    <row r="23" spans="2:9" ht="15.75" thickTop="1" x14ac:dyDescent="0.25">
      <c r="B23" s="93"/>
      <c r="C23" s="93"/>
      <c r="D23" s="93"/>
      <c r="E23" s="93"/>
      <c r="F23" s="93"/>
      <c r="G23" s="93"/>
      <c r="H23" s="75"/>
    </row>
    <row r="24" spans="2:9" x14ac:dyDescent="0.25">
      <c r="B24" s="254" t="s">
        <v>42</v>
      </c>
      <c r="C24" s="254"/>
      <c r="D24" s="254"/>
      <c r="E24" s="101"/>
      <c r="F24" s="101"/>
      <c r="G24" s="101"/>
      <c r="H24" s="84"/>
    </row>
    <row r="25" spans="2:9" x14ac:dyDescent="0.25">
      <c r="B25" s="93"/>
      <c r="C25" s="93"/>
      <c r="D25" s="93"/>
      <c r="E25" s="93"/>
      <c r="F25" s="93"/>
      <c r="G25" s="93"/>
      <c r="H25" s="75"/>
    </row>
    <row r="26" spans="2:9" x14ac:dyDescent="0.25">
      <c r="B26" s="97" t="s">
        <v>43</v>
      </c>
      <c r="C26" s="109"/>
      <c r="D26" s="109"/>
      <c r="E26" s="101"/>
      <c r="F26" s="101"/>
      <c r="G26" s="101"/>
      <c r="H26" s="84"/>
    </row>
    <row r="27" spans="2:9" x14ac:dyDescent="0.25">
      <c r="B27" s="93"/>
      <c r="C27" s="93" t="s">
        <v>44</v>
      </c>
      <c r="D27" s="102"/>
      <c r="E27" s="71">
        <v>0</v>
      </c>
      <c r="F27" s="103"/>
      <c r="G27" s="71">
        <v>0</v>
      </c>
      <c r="H27" s="86"/>
      <c r="I27" s="85"/>
    </row>
    <row r="28" spans="2:9" x14ac:dyDescent="0.25">
      <c r="B28" s="93"/>
      <c r="C28" s="93" t="s">
        <v>45</v>
      </c>
      <c r="D28" s="102"/>
      <c r="E28" s="73">
        <v>0</v>
      </c>
      <c r="F28" s="101"/>
      <c r="G28" s="73">
        <v>0</v>
      </c>
      <c r="H28" s="84"/>
      <c r="I28" s="85"/>
    </row>
    <row r="29" spans="2:9" x14ac:dyDescent="0.25">
      <c r="B29" s="93"/>
      <c r="C29" s="93" t="s">
        <v>96</v>
      </c>
      <c r="D29" s="102"/>
      <c r="E29" s="73">
        <v>0</v>
      </c>
      <c r="F29" s="101"/>
      <c r="G29" s="73">
        <v>0</v>
      </c>
      <c r="H29" s="84"/>
      <c r="I29" s="85"/>
    </row>
    <row r="30" spans="2:9" x14ac:dyDescent="0.25">
      <c r="B30" s="93"/>
      <c r="C30" s="93" t="s">
        <v>46</v>
      </c>
      <c r="D30" s="102"/>
      <c r="E30" s="73">
        <v>0</v>
      </c>
      <c r="F30" s="101"/>
      <c r="G30" s="73">
        <v>0</v>
      </c>
      <c r="H30" s="84"/>
      <c r="I30" s="85"/>
    </row>
    <row r="31" spans="2:9" x14ac:dyDescent="0.25">
      <c r="B31" s="93"/>
      <c r="C31" s="93" t="s">
        <v>47</v>
      </c>
      <c r="D31" s="102"/>
      <c r="E31" s="73">
        <v>0</v>
      </c>
      <c r="F31" s="101"/>
      <c r="G31" s="73">
        <v>0</v>
      </c>
      <c r="H31" s="84"/>
      <c r="I31" s="85"/>
    </row>
    <row r="32" spans="2:9" ht="17.25" x14ac:dyDescent="0.4">
      <c r="B32" s="93"/>
      <c r="C32" s="93" t="s">
        <v>3</v>
      </c>
      <c r="D32" s="93"/>
      <c r="E32" s="74">
        <v>0</v>
      </c>
      <c r="F32" s="101"/>
      <c r="G32" s="74">
        <v>0</v>
      </c>
      <c r="H32" s="87"/>
      <c r="I32" s="85"/>
    </row>
    <row r="33" spans="2:9" x14ac:dyDescent="0.25">
      <c r="B33" s="93"/>
      <c r="C33" s="93"/>
      <c r="D33" s="105" t="s">
        <v>48</v>
      </c>
      <c r="E33" s="101">
        <f>SUM(E27:E32)</f>
        <v>0</v>
      </c>
      <c r="F33" s="101"/>
      <c r="G33" s="101">
        <f>SUM(G27:G32)</f>
        <v>0</v>
      </c>
      <c r="H33" s="84"/>
    </row>
    <row r="34" spans="2:9" x14ac:dyDescent="0.25">
      <c r="B34" s="93"/>
      <c r="C34" s="93"/>
      <c r="D34" s="93"/>
      <c r="E34" s="93"/>
      <c r="F34" s="93"/>
      <c r="G34" s="93"/>
      <c r="H34" s="75"/>
    </row>
    <row r="35" spans="2:9" ht="17.25" x14ac:dyDescent="0.4">
      <c r="B35" s="97" t="s">
        <v>352</v>
      </c>
      <c r="C35" s="93"/>
      <c r="D35" s="102"/>
      <c r="E35" s="200"/>
      <c r="F35" s="101"/>
      <c r="G35" s="200"/>
      <c r="H35" s="87"/>
      <c r="I35" s="85"/>
    </row>
    <row r="36" spans="2:9" x14ac:dyDescent="0.25">
      <c r="B36" s="93"/>
      <c r="C36" s="93" t="s">
        <v>353</v>
      </c>
      <c r="D36" s="93"/>
      <c r="E36" s="73">
        <v>0</v>
      </c>
      <c r="F36" s="93"/>
      <c r="G36" s="73">
        <v>0</v>
      </c>
      <c r="H36" s="75"/>
    </row>
    <row r="37" spans="2:9" ht="17.25" x14ac:dyDescent="0.4">
      <c r="B37" s="93"/>
      <c r="C37" s="93" t="s">
        <v>354</v>
      </c>
      <c r="D37" s="93"/>
      <c r="E37" s="74">
        <v>0</v>
      </c>
      <c r="F37" s="93"/>
      <c r="G37" s="74">
        <v>0</v>
      </c>
      <c r="H37" s="75"/>
    </row>
    <row r="38" spans="2:9" ht="17.25" x14ac:dyDescent="0.4">
      <c r="B38" s="93"/>
      <c r="C38" s="93"/>
      <c r="D38" s="105" t="s">
        <v>355</v>
      </c>
      <c r="E38" s="110">
        <f>SUM(E36:E37)</f>
        <v>0</v>
      </c>
      <c r="F38" s="93"/>
      <c r="G38" s="110">
        <f>SUM(G36:G37)</f>
        <v>0</v>
      </c>
      <c r="H38" s="75"/>
    </row>
    <row r="39" spans="2:9" ht="17.25" x14ac:dyDescent="0.4">
      <c r="B39" s="93"/>
      <c r="C39" s="93"/>
      <c r="D39" s="93"/>
      <c r="E39" s="200"/>
      <c r="F39" s="93"/>
      <c r="G39" s="200"/>
      <c r="H39" s="75"/>
    </row>
    <row r="40" spans="2:9" ht="18" thickBot="1" x14ac:dyDescent="0.45">
      <c r="B40" s="93"/>
      <c r="C40" s="93"/>
      <c r="D40" s="201" t="s">
        <v>49</v>
      </c>
      <c r="E40" s="202">
        <f>E33+E38</f>
        <v>0</v>
      </c>
      <c r="F40" s="203"/>
      <c r="G40" s="202">
        <f>G33+G38</f>
        <v>0</v>
      </c>
      <c r="H40" s="87"/>
    </row>
    <row r="41" spans="2:9" ht="15.75" thickTop="1" x14ac:dyDescent="0.25">
      <c r="B41" s="93"/>
      <c r="C41" s="93"/>
      <c r="D41" s="93"/>
      <c r="E41" s="93"/>
      <c r="F41" s="93"/>
      <c r="G41" s="93"/>
      <c r="H41" s="75"/>
    </row>
    <row r="42" spans="2:9" x14ac:dyDescent="0.25">
      <c r="B42" s="97" t="s">
        <v>50</v>
      </c>
      <c r="C42" s="109"/>
      <c r="D42" s="109"/>
      <c r="E42" s="101"/>
      <c r="F42" s="101"/>
      <c r="G42" s="101"/>
      <c r="H42" s="84"/>
    </row>
    <row r="43" spans="2:9" x14ac:dyDescent="0.25">
      <c r="B43" s="111"/>
      <c r="C43" s="93" t="s">
        <v>431</v>
      </c>
      <c r="D43" s="109"/>
      <c r="E43" s="73">
        <v>0</v>
      </c>
      <c r="F43" s="101"/>
      <c r="G43" s="73">
        <v>0</v>
      </c>
      <c r="H43" s="84"/>
      <c r="I43" s="85"/>
    </row>
    <row r="44" spans="2:9" ht="17.25" x14ac:dyDescent="0.4">
      <c r="B44" s="93"/>
      <c r="C44" s="93" t="s">
        <v>432</v>
      </c>
      <c r="D44" s="109"/>
      <c r="E44" s="74">
        <v>0</v>
      </c>
      <c r="F44" s="101"/>
      <c r="G44" s="74">
        <v>0</v>
      </c>
      <c r="H44" s="87"/>
      <c r="I44" s="85"/>
    </row>
    <row r="45" spans="2:9" ht="20.25" customHeight="1" x14ac:dyDescent="0.4">
      <c r="B45" s="93"/>
      <c r="C45" s="102"/>
      <c r="D45" s="105" t="s">
        <v>51</v>
      </c>
      <c r="E45" s="110">
        <f>SUM(E43:E44)</f>
        <v>0</v>
      </c>
      <c r="F45" s="101"/>
      <c r="G45" s="110">
        <f>SUM(G43:G44)</f>
        <v>0</v>
      </c>
      <c r="H45" s="87"/>
    </row>
    <row r="46" spans="2:9" x14ac:dyDescent="0.25">
      <c r="B46" s="93"/>
      <c r="C46" s="93"/>
      <c r="D46" s="93"/>
      <c r="E46" s="93"/>
      <c r="F46" s="93"/>
      <c r="G46" s="93"/>
      <c r="H46" s="75"/>
    </row>
    <row r="47" spans="2:9" ht="33" customHeight="1" thickBot="1" x14ac:dyDescent="0.3">
      <c r="B47" s="93"/>
      <c r="C47" s="102"/>
      <c r="D47" s="105" t="s">
        <v>52</v>
      </c>
      <c r="E47" s="112">
        <f>E40+E45</f>
        <v>0</v>
      </c>
      <c r="F47" s="101"/>
      <c r="G47" s="112">
        <f>G40+G45</f>
        <v>0</v>
      </c>
      <c r="H47" s="89"/>
    </row>
    <row r="48" spans="2:9" ht="15.75" thickTop="1" x14ac:dyDescent="0.25">
      <c r="B48" s="93"/>
      <c r="C48" s="102"/>
      <c r="D48" s="109"/>
      <c r="E48" s="101"/>
      <c r="F48" s="101"/>
      <c r="G48" s="101"/>
      <c r="H48" s="84"/>
    </row>
    <row r="49" spans="2:8" x14ac:dyDescent="0.25">
      <c r="B49" s="93"/>
      <c r="C49" s="102"/>
      <c r="D49" s="109"/>
      <c r="E49" s="101"/>
      <c r="F49" s="101"/>
      <c r="G49" s="101"/>
      <c r="H49" s="84"/>
    </row>
    <row r="50" spans="2:8" x14ac:dyDescent="0.25">
      <c r="B50" s="93"/>
      <c r="C50" s="93"/>
      <c r="D50" s="113" t="s">
        <v>137</v>
      </c>
      <c r="E50" s="104">
        <f>E22-E47</f>
        <v>0</v>
      </c>
      <c r="F50" s="104"/>
      <c r="G50" s="104">
        <f>G22-G47</f>
        <v>0</v>
      </c>
    </row>
  </sheetData>
  <mergeCells count="6">
    <mergeCell ref="B4:G4"/>
    <mergeCell ref="B24:D24"/>
    <mergeCell ref="B8:D8"/>
    <mergeCell ref="B9:G9"/>
    <mergeCell ref="F7:G7"/>
    <mergeCell ref="B6:G6"/>
  </mergeCells>
  <phoneticPr fontId="19" type="noConversion"/>
  <conditionalFormatting sqref="E20 E18 E11:E15">
    <cfRule type="expression" dxfId="79" priority="9" stopIfTrue="1">
      <formula>IF($E$22&gt;0,$E$22,IF($E$22&lt;0,$E$22,IF($E$22=0,$E$22,0)))</formula>
    </cfRule>
  </conditionalFormatting>
  <conditionalFormatting sqref="E35 E27:E32 E37:E39">
    <cfRule type="expression" dxfId="78" priority="10" stopIfTrue="1">
      <formula>IF($E$40&gt;0,$E$40,IF($E$40&lt;0,$E$40,IF($E$40=0,$E$40,0)))</formula>
    </cfRule>
  </conditionalFormatting>
  <conditionalFormatting sqref="E43:E44">
    <cfRule type="expression" dxfId="77" priority="11" stopIfTrue="1">
      <formula>IF($E$45&gt;0,$E$45,IF($E$45&lt;0,$E$45,IF($E$45=0,$E$45,0)))</formula>
    </cfRule>
  </conditionalFormatting>
  <conditionalFormatting sqref="G20 G18 G11:G15">
    <cfRule type="expression" dxfId="76" priority="12" stopIfTrue="1">
      <formula>IF($G$22&gt;0,$G$22,IF($G$22&lt;0,$G$22,IF($G$22=0,$G$22,0)))</formula>
    </cfRule>
  </conditionalFormatting>
  <conditionalFormatting sqref="G35 G27:G32 G37:G39">
    <cfRule type="expression" dxfId="75" priority="13" stopIfTrue="1">
      <formula>IF($G$40&gt;0,$G$40,IF($G$40&lt;0,$G$40,IF($G$40=0,$G$40,0)))</formula>
    </cfRule>
  </conditionalFormatting>
  <conditionalFormatting sqref="G43:G44">
    <cfRule type="expression" dxfId="74" priority="14" stopIfTrue="1">
      <formula>IF($G$45&gt;0,$G$45,IF($G$45&lt;0,$G$45,IF($G$45=0,$G$45,0)))</formula>
    </cfRule>
  </conditionalFormatting>
  <conditionalFormatting sqref="F50">
    <cfRule type="cellIs" dxfId="73" priority="15" stopIfTrue="1" operator="greaterThan">
      <formula>0</formula>
    </cfRule>
    <cfRule type="cellIs" priority="16" stopIfTrue="1" operator="lessThan">
      <formula>0</formula>
    </cfRule>
  </conditionalFormatting>
  <conditionalFormatting sqref="E50 G50">
    <cfRule type="cellIs" dxfId="72" priority="17" stopIfTrue="1" operator="greaterThan">
      <formula>0</formula>
    </cfRule>
    <cfRule type="cellIs" dxfId="71" priority="18" stopIfTrue="1" operator="lessThan">
      <formula>0</formula>
    </cfRule>
  </conditionalFormatting>
  <conditionalFormatting sqref="B6">
    <cfRule type="notContainsBlanks" dxfId="70" priority="19">
      <formula>LEN(TRIM(B6))&gt;0</formula>
    </cfRule>
  </conditionalFormatting>
  <conditionalFormatting sqref="B3:G3">
    <cfRule type="expression" dxfId="69" priority="7">
      <formula>$B$3="Enter Charter School Name on ""Transmittal Form &amp; School Info"" tab"</formula>
    </cfRule>
  </conditionalFormatting>
  <conditionalFormatting sqref="E11:G47">
    <cfRule type="expression" dxfId="68" priority="6">
      <formula>Need_BS_CF&lt;&gt;"YES"</formula>
    </cfRule>
  </conditionalFormatting>
  <conditionalFormatting sqref="E36">
    <cfRule type="expression" dxfId="67" priority="3" stopIfTrue="1">
      <formula>IF($E$40&gt;0,$E$40,IF($E$40&lt;0,$E$40,IF($E$40=0,$E$40,0)))</formula>
    </cfRule>
  </conditionalFormatting>
  <conditionalFormatting sqref="G36">
    <cfRule type="expression" dxfId="66" priority="2" stopIfTrue="1">
      <formula>IF($G$40&gt;0,$G$40,IF($G$40&lt;0,$G$40,IF($G$40=0,$G$40,0)))</formula>
    </cfRule>
  </conditionalFormatting>
  <conditionalFormatting sqref="G38">
    <cfRule type="expression" dxfId="65" priority="1" stopIfTrue="1">
      <formula>IF($E$40&gt;0,$E$40,IF($E$40&lt;0,$E$40,IF($E$40=0,$E$40,0)))</formula>
    </cfRule>
  </conditionalFormatting>
  <dataValidations count="2">
    <dataValidation type="custom" allowBlank="1" showInputMessage="1" showErrorMessage="1" errorTitle="Do Not Input" error="Balance sheet should not be completed for schools that have merged into an EdCorp. The balance sheet information is included on the EdCorp balance sheet template." sqref="E11:E12 F11:G47 E14:E47" xr:uid="{00000000-0002-0000-0100-000000000000}">
      <formula1>Need_BS_CF="YES"</formula1>
    </dataValidation>
    <dataValidation type="custom" allowBlank="1" showInputMessage="1" showErrorMessage="1" errorTitle="Do Not Input Balance Sheet Here" error="Balance Sheet should not be completed for schools that have merged into an EdCorp. The balance sheet information is included with the EdCorp Balance Sheet." sqref="E13" xr:uid="{00000000-0002-0000-0100-000001000000}">
      <formula1>Need_BS_CF="YES"</formula1>
    </dataValidation>
  </dataValidations>
  <printOptions horizontalCentered="1"/>
  <pageMargins left="0.25" right="0.25" top="0.75" bottom="0.75" header="0.3" footer="0.3"/>
  <pageSetup scale="75"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indexed="17"/>
    <pageSetUpPr fitToPage="1"/>
  </sheetPr>
  <dimension ref="B1:H55"/>
  <sheetViews>
    <sheetView topLeftCell="A13" zoomScaleNormal="100" zoomScaleSheetLayoutView="100" workbookViewId="0">
      <selection activeCell="C35" sqref="C35"/>
    </sheetView>
  </sheetViews>
  <sheetFormatPr defaultColWidth="9.140625" defaultRowHeight="15" x14ac:dyDescent="0.25"/>
  <cols>
    <col min="1" max="1" width="3.7109375" style="76" customWidth="1"/>
    <col min="2" max="2" width="2.5703125" style="76" customWidth="1"/>
    <col min="3" max="3" width="52.28515625" style="76" customWidth="1"/>
    <col min="4" max="6" width="17.5703125" style="76" customWidth="1"/>
    <col min="7" max="7" width="1.85546875" style="76" customWidth="1"/>
    <col min="8" max="8" width="24" style="76" bestFit="1" customWidth="1"/>
    <col min="9" max="16384" width="9.140625" style="76"/>
  </cols>
  <sheetData>
    <row r="1" spans="2:8" ht="6.75" customHeight="1" x14ac:dyDescent="0.25">
      <c r="B1" s="82"/>
      <c r="C1" s="82"/>
    </row>
    <row r="2" spans="2:8" x14ac:dyDescent="0.25">
      <c r="B2" s="88" t="s">
        <v>53</v>
      </c>
      <c r="C2" s="88"/>
      <c r="D2" s="264" t="s">
        <v>138</v>
      </c>
      <c r="E2" s="264"/>
    </row>
    <row r="3" spans="2:8" ht="18" customHeight="1" x14ac:dyDescent="0.3">
      <c r="B3" s="270" t="str">
        <f>'Financial Position'!B3</f>
        <v>ACHIEVEMENT FIRST BROWNSVILLE CHARTER SCHOOL</v>
      </c>
      <c r="C3" s="271"/>
      <c r="D3" s="271"/>
      <c r="E3" s="271"/>
      <c r="F3" s="271"/>
      <c r="G3" s="271"/>
      <c r="H3" s="272"/>
    </row>
    <row r="4" spans="2:8" ht="21" customHeight="1" x14ac:dyDescent="0.3">
      <c r="B4" s="261" t="s">
        <v>54</v>
      </c>
      <c r="C4" s="262"/>
      <c r="D4" s="262"/>
      <c r="E4" s="262"/>
      <c r="F4" s="262"/>
      <c r="G4" s="262"/>
      <c r="H4" s="263"/>
    </row>
    <row r="5" spans="2:8" ht="21" customHeight="1" x14ac:dyDescent="0.3">
      <c r="B5" s="261" t="str">
        <f>'Financial Position'!B5</f>
        <v>as of June 30, 2022</v>
      </c>
      <c r="C5" s="262"/>
      <c r="D5" s="262"/>
      <c r="E5" s="262"/>
      <c r="F5" s="262"/>
      <c r="G5" s="262"/>
      <c r="H5" s="263"/>
    </row>
    <row r="6" spans="2:8" ht="15.75" customHeight="1" x14ac:dyDescent="0.25">
      <c r="B6" s="267" t="str">
        <f>'Financial Position'!B6</f>
        <v/>
      </c>
      <c r="C6" s="268"/>
      <c r="D6" s="268"/>
      <c r="E6" s="268"/>
      <c r="F6" s="268"/>
      <c r="G6" s="268"/>
      <c r="H6" s="269"/>
    </row>
    <row r="7" spans="2:8" ht="15.75" customHeight="1" thickBot="1" x14ac:dyDescent="0.3">
      <c r="B7" s="131"/>
      <c r="C7" s="132"/>
      <c r="D7" s="7"/>
      <c r="E7" s="7"/>
      <c r="F7" s="8"/>
      <c r="G7" s="7"/>
      <c r="H7" s="133"/>
    </row>
    <row r="8" spans="2:8" ht="18" customHeight="1" thickBot="1" x14ac:dyDescent="0.3">
      <c r="B8" s="131"/>
      <c r="C8" s="132"/>
      <c r="D8" s="265" t="str">
        <f>'Financial Position'!E8</f>
        <v>2021-22</v>
      </c>
      <c r="E8" s="266"/>
      <c r="F8" s="266"/>
      <c r="G8" s="9"/>
      <c r="H8" s="134" t="str">
        <f>'Financial Position'!G8</f>
        <v>2020-21</v>
      </c>
    </row>
    <row r="9" spans="2:8" ht="30" customHeight="1" thickBot="1" x14ac:dyDescent="0.3">
      <c r="B9" s="135"/>
      <c r="C9" s="2"/>
      <c r="D9" s="11" t="s">
        <v>431</v>
      </c>
      <c r="E9" s="11" t="s">
        <v>433</v>
      </c>
      <c r="F9" s="11" t="s">
        <v>1</v>
      </c>
      <c r="G9" s="12"/>
      <c r="H9" s="136" t="s">
        <v>1</v>
      </c>
    </row>
    <row r="10" spans="2:8" ht="15.75" customHeight="1" x14ac:dyDescent="0.25">
      <c r="B10" s="135"/>
      <c r="C10" s="2"/>
      <c r="D10" s="12"/>
      <c r="E10" s="12"/>
      <c r="F10" s="12"/>
      <c r="G10" s="12"/>
      <c r="H10" s="137"/>
    </row>
    <row r="11" spans="2:8" ht="15.75" customHeight="1" x14ac:dyDescent="0.25">
      <c r="B11" s="214" t="s">
        <v>55</v>
      </c>
      <c r="C11" s="215"/>
      <c r="D11" s="259"/>
      <c r="E11" s="259"/>
      <c r="F11" s="259"/>
      <c r="G11" s="259"/>
      <c r="H11" s="260"/>
    </row>
    <row r="12" spans="2:8" ht="15.75" customHeight="1" x14ac:dyDescent="0.25">
      <c r="B12" s="135" t="s">
        <v>56</v>
      </c>
      <c r="C12" s="215"/>
      <c r="D12" s="204"/>
      <c r="E12" s="204"/>
      <c r="F12" s="204"/>
      <c r="G12" s="204"/>
      <c r="H12" s="205"/>
    </row>
    <row r="13" spans="2:8" x14ac:dyDescent="0.25">
      <c r="B13" s="135"/>
      <c r="C13" s="2" t="s">
        <v>57</v>
      </c>
      <c r="D13" s="71">
        <v>18258896</v>
      </c>
      <c r="E13" s="71">
        <v>0</v>
      </c>
      <c r="F13" s="14">
        <f>SUM(D13:E13)</f>
        <v>18258896</v>
      </c>
      <c r="G13" s="2"/>
      <c r="H13" s="138">
        <v>18594658</v>
      </c>
    </row>
    <row r="14" spans="2:8" x14ac:dyDescent="0.25">
      <c r="B14" s="135"/>
      <c r="C14" s="2" t="s">
        <v>58</v>
      </c>
      <c r="D14" s="73">
        <v>1863330</v>
      </c>
      <c r="E14" s="73">
        <v>0</v>
      </c>
      <c r="F14" s="2">
        <f>SUM(D14:E14)</f>
        <v>1863330</v>
      </c>
      <c r="G14" s="2"/>
      <c r="H14" s="139">
        <v>1807493</v>
      </c>
    </row>
    <row r="15" spans="2:8" x14ac:dyDescent="0.25">
      <c r="B15" s="135" t="s">
        <v>59</v>
      </c>
      <c r="C15" s="2"/>
      <c r="D15" s="2"/>
      <c r="E15" s="2"/>
      <c r="F15" s="2"/>
      <c r="G15" s="2"/>
      <c r="H15" s="140"/>
    </row>
    <row r="16" spans="2:8" x14ac:dyDescent="0.25">
      <c r="B16" s="135"/>
      <c r="C16" s="2" t="s">
        <v>60</v>
      </c>
      <c r="D16" s="73"/>
      <c r="E16" s="73">
        <v>0</v>
      </c>
      <c r="F16" s="2">
        <f t="shared" ref="F16:F21" si="0">SUM(D16:E16)</f>
        <v>0</v>
      </c>
      <c r="G16" s="2"/>
      <c r="H16" s="139">
        <v>0</v>
      </c>
    </row>
    <row r="17" spans="2:8" x14ac:dyDescent="0.25">
      <c r="B17" s="135"/>
      <c r="C17" s="2" t="s">
        <v>61</v>
      </c>
      <c r="D17" s="73">
        <v>566659</v>
      </c>
      <c r="E17" s="73">
        <v>0</v>
      </c>
      <c r="F17" s="2">
        <f t="shared" si="0"/>
        <v>566659</v>
      </c>
      <c r="G17" s="2"/>
      <c r="H17" s="139">
        <v>577431</v>
      </c>
    </row>
    <row r="18" spans="2:8" x14ac:dyDescent="0.25">
      <c r="B18" s="135"/>
      <c r="C18" s="2" t="s">
        <v>62</v>
      </c>
      <c r="D18" s="73">
        <f>1027315</f>
        <v>1027315</v>
      </c>
      <c r="E18" s="73">
        <v>0</v>
      </c>
      <c r="F18" s="2">
        <f t="shared" si="0"/>
        <v>1027315</v>
      </c>
      <c r="G18" s="2"/>
      <c r="H18" s="139">
        <v>303390</v>
      </c>
    </row>
    <row r="19" spans="2:8" x14ac:dyDescent="0.25">
      <c r="B19" s="135"/>
      <c r="C19" s="2" t="s">
        <v>2</v>
      </c>
      <c r="D19" s="73"/>
      <c r="E19" s="73">
        <v>0</v>
      </c>
      <c r="F19" s="2">
        <f t="shared" si="0"/>
        <v>0</v>
      </c>
      <c r="G19" s="2"/>
      <c r="H19" s="139">
        <v>18300</v>
      </c>
    </row>
    <row r="20" spans="2:8" x14ac:dyDescent="0.25">
      <c r="B20" s="135" t="s">
        <v>287</v>
      </c>
      <c r="C20" s="2"/>
      <c r="D20" s="73">
        <v>0</v>
      </c>
      <c r="E20" s="73">
        <v>0</v>
      </c>
      <c r="F20" s="2">
        <f t="shared" si="0"/>
        <v>0</v>
      </c>
      <c r="G20" s="2"/>
      <c r="H20" s="139">
        <v>0</v>
      </c>
    </row>
    <row r="21" spans="2:8" ht="17.25" x14ac:dyDescent="0.4">
      <c r="B21" s="135" t="s">
        <v>63</v>
      </c>
      <c r="C21" s="2"/>
      <c r="D21" s="74">
        <v>779830.73</v>
      </c>
      <c r="E21" s="74">
        <v>0</v>
      </c>
      <c r="F21" s="3">
        <f t="shared" si="0"/>
        <v>779830.73</v>
      </c>
      <c r="G21" s="2"/>
      <c r="H21" s="141">
        <v>181519</v>
      </c>
    </row>
    <row r="22" spans="2:8" ht="18.75" customHeight="1" x14ac:dyDescent="0.25">
      <c r="B22" s="257" t="s">
        <v>64</v>
      </c>
      <c r="C22" s="258"/>
      <c r="D22" s="2">
        <f>SUM(D13:D21)</f>
        <v>22496030.73</v>
      </c>
      <c r="E22" s="2">
        <f>SUM(E13:E21)</f>
        <v>0</v>
      </c>
      <c r="F22" s="2">
        <f>SUM(F13:F21)</f>
        <v>22496030.73</v>
      </c>
      <c r="G22" s="2"/>
      <c r="H22" s="140">
        <v>21482791</v>
      </c>
    </row>
    <row r="23" spans="2:8" ht="15" customHeight="1" x14ac:dyDescent="0.25">
      <c r="B23" s="216"/>
      <c r="C23" s="142"/>
      <c r="D23" s="142"/>
      <c r="E23" s="142"/>
      <c r="F23" s="142"/>
      <c r="G23" s="142"/>
      <c r="H23" s="143"/>
    </row>
    <row r="24" spans="2:8" x14ac:dyDescent="0.25">
      <c r="B24" s="214" t="s">
        <v>5</v>
      </c>
      <c r="C24" s="215"/>
      <c r="D24" s="10"/>
      <c r="E24" s="10"/>
      <c r="F24" s="10"/>
      <c r="G24" s="10"/>
      <c r="H24" s="144"/>
    </row>
    <row r="25" spans="2:8" x14ac:dyDescent="0.25">
      <c r="B25" s="135" t="s">
        <v>6</v>
      </c>
      <c r="C25" s="2"/>
      <c r="D25" s="2"/>
      <c r="E25" s="2"/>
      <c r="F25" s="2"/>
      <c r="G25" s="2"/>
      <c r="H25" s="140"/>
    </row>
    <row r="26" spans="2:8" x14ac:dyDescent="0.25">
      <c r="B26" s="135"/>
      <c r="C26" s="2" t="s">
        <v>7</v>
      </c>
      <c r="D26" s="71">
        <v>19077157</v>
      </c>
      <c r="E26" s="71">
        <v>0</v>
      </c>
      <c r="F26" s="14">
        <f>SUM(D26:E26)</f>
        <v>19077157</v>
      </c>
      <c r="G26" s="2"/>
      <c r="H26" s="138">
        <v>15202192</v>
      </c>
    </row>
    <row r="27" spans="2:8" x14ac:dyDescent="0.25">
      <c r="B27" s="135"/>
      <c r="C27" s="2" t="s">
        <v>13</v>
      </c>
      <c r="D27" s="73">
        <v>2347199</v>
      </c>
      <c r="E27" s="73">
        <v>0</v>
      </c>
      <c r="F27" s="2">
        <f>SUM(D27:E27)</f>
        <v>2347199</v>
      </c>
      <c r="G27" s="2"/>
      <c r="H27" s="139">
        <v>2054920</v>
      </c>
    </row>
    <row r="28" spans="2:8" x14ac:dyDescent="0.25">
      <c r="B28" s="135"/>
      <c r="C28" s="2" t="s">
        <v>65</v>
      </c>
      <c r="D28" s="73">
        <v>0</v>
      </c>
      <c r="E28" s="73">
        <v>0</v>
      </c>
      <c r="F28" s="2">
        <f>SUM(D28:E28)</f>
        <v>0</v>
      </c>
      <c r="G28" s="2"/>
      <c r="H28" s="139">
        <v>0</v>
      </c>
    </row>
    <row r="29" spans="2:8" x14ac:dyDescent="0.25">
      <c r="B29" s="135" t="s">
        <v>136</v>
      </c>
      <c r="C29" s="2"/>
      <c r="D29" s="2">
        <f>SUM(D26:D28)</f>
        <v>21424356</v>
      </c>
      <c r="E29" s="2">
        <f>SUM(E26:E28)</f>
        <v>0</v>
      </c>
      <c r="F29" s="2">
        <f>SUM(F26:F28)</f>
        <v>21424356</v>
      </c>
      <c r="G29" s="2"/>
      <c r="H29" s="145">
        <v>17257112</v>
      </c>
    </row>
    <row r="30" spans="2:8" x14ac:dyDescent="0.25">
      <c r="B30" s="135" t="s">
        <v>66</v>
      </c>
      <c r="C30" s="2"/>
      <c r="D30" s="73">
        <v>0</v>
      </c>
      <c r="E30" s="73">
        <v>0</v>
      </c>
      <c r="F30" s="2">
        <f>SUM(D30:E30)</f>
        <v>0</v>
      </c>
      <c r="G30" s="2"/>
      <c r="H30" s="139">
        <v>2215376</v>
      </c>
    </row>
    <row r="31" spans="2:8" ht="17.25" x14ac:dyDescent="0.4">
      <c r="B31" s="135" t="s">
        <v>14</v>
      </c>
      <c r="C31" s="2"/>
      <c r="D31" s="74">
        <v>5185</v>
      </c>
      <c r="E31" s="74">
        <v>0</v>
      </c>
      <c r="F31" s="3">
        <f>SUM(D31:E31)</f>
        <v>5185</v>
      </c>
      <c r="G31" s="2"/>
      <c r="H31" s="141">
        <v>5185</v>
      </c>
    </row>
    <row r="32" spans="2:8" x14ac:dyDescent="0.25">
      <c r="B32" s="257" t="s">
        <v>67</v>
      </c>
      <c r="C32" s="258"/>
      <c r="D32" s="2">
        <f>SUM(D29:D31)</f>
        <v>21429541</v>
      </c>
      <c r="E32" s="2">
        <f>SUM(E29:E31)</f>
        <v>0</v>
      </c>
      <c r="F32" s="2">
        <f>SUM(F29:F31)</f>
        <v>21429541</v>
      </c>
      <c r="G32" s="2"/>
      <c r="H32" s="140">
        <v>19477673</v>
      </c>
    </row>
    <row r="33" spans="2:8" ht="15" customHeight="1" x14ac:dyDescent="0.25">
      <c r="B33" s="216"/>
      <c r="C33" s="142"/>
      <c r="D33" s="142"/>
      <c r="E33" s="142"/>
      <c r="F33" s="142"/>
      <c r="G33" s="142"/>
      <c r="H33" s="143"/>
    </row>
    <row r="34" spans="2:8" x14ac:dyDescent="0.25">
      <c r="B34" s="257" t="s">
        <v>68</v>
      </c>
      <c r="C34" s="258"/>
      <c r="D34" s="2">
        <f>D22-D32</f>
        <v>1066489.7300000004</v>
      </c>
      <c r="E34" s="2">
        <f>E22-E32</f>
        <v>0</v>
      </c>
      <c r="F34" s="2">
        <f>F22-F32</f>
        <v>1066489.7300000004</v>
      </c>
      <c r="G34" s="2"/>
      <c r="H34" s="140">
        <v>2005118</v>
      </c>
    </row>
    <row r="35" spans="2:8" ht="15" customHeight="1" x14ac:dyDescent="0.25">
      <c r="B35" s="216"/>
      <c r="C35" s="142"/>
      <c r="D35" s="142"/>
      <c r="E35" s="142"/>
      <c r="F35" s="142"/>
      <c r="G35" s="142"/>
      <c r="H35" s="143"/>
    </row>
    <row r="36" spans="2:8" x14ac:dyDescent="0.25">
      <c r="B36" s="214" t="s">
        <v>69</v>
      </c>
      <c r="C36" s="2"/>
      <c r="D36" s="2"/>
      <c r="E36" s="2"/>
      <c r="F36" s="2"/>
      <c r="G36" s="2"/>
      <c r="H36" s="140"/>
    </row>
    <row r="37" spans="2:8" x14ac:dyDescent="0.25">
      <c r="B37" s="135" t="s">
        <v>70</v>
      </c>
      <c r="C37" s="2"/>
      <c r="D37" s="2"/>
      <c r="E37" s="2"/>
      <c r="F37" s="2"/>
      <c r="G37" s="2"/>
      <c r="H37" s="140"/>
    </row>
    <row r="38" spans="2:8" x14ac:dyDescent="0.25">
      <c r="B38" s="135"/>
      <c r="C38" s="2" t="s">
        <v>71</v>
      </c>
      <c r="D38" s="71"/>
      <c r="E38" s="71">
        <v>0</v>
      </c>
      <c r="F38" s="14">
        <f t="shared" ref="F38:F44" si="1">SUM(D38:E38)</f>
        <v>0</v>
      </c>
      <c r="G38" s="2"/>
      <c r="H38" s="138">
        <v>0</v>
      </c>
    </row>
    <row r="39" spans="2:8" x14ac:dyDescent="0.25">
      <c r="B39" s="135"/>
      <c r="C39" s="2" t="s">
        <v>72</v>
      </c>
      <c r="D39" s="73">
        <v>0</v>
      </c>
      <c r="E39" s="73">
        <v>0</v>
      </c>
      <c r="F39" s="2">
        <f t="shared" si="1"/>
        <v>0</v>
      </c>
      <c r="G39" s="2"/>
      <c r="H39" s="139">
        <v>0</v>
      </c>
    </row>
    <row r="40" spans="2:8" x14ac:dyDescent="0.25">
      <c r="B40" s="135"/>
      <c r="C40" s="2" t="s">
        <v>73</v>
      </c>
      <c r="D40" s="73">
        <v>0</v>
      </c>
      <c r="E40" s="73">
        <v>0</v>
      </c>
      <c r="F40" s="2">
        <f t="shared" si="1"/>
        <v>0</v>
      </c>
      <c r="G40" s="2"/>
      <c r="H40" s="139">
        <v>0</v>
      </c>
    </row>
    <row r="41" spans="2:8" x14ac:dyDescent="0.25">
      <c r="B41" s="135" t="s">
        <v>14</v>
      </c>
      <c r="C41" s="2"/>
      <c r="D41" s="73">
        <v>0</v>
      </c>
      <c r="E41" s="73">
        <v>0</v>
      </c>
      <c r="F41" s="2">
        <f t="shared" si="1"/>
        <v>0</v>
      </c>
      <c r="G41" s="2"/>
      <c r="H41" s="139">
        <v>0</v>
      </c>
    </row>
    <row r="42" spans="2:8" x14ac:dyDescent="0.25">
      <c r="B42" s="135" t="s">
        <v>74</v>
      </c>
      <c r="C42" s="2"/>
      <c r="D42" s="73">
        <v>0</v>
      </c>
      <c r="E42" s="73">
        <v>0</v>
      </c>
      <c r="F42" s="2">
        <f t="shared" si="1"/>
        <v>0</v>
      </c>
      <c r="G42" s="2"/>
      <c r="H42" s="139">
        <v>0</v>
      </c>
    </row>
    <row r="43" spans="2:8" x14ac:dyDescent="0.25">
      <c r="B43" s="135" t="s">
        <v>75</v>
      </c>
      <c r="C43" s="2"/>
      <c r="D43" s="73">
        <f>224936</f>
        <v>224936</v>
      </c>
      <c r="E43" s="73">
        <v>0</v>
      </c>
      <c r="F43" s="2">
        <f t="shared" si="1"/>
        <v>224936</v>
      </c>
      <c r="G43" s="2"/>
      <c r="H43" s="139">
        <v>182933</v>
      </c>
    </row>
    <row r="44" spans="2:8" ht="17.25" x14ac:dyDescent="0.4">
      <c r="B44" s="135" t="s">
        <v>76</v>
      </c>
      <c r="C44" s="2"/>
      <c r="D44" s="74">
        <v>0</v>
      </c>
      <c r="E44" s="74">
        <v>0</v>
      </c>
      <c r="F44" s="3">
        <f t="shared" si="1"/>
        <v>0</v>
      </c>
      <c r="G44" s="2"/>
      <c r="H44" s="141">
        <v>0</v>
      </c>
    </row>
    <row r="45" spans="2:8" x14ac:dyDescent="0.25">
      <c r="B45" s="257" t="s">
        <v>77</v>
      </c>
      <c r="C45" s="258"/>
      <c r="D45" s="2">
        <f>SUM(D38:D44)</f>
        <v>224936</v>
      </c>
      <c r="E45" s="2">
        <f>SUM(E38:E44)</f>
        <v>0</v>
      </c>
      <c r="F45" s="2">
        <f>SUM(F38:F44)</f>
        <v>224936</v>
      </c>
      <c r="G45" s="2"/>
      <c r="H45" s="140">
        <v>182933</v>
      </c>
    </row>
    <row r="46" spans="2:8" ht="15" customHeight="1" x14ac:dyDescent="0.25">
      <c r="B46" s="216"/>
      <c r="C46" s="142"/>
      <c r="D46" s="142"/>
      <c r="E46" s="142"/>
      <c r="F46" s="142"/>
      <c r="G46" s="142"/>
      <c r="H46" s="143"/>
    </row>
    <row r="47" spans="2:8" x14ac:dyDescent="0.25">
      <c r="B47" s="257" t="s">
        <v>78</v>
      </c>
      <c r="C47" s="258"/>
      <c r="D47" s="2">
        <f>D34+D45</f>
        <v>1291425.7300000004</v>
      </c>
      <c r="E47" s="2">
        <f>E34+E45</f>
        <v>0</v>
      </c>
      <c r="F47" s="2">
        <f>F34+F45</f>
        <v>1291425.7300000004</v>
      </c>
      <c r="G47" s="2"/>
      <c r="H47" s="140">
        <v>2188051</v>
      </c>
    </row>
    <row r="48" spans="2:8" ht="15" customHeight="1" x14ac:dyDescent="0.25">
      <c r="B48" s="216"/>
      <c r="C48" s="142"/>
      <c r="D48" s="142"/>
      <c r="E48" s="142"/>
      <c r="F48" s="142"/>
      <c r="G48" s="142"/>
      <c r="H48" s="143"/>
    </row>
    <row r="49" spans="2:8" x14ac:dyDescent="0.25">
      <c r="B49" s="135" t="s">
        <v>79</v>
      </c>
      <c r="C49" s="2"/>
      <c r="D49" s="73">
        <v>4883447</v>
      </c>
      <c r="E49" s="73">
        <v>0</v>
      </c>
      <c r="F49" s="2">
        <f>SUM(D49:E49)</f>
        <v>4883447</v>
      </c>
      <c r="G49" s="2"/>
      <c r="H49" s="139">
        <v>2695396</v>
      </c>
    </row>
    <row r="50" spans="2:8" ht="17.25" x14ac:dyDescent="0.4">
      <c r="B50" s="135" t="s">
        <v>120</v>
      </c>
      <c r="C50" s="2"/>
      <c r="D50" s="74">
        <v>0</v>
      </c>
      <c r="E50" s="74">
        <v>0</v>
      </c>
      <c r="F50" s="3">
        <f>SUM(D50:E50)</f>
        <v>0</v>
      </c>
      <c r="G50" s="2"/>
      <c r="H50" s="141">
        <v>0</v>
      </c>
    </row>
    <row r="51" spans="2:8" ht="15" customHeight="1" x14ac:dyDescent="0.25">
      <c r="B51" s="216"/>
      <c r="C51" s="142"/>
      <c r="D51" s="142"/>
      <c r="E51" s="142"/>
      <c r="F51" s="142"/>
      <c r="G51" s="142"/>
      <c r="H51" s="143"/>
    </row>
    <row r="52" spans="2:8" ht="15.75" thickBot="1" x14ac:dyDescent="0.3">
      <c r="B52" s="257" t="s">
        <v>80</v>
      </c>
      <c r="C52" s="258"/>
      <c r="D52" s="13">
        <f>D47+D49+D50</f>
        <v>6174872.7300000004</v>
      </c>
      <c r="E52" s="13">
        <f>E47+E49+E50</f>
        <v>0</v>
      </c>
      <c r="F52" s="13">
        <f>F47+F49+F50</f>
        <v>6174872.7300000004</v>
      </c>
      <c r="G52" s="14"/>
      <c r="H52" s="146">
        <v>4883447</v>
      </c>
    </row>
    <row r="53" spans="2:8" ht="15.75" thickTop="1" x14ac:dyDescent="0.25">
      <c r="B53" s="217"/>
      <c r="C53" s="147"/>
      <c r="D53" s="147"/>
      <c r="E53" s="147"/>
      <c r="F53" s="147"/>
      <c r="G53" s="147"/>
      <c r="H53" s="148"/>
    </row>
    <row r="55" spans="2:8" x14ac:dyDescent="0.25">
      <c r="D55" s="76">
        <f>6174873-D52</f>
        <v>0.26999999955296516</v>
      </c>
    </row>
  </sheetData>
  <mergeCells count="13">
    <mergeCell ref="D11:H11"/>
    <mergeCell ref="B4:H4"/>
    <mergeCell ref="B5:H5"/>
    <mergeCell ref="D2:E2"/>
    <mergeCell ref="D8:F8"/>
    <mergeCell ref="B6:H6"/>
    <mergeCell ref="B3:H3"/>
    <mergeCell ref="B52:C52"/>
    <mergeCell ref="B22:C22"/>
    <mergeCell ref="B32:C32"/>
    <mergeCell ref="B34:C34"/>
    <mergeCell ref="B47:C47"/>
    <mergeCell ref="B45:C45"/>
  </mergeCells>
  <phoneticPr fontId="22" type="noConversion"/>
  <conditionalFormatting sqref="D13:E14 H13:H14 D16:E21 H16:H21">
    <cfRule type="expression" dxfId="64" priority="3" stopIfTrue="1">
      <formula>IF(D$22&gt;0,D$22,IF(D$22&lt;0,D$22,IF(D$22=0,D$22,0)))</formula>
    </cfRule>
  </conditionalFormatting>
  <conditionalFormatting sqref="D26:E28 D30:E31 H26:H28 H30:H31">
    <cfRule type="expression" dxfId="63" priority="4" stopIfTrue="1">
      <formula>IF(D$32&gt;0,D$32,IF(D$32&lt;0,D$32,IF(D$32=0,D$32,0)))</formula>
    </cfRule>
  </conditionalFormatting>
  <conditionalFormatting sqref="D38:E44 H38:H44">
    <cfRule type="expression" dxfId="62" priority="5" stopIfTrue="1">
      <formula>IF(D$45&gt;0,D$45,IF(D$45&lt;0,D$45,IF(D$45=0,D$45,0)))</formula>
    </cfRule>
  </conditionalFormatting>
  <conditionalFormatting sqref="D49:E50 H49:H50">
    <cfRule type="expression" dxfId="61" priority="6" stopIfTrue="1">
      <formula>IF(D$52&gt;0,D$52,IF(D$52&lt;0,D$52,IF(D$52=0,D$52,0)))</formula>
    </cfRule>
  </conditionalFormatting>
  <conditionalFormatting sqref="B6:H6">
    <cfRule type="notContainsBlanks" dxfId="60" priority="7">
      <formula>LEN(TRIM(B6))&gt;0</formula>
    </cfRule>
  </conditionalFormatting>
  <conditionalFormatting sqref="B3">
    <cfRule type="expression" dxfId="59" priority="1">
      <formula>$B$3="Enter Charter School Name on ""Transmittal Form &amp; School Info"" tab"</formula>
    </cfRule>
  </conditionalFormatting>
  <printOptions horizontalCentered="1"/>
  <pageMargins left="0.5" right="0.25" top="1" bottom="0.5" header="0.5" footer="0.5"/>
  <pageSetup scale="7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indexed="17"/>
    <pageSetUpPr fitToPage="1"/>
  </sheetPr>
  <dimension ref="B1:G44"/>
  <sheetViews>
    <sheetView zoomScaleNormal="100" zoomScaleSheetLayoutView="100" workbookViewId="0"/>
  </sheetViews>
  <sheetFormatPr defaultColWidth="9.140625" defaultRowHeight="15" x14ac:dyDescent="0.25"/>
  <cols>
    <col min="1" max="1" width="3.7109375" style="75" customWidth="1"/>
    <col min="2" max="2" width="2.5703125" style="75" customWidth="1"/>
    <col min="3" max="3" width="68.28515625" style="75" customWidth="1"/>
    <col min="4" max="4" width="25.7109375" style="194" customWidth="1"/>
    <col min="5" max="5" width="1.85546875" style="194" customWidth="1"/>
    <col min="6" max="6" width="25.7109375" style="75" customWidth="1"/>
    <col min="7" max="16384" width="9.140625" style="75"/>
  </cols>
  <sheetData>
    <row r="1" spans="2:7" ht="7.5" customHeight="1" x14ac:dyDescent="0.25"/>
    <row r="2" spans="2:7" x14ac:dyDescent="0.25">
      <c r="B2" s="195" t="s">
        <v>81</v>
      </c>
      <c r="C2" s="196"/>
      <c r="D2" s="196" t="s">
        <v>138</v>
      </c>
    </row>
    <row r="3" spans="2:7" ht="18" customHeight="1" x14ac:dyDescent="0.3">
      <c r="B3" s="273" t="str">
        <f>'Financial Position'!B3</f>
        <v>ACHIEVEMENT FIRST BROWNSVILLE CHARTER SCHOOL</v>
      </c>
      <c r="C3" s="274"/>
      <c r="D3" s="274"/>
      <c r="E3" s="274"/>
      <c r="F3" s="275"/>
    </row>
    <row r="4" spans="2:7" ht="18.75" x14ac:dyDescent="0.3">
      <c r="B4" s="284" t="s">
        <v>82</v>
      </c>
      <c r="C4" s="262"/>
      <c r="D4" s="262"/>
      <c r="E4" s="262"/>
      <c r="F4" s="280"/>
    </row>
    <row r="5" spans="2:7" ht="18.75" x14ac:dyDescent="0.3">
      <c r="B5" s="151"/>
      <c r="C5" s="262" t="str">
        <f>'Financial Position'!B5</f>
        <v>as of June 30, 2022</v>
      </c>
      <c r="D5" s="262"/>
      <c r="E5" s="262"/>
      <c r="F5" s="280"/>
    </row>
    <row r="6" spans="2:7" ht="15" customHeight="1" x14ac:dyDescent="0.25">
      <c r="B6" s="276" t="str">
        <f>'Financial Position'!B6</f>
        <v/>
      </c>
      <c r="C6" s="268"/>
      <c r="D6" s="268"/>
      <c r="E6" s="268"/>
      <c r="F6" s="277"/>
    </row>
    <row r="7" spans="2:7" ht="15" customHeight="1" thickBot="1" x14ac:dyDescent="0.3">
      <c r="B7" s="152"/>
      <c r="C7" s="132"/>
      <c r="D7" s="1"/>
      <c r="E7" s="8"/>
      <c r="F7" s="153"/>
      <c r="G7" s="88"/>
    </row>
    <row r="8" spans="2:7" ht="18" customHeight="1" thickBot="1" x14ac:dyDescent="0.3">
      <c r="B8" s="152"/>
      <c r="C8" s="132"/>
      <c r="D8" s="34" t="str">
        <f>'Financial Position'!E8</f>
        <v>2021-22</v>
      </c>
      <c r="E8" s="16"/>
      <c r="F8" s="154" t="str">
        <f>'Financial Position'!G8</f>
        <v>2020-21</v>
      </c>
    </row>
    <row r="9" spans="2:7" ht="15" customHeight="1" x14ac:dyDescent="0.25">
      <c r="B9" s="152"/>
      <c r="C9" s="132"/>
      <c r="D9" s="17"/>
      <c r="E9" s="16"/>
      <c r="F9" s="155"/>
    </row>
    <row r="10" spans="2:7" x14ac:dyDescent="0.25">
      <c r="B10" s="156" t="s">
        <v>83</v>
      </c>
      <c r="C10" s="15"/>
      <c r="D10" s="16"/>
      <c r="E10" s="16"/>
      <c r="F10" s="157"/>
    </row>
    <row r="11" spans="2:7" x14ac:dyDescent="0.25">
      <c r="B11" s="158"/>
      <c r="C11" s="33" t="s">
        <v>84</v>
      </c>
      <c r="D11" s="159">
        <v>0</v>
      </c>
      <c r="E11" s="20"/>
      <c r="F11" s="160">
        <v>0</v>
      </c>
    </row>
    <row r="12" spans="2:7" x14ac:dyDescent="0.25">
      <c r="B12" s="158"/>
      <c r="C12" s="33" t="s">
        <v>85</v>
      </c>
      <c r="D12" s="72">
        <v>0</v>
      </c>
      <c r="E12" s="10"/>
      <c r="F12" s="161">
        <v>0</v>
      </c>
    </row>
    <row r="13" spans="2:7" x14ac:dyDescent="0.25">
      <c r="B13" s="158"/>
      <c r="C13" s="33" t="s">
        <v>86</v>
      </c>
      <c r="D13" s="72">
        <v>0</v>
      </c>
      <c r="E13" s="10"/>
      <c r="F13" s="161">
        <v>0</v>
      </c>
    </row>
    <row r="14" spans="2:7" x14ac:dyDescent="0.25">
      <c r="B14" s="158"/>
      <c r="C14" s="33" t="s">
        <v>87</v>
      </c>
      <c r="D14" s="72">
        <v>0</v>
      </c>
      <c r="E14" s="10"/>
      <c r="F14" s="161">
        <v>0</v>
      </c>
    </row>
    <row r="15" spans="2:7" x14ac:dyDescent="0.25">
      <c r="B15" s="158"/>
      <c r="C15" s="33" t="s">
        <v>21</v>
      </c>
      <c r="D15" s="72">
        <v>0</v>
      </c>
      <c r="E15" s="10"/>
      <c r="F15" s="161">
        <v>0</v>
      </c>
    </row>
    <row r="16" spans="2:7" x14ac:dyDescent="0.25">
      <c r="B16" s="158"/>
      <c r="C16" s="33" t="s">
        <v>88</v>
      </c>
      <c r="D16" s="72">
        <v>0</v>
      </c>
      <c r="E16" s="10"/>
      <c r="F16" s="161">
        <v>0</v>
      </c>
    </row>
    <row r="17" spans="2:6" x14ac:dyDescent="0.25">
      <c r="B17" s="158"/>
      <c r="C17" s="33" t="s">
        <v>89</v>
      </c>
      <c r="D17" s="72">
        <v>0</v>
      </c>
      <c r="E17" s="10"/>
      <c r="F17" s="161">
        <v>0</v>
      </c>
    </row>
    <row r="18" spans="2:6" x14ac:dyDescent="0.25">
      <c r="B18" s="158"/>
      <c r="C18" s="33" t="s">
        <v>90</v>
      </c>
      <c r="D18" s="72">
        <v>0</v>
      </c>
      <c r="E18" s="18"/>
      <c r="F18" s="162">
        <v>0</v>
      </c>
    </row>
    <row r="19" spans="2:6" x14ac:dyDescent="0.25">
      <c r="B19" s="158"/>
      <c r="C19" s="33" t="s">
        <v>36</v>
      </c>
      <c r="D19" s="150">
        <v>0</v>
      </c>
      <c r="E19" s="18"/>
      <c r="F19" s="162">
        <v>0</v>
      </c>
    </row>
    <row r="20" spans="2:6" x14ac:dyDescent="0.25">
      <c r="B20" s="158"/>
      <c r="C20" s="33" t="s">
        <v>91</v>
      </c>
      <c r="D20" s="150">
        <v>0</v>
      </c>
      <c r="E20" s="18"/>
      <c r="F20" s="162">
        <v>0</v>
      </c>
    </row>
    <row r="21" spans="2:6" x14ac:dyDescent="0.25">
      <c r="B21" s="158"/>
      <c r="C21" s="33" t="s">
        <v>92</v>
      </c>
      <c r="D21" s="150">
        <v>0</v>
      </c>
      <c r="E21" s="18"/>
      <c r="F21" s="162">
        <v>0</v>
      </c>
    </row>
    <row r="22" spans="2:6" x14ac:dyDescent="0.25">
      <c r="B22" s="158"/>
      <c r="C22" s="33" t="s">
        <v>93</v>
      </c>
      <c r="D22" s="150">
        <v>0</v>
      </c>
      <c r="E22" s="18"/>
      <c r="F22" s="162">
        <v>0</v>
      </c>
    </row>
    <row r="23" spans="2:6" x14ac:dyDescent="0.25">
      <c r="B23" s="158"/>
      <c r="C23" s="33" t="s">
        <v>94</v>
      </c>
      <c r="D23" s="150">
        <v>0</v>
      </c>
      <c r="E23" s="18"/>
      <c r="F23" s="162">
        <v>0</v>
      </c>
    </row>
    <row r="24" spans="2:6" x14ac:dyDescent="0.25">
      <c r="B24" s="158"/>
      <c r="C24" s="33" t="s">
        <v>95</v>
      </c>
      <c r="D24" s="150">
        <v>0</v>
      </c>
      <c r="E24" s="18"/>
      <c r="F24" s="162">
        <v>0</v>
      </c>
    </row>
    <row r="25" spans="2:6" x14ac:dyDescent="0.25">
      <c r="B25" s="158"/>
      <c r="C25" s="33" t="s">
        <v>96</v>
      </c>
      <c r="D25" s="150">
        <v>0</v>
      </c>
      <c r="E25" s="18"/>
      <c r="F25" s="162">
        <v>0</v>
      </c>
    </row>
    <row r="26" spans="2:6" x14ac:dyDescent="0.25">
      <c r="B26" s="158"/>
      <c r="C26" s="33" t="s">
        <v>97</v>
      </c>
      <c r="D26" s="150">
        <v>0</v>
      </c>
      <c r="E26" s="18"/>
      <c r="F26" s="162">
        <v>0</v>
      </c>
    </row>
    <row r="27" spans="2:6" x14ac:dyDescent="0.25">
      <c r="B27" s="158"/>
      <c r="C27" s="163" t="s">
        <v>2</v>
      </c>
      <c r="D27" s="150">
        <v>0</v>
      </c>
      <c r="E27" s="18"/>
      <c r="F27" s="162">
        <v>0</v>
      </c>
    </row>
    <row r="28" spans="2:6" ht="15.75" thickBot="1" x14ac:dyDescent="0.3">
      <c r="B28" s="158"/>
      <c r="C28" s="163" t="s">
        <v>2</v>
      </c>
      <c r="D28" s="149">
        <v>0</v>
      </c>
      <c r="E28" s="18"/>
      <c r="F28" s="164">
        <v>0</v>
      </c>
    </row>
    <row r="29" spans="2:6" x14ac:dyDescent="0.25">
      <c r="B29" s="278" t="s">
        <v>98</v>
      </c>
      <c r="C29" s="279"/>
      <c r="D29" s="165">
        <f>SUM(D11:D28)</f>
        <v>0</v>
      </c>
      <c r="E29" s="165"/>
      <c r="F29" s="166">
        <f>SUM(F11:F28)</f>
        <v>0</v>
      </c>
    </row>
    <row r="30" spans="2:6" ht="8.25" customHeight="1" x14ac:dyDescent="0.25">
      <c r="B30" s="167"/>
      <c r="C30" s="168"/>
      <c r="D30" s="20"/>
      <c r="E30" s="20"/>
      <c r="F30" s="169"/>
    </row>
    <row r="31" spans="2:6" x14ac:dyDescent="0.25">
      <c r="B31" s="156" t="s">
        <v>99</v>
      </c>
      <c r="C31" s="15"/>
      <c r="D31" s="20"/>
      <c r="E31" s="20"/>
      <c r="F31" s="169"/>
    </row>
    <row r="32" spans="2:6" x14ac:dyDescent="0.25">
      <c r="B32" s="170" t="s">
        <v>100</v>
      </c>
      <c r="C32" s="15"/>
      <c r="D32" s="150">
        <v>0</v>
      </c>
      <c r="E32" s="18"/>
      <c r="F32" s="162">
        <v>0</v>
      </c>
    </row>
    <row r="33" spans="2:6" ht="15.75" thickBot="1" x14ac:dyDescent="0.3">
      <c r="B33" s="170" t="s">
        <v>2</v>
      </c>
      <c r="C33" s="15"/>
      <c r="D33" s="149">
        <v>0</v>
      </c>
      <c r="E33" s="18"/>
      <c r="F33" s="164">
        <v>0</v>
      </c>
    </row>
    <row r="34" spans="2:6" x14ac:dyDescent="0.25">
      <c r="B34" s="278" t="s">
        <v>101</v>
      </c>
      <c r="C34" s="279"/>
      <c r="D34" s="20">
        <f>SUM(D32:D33)</f>
        <v>0</v>
      </c>
      <c r="E34" s="20"/>
      <c r="F34" s="169">
        <f>SUM(F32:F33)</f>
        <v>0</v>
      </c>
    </row>
    <row r="35" spans="2:6" ht="8.25" customHeight="1" x14ac:dyDescent="0.25">
      <c r="B35" s="167"/>
      <c r="C35" s="168"/>
      <c r="D35" s="20"/>
      <c r="E35" s="20"/>
      <c r="F35" s="169"/>
    </row>
    <row r="36" spans="2:6" x14ac:dyDescent="0.25">
      <c r="B36" s="156" t="s">
        <v>102</v>
      </c>
      <c r="C36" s="15"/>
      <c r="D36" s="20"/>
      <c r="E36" s="20"/>
      <c r="F36" s="169"/>
    </row>
    <row r="37" spans="2:6" x14ac:dyDescent="0.25">
      <c r="B37" s="170" t="s">
        <v>103</v>
      </c>
      <c r="C37" s="15"/>
      <c r="D37" s="150">
        <v>0</v>
      </c>
      <c r="E37" s="18"/>
      <c r="F37" s="162">
        <v>0</v>
      </c>
    </row>
    <row r="38" spans="2:6" ht="15.75" thickBot="1" x14ac:dyDescent="0.3">
      <c r="B38" s="170" t="s">
        <v>2</v>
      </c>
      <c r="C38" s="15"/>
      <c r="D38" s="149">
        <v>0</v>
      </c>
      <c r="E38" s="18"/>
      <c r="F38" s="164">
        <v>0</v>
      </c>
    </row>
    <row r="39" spans="2:6" ht="15.75" thickBot="1" x14ac:dyDescent="0.3">
      <c r="B39" s="278" t="s">
        <v>104</v>
      </c>
      <c r="C39" s="279"/>
      <c r="D39" s="19">
        <f>SUM(D37:D38)</f>
        <v>0</v>
      </c>
      <c r="E39" s="20"/>
      <c r="F39" s="171">
        <f>SUM(F37:F38)</f>
        <v>0</v>
      </c>
    </row>
    <row r="40" spans="2:6" ht="8.25" customHeight="1" x14ac:dyDescent="0.25">
      <c r="B40" s="167"/>
      <c r="C40" s="168"/>
      <c r="D40" s="20"/>
      <c r="E40" s="20"/>
      <c r="F40" s="169"/>
    </row>
    <row r="41" spans="2:6" x14ac:dyDescent="0.25">
      <c r="B41" s="278" t="s">
        <v>105</v>
      </c>
      <c r="C41" s="279"/>
      <c r="D41" s="20">
        <f>D29+D34+D39</f>
        <v>0</v>
      </c>
      <c r="E41" s="20"/>
      <c r="F41" s="20">
        <f>F29+F34+F39</f>
        <v>0</v>
      </c>
    </row>
    <row r="42" spans="2:6" ht="15.75" thickBot="1" x14ac:dyDescent="0.3">
      <c r="B42" s="170" t="s">
        <v>106</v>
      </c>
      <c r="C42" s="15"/>
      <c r="D42" s="149">
        <v>0</v>
      </c>
      <c r="E42" s="18"/>
      <c r="F42" s="164">
        <v>0</v>
      </c>
    </row>
    <row r="43" spans="2:6" x14ac:dyDescent="0.25">
      <c r="B43" s="282" t="s">
        <v>107</v>
      </c>
      <c r="C43" s="283"/>
      <c r="D43" s="172">
        <f>D41+D42</f>
        <v>0</v>
      </c>
      <c r="E43" s="172"/>
      <c r="F43" s="173">
        <f>F41+F42</f>
        <v>0</v>
      </c>
    </row>
    <row r="44" spans="2:6" x14ac:dyDescent="0.25">
      <c r="B44" s="281"/>
      <c r="C44" s="281"/>
      <c r="D44" s="281"/>
      <c r="E44" s="197"/>
      <c r="F44" s="198"/>
    </row>
  </sheetData>
  <mergeCells count="10">
    <mergeCell ref="B44:D44"/>
    <mergeCell ref="B41:C41"/>
    <mergeCell ref="B43:C43"/>
    <mergeCell ref="B39:C39"/>
    <mergeCell ref="B4:F4"/>
    <mergeCell ref="B3:F3"/>
    <mergeCell ref="B6:F6"/>
    <mergeCell ref="B29:C29"/>
    <mergeCell ref="B34:C34"/>
    <mergeCell ref="C5:F5"/>
  </mergeCells>
  <phoneticPr fontId="22" type="noConversion"/>
  <conditionalFormatting sqref="D32:D33 D37:D38 D42 F32:F33 F37:F38 F42">
    <cfRule type="expression" dxfId="58" priority="4" stopIfTrue="1">
      <formula>IF(D$43&gt;0,D$43,IF(D$43&lt;0,D$43,IF(D$43=0,D$43,0)))</formula>
    </cfRule>
  </conditionalFormatting>
  <conditionalFormatting sqref="F11:F28 D11:D28">
    <cfRule type="expression" dxfId="57" priority="5" stopIfTrue="1">
      <formula>IF(D$29&gt;0,D$29,IF(D$29&lt;0,D$29,IF(D$29=0,D$29,0)))</formula>
    </cfRule>
  </conditionalFormatting>
  <conditionalFormatting sqref="C27">
    <cfRule type="expression" dxfId="56" priority="6" stopIfTrue="1">
      <formula>IF(D$27&gt;0,D$27,IF(D$27&lt;0,D$27,IF(D$27=0,D$27,0)))</formula>
    </cfRule>
    <cfRule type="expression" dxfId="55" priority="7" stopIfTrue="1">
      <formula>IF(F$27&gt;0,F$27,IF(F$27&lt;0,F$27,IF(F$27=0,F$27,0)))</formula>
    </cfRule>
  </conditionalFormatting>
  <conditionalFormatting sqref="C28">
    <cfRule type="expression" dxfId="54" priority="8" stopIfTrue="1">
      <formula>IF(D$28&gt;0,D$28,IF(D$28&lt;0,D$28,IF(D$28=0,D$28,0)))</formula>
    </cfRule>
    <cfRule type="expression" dxfId="53" priority="9" stopIfTrue="1">
      <formula>IF(F$28&gt;0,F$28,IF(F$28&lt;0,F$28,IF(F$28=0,F$28,0)))</formula>
    </cfRule>
  </conditionalFormatting>
  <conditionalFormatting sqref="B6">
    <cfRule type="notContainsBlanks" dxfId="52" priority="10">
      <formula>LEN(TRIM(B6))&gt;0</formula>
    </cfRule>
  </conditionalFormatting>
  <conditionalFormatting sqref="B3 F3">
    <cfRule type="expression" dxfId="51" priority="2">
      <formula>$B$3="Enter Charter School Name on ""Transmittal Form &amp; School Info"" tab"</formula>
    </cfRule>
  </conditionalFormatting>
  <conditionalFormatting sqref="D11:F43">
    <cfRule type="expression" dxfId="50" priority="1">
      <formula>Need_BS_CF&lt;&gt;"YES"</formula>
    </cfRule>
  </conditionalFormatting>
  <dataValidations count="1">
    <dataValidation type="custom" allowBlank="1" showInputMessage="1" showErrorMessage="1" errorTitle="Do Not Input" error="Cash Flow should not be completed for schools that have merged into an EdCorp. The cash flow information is included on the EdCorp Cash Flow template." sqref="D11:F43" xr:uid="{00000000-0002-0000-0300-000000000000}">
      <formula1>Need_BS_CF="YES"</formula1>
    </dataValidation>
  </dataValidations>
  <printOptions horizontalCentered="1"/>
  <pageMargins left="0.5" right="0.25" top="1" bottom="0.5" header="0.5" footer="0.5"/>
  <pageSetup scale="81"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indexed="17"/>
    <pageSetUpPr fitToPage="1"/>
  </sheetPr>
  <dimension ref="B1:Q38"/>
  <sheetViews>
    <sheetView tabSelected="1" topLeftCell="A4" zoomScaleNormal="100" zoomScaleSheetLayoutView="100" workbookViewId="0">
      <selection activeCell="F36" sqref="F36"/>
    </sheetView>
  </sheetViews>
  <sheetFormatPr defaultColWidth="9.140625" defaultRowHeight="15" x14ac:dyDescent="0.25"/>
  <cols>
    <col min="1" max="1" width="3.7109375" style="75" customWidth="1"/>
    <col min="2" max="2" width="2.5703125" style="75" customWidth="1"/>
    <col min="3" max="3" width="32.7109375" style="75" customWidth="1"/>
    <col min="4" max="4" width="14.28515625" style="75" customWidth="1"/>
    <col min="5" max="5" width="2.7109375" style="75" customWidth="1"/>
    <col min="6" max="9" width="15.7109375" style="75" customWidth="1"/>
    <col min="10" max="10" width="1.85546875" style="75" customWidth="1"/>
    <col min="11" max="13" width="15.7109375" style="75" customWidth="1"/>
    <col min="14" max="14" width="1.7109375" style="75" customWidth="1"/>
    <col min="15" max="15" width="15.7109375" style="75" customWidth="1"/>
    <col min="16" max="16" width="1.85546875" style="75" customWidth="1"/>
    <col min="17" max="17" width="15.7109375" style="75" customWidth="1"/>
    <col min="18" max="16384" width="9.140625" style="75"/>
  </cols>
  <sheetData>
    <row r="1" spans="2:17" ht="9" customHeight="1" x14ac:dyDescent="0.25"/>
    <row r="2" spans="2:17" x14ac:dyDescent="0.25">
      <c r="B2" s="77" t="s">
        <v>108</v>
      </c>
      <c r="C2" s="77"/>
      <c r="D2" s="77"/>
      <c r="E2" s="77"/>
      <c r="H2" s="77" t="s">
        <v>138</v>
      </c>
    </row>
    <row r="3" spans="2:17" ht="18.75" x14ac:dyDescent="0.3">
      <c r="B3" s="175" t="str">
        <f>'Financial Position'!B3</f>
        <v>ACHIEVEMENT FIRST BROWNSVILLE CHARTER SCHOOL</v>
      </c>
      <c r="C3" s="176"/>
      <c r="D3" s="176"/>
      <c r="E3" s="176"/>
      <c r="F3" s="176"/>
      <c r="G3" s="176"/>
      <c r="H3" s="176"/>
      <c r="I3" s="176"/>
      <c r="J3" s="176"/>
      <c r="K3" s="176"/>
      <c r="L3" s="176"/>
      <c r="M3" s="176"/>
      <c r="N3" s="176"/>
      <c r="O3" s="176"/>
      <c r="P3" s="176"/>
      <c r="Q3" s="177"/>
    </row>
    <row r="4" spans="2:17" ht="18.75" x14ac:dyDescent="0.3">
      <c r="B4" s="284" t="s">
        <v>109</v>
      </c>
      <c r="C4" s="262"/>
      <c r="D4" s="262"/>
      <c r="E4" s="262"/>
      <c r="F4" s="262"/>
      <c r="G4" s="262"/>
      <c r="H4" s="262"/>
      <c r="I4" s="262"/>
      <c r="J4" s="262"/>
      <c r="K4" s="262"/>
      <c r="L4" s="262"/>
      <c r="M4" s="262"/>
      <c r="N4" s="262"/>
      <c r="O4" s="262"/>
      <c r="P4" s="262"/>
      <c r="Q4" s="280"/>
    </row>
    <row r="5" spans="2:17" ht="18.75" x14ac:dyDescent="0.3">
      <c r="B5" s="284" t="str">
        <f>'Financial Position'!B5</f>
        <v>as of June 30, 2022</v>
      </c>
      <c r="C5" s="262"/>
      <c r="D5" s="262"/>
      <c r="E5" s="262"/>
      <c r="F5" s="262"/>
      <c r="G5" s="262"/>
      <c r="H5" s="262"/>
      <c r="I5" s="262"/>
      <c r="J5" s="262"/>
      <c r="K5" s="262"/>
      <c r="L5" s="262"/>
      <c r="M5" s="262"/>
      <c r="N5" s="262"/>
      <c r="O5" s="262"/>
      <c r="P5" s="262"/>
      <c r="Q5" s="280"/>
    </row>
    <row r="6" spans="2:17" x14ac:dyDescent="0.25">
      <c r="B6" s="276" t="str">
        <f>'Financial Position'!B6</f>
        <v/>
      </c>
      <c r="C6" s="268"/>
      <c r="D6" s="268"/>
      <c r="E6" s="268"/>
      <c r="F6" s="268"/>
      <c r="G6" s="268"/>
      <c r="H6" s="268"/>
      <c r="I6" s="268"/>
      <c r="J6" s="268"/>
      <c r="K6" s="268"/>
      <c r="L6" s="268"/>
      <c r="M6" s="268"/>
      <c r="N6" s="268"/>
      <c r="O6" s="268"/>
      <c r="P6" s="268"/>
      <c r="Q6" s="277"/>
    </row>
    <row r="7" spans="2:17" ht="5.25" customHeight="1" thickBot="1" x14ac:dyDescent="0.3">
      <c r="B7" s="152"/>
      <c r="C7" s="132"/>
      <c r="D7" s="132"/>
      <c r="E7" s="132"/>
      <c r="F7" s="288"/>
      <c r="G7" s="288"/>
      <c r="H7" s="288"/>
      <c r="I7" s="288"/>
      <c r="J7" s="288"/>
      <c r="K7" s="288"/>
      <c r="L7" s="288"/>
      <c r="M7" s="288"/>
      <c r="N7" s="288"/>
      <c r="O7" s="288"/>
      <c r="P7" s="288"/>
      <c r="Q7" s="289"/>
    </row>
    <row r="8" spans="2:17" s="199" customFormat="1" ht="15.75" thickBot="1" x14ac:dyDescent="0.25">
      <c r="B8" s="178"/>
      <c r="C8" s="179"/>
      <c r="D8" s="179"/>
      <c r="E8" s="179"/>
      <c r="F8" s="286" t="str">
        <f>'Financial Position'!E8</f>
        <v>2021-22</v>
      </c>
      <c r="G8" s="287"/>
      <c r="H8" s="287"/>
      <c r="I8" s="287"/>
      <c r="J8" s="287"/>
      <c r="K8" s="287"/>
      <c r="L8" s="287"/>
      <c r="M8" s="287"/>
      <c r="N8" s="287"/>
      <c r="O8" s="287"/>
      <c r="P8" s="21"/>
      <c r="Q8" s="180" t="str">
        <f>'Financial Position'!G8</f>
        <v>2020-21</v>
      </c>
    </row>
    <row r="9" spans="2:17" ht="15.75" customHeight="1" thickBot="1" x14ac:dyDescent="0.3">
      <c r="B9" s="181"/>
      <c r="C9" s="15"/>
      <c r="D9" s="15"/>
      <c r="E9" s="15"/>
      <c r="F9" s="285" t="s">
        <v>6</v>
      </c>
      <c r="G9" s="285"/>
      <c r="H9" s="285"/>
      <c r="I9" s="285"/>
      <c r="J9" s="22"/>
      <c r="K9" s="285" t="s">
        <v>110</v>
      </c>
      <c r="L9" s="285"/>
      <c r="M9" s="285"/>
      <c r="N9" s="23"/>
      <c r="O9" s="24"/>
      <c r="P9" s="4"/>
      <c r="Q9" s="157"/>
    </row>
    <row r="10" spans="2:17" ht="30.75" thickBot="1" x14ac:dyDescent="0.3">
      <c r="B10" s="181"/>
      <c r="C10" s="15"/>
      <c r="D10" s="25" t="s">
        <v>16</v>
      </c>
      <c r="E10" s="15"/>
      <c r="F10" s="26" t="s">
        <v>7</v>
      </c>
      <c r="G10" s="26" t="s">
        <v>13</v>
      </c>
      <c r="H10" s="26" t="s">
        <v>111</v>
      </c>
      <c r="I10" s="26" t="s">
        <v>1</v>
      </c>
      <c r="J10" s="27"/>
      <c r="K10" s="28" t="s">
        <v>112</v>
      </c>
      <c r="L10" s="28" t="s">
        <v>113</v>
      </c>
      <c r="M10" s="26" t="s">
        <v>1</v>
      </c>
      <c r="N10" s="27"/>
      <c r="O10" s="28" t="s">
        <v>114</v>
      </c>
      <c r="P10" s="4"/>
      <c r="Q10" s="182"/>
    </row>
    <row r="11" spans="2:17" ht="14.25" customHeight="1" x14ac:dyDescent="0.25">
      <c r="B11" s="183" t="s">
        <v>116</v>
      </c>
      <c r="C11" s="29"/>
      <c r="D11" s="4"/>
      <c r="E11" s="29"/>
      <c r="F11" s="15" t="s">
        <v>115</v>
      </c>
      <c r="G11" s="15" t="s">
        <v>115</v>
      </c>
      <c r="H11" s="15" t="s">
        <v>115</v>
      </c>
      <c r="I11" s="15" t="s">
        <v>115</v>
      </c>
      <c r="J11" s="15"/>
      <c r="K11" s="15" t="s">
        <v>115</v>
      </c>
      <c r="L11" s="15" t="s">
        <v>115</v>
      </c>
      <c r="M11" s="15" t="s">
        <v>115</v>
      </c>
      <c r="N11" s="15"/>
      <c r="O11" s="15" t="s">
        <v>115</v>
      </c>
      <c r="P11" s="4"/>
      <c r="Q11" s="184" t="s">
        <v>115</v>
      </c>
    </row>
    <row r="12" spans="2:17" ht="14.25" customHeight="1" x14ac:dyDescent="0.25">
      <c r="B12" s="183"/>
      <c r="C12" s="29" t="s">
        <v>117</v>
      </c>
      <c r="D12" s="174">
        <v>35</v>
      </c>
      <c r="E12" s="30"/>
      <c r="F12" s="150">
        <v>0</v>
      </c>
      <c r="G12" s="150">
        <v>0</v>
      </c>
      <c r="H12" s="150">
        <v>0</v>
      </c>
      <c r="I12" s="18">
        <f>SUM(F12:H12)</f>
        <v>0</v>
      </c>
      <c r="J12" s="18"/>
      <c r="K12" s="150">
        <v>0</v>
      </c>
      <c r="L12" s="150">
        <v>1596699</v>
      </c>
      <c r="M12" s="18">
        <f>SUM(K12:L12)</f>
        <v>1596699</v>
      </c>
      <c r="N12" s="18"/>
      <c r="O12" s="18">
        <f>I12+M12</f>
        <v>1596699</v>
      </c>
      <c r="P12" s="10"/>
      <c r="Q12" s="162">
        <v>1565901</v>
      </c>
    </row>
    <row r="13" spans="2:17" x14ac:dyDescent="0.25">
      <c r="B13" s="183"/>
      <c r="C13" s="29" t="s">
        <v>118</v>
      </c>
      <c r="D13" s="174">
        <v>116</v>
      </c>
      <c r="E13" s="30"/>
      <c r="F13" s="150">
        <v>10003508</v>
      </c>
      <c r="G13" s="150">
        <v>1372871</v>
      </c>
      <c r="H13" s="150">
        <v>0</v>
      </c>
      <c r="I13" s="18">
        <f t="shared" ref="I13:I34" si="0">SUM(F13:H13)</f>
        <v>11376379</v>
      </c>
      <c r="J13" s="18"/>
      <c r="K13" s="150">
        <v>0</v>
      </c>
      <c r="L13" s="150">
        <v>0</v>
      </c>
      <c r="M13" s="18">
        <f t="shared" ref="M13:M34" si="1">SUM(K13:L13)</f>
        <v>0</v>
      </c>
      <c r="N13" s="18"/>
      <c r="O13" s="18">
        <f t="shared" ref="O13:O34" si="2">I13+M13</f>
        <v>11376379</v>
      </c>
      <c r="P13" s="10"/>
      <c r="Q13" s="162">
        <v>11139742</v>
      </c>
    </row>
    <row r="14" spans="2:17" x14ac:dyDescent="0.25">
      <c r="B14" s="183"/>
      <c r="C14" s="29" t="s">
        <v>119</v>
      </c>
      <c r="D14" s="174">
        <v>0</v>
      </c>
      <c r="E14" s="30"/>
      <c r="F14" s="150">
        <v>0</v>
      </c>
      <c r="G14" s="150">
        <v>0</v>
      </c>
      <c r="H14" s="150">
        <v>0</v>
      </c>
      <c r="I14" s="18">
        <f t="shared" si="0"/>
        <v>0</v>
      </c>
      <c r="J14" s="18"/>
      <c r="K14" s="150">
        <v>0</v>
      </c>
      <c r="L14" s="150">
        <v>0</v>
      </c>
      <c r="M14" s="18">
        <f t="shared" si="1"/>
        <v>0</v>
      </c>
      <c r="N14" s="18"/>
      <c r="O14" s="18">
        <f t="shared" si="2"/>
        <v>0</v>
      </c>
      <c r="P14" s="10"/>
      <c r="Q14" s="162">
        <v>0</v>
      </c>
    </row>
    <row r="15" spans="2:17" x14ac:dyDescent="0.25">
      <c r="B15" s="158"/>
      <c r="C15" s="31" t="s">
        <v>28</v>
      </c>
      <c r="D15" s="185">
        <f>SUM(D12:D14)</f>
        <v>151</v>
      </c>
      <c r="E15" s="29"/>
      <c r="F15" s="18">
        <f>SUM(F12:F14)</f>
        <v>10003508</v>
      </c>
      <c r="G15" s="18">
        <f>SUM(G12:G14)</f>
        <v>1372871</v>
      </c>
      <c r="H15" s="18">
        <f>SUM(H12:H14)</f>
        <v>0</v>
      </c>
      <c r="I15" s="18">
        <f>SUM(I12:I14)</f>
        <v>11376379</v>
      </c>
      <c r="J15" s="18"/>
      <c r="K15" s="18">
        <f>SUM(K12:K14)</f>
        <v>0</v>
      </c>
      <c r="L15" s="18">
        <f>SUM(L12:L14)</f>
        <v>1596699</v>
      </c>
      <c r="M15" s="18">
        <f>SUM(M12:M14)</f>
        <v>1596699</v>
      </c>
      <c r="N15" s="18"/>
      <c r="O15" s="18">
        <f>SUM(O12:O14)</f>
        <v>12973078</v>
      </c>
      <c r="P15" s="18"/>
      <c r="Q15" s="186">
        <v>12705643</v>
      </c>
    </row>
    <row r="16" spans="2:17" x14ac:dyDescent="0.25">
      <c r="B16" s="183" t="s">
        <v>22</v>
      </c>
      <c r="C16" s="29"/>
      <c r="D16" s="29"/>
      <c r="E16" s="29"/>
      <c r="F16" s="229">
        <v>1584764</v>
      </c>
      <c r="G16" s="229">
        <v>217127</v>
      </c>
      <c r="H16" s="150">
        <v>0</v>
      </c>
      <c r="I16" s="18">
        <f t="shared" si="0"/>
        <v>1801891</v>
      </c>
      <c r="J16" s="18"/>
      <c r="K16" s="150">
        <v>0</v>
      </c>
      <c r="L16" s="230">
        <v>252831</v>
      </c>
      <c r="M16" s="18">
        <f t="shared" si="1"/>
        <v>252831</v>
      </c>
      <c r="N16" s="18"/>
      <c r="O16" s="18">
        <f t="shared" si="2"/>
        <v>2054722</v>
      </c>
      <c r="P16" s="10"/>
      <c r="Q16" s="162">
        <v>2052987</v>
      </c>
    </row>
    <row r="17" spans="2:17" x14ac:dyDescent="0.25">
      <c r="B17" s="183" t="s">
        <v>8</v>
      </c>
      <c r="C17" s="29"/>
      <c r="D17" s="29"/>
      <c r="E17" s="29"/>
      <c r="F17" s="229">
        <v>116284</v>
      </c>
      <c r="G17" s="229">
        <v>15932</v>
      </c>
      <c r="H17" s="150">
        <v>0</v>
      </c>
      <c r="I17" s="18">
        <f t="shared" si="0"/>
        <v>132216</v>
      </c>
      <c r="J17" s="18"/>
      <c r="K17" s="150">
        <v>0</v>
      </c>
      <c r="L17" s="230">
        <v>18538</v>
      </c>
      <c r="M17" s="18">
        <f t="shared" si="1"/>
        <v>18538</v>
      </c>
      <c r="N17" s="18"/>
      <c r="O17" s="18">
        <f t="shared" si="2"/>
        <v>150754</v>
      </c>
      <c r="P17" s="10"/>
      <c r="Q17" s="162">
        <v>168470</v>
      </c>
    </row>
    <row r="18" spans="2:17" x14ac:dyDescent="0.25">
      <c r="B18" s="187" t="s">
        <v>19</v>
      </c>
      <c r="C18" s="32"/>
      <c r="D18" s="32"/>
      <c r="E18" s="32"/>
      <c r="F18" s="229">
        <v>2020730</v>
      </c>
      <c r="G18" s="229">
        <v>228793</v>
      </c>
      <c r="H18" s="150">
        <v>0</v>
      </c>
      <c r="I18" s="18">
        <f t="shared" si="0"/>
        <v>2249523</v>
      </c>
      <c r="J18" s="18"/>
      <c r="K18" s="150">
        <v>5185</v>
      </c>
      <c r="L18" s="230">
        <v>118669</v>
      </c>
      <c r="M18" s="18">
        <f t="shared" si="1"/>
        <v>123854</v>
      </c>
      <c r="N18" s="18"/>
      <c r="O18" s="18">
        <f t="shared" si="2"/>
        <v>2373377</v>
      </c>
      <c r="P18" s="10"/>
      <c r="Q18" s="162">
        <v>2410760</v>
      </c>
    </row>
    <row r="19" spans="2:17" x14ac:dyDescent="0.25">
      <c r="B19" s="187" t="s">
        <v>17</v>
      </c>
      <c r="C19" s="32"/>
      <c r="D19" s="32"/>
      <c r="E19" s="32"/>
      <c r="F19" s="150">
        <v>0</v>
      </c>
      <c r="G19" s="150">
        <v>0</v>
      </c>
      <c r="H19" s="150">
        <v>0</v>
      </c>
      <c r="I19" s="18">
        <f t="shared" si="0"/>
        <v>0</v>
      </c>
      <c r="J19" s="18"/>
      <c r="K19" s="150">
        <v>0</v>
      </c>
      <c r="L19" s="150">
        <v>0</v>
      </c>
      <c r="M19" s="18">
        <f t="shared" si="1"/>
        <v>0</v>
      </c>
      <c r="N19" s="18"/>
      <c r="O19" s="18">
        <f t="shared" si="2"/>
        <v>0</v>
      </c>
      <c r="P19" s="10"/>
      <c r="Q19" s="162">
        <v>0</v>
      </c>
    </row>
    <row r="20" spans="2:17" x14ac:dyDescent="0.25">
      <c r="B20" s="187" t="s">
        <v>18</v>
      </c>
      <c r="C20" s="32"/>
      <c r="D20" s="32"/>
      <c r="E20" s="32"/>
      <c r="F20" s="150">
        <v>0</v>
      </c>
      <c r="G20" s="150">
        <v>0</v>
      </c>
      <c r="H20" s="150">
        <v>0</v>
      </c>
      <c r="I20" s="18">
        <f t="shared" si="0"/>
        <v>0</v>
      </c>
      <c r="J20" s="18"/>
      <c r="K20" s="150">
        <v>0</v>
      </c>
      <c r="L20" s="150">
        <v>21396</v>
      </c>
      <c r="M20" s="18">
        <f t="shared" si="1"/>
        <v>21396</v>
      </c>
      <c r="N20" s="18"/>
      <c r="O20" s="18">
        <f t="shared" si="2"/>
        <v>21396</v>
      </c>
      <c r="P20" s="10"/>
      <c r="Q20" s="162">
        <v>21928</v>
      </c>
    </row>
    <row r="21" spans="2:17" x14ac:dyDescent="0.25">
      <c r="B21" s="187" t="s">
        <v>29</v>
      </c>
      <c r="C21" s="32"/>
      <c r="D21" s="32"/>
      <c r="E21" s="32"/>
      <c r="F21" s="229">
        <v>702</v>
      </c>
      <c r="G21" s="229">
        <v>35686</v>
      </c>
      <c r="H21" s="150">
        <v>0</v>
      </c>
      <c r="I21" s="18">
        <f t="shared" si="0"/>
        <v>36388</v>
      </c>
      <c r="J21" s="18"/>
      <c r="K21" s="150">
        <v>0</v>
      </c>
      <c r="L21" s="230">
        <v>15768</v>
      </c>
      <c r="M21" s="18">
        <f t="shared" si="1"/>
        <v>15768</v>
      </c>
      <c r="N21" s="18"/>
      <c r="O21" s="18">
        <f t="shared" si="2"/>
        <v>52156</v>
      </c>
      <c r="P21" s="10"/>
      <c r="Q21" s="162">
        <v>42126</v>
      </c>
    </row>
    <row r="22" spans="2:17" x14ac:dyDescent="0.25">
      <c r="B22" s="187" t="s">
        <v>157</v>
      </c>
      <c r="C22" s="32"/>
      <c r="D22" s="32"/>
      <c r="E22" s="32"/>
      <c r="F22" s="229">
        <v>0</v>
      </c>
      <c r="G22" s="229">
        <v>0</v>
      </c>
      <c r="H22" s="150">
        <v>0</v>
      </c>
      <c r="I22" s="18">
        <f t="shared" si="0"/>
        <v>0</v>
      </c>
      <c r="J22" s="18"/>
      <c r="K22" s="150">
        <v>0</v>
      </c>
      <c r="L22" s="230">
        <v>0</v>
      </c>
      <c r="M22" s="18">
        <f t="shared" si="1"/>
        <v>0</v>
      </c>
      <c r="N22" s="18"/>
      <c r="O22" s="18">
        <f t="shared" si="2"/>
        <v>0</v>
      </c>
      <c r="P22" s="10"/>
      <c r="Q22" s="162">
        <v>0</v>
      </c>
    </row>
    <row r="23" spans="2:17" x14ac:dyDescent="0.25">
      <c r="B23" s="187" t="s">
        <v>12</v>
      </c>
      <c r="C23" s="32"/>
      <c r="D23" s="32"/>
      <c r="E23" s="32"/>
      <c r="F23" s="229">
        <v>28716</v>
      </c>
      <c r="G23" s="229">
        <v>3935</v>
      </c>
      <c r="H23" s="150">
        <v>0</v>
      </c>
      <c r="I23" s="18">
        <f t="shared" si="0"/>
        <v>32651</v>
      </c>
      <c r="J23" s="18"/>
      <c r="K23" s="150">
        <v>0</v>
      </c>
      <c r="L23" s="230">
        <v>4568</v>
      </c>
      <c r="M23" s="18">
        <f t="shared" si="1"/>
        <v>4568</v>
      </c>
      <c r="N23" s="18"/>
      <c r="O23" s="18">
        <f t="shared" si="2"/>
        <v>37219</v>
      </c>
      <c r="P23" s="10"/>
      <c r="Q23" s="162">
        <v>12771</v>
      </c>
    </row>
    <row r="24" spans="2:17" x14ac:dyDescent="0.25">
      <c r="B24" s="187" t="s">
        <v>10</v>
      </c>
      <c r="C24" s="32"/>
      <c r="D24" s="32"/>
      <c r="E24" s="32"/>
      <c r="F24" s="229">
        <v>48088</v>
      </c>
      <c r="G24" s="229">
        <v>6588</v>
      </c>
      <c r="H24" s="150">
        <v>0</v>
      </c>
      <c r="I24" s="18">
        <f t="shared" si="0"/>
        <v>54676</v>
      </c>
      <c r="J24" s="18"/>
      <c r="K24" s="150">
        <v>0</v>
      </c>
      <c r="L24" s="230">
        <v>7667</v>
      </c>
      <c r="M24" s="18">
        <f t="shared" si="1"/>
        <v>7667</v>
      </c>
      <c r="N24" s="18"/>
      <c r="O24" s="18">
        <f t="shared" si="2"/>
        <v>62343</v>
      </c>
      <c r="P24" s="10"/>
      <c r="Q24" s="162">
        <v>53338</v>
      </c>
    </row>
    <row r="25" spans="2:17" x14ac:dyDescent="0.25">
      <c r="B25" s="187" t="s">
        <v>11</v>
      </c>
      <c r="C25" s="32"/>
      <c r="D25" s="32"/>
      <c r="E25" s="32"/>
      <c r="F25" s="229">
        <v>17200</v>
      </c>
      <c r="G25" s="229">
        <v>2357</v>
      </c>
      <c r="H25" s="150">
        <v>0</v>
      </c>
      <c r="I25" s="18">
        <f t="shared" si="0"/>
        <v>19557</v>
      </c>
      <c r="J25" s="18"/>
      <c r="K25" s="150">
        <v>0</v>
      </c>
      <c r="L25" s="230">
        <v>2756</v>
      </c>
      <c r="M25" s="18">
        <f t="shared" si="1"/>
        <v>2756</v>
      </c>
      <c r="N25" s="18"/>
      <c r="O25" s="18">
        <f t="shared" si="2"/>
        <v>22313</v>
      </c>
      <c r="P25" s="10"/>
      <c r="Q25" s="162">
        <v>25940</v>
      </c>
    </row>
    <row r="26" spans="2:17" x14ac:dyDescent="0.25">
      <c r="B26" s="187" t="s">
        <v>25</v>
      </c>
      <c r="C26" s="32"/>
      <c r="D26" s="32"/>
      <c r="E26" s="32"/>
      <c r="F26" s="229">
        <v>294140</v>
      </c>
      <c r="G26" s="229">
        <v>40300</v>
      </c>
      <c r="H26" s="150">
        <v>0</v>
      </c>
      <c r="I26" s="18">
        <f t="shared" si="0"/>
        <v>334440</v>
      </c>
      <c r="J26" s="18"/>
      <c r="K26" s="150">
        <v>0</v>
      </c>
      <c r="L26" s="230">
        <v>0</v>
      </c>
      <c r="M26" s="18">
        <f t="shared" si="1"/>
        <v>0</v>
      </c>
      <c r="N26" s="18"/>
      <c r="O26" s="18">
        <f t="shared" si="2"/>
        <v>334440</v>
      </c>
      <c r="P26" s="10"/>
      <c r="Q26" s="162">
        <v>239037</v>
      </c>
    </row>
    <row r="27" spans="2:17" x14ac:dyDescent="0.25">
      <c r="B27" s="187" t="s">
        <v>20</v>
      </c>
      <c r="C27" s="32"/>
      <c r="D27" s="32"/>
      <c r="E27" s="32"/>
      <c r="F27" s="229">
        <v>134632</v>
      </c>
      <c r="G27" s="229">
        <v>18446</v>
      </c>
      <c r="H27" s="150">
        <v>0</v>
      </c>
      <c r="I27" s="18">
        <f t="shared" si="0"/>
        <v>153078</v>
      </c>
      <c r="J27" s="18"/>
      <c r="K27" s="150">
        <v>0</v>
      </c>
      <c r="L27" s="230">
        <v>21358</v>
      </c>
      <c r="M27" s="18">
        <f t="shared" si="1"/>
        <v>21358</v>
      </c>
      <c r="N27" s="18"/>
      <c r="O27" s="18">
        <f t="shared" si="2"/>
        <v>174436</v>
      </c>
      <c r="P27" s="10"/>
      <c r="Q27" s="162">
        <v>95776</v>
      </c>
    </row>
    <row r="28" spans="2:17" x14ac:dyDescent="0.25">
      <c r="B28" s="187" t="s">
        <v>23</v>
      </c>
      <c r="C28" s="32"/>
      <c r="D28" s="32"/>
      <c r="E28" s="32"/>
      <c r="F28" s="229">
        <v>84688</v>
      </c>
      <c r="G28" s="229">
        <v>11604</v>
      </c>
      <c r="H28" s="150">
        <v>0</v>
      </c>
      <c r="I28" s="18">
        <f t="shared" si="0"/>
        <v>96292</v>
      </c>
      <c r="J28" s="18"/>
      <c r="K28" s="150">
        <v>0</v>
      </c>
      <c r="L28" s="230">
        <v>7787</v>
      </c>
      <c r="M28" s="18">
        <f t="shared" si="1"/>
        <v>7787</v>
      </c>
      <c r="N28" s="18"/>
      <c r="O28" s="18">
        <f t="shared" si="2"/>
        <v>104079</v>
      </c>
      <c r="P28" s="10"/>
      <c r="Q28" s="162">
        <v>56732</v>
      </c>
    </row>
    <row r="29" spans="2:17" x14ac:dyDescent="0.25">
      <c r="B29" s="187" t="s">
        <v>24</v>
      </c>
      <c r="C29" s="32"/>
      <c r="D29" s="32"/>
      <c r="E29" s="32"/>
      <c r="F29" s="229">
        <v>34013</v>
      </c>
      <c r="G29" s="229">
        <v>4660</v>
      </c>
      <c r="H29" s="150">
        <v>0</v>
      </c>
      <c r="I29" s="18">
        <f t="shared" si="0"/>
        <v>38673</v>
      </c>
      <c r="J29" s="18"/>
      <c r="K29" s="150">
        <v>0</v>
      </c>
      <c r="L29" s="230">
        <v>0</v>
      </c>
      <c r="M29" s="18">
        <f t="shared" si="1"/>
        <v>0</v>
      </c>
      <c r="N29" s="18"/>
      <c r="O29" s="18">
        <f t="shared" si="2"/>
        <v>38673</v>
      </c>
      <c r="P29" s="10"/>
      <c r="Q29" s="162">
        <v>198</v>
      </c>
    </row>
    <row r="30" spans="2:17" x14ac:dyDescent="0.25">
      <c r="B30" s="187" t="s">
        <v>9</v>
      </c>
      <c r="C30" s="32"/>
      <c r="D30" s="32"/>
      <c r="E30" s="32"/>
      <c r="F30" s="229">
        <v>653112</v>
      </c>
      <c r="G30" s="229">
        <v>89482</v>
      </c>
      <c r="H30" s="150">
        <v>0</v>
      </c>
      <c r="I30" s="18">
        <f t="shared" si="0"/>
        <v>742594</v>
      </c>
      <c r="J30" s="18"/>
      <c r="K30" s="150">
        <v>0</v>
      </c>
      <c r="L30" s="230">
        <v>13163</v>
      </c>
      <c r="M30" s="18">
        <f t="shared" si="1"/>
        <v>13163</v>
      </c>
      <c r="N30" s="18"/>
      <c r="O30" s="18">
        <f t="shared" si="2"/>
        <v>755757</v>
      </c>
      <c r="P30" s="10"/>
      <c r="Q30" s="162">
        <v>515417</v>
      </c>
    </row>
    <row r="31" spans="2:17" x14ac:dyDescent="0.25">
      <c r="B31" s="187" t="s">
        <v>26</v>
      </c>
      <c r="C31" s="32"/>
      <c r="D31" s="32"/>
      <c r="E31" s="32"/>
      <c r="F31" s="229">
        <v>574521</v>
      </c>
      <c r="G31" s="229">
        <v>78715</v>
      </c>
      <c r="H31" s="150">
        <v>0</v>
      </c>
      <c r="I31" s="18">
        <f t="shared" si="0"/>
        <v>653236</v>
      </c>
      <c r="J31" s="18"/>
      <c r="K31" s="150">
        <v>0</v>
      </c>
      <c r="L31" s="230">
        <v>0</v>
      </c>
      <c r="M31" s="18">
        <f t="shared" si="1"/>
        <v>0</v>
      </c>
      <c r="N31" s="18"/>
      <c r="O31" s="18">
        <f t="shared" si="2"/>
        <v>653236</v>
      </c>
      <c r="P31" s="10"/>
      <c r="Q31" s="162">
        <v>155138</v>
      </c>
    </row>
    <row r="32" spans="2:17" x14ac:dyDescent="0.25">
      <c r="B32" s="187" t="s">
        <v>27</v>
      </c>
      <c r="C32" s="32"/>
      <c r="D32" s="32"/>
      <c r="E32" s="32"/>
      <c r="F32" s="229">
        <v>275768</v>
      </c>
      <c r="G32" s="229">
        <v>37782</v>
      </c>
      <c r="H32" s="150">
        <v>0</v>
      </c>
      <c r="I32" s="18">
        <f t="shared" si="0"/>
        <v>313550</v>
      </c>
      <c r="J32" s="18"/>
      <c r="K32" s="150">
        <v>0</v>
      </c>
      <c r="L32" s="230">
        <v>0</v>
      </c>
      <c r="M32" s="18">
        <f t="shared" si="1"/>
        <v>0</v>
      </c>
      <c r="N32" s="18"/>
      <c r="O32" s="18">
        <f t="shared" si="2"/>
        <v>313550</v>
      </c>
      <c r="P32" s="10"/>
      <c r="Q32" s="162">
        <v>103943</v>
      </c>
    </row>
    <row r="33" spans="2:17" x14ac:dyDescent="0.25">
      <c r="B33" s="187" t="s">
        <v>15</v>
      </c>
      <c r="C33" s="32"/>
      <c r="D33" s="32"/>
      <c r="E33" s="32"/>
      <c r="F33" s="229">
        <v>491530</v>
      </c>
      <c r="G33" s="229">
        <v>67344</v>
      </c>
      <c r="H33" s="150">
        <v>0</v>
      </c>
      <c r="I33" s="18">
        <f t="shared" si="0"/>
        <v>558874</v>
      </c>
      <c r="J33" s="18"/>
      <c r="K33" s="150">
        <v>0</v>
      </c>
      <c r="L33" s="230">
        <v>148771</v>
      </c>
      <c r="M33" s="18">
        <f t="shared" si="1"/>
        <v>148771</v>
      </c>
      <c r="N33" s="18"/>
      <c r="O33" s="18">
        <f t="shared" si="2"/>
        <v>707645</v>
      </c>
      <c r="P33" s="10"/>
      <c r="Q33" s="162">
        <v>350551</v>
      </c>
    </row>
    <row r="34" spans="2:17" x14ac:dyDescent="0.25">
      <c r="B34" s="187" t="s">
        <v>21</v>
      </c>
      <c r="C34" s="32"/>
      <c r="D34" s="32"/>
      <c r="E34" s="32"/>
      <c r="F34" s="229">
        <v>360516</v>
      </c>
      <c r="G34" s="229">
        <v>49394</v>
      </c>
      <c r="H34" s="150">
        <v>0</v>
      </c>
      <c r="I34" s="18">
        <f t="shared" si="0"/>
        <v>409910</v>
      </c>
      <c r="J34" s="18"/>
      <c r="K34" s="150">
        <v>0</v>
      </c>
      <c r="L34" s="230">
        <v>102477</v>
      </c>
      <c r="M34" s="18">
        <f t="shared" si="1"/>
        <v>102477</v>
      </c>
      <c r="N34" s="18"/>
      <c r="O34" s="18">
        <f t="shared" si="2"/>
        <v>512387</v>
      </c>
      <c r="P34" s="10"/>
      <c r="Q34" s="162">
        <v>377330</v>
      </c>
    </row>
    <row r="35" spans="2:17" ht="17.25" x14ac:dyDescent="0.25">
      <c r="B35" s="187" t="s">
        <v>4</v>
      </c>
      <c r="C35" s="32"/>
      <c r="D35" s="32"/>
      <c r="E35" s="32"/>
      <c r="F35" s="188">
        <v>64404</v>
      </c>
      <c r="G35" s="188">
        <v>8830</v>
      </c>
      <c r="H35" s="188">
        <v>0</v>
      </c>
      <c r="I35" s="189">
        <f>SUM(F35:H35)</f>
        <v>73234</v>
      </c>
      <c r="J35" s="18"/>
      <c r="K35" s="188">
        <v>0</v>
      </c>
      <c r="L35" s="188">
        <v>14751</v>
      </c>
      <c r="M35" s="189">
        <f>SUM(K35:L35)</f>
        <v>14751</v>
      </c>
      <c r="N35" s="189"/>
      <c r="O35" s="189">
        <f>I35+M35</f>
        <v>87985</v>
      </c>
      <c r="P35" s="10"/>
      <c r="Q35" s="190">
        <v>89588</v>
      </c>
    </row>
    <row r="36" spans="2:17" x14ac:dyDescent="0.25">
      <c r="B36" s="191" t="s">
        <v>0</v>
      </c>
      <c r="C36" s="192"/>
      <c r="D36" s="192"/>
      <c r="E36" s="192"/>
      <c r="F36" s="172">
        <f>SUM(F15:F35)</f>
        <v>16787316</v>
      </c>
      <c r="G36" s="172">
        <f>SUM(G15:G35)</f>
        <v>2289846</v>
      </c>
      <c r="H36" s="172">
        <f>SUM(H15:H35)</f>
        <v>0</v>
      </c>
      <c r="I36" s="172">
        <f>SUM(I15:I35)</f>
        <v>19077162</v>
      </c>
      <c r="J36" s="192"/>
      <c r="K36" s="172">
        <f>SUM(K15:K35)</f>
        <v>5185</v>
      </c>
      <c r="L36" s="172">
        <f>SUM(L15:L35)</f>
        <v>2347199</v>
      </c>
      <c r="M36" s="172">
        <f>SUM(M15:M35)</f>
        <v>2352384</v>
      </c>
      <c r="N36" s="172"/>
      <c r="O36" s="172">
        <f>SUM(O15:O35)</f>
        <v>21429546</v>
      </c>
      <c r="P36" s="193"/>
      <c r="Q36" s="173">
        <v>19477673</v>
      </c>
    </row>
    <row r="38" spans="2:17" x14ac:dyDescent="0.25">
      <c r="I38" s="194">
        <f>I36-'Statement of Activities'!D26</f>
        <v>5</v>
      </c>
    </row>
  </sheetData>
  <mergeCells count="7">
    <mergeCell ref="F9:I9"/>
    <mergeCell ref="K9:M9"/>
    <mergeCell ref="B4:Q4"/>
    <mergeCell ref="F8:O8"/>
    <mergeCell ref="B5:Q5"/>
    <mergeCell ref="F7:Q7"/>
    <mergeCell ref="B6:Q6"/>
  </mergeCells>
  <phoneticPr fontId="22" type="noConversion"/>
  <conditionalFormatting sqref="D12:D14">
    <cfRule type="cellIs" dxfId="49" priority="3" stopIfTrue="1" operator="greaterThan">
      <formula>0</formula>
    </cfRule>
  </conditionalFormatting>
  <conditionalFormatting sqref="F16:H35 K16:L35 Q12:Q14 Q16:Q35 F12:H14 K12:L14">
    <cfRule type="expression" dxfId="48" priority="4" stopIfTrue="1">
      <formula>IF(F$36&gt;0,F$36,IF(F$36&lt;0,F$36,IF(F$36=0,F$36,0)))</formula>
    </cfRule>
  </conditionalFormatting>
  <conditionalFormatting sqref="B6">
    <cfRule type="notContainsBlanks" dxfId="47" priority="5">
      <formula>LEN(TRIM(B6))&gt;0</formula>
    </cfRule>
  </conditionalFormatting>
  <conditionalFormatting sqref="B3:Q3">
    <cfRule type="expression" dxfId="46" priority="1">
      <formula>$B$3="Enter Charter School Name on ""Transmittal Form &amp; School Info"" tab"</formula>
    </cfRule>
  </conditionalFormatting>
  <dataValidations count="1">
    <dataValidation type="custom" errorStyle="information" allowBlank="1" showInputMessage="1" showErrorMessage="1" errorTitle="No. of Positions Required" error="Please enter number of positions in cells D12, D13 and D14." sqref="K12:L14 F12:H14" xr:uid="{00000000-0002-0000-0400-000000000000}">
      <formula1>$D12&lt;&gt;0</formula1>
    </dataValidation>
  </dataValidations>
  <printOptions horizontalCentered="1"/>
  <pageMargins left="0.5" right="0.25" top="1" bottom="0.5" header="0.5" footer="0.5"/>
  <pageSetup scale="67" orientation="landscape" r:id="rId1"/>
  <headerFooter alignWithMargins="0"/>
  <ignoredErrors>
    <ignoredError sqref="I15 O15 M15" formula="1"/>
  </ignoredError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5"/>
  </sheetPr>
  <dimension ref="A2:R270"/>
  <sheetViews>
    <sheetView workbookViewId="0"/>
  </sheetViews>
  <sheetFormatPr defaultRowHeight="12.75" x14ac:dyDescent="0.2"/>
  <cols>
    <col min="1" max="1" width="6.5703125" customWidth="1"/>
    <col min="2" max="2" width="26.28515625" customWidth="1"/>
    <col min="3" max="3" width="56.140625" bestFit="1" customWidth="1"/>
    <col min="4" max="4" width="12.140625" customWidth="1"/>
    <col min="5" max="5" width="8.7109375" customWidth="1"/>
    <col min="6" max="6" width="65.140625" bestFit="1" customWidth="1"/>
    <col min="8" max="8" width="11.85546875" customWidth="1"/>
    <col min="20" max="20" width="12.28515625" customWidth="1"/>
  </cols>
  <sheetData>
    <row r="2" spans="1:8" ht="15" x14ac:dyDescent="0.25">
      <c r="C2" s="41" t="s">
        <v>272</v>
      </c>
      <c r="E2" s="43" t="s">
        <v>156</v>
      </c>
      <c r="F2" s="43"/>
    </row>
    <row r="3" spans="1:8" ht="15" x14ac:dyDescent="0.25">
      <c r="B3" s="5" t="s">
        <v>147</v>
      </c>
      <c r="C3" s="38">
        <f ca="1">TODAY()</f>
        <v>44866</v>
      </c>
      <c r="D3" s="35"/>
      <c r="E3" s="45">
        <v>1</v>
      </c>
      <c r="F3" s="42" t="s">
        <v>153</v>
      </c>
    </row>
    <row r="4" spans="1:8" ht="15" x14ac:dyDescent="0.25">
      <c r="B4" s="35"/>
      <c r="C4" s="35"/>
      <c r="D4" s="35"/>
      <c r="E4" s="45">
        <v>2</v>
      </c>
      <c r="F4" s="42" t="s">
        <v>154</v>
      </c>
    </row>
    <row r="5" spans="1:8" ht="15" x14ac:dyDescent="0.25">
      <c r="B5" s="37"/>
      <c r="C5" s="47" t="s">
        <v>273</v>
      </c>
      <c r="D5" s="35"/>
      <c r="E5" s="45">
        <v>3</v>
      </c>
      <c r="F5" s="42" t="s">
        <v>155</v>
      </c>
    </row>
    <row r="6" spans="1:8" ht="15" x14ac:dyDescent="0.25">
      <c r="B6" s="6" t="s">
        <v>144</v>
      </c>
      <c r="C6" s="46">
        <v>2022</v>
      </c>
      <c r="E6" s="45">
        <v>4</v>
      </c>
      <c r="F6" s="42" t="str">
        <f>IF(AND(x_AuditYr=1,x_PriorYr=1),F5,IF(x_AuditYr=1,F3,IF(x_PriorYr=1,F4,"")))</f>
        <v/>
      </c>
    </row>
    <row r="7" spans="1:8" ht="15" x14ac:dyDescent="0.25">
      <c r="B7" s="6" t="s">
        <v>145</v>
      </c>
      <c r="C7" s="39">
        <f>AuditYr-1</f>
        <v>2021</v>
      </c>
    </row>
    <row r="8" spans="1:8" ht="15" x14ac:dyDescent="0.25">
      <c r="B8" s="6" t="s">
        <v>150</v>
      </c>
      <c r="C8" s="40">
        <f>IF('Transmittal Form &amp; School Info'!E15=B13,1,2)</f>
        <v>2</v>
      </c>
      <c r="E8" s="43"/>
      <c r="F8" s="43" t="s">
        <v>315</v>
      </c>
      <c r="H8" s="69" t="s">
        <v>350</v>
      </c>
    </row>
    <row r="9" spans="1:8" ht="15" x14ac:dyDescent="0.25">
      <c r="B9" s="5" t="s">
        <v>152</v>
      </c>
      <c r="C9" s="36">
        <f>IF('Transmittal Form &amp; School Info'!E16=C13,1,2)</f>
        <v>2</v>
      </c>
      <c r="E9" s="57">
        <f>INDEX(Table2[Number],MATCH(SchoolName,Table2[SCHOOLS],0))</f>
        <v>3</v>
      </c>
      <c r="F9" s="58" t="str">
        <f>SchoolName</f>
        <v>Achievement First Brownsville Charter School</v>
      </c>
      <c r="H9" s="70" t="str">
        <f>INDEX(Table2[BS&amp;CF],MATCH(E9,Table2[Number],0))</f>
        <v>No</v>
      </c>
    </row>
    <row r="10" spans="1:8" ht="15" x14ac:dyDescent="0.25">
      <c r="B10" s="37"/>
      <c r="C10" s="44"/>
      <c r="E10" s="57">
        <f>INDEX(Table2[[#All],[MergeID]],MATCH(F9,Table2[[#All],[SCHOOLS]],0))</f>
        <v>511</v>
      </c>
      <c r="F10" s="56" t="s">
        <v>434</v>
      </c>
    </row>
    <row r="11" spans="1:8" ht="15" x14ac:dyDescent="0.25">
      <c r="D11" s="35"/>
      <c r="E11" s="58" t="b">
        <f>F9=F15</f>
        <v>0</v>
      </c>
      <c r="F11" s="56" t="s">
        <v>314</v>
      </c>
    </row>
    <row r="12" spans="1:8" ht="15" x14ac:dyDescent="0.25">
      <c r="B12" s="5" t="s">
        <v>143</v>
      </c>
      <c r="C12" s="5" t="s">
        <v>146</v>
      </c>
      <c r="D12" s="35"/>
    </row>
    <row r="13" spans="1:8" ht="15" x14ac:dyDescent="0.25">
      <c r="A13">
        <v>1</v>
      </c>
      <c r="B13" s="36" t="s">
        <v>272</v>
      </c>
      <c r="C13" s="36" t="s">
        <v>272</v>
      </c>
      <c r="D13" s="35"/>
      <c r="E13" s="43"/>
      <c r="F13" s="43" t="s">
        <v>313</v>
      </c>
    </row>
    <row r="14" spans="1:8" ht="15" x14ac:dyDescent="0.25">
      <c r="A14">
        <v>2</v>
      </c>
      <c r="B14" s="36" t="str">
        <f>"Planning Year + "&amp;B15</f>
        <v>Planning Year + 2021-22</v>
      </c>
      <c r="C14" s="36" t="str">
        <f>"Planning Year + "&amp;C15</f>
        <v>Planning Year + 2020-21</v>
      </c>
      <c r="D14" s="35"/>
      <c r="E14" s="56" t="s">
        <v>341</v>
      </c>
      <c r="F14" s="42" t="str">
        <f>INDEX(Table1[[#All],[EdCorp_SurvivingSchool]],MATCH(E10,Table1[[#All],[MergeID]],0))</f>
        <v>Achievement First Brooklyn Charter Schools (Combined)</v>
      </c>
    </row>
    <row r="15" spans="1:8" ht="15" x14ac:dyDescent="0.25">
      <c r="A15">
        <v>3</v>
      </c>
      <c r="B15" s="36" t="str">
        <f>PriorYr&amp;"-"&amp;RIGHT(AuditYr,2)</f>
        <v>2021-22</v>
      </c>
      <c r="C15" s="36" t="str">
        <f>PriorYr-1&amp;"-"&amp;RIGHT(PriorYr,2)</f>
        <v>2020-21</v>
      </c>
      <c r="D15" s="35"/>
      <c r="E15" s="56" t="s">
        <v>340</v>
      </c>
      <c r="F15" s="42" t="str">
        <f>INDEX(Table2[SCHOOLS],MATCH(F14,Table2[MergeName],0))</f>
        <v>Achievement First Bushwick Charter School</v>
      </c>
    </row>
    <row r="16" spans="1:8" ht="15" x14ac:dyDescent="0.25">
      <c r="A16">
        <v>4</v>
      </c>
      <c r="B16" s="36" t="str">
        <f>AuditYr&amp;"-"&amp;RIGHT(AuditYr+1,2)</f>
        <v>2022-23</v>
      </c>
      <c r="C16" s="36" t="str">
        <f>"Planning Year + "&amp;C17</f>
        <v>Planning Year + 2020-21</v>
      </c>
      <c r="D16" s="35"/>
    </row>
    <row r="17" spans="1:18" ht="15" x14ac:dyDescent="0.25">
      <c r="A17">
        <v>5</v>
      </c>
      <c r="B17" s="36" t="str">
        <f>AuditYr+1&amp;"-"&amp;RIGHT(AuditYr+2,2)</f>
        <v>2023-24</v>
      </c>
      <c r="C17" s="36" t="str">
        <f>PriorYr-1&amp;"-"&amp;RIGHT(PriorYr,2)</f>
        <v>2020-21</v>
      </c>
      <c r="D17" s="35"/>
      <c r="E17" s="60"/>
      <c r="F17" s="60" t="s">
        <v>342</v>
      </c>
    </row>
    <row r="18" spans="1:18" ht="15" x14ac:dyDescent="0.25">
      <c r="A18">
        <v>6</v>
      </c>
      <c r="B18" s="36" t="str">
        <f>AuditYr+2&amp;"-"&amp;RIGHT(AuditYr+3,2)</f>
        <v>2024-25</v>
      </c>
      <c r="D18" s="35"/>
      <c r="E18" s="56" t="s">
        <v>346</v>
      </c>
      <c r="F18" s="64" t="str">
        <f>"Please enter balance sheet data for the Ed Corp
"&amp;F14&amp;"
only on this template.
The balance sheet should include data for
all Charter schools operated by the Ed Corp."</f>
        <v>Please enter balance sheet data for the Ed Corp
Achievement First Brooklyn Charter Schools (Combined)
only on this template.
The balance sheet should include data for
all Charter schools operated by the Ed Corp.</v>
      </c>
      <c r="G18" s="62"/>
      <c r="H18" s="62"/>
      <c r="I18" s="62"/>
      <c r="J18" s="62"/>
      <c r="K18" s="62"/>
      <c r="L18" s="62"/>
      <c r="M18" s="62"/>
      <c r="N18" s="62"/>
      <c r="O18" s="62"/>
      <c r="P18" s="62"/>
      <c r="Q18" s="62"/>
      <c r="R18" s="68"/>
    </row>
    <row r="19" spans="1:18" ht="15" x14ac:dyDescent="0.25">
      <c r="A19">
        <v>7</v>
      </c>
      <c r="B19" s="36" t="str">
        <f>AuditYr+3&amp;"-"&amp;RIGHT(AuditYr+4,2)</f>
        <v>2025-26</v>
      </c>
      <c r="C19" s="35"/>
      <c r="D19" s="35"/>
      <c r="E19" s="56" t="s">
        <v>347</v>
      </c>
      <c r="F19" s="64" t="str">
        <f>"DO NOT ENTER BALANCE SHEET DATA ON THIS TEMPLATE
Balance sheet data should for the Ed Corp:
"&amp;F14&amp;"
should be entered on the template for
"&amp;F15&amp;"."</f>
        <v>DO NOT ENTER BALANCE SHEET DATA ON THIS TEMPLATE
Balance sheet data should for the Ed Corp:
Achievement First Brooklyn Charter Schools (Combined)
should be entered on the template for
Achievement First Bushwick Charter School.</v>
      </c>
      <c r="G19" s="62"/>
      <c r="H19" s="62"/>
      <c r="I19" s="62"/>
      <c r="J19" s="62"/>
      <c r="K19" s="62"/>
      <c r="L19" s="62"/>
      <c r="M19" s="62"/>
      <c r="N19" s="62"/>
      <c r="O19" s="62"/>
      <c r="P19" s="62"/>
      <c r="Q19" s="62"/>
      <c r="R19" s="68"/>
    </row>
    <row r="20" spans="1:18" ht="15" x14ac:dyDescent="0.25">
      <c r="A20">
        <v>8</v>
      </c>
      <c r="B20" s="36" t="str">
        <f>AuditYr+4&amp;"-"&amp;RIGHT(AuditYr+5,2)</f>
        <v>2026-27</v>
      </c>
      <c r="C20" s="35"/>
      <c r="E20" s="56" t="s">
        <v>348</v>
      </c>
      <c r="F20" s="64" t="str">
        <f>"Please enter cash flow data for the Ed Corp
"&amp;F14&amp;"
only on this template.
The cash flow should include data for
all Charter schools operated by the Ed Corp."</f>
        <v>Please enter cash flow data for the Ed Corp
Achievement First Brooklyn Charter Schools (Combined)
only on this template.
The cash flow should include data for
all Charter schools operated by the Ed Corp.</v>
      </c>
      <c r="G20" s="62"/>
      <c r="H20" s="62"/>
      <c r="I20" s="62"/>
      <c r="J20" s="62"/>
      <c r="K20" s="62"/>
      <c r="L20" s="62"/>
      <c r="M20" s="62"/>
      <c r="N20" s="62"/>
      <c r="O20" s="62"/>
      <c r="P20" s="62"/>
      <c r="Q20" s="62"/>
      <c r="R20" s="68"/>
    </row>
    <row r="21" spans="1:18" x14ac:dyDescent="0.2">
      <c r="E21" s="56" t="s">
        <v>349</v>
      </c>
      <c r="F21" s="64" t="str">
        <f>"DO NOT ENTER CASH FLOW DATA ON THIS TEMPLATE
Cash flow data should for the Ed Corp:
"&amp;F14&amp;"
should be entered on the template for
"&amp;F15&amp;"."</f>
        <v>DO NOT ENTER CASH FLOW DATA ON THIS TEMPLATE
Cash flow data should for the Ed Corp:
Achievement First Brooklyn Charter Schools (Combined)
should be entered on the template for
Achievement First Bushwick Charter School.</v>
      </c>
      <c r="G21" s="62"/>
      <c r="H21" s="62"/>
      <c r="I21" s="62"/>
      <c r="J21" s="62"/>
      <c r="K21" s="62"/>
      <c r="L21" s="62"/>
      <c r="M21" s="62"/>
      <c r="N21" s="62"/>
      <c r="O21" s="62"/>
      <c r="P21" s="62"/>
      <c r="Q21" s="62"/>
      <c r="R21" s="68"/>
    </row>
    <row r="23" spans="1:18" ht="15" x14ac:dyDescent="0.25">
      <c r="E23" s="60"/>
      <c r="F23" s="60" t="s">
        <v>343</v>
      </c>
    </row>
    <row r="24" spans="1:18" x14ac:dyDescent="0.2">
      <c r="E24" s="56" t="s">
        <v>344</v>
      </c>
      <c r="F24" s="63" t="str">
        <f>IF(E10=0,"",IF(E11=TRUE,BS_1,BS_2))</f>
        <v>DO NOT ENTER BALANCE SHEET DATA ON THIS TEMPLATE
Balance sheet data should for the Ed Corp:
Achievement First Brooklyn Charter Schools (Combined)
should be entered on the template for
Achievement First Bushwick Charter School.</v>
      </c>
      <c r="G24" s="62"/>
      <c r="H24" s="62"/>
      <c r="I24" s="62"/>
      <c r="J24" s="62"/>
      <c r="K24" s="62"/>
      <c r="L24" s="62"/>
      <c r="M24" s="62"/>
      <c r="N24" s="62"/>
      <c r="O24" s="62"/>
      <c r="P24" s="62"/>
      <c r="Q24" s="67"/>
    </row>
    <row r="25" spans="1:18" x14ac:dyDescent="0.2">
      <c r="E25" s="56" t="s">
        <v>345</v>
      </c>
      <c r="F25" s="66" t="str">
        <f>IF(E10=0,"",IF(E11=TRUE,CF_1,CF_2))</f>
        <v>DO NOT ENTER CASH FLOW DATA ON THIS TEMPLATE
Cash flow data should for the Ed Corp:
Achievement First Brooklyn Charter Schools (Combined)
should be entered on the template for
Achievement First Bushwick Charter School.</v>
      </c>
      <c r="G25" s="61"/>
      <c r="H25" s="61"/>
      <c r="I25" s="61"/>
      <c r="J25" s="61"/>
      <c r="K25" s="61"/>
      <c r="L25" s="61"/>
      <c r="M25" s="61"/>
      <c r="N25" s="61"/>
      <c r="O25" s="61"/>
      <c r="P25" s="61"/>
      <c r="Q25" s="65"/>
    </row>
    <row r="27" spans="1:18" x14ac:dyDescent="0.2">
      <c r="C27" s="48" t="str">
        <f>"Updated List for "&amp;B15</f>
        <v>Updated List for 2021-22</v>
      </c>
    </row>
    <row r="28" spans="1:18" x14ac:dyDescent="0.2">
      <c r="B28" s="49" t="s">
        <v>274</v>
      </c>
      <c r="C28" s="50" t="s">
        <v>161</v>
      </c>
      <c r="D28" s="54" t="s">
        <v>310</v>
      </c>
      <c r="E28" s="54" t="s">
        <v>311</v>
      </c>
      <c r="F28" s="54" t="s">
        <v>316</v>
      </c>
    </row>
    <row r="29" spans="1:18" x14ac:dyDescent="0.2">
      <c r="B29">
        <v>0</v>
      </c>
      <c r="C29" t="s">
        <v>405</v>
      </c>
      <c r="F29" t="s">
        <v>339</v>
      </c>
    </row>
    <row r="30" spans="1:18" x14ac:dyDescent="0.2">
      <c r="B30" s="51">
        <v>190</v>
      </c>
      <c r="C30" s="218" t="s">
        <v>288</v>
      </c>
      <c r="D30" t="s">
        <v>429</v>
      </c>
      <c r="E30" s="223"/>
      <c r="F30" s="220"/>
    </row>
    <row r="31" spans="1:18" x14ac:dyDescent="0.2">
      <c r="B31" s="51">
        <v>196</v>
      </c>
      <c r="C31" s="219" t="s">
        <v>389</v>
      </c>
      <c r="D31" t="s">
        <v>430</v>
      </c>
      <c r="E31" s="222">
        <v>521</v>
      </c>
      <c r="F31" s="221"/>
    </row>
    <row r="32" spans="1:18" x14ac:dyDescent="0.2">
      <c r="B32" s="51">
        <v>1</v>
      </c>
      <c r="C32" s="218" t="s">
        <v>162</v>
      </c>
      <c r="D32" t="s">
        <v>429</v>
      </c>
      <c r="E32" s="223">
        <v>521</v>
      </c>
      <c r="F32" s="220" t="s">
        <v>317</v>
      </c>
    </row>
    <row r="33" spans="2:6" x14ac:dyDescent="0.2">
      <c r="B33" s="51">
        <v>75</v>
      </c>
      <c r="C33" s="219" t="s">
        <v>163</v>
      </c>
      <c r="D33" t="s">
        <v>429</v>
      </c>
      <c r="E33" s="222"/>
      <c r="F33" s="221"/>
    </row>
    <row r="34" spans="2:6" x14ac:dyDescent="0.2">
      <c r="B34" s="51">
        <v>5</v>
      </c>
      <c r="C34" s="218" t="s">
        <v>164</v>
      </c>
      <c r="D34" t="s">
        <v>430</v>
      </c>
      <c r="E34" s="223">
        <v>511</v>
      </c>
      <c r="F34" s="220"/>
    </row>
    <row r="35" spans="2:6" x14ac:dyDescent="0.2">
      <c r="B35" s="51">
        <v>86</v>
      </c>
      <c r="C35" s="219" t="s">
        <v>165</v>
      </c>
      <c r="D35" t="s">
        <v>430</v>
      </c>
      <c r="E35" s="222">
        <v>511</v>
      </c>
      <c r="F35" s="221"/>
    </row>
    <row r="36" spans="2:6" x14ac:dyDescent="0.2">
      <c r="B36" s="51">
        <v>3</v>
      </c>
      <c r="C36" s="218" t="s">
        <v>166</v>
      </c>
      <c r="D36" t="s">
        <v>430</v>
      </c>
      <c r="E36" s="223">
        <v>511</v>
      </c>
      <c r="F36" s="220"/>
    </row>
    <row r="37" spans="2:6" x14ac:dyDescent="0.2">
      <c r="B37" s="51">
        <v>4</v>
      </c>
      <c r="C37" s="219" t="s">
        <v>167</v>
      </c>
      <c r="D37" t="s">
        <v>429</v>
      </c>
      <c r="E37" s="222">
        <v>511</v>
      </c>
      <c r="F37" s="221" t="s">
        <v>318</v>
      </c>
    </row>
    <row r="38" spans="2:6" x14ac:dyDescent="0.2">
      <c r="B38" s="51">
        <v>158</v>
      </c>
      <c r="C38" s="218" t="s">
        <v>275</v>
      </c>
      <c r="D38" t="s">
        <v>430</v>
      </c>
      <c r="E38" s="223">
        <v>511</v>
      </c>
      <c r="F38" s="220"/>
    </row>
    <row r="39" spans="2:6" x14ac:dyDescent="0.2">
      <c r="B39" s="51">
        <v>159</v>
      </c>
      <c r="C39" s="219" t="s">
        <v>276</v>
      </c>
      <c r="D39" t="s">
        <v>430</v>
      </c>
      <c r="E39" s="222">
        <v>511</v>
      </c>
      <c r="F39" s="221"/>
    </row>
    <row r="40" spans="2:6" x14ac:dyDescent="0.2">
      <c r="B40" s="51">
        <v>160</v>
      </c>
      <c r="C40" s="218" t="s">
        <v>277</v>
      </c>
      <c r="D40" t="s">
        <v>430</v>
      </c>
      <c r="E40" s="223">
        <v>511</v>
      </c>
      <c r="F40" s="220"/>
    </row>
    <row r="41" spans="2:6" x14ac:dyDescent="0.2">
      <c r="B41" s="51">
        <v>136</v>
      </c>
      <c r="C41" s="218" t="s">
        <v>439</v>
      </c>
      <c r="D41" s="54" t="s">
        <v>430</v>
      </c>
      <c r="E41" s="227">
        <v>511</v>
      </c>
      <c r="F41" s="226"/>
    </row>
    <row r="42" spans="2:6" x14ac:dyDescent="0.2">
      <c r="B42" s="51">
        <v>121</v>
      </c>
      <c r="C42" s="219" t="s">
        <v>168</v>
      </c>
      <c r="D42" t="s">
        <v>430</v>
      </c>
      <c r="E42" s="222">
        <v>511</v>
      </c>
      <c r="F42" s="221"/>
    </row>
    <row r="43" spans="2:6" x14ac:dyDescent="0.2">
      <c r="B43" s="51">
        <v>115</v>
      </c>
      <c r="C43" s="218" t="s">
        <v>169</v>
      </c>
      <c r="D43" t="s">
        <v>430</v>
      </c>
      <c r="E43" s="223">
        <v>511</v>
      </c>
      <c r="F43" s="220"/>
    </row>
    <row r="44" spans="2:6" x14ac:dyDescent="0.2">
      <c r="B44" s="51">
        <v>138</v>
      </c>
      <c r="C44" s="219" t="s">
        <v>278</v>
      </c>
      <c r="D44" t="s">
        <v>430</v>
      </c>
      <c r="E44" s="222">
        <v>511</v>
      </c>
      <c r="F44" s="221"/>
    </row>
    <row r="45" spans="2:6" x14ac:dyDescent="0.2">
      <c r="B45" s="51">
        <v>7</v>
      </c>
      <c r="C45" s="219" t="s">
        <v>170</v>
      </c>
      <c r="D45" t="s">
        <v>429</v>
      </c>
      <c r="E45" s="222"/>
      <c r="F45" s="221"/>
    </row>
    <row r="46" spans="2:6" x14ac:dyDescent="0.2">
      <c r="B46" s="51">
        <v>9</v>
      </c>
      <c r="C46" s="218" t="s">
        <v>289</v>
      </c>
      <c r="D46" t="s">
        <v>429</v>
      </c>
      <c r="E46" s="223">
        <v>522</v>
      </c>
      <c r="F46" s="220" t="s">
        <v>319</v>
      </c>
    </row>
    <row r="47" spans="2:6" x14ac:dyDescent="0.2">
      <c r="B47" s="51">
        <v>216</v>
      </c>
      <c r="C47" s="218" t="s">
        <v>440</v>
      </c>
      <c r="D47" s="54" t="s">
        <v>430</v>
      </c>
      <c r="E47" s="227">
        <v>522</v>
      </c>
      <c r="F47" s="226"/>
    </row>
    <row r="48" spans="2:6" x14ac:dyDescent="0.2">
      <c r="B48" s="51">
        <v>129</v>
      </c>
      <c r="C48" s="219" t="s">
        <v>290</v>
      </c>
      <c r="D48" t="s">
        <v>430</v>
      </c>
      <c r="E48" s="222">
        <v>522</v>
      </c>
      <c r="F48" s="221"/>
    </row>
    <row r="49" spans="2:6" x14ac:dyDescent="0.2">
      <c r="B49" s="51">
        <v>130</v>
      </c>
      <c r="C49" s="218" t="s">
        <v>171</v>
      </c>
      <c r="D49" t="s">
        <v>429</v>
      </c>
      <c r="E49" s="223"/>
      <c r="F49" s="220"/>
    </row>
    <row r="50" spans="2:6" x14ac:dyDescent="0.2">
      <c r="B50" s="51">
        <v>11</v>
      </c>
      <c r="C50" s="219" t="s">
        <v>172</v>
      </c>
      <c r="D50" t="s">
        <v>430</v>
      </c>
      <c r="E50" s="222">
        <v>509</v>
      </c>
      <c r="F50" s="221"/>
    </row>
    <row r="51" spans="2:6" x14ac:dyDescent="0.2">
      <c r="B51" s="51">
        <v>87</v>
      </c>
      <c r="C51" s="218" t="s">
        <v>173</v>
      </c>
      <c r="D51" t="s">
        <v>430</v>
      </c>
      <c r="E51" s="223">
        <v>504</v>
      </c>
      <c r="F51" s="220"/>
    </row>
    <row r="52" spans="2:6" x14ac:dyDescent="0.2">
      <c r="B52" s="51">
        <v>103</v>
      </c>
      <c r="C52" s="219" t="s">
        <v>174</v>
      </c>
      <c r="D52" t="s">
        <v>430</v>
      </c>
      <c r="E52" s="222">
        <v>506</v>
      </c>
      <c r="F52" s="221"/>
    </row>
    <row r="53" spans="2:6" x14ac:dyDescent="0.2">
      <c r="B53" s="51">
        <v>201</v>
      </c>
      <c r="C53" s="218" t="s">
        <v>406</v>
      </c>
      <c r="D53" t="s">
        <v>430</v>
      </c>
      <c r="E53" s="223">
        <v>514</v>
      </c>
      <c r="F53" s="220"/>
    </row>
    <row r="54" spans="2:6" x14ac:dyDescent="0.2">
      <c r="B54" s="51">
        <v>177</v>
      </c>
      <c r="C54" s="219" t="s">
        <v>291</v>
      </c>
      <c r="D54" s="54" t="s">
        <v>429</v>
      </c>
      <c r="E54" s="222">
        <v>514</v>
      </c>
      <c r="F54" s="221" t="s">
        <v>321</v>
      </c>
    </row>
    <row r="55" spans="2:6" x14ac:dyDescent="0.2">
      <c r="B55" s="51">
        <v>202</v>
      </c>
      <c r="C55" s="218" t="s">
        <v>407</v>
      </c>
      <c r="D55" t="s">
        <v>430</v>
      </c>
      <c r="E55" s="223">
        <v>514</v>
      </c>
      <c r="F55" s="220"/>
    </row>
    <row r="56" spans="2:6" x14ac:dyDescent="0.2">
      <c r="B56" s="51">
        <v>165</v>
      </c>
      <c r="C56" s="219" t="s">
        <v>376</v>
      </c>
      <c r="D56" s="54" t="s">
        <v>430</v>
      </c>
      <c r="E56" s="222">
        <v>514</v>
      </c>
      <c r="F56" s="221"/>
    </row>
    <row r="57" spans="2:6" ht="13.9" customHeight="1" x14ac:dyDescent="0.2">
      <c r="B57" s="51">
        <v>14</v>
      </c>
      <c r="C57" s="218" t="s">
        <v>175</v>
      </c>
      <c r="D57" t="s">
        <v>429</v>
      </c>
      <c r="E57" s="223">
        <v>517</v>
      </c>
      <c r="F57" s="220" t="s">
        <v>338</v>
      </c>
    </row>
    <row r="58" spans="2:6" x14ac:dyDescent="0.2">
      <c r="B58" s="51">
        <v>131</v>
      </c>
      <c r="C58" s="219" t="s">
        <v>176</v>
      </c>
      <c r="D58" t="s">
        <v>430</v>
      </c>
      <c r="E58" s="222">
        <v>517</v>
      </c>
      <c r="F58" s="221"/>
    </row>
    <row r="59" spans="2:6" x14ac:dyDescent="0.2">
      <c r="B59" s="51">
        <v>15</v>
      </c>
      <c r="C59" s="218" t="s">
        <v>177</v>
      </c>
      <c r="D59" t="s">
        <v>429</v>
      </c>
      <c r="E59" s="223">
        <v>510</v>
      </c>
      <c r="F59" s="220" t="s">
        <v>322</v>
      </c>
    </row>
    <row r="60" spans="2:6" ht="13.15" customHeight="1" x14ac:dyDescent="0.2">
      <c r="B60" s="51">
        <v>157</v>
      </c>
      <c r="C60" s="219" t="s">
        <v>279</v>
      </c>
      <c r="D60" t="s">
        <v>430</v>
      </c>
      <c r="E60" s="222">
        <v>510</v>
      </c>
      <c r="F60" s="221"/>
    </row>
    <row r="61" spans="2:6" x14ac:dyDescent="0.2">
      <c r="B61" s="51">
        <v>169</v>
      </c>
      <c r="C61" s="218" t="s">
        <v>292</v>
      </c>
      <c r="D61" t="s">
        <v>430</v>
      </c>
      <c r="E61" s="223">
        <v>510</v>
      </c>
      <c r="F61" s="220"/>
    </row>
    <row r="62" spans="2:6" x14ac:dyDescent="0.2">
      <c r="B62" s="51">
        <v>170</v>
      </c>
      <c r="C62" s="219" t="s">
        <v>379</v>
      </c>
      <c r="D62" t="s">
        <v>430</v>
      </c>
      <c r="E62" s="222">
        <v>510</v>
      </c>
      <c r="F62" s="221"/>
    </row>
    <row r="63" spans="2:6" x14ac:dyDescent="0.2">
      <c r="B63" s="51">
        <v>171</v>
      </c>
      <c r="C63" s="218" t="s">
        <v>408</v>
      </c>
      <c r="D63" t="s">
        <v>430</v>
      </c>
      <c r="E63" s="223">
        <v>510</v>
      </c>
      <c r="F63" s="220"/>
    </row>
    <row r="64" spans="2:6" x14ac:dyDescent="0.2">
      <c r="B64" s="51">
        <v>16</v>
      </c>
      <c r="C64" s="219" t="s">
        <v>178</v>
      </c>
      <c r="D64" t="s">
        <v>429</v>
      </c>
      <c r="E64" s="222">
        <v>520</v>
      </c>
      <c r="F64" s="221" t="s">
        <v>325</v>
      </c>
    </row>
    <row r="65" spans="2:6" x14ac:dyDescent="0.2">
      <c r="B65" s="51">
        <v>161</v>
      </c>
      <c r="C65" s="218" t="s">
        <v>179</v>
      </c>
      <c r="D65" t="s">
        <v>430</v>
      </c>
      <c r="E65" s="223">
        <v>512</v>
      </c>
      <c r="F65" s="220"/>
    </row>
    <row r="66" spans="2:6" x14ac:dyDescent="0.2">
      <c r="B66" s="51">
        <v>17</v>
      </c>
      <c r="C66" s="219" t="s">
        <v>180</v>
      </c>
      <c r="D66" t="s">
        <v>429</v>
      </c>
      <c r="E66" s="222"/>
      <c r="F66" s="221"/>
    </row>
    <row r="67" spans="2:6" x14ac:dyDescent="0.2">
      <c r="B67" s="51">
        <v>25</v>
      </c>
      <c r="C67" s="218" t="s">
        <v>181</v>
      </c>
      <c r="D67" t="s">
        <v>430</v>
      </c>
      <c r="E67" s="223">
        <v>509</v>
      </c>
      <c r="F67" s="220"/>
    </row>
    <row r="68" spans="2:6" x14ac:dyDescent="0.2">
      <c r="B68" s="51">
        <v>172</v>
      </c>
      <c r="C68" s="219" t="s">
        <v>293</v>
      </c>
      <c r="D68" t="s">
        <v>429</v>
      </c>
      <c r="E68" s="222"/>
      <c r="F68" s="221"/>
    </row>
    <row r="69" spans="2:6" x14ac:dyDescent="0.2">
      <c r="B69" s="51">
        <v>18</v>
      </c>
      <c r="C69" s="218" t="s">
        <v>182</v>
      </c>
      <c r="D69" t="s">
        <v>429</v>
      </c>
      <c r="E69" s="223"/>
      <c r="F69" s="220"/>
    </row>
    <row r="70" spans="2:6" x14ac:dyDescent="0.2">
      <c r="B70" s="51">
        <v>132</v>
      </c>
      <c r="C70" s="219" t="s">
        <v>294</v>
      </c>
      <c r="D70" t="s">
        <v>430</v>
      </c>
      <c r="E70" s="222">
        <v>523</v>
      </c>
      <c r="F70" s="221"/>
    </row>
    <row r="71" spans="2:6" x14ac:dyDescent="0.2">
      <c r="B71" s="51">
        <v>134</v>
      </c>
      <c r="C71" s="219" t="s">
        <v>438</v>
      </c>
      <c r="D71" s="54" t="s">
        <v>430</v>
      </c>
      <c r="E71" s="225">
        <v>523</v>
      </c>
      <c r="F71" s="226"/>
    </row>
    <row r="72" spans="2:6" x14ac:dyDescent="0.2">
      <c r="B72" s="51">
        <v>19</v>
      </c>
      <c r="C72" s="218" t="s">
        <v>295</v>
      </c>
      <c r="D72" t="s">
        <v>429</v>
      </c>
      <c r="E72" s="223">
        <v>523</v>
      </c>
      <c r="F72" s="220" t="s">
        <v>323</v>
      </c>
    </row>
    <row r="73" spans="2:6" x14ac:dyDescent="0.2">
      <c r="B73" s="51">
        <v>203</v>
      </c>
      <c r="C73" s="219" t="s">
        <v>409</v>
      </c>
      <c r="D73" t="s">
        <v>430</v>
      </c>
      <c r="E73" s="222">
        <v>523</v>
      </c>
      <c r="F73" s="221"/>
    </row>
    <row r="74" spans="2:6" x14ac:dyDescent="0.2">
      <c r="B74" s="51">
        <v>77</v>
      </c>
      <c r="C74" s="218" t="s">
        <v>183</v>
      </c>
      <c r="D74" t="s">
        <v>429</v>
      </c>
      <c r="E74" s="223"/>
      <c r="F74" s="220"/>
    </row>
    <row r="75" spans="2:6" x14ac:dyDescent="0.2">
      <c r="B75" s="51">
        <v>162</v>
      </c>
      <c r="C75" s="219" t="s">
        <v>184</v>
      </c>
      <c r="D75" t="s">
        <v>430</v>
      </c>
      <c r="E75" s="222">
        <v>512</v>
      </c>
      <c r="F75" s="221"/>
    </row>
    <row r="76" spans="2:6" x14ac:dyDescent="0.2">
      <c r="B76" s="51">
        <v>20</v>
      </c>
      <c r="C76" s="218" t="s">
        <v>185</v>
      </c>
      <c r="D76" t="s">
        <v>430</v>
      </c>
      <c r="E76" s="223">
        <v>509</v>
      </c>
      <c r="F76" s="220"/>
    </row>
    <row r="77" spans="2:6" x14ac:dyDescent="0.2">
      <c r="B77" s="51">
        <v>182</v>
      </c>
      <c r="C77" s="219" t="s">
        <v>383</v>
      </c>
      <c r="D77" t="s">
        <v>429</v>
      </c>
      <c r="E77" s="222"/>
      <c r="F77" s="221"/>
    </row>
    <row r="78" spans="2:6" x14ac:dyDescent="0.2">
      <c r="B78" s="51">
        <v>229</v>
      </c>
      <c r="C78" s="218" t="s">
        <v>410</v>
      </c>
      <c r="D78" t="s">
        <v>429</v>
      </c>
      <c r="E78" s="223"/>
      <c r="F78" s="220"/>
    </row>
    <row r="79" spans="2:6" x14ac:dyDescent="0.2">
      <c r="B79" s="51">
        <v>21</v>
      </c>
      <c r="C79" s="219" t="s">
        <v>186</v>
      </c>
      <c r="D79" t="s">
        <v>429</v>
      </c>
      <c r="E79" s="222"/>
      <c r="F79" s="221"/>
    </row>
    <row r="80" spans="2:6" x14ac:dyDescent="0.2">
      <c r="B80" s="51">
        <v>163</v>
      </c>
      <c r="C80" s="218" t="s">
        <v>187</v>
      </c>
      <c r="D80" t="s">
        <v>430</v>
      </c>
      <c r="E80" s="223">
        <v>512</v>
      </c>
      <c r="F80" s="220"/>
    </row>
    <row r="81" spans="2:6" x14ac:dyDescent="0.2">
      <c r="B81" s="51">
        <v>91</v>
      </c>
      <c r="C81" s="219" t="s">
        <v>188</v>
      </c>
      <c r="D81" t="s">
        <v>429</v>
      </c>
      <c r="E81" s="222">
        <v>512</v>
      </c>
      <c r="F81" s="221" t="s">
        <v>320</v>
      </c>
    </row>
    <row r="82" spans="2:6" x14ac:dyDescent="0.2">
      <c r="B82" s="51">
        <v>204</v>
      </c>
      <c r="C82" s="218" t="s">
        <v>411</v>
      </c>
      <c r="D82" t="s">
        <v>429</v>
      </c>
      <c r="E82" s="223">
        <v>531</v>
      </c>
      <c r="F82" s="220" t="s">
        <v>403</v>
      </c>
    </row>
    <row r="83" spans="2:6" x14ac:dyDescent="0.2">
      <c r="B83" s="51">
        <v>228</v>
      </c>
      <c r="C83" s="219" t="s">
        <v>395</v>
      </c>
      <c r="D83" t="s">
        <v>430</v>
      </c>
      <c r="E83" s="222">
        <v>531</v>
      </c>
      <c r="F83" s="221"/>
    </row>
    <row r="84" spans="2:6" x14ac:dyDescent="0.2">
      <c r="B84" s="51">
        <v>184</v>
      </c>
      <c r="C84" s="218" t="s">
        <v>412</v>
      </c>
      <c r="D84" t="s">
        <v>429</v>
      </c>
      <c r="E84" s="223"/>
      <c r="F84" s="220"/>
    </row>
    <row r="85" spans="2:6" x14ac:dyDescent="0.2">
      <c r="B85" s="51">
        <v>117</v>
      </c>
      <c r="C85" s="219" t="s">
        <v>189</v>
      </c>
      <c r="D85" t="s">
        <v>430</v>
      </c>
      <c r="E85" s="222">
        <v>512</v>
      </c>
      <c r="F85" s="221"/>
    </row>
    <row r="86" spans="2:6" x14ac:dyDescent="0.2">
      <c r="B86" s="51">
        <v>92</v>
      </c>
      <c r="C86" s="218" t="s">
        <v>190</v>
      </c>
      <c r="D86" t="s">
        <v>429</v>
      </c>
      <c r="E86" s="223"/>
      <c r="F86" s="220"/>
    </row>
    <row r="87" spans="2:6" x14ac:dyDescent="0.2">
      <c r="B87" s="51">
        <v>93</v>
      </c>
      <c r="C87" s="219" t="s">
        <v>191</v>
      </c>
      <c r="D87" t="s">
        <v>429</v>
      </c>
      <c r="E87" s="222"/>
      <c r="F87" s="221"/>
    </row>
    <row r="88" spans="2:6" x14ac:dyDescent="0.2">
      <c r="B88" s="51">
        <v>23</v>
      </c>
      <c r="C88" s="218" t="s">
        <v>192</v>
      </c>
      <c r="D88" t="s">
        <v>429</v>
      </c>
      <c r="E88" s="223">
        <v>504</v>
      </c>
      <c r="F88" s="51" t="s">
        <v>324</v>
      </c>
    </row>
    <row r="89" spans="2:6" x14ac:dyDescent="0.2">
      <c r="B89" s="51">
        <v>191</v>
      </c>
      <c r="C89" s="219" t="s">
        <v>296</v>
      </c>
      <c r="D89" t="s">
        <v>429</v>
      </c>
      <c r="E89" s="222"/>
      <c r="F89" s="221"/>
    </row>
    <row r="90" spans="2:6" x14ac:dyDescent="0.2">
      <c r="B90" s="51">
        <v>185</v>
      </c>
      <c r="C90" s="218" t="s">
        <v>385</v>
      </c>
      <c r="D90" t="s">
        <v>430</v>
      </c>
      <c r="E90" s="223">
        <v>512</v>
      </c>
      <c r="F90" s="220"/>
    </row>
    <row r="91" spans="2:6" x14ac:dyDescent="0.2">
      <c r="B91" s="51">
        <v>227</v>
      </c>
      <c r="C91" s="219" t="s">
        <v>394</v>
      </c>
      <c r="D91" t="s">
        <v>430</v>
      </c>
      <c r="E91" s="222">
        <v>520</v>
      </c>
      <c r="F91" s="221"/>
    </row>
    <row r="92" spans="2:6" x14ac:dyDescent="0.2">
      <c r="B92" s="51">
        <v>179</v>
      </c>
      <c r="C92" s="218" t="s">
        <v>381</v>
      </c>
      <c r="D92" t="s">
        <v>430</v>
      </c>
      <c r="E92" s="223">
        <v>520</v>
      </c>
      <c r="F92" s="220"/>
    </row>
    <row r="93" spans="2:6" x14ac:dyDescent="0.2">
      <c r="B93" s="51">
        <v>178</v>
      </c>
      <c r="C93" s="219" t="s">
        <v>297</v>
      </c>
      <c r="D93" t="s">
        <v>430</v>
      </c>
      <c r="E93" s="222">
        <v>520</v>
      </c>
      <c r="F93" s="221"/>
    </row>
    <row r="94" spans="2:6" x14ac:dyDescent="0.2">
      <c r="B94" s="51">
        <v>188</v>
      </c>
      <c r="C94" s="218" t="s">
        <v>298</v>
      </c>
      <c r="D94" t="s">
        <v>429</v>
      </c>
      <c r="E94" s="223">
        <v>527</v>
      </c>
      <c r="F94" s="220" t="s">
        <v>399</v>
      </c>
    </row>
    <row r="95" spans="2:6" x14ac:dyDescent="0.2">
      <c r="B95" s="51">
        <v>208</v>
      </c>
      <c r="C95" s="219" t="s">
        <v>413</v>
      </c>
      <c r="D95" t="s">
        <v>430</v>
      </c>
      <c r="E95" s="222">
        <v>527</v>
      </c>
      <c r="F95" s="221"/>
    </row>
    <row r="96" spans="2:6" x14ac:dyDescent="0.2">
      <c r="B96" s="51">
        <v>209</v>
      </c>
      <c r="C96" s="219" t="s">
        <v>442</v>
      </c>
      <c r="D96" s="54" t="s">
        <v>429</v>
      </c>
      <c r="E96" s="225"/>
      <c r="F96" s="226"/>
    </row>
    <row r="97" spans="2:6" x14ac:dyDescent="0.2">
      <c r="B97" s="51">
        <v>186</v>
      </c>
      <c r="C97" s="218" t="s">
        <v>414</v>
      </c>
      <c r="D97" t="s">
        <v>430</v>
      </c>
      <c r="E97" s="223">
        <v>512</v>
      </c>
      <c r="F97" s="220"/>
    </row>
    <row r="98" spans="2:6" x14ac:dyDescent="0.2">
      <c r="B98" s="51">
        <v>206</v>
      </c>
      <c r="C98" s="219" t="s">
        <v>415</v>
      </c>
      <c r="D98" t="s">
        <v>430</v>
      </c>
      <c r="E98" s="222">
        <v>512</v>
      </c>
      <c r="F98" s="221"/>
    </row>
    <row r="99" spans="2:6" x14ac:dyDescent="0.2">
      <c r="B99" s="51">
        <v>78</v>
      </c>
      <c r="C99" s="218" t="s">
        <v>193</v>
      </c>
      <c r="D99" t="s">
        <v>429</v>
      </c>
      <c r="E99" s="223">
        <v>508</v>
      </c>
      <c r="F99" s="220" t="s">
        <v>326</v>
      </c>
    </row>
    <row r="100" spans="2:6" x14ac:dyDescent="0.2">
      <c r="B100" s="51">
        <v>114</v>
      </c>
      <c r="C100" s="219" t="s">
        <v>194</v>
      </c>
      <c r="D100" t="s">
        <v>430</v>
      </c>
      <c r="E100" s="222">
        <v>508</v>
      </c>
      <c r="F100" s="221"/>
    </row>
    <row r="101" spans="2:6" x14ac:dyDescent="0.2">
      <c r="B101" s="51">
        <v>187</v>
      </c>
      <c r="C101" s="218" t="s">
        <v>386</v>
      </c>
      <c r="D101" t="s">
        <v>429</v>
      </c>
      <c r="E101" s="223"/>
      <c r="F101" s="220"/>
    </row>
    <row r="102" spans="2:6" x14ac:dyDescent="0.2">
      <c r="B102" s="51">
        <v>180</v>
      </c>
      <c r="C102" s="219" t="s">
        <v>299</v>
      </c>
      <c r="D102" t="s">
        <v>430</v>
      </c>
      <c r="E102" s="222">
        <v>515</v>
      </c>
      <c r="F102" s="221"/>
    </row>
    <row r="103" spans="2:6" x14ac:dyDescent="0.2">
      <c r="B103" s="51">
        <v>166</v>
      </c>
      <c r="C103" s="218" t="s">
        <v>300</v>
      </c>
      <c r="D103" t="s">
        <v>429</v>
      </c>
      <c r="E103" s="223">
        <v>515</v>
      </c>
      <c r="F103" s="220" t="s">
        <v>336</v>
      </c>
    </row>
    <row r="104" spans="2:6" x14ac:dyDescent="0.2">
      <c r="B104" s="51">
        <v>26</v>
      </c>
      <c r="C104" s="219" t="s">
        <v>195</v>
      </c>
      <c r="D104" t="s">
        <v>429</v>
      </c>
      <c r="E104" s="222"/>
      <c r="F104" s="221"/>
    </row>
    <row r="105" spans="2:6" x14ac:dyDescent="0.2">
      <c r="B105" s="51">
        <v>27</v>
      </c>
      <c r="C105" s="218" t="s">
        <v>196</v>
      </c>
      <c r="D105" t="s">
        <v>430</v>
      </c>
      <c r="E105" s="223">
        <v>509</v>
      </c>
      <c r="F105" s="220"/>
    </row>
    <row r="106" spans="2:6" x14ac:dyDescent="0.2">
      <c r="B106" s="51">
        <v>28</v>
      </c>
      <c r="C106" s="219" t="s">
        <v>197</v>
      </c>
      <c r="D106" t="s">
        <v>430</v>
      </c>
      <c r="E106" s="222">
        <v>509</v>
      </c>
      <c r="F106" s="221"/>
    </row>
    <row r="107" spans="2:6" x14ac:dyDescent="0.2">
      <c r="B107" s="51">
        <v>153</v>
      </c>
      <c r="C107" s="218" t="s">
        <v>198</v>
      </c>
      <c r="D107" t="s">
        <v>430</v>
      </c>
      <c r="E107" s="223">
        <v>507</v>
      </c>
      <c r="F107" s="220"/>
    </row>
    <row r="108" spans="2:6" x14ac:dyDescent="0.2">
      <c r="B108" s="51">
        <v>154</v>
      </c>
      <c r="C108" s="219" t="s">
        <v>199</v>
      </c>
      <c r="D108" t="s">
        <v>430</v>
      </c>
      <c r="E108" s="222">
        <v>507</v>
      </c>
      <c r="F108" s="221"/>
    </row>
    <row r="109" spans="2:6" x14ac:dyDescent="0.2">
      <c r="B109" s="51">
        <v>94</v>
      </c>
      <c r="C109" s="218" t="s">
        <v>200</v>
      </c>
      <c r="D109" t="s">
        <v>430</v>
      </c>
      <c r="E109" s="223">
        <v>507</v>
      </c>
      <c r="F109" s="220"/>
    </row>
    <row r="110" spans="2:6" x14ac:dyDescent="0.2">
      <c r="B110" s="51">
        <v>79</v>
      </c>
      <c r="C110" s="219" t="s">
        <v>201</v>
      </c>
      <c r="D110" t="s">
        <v>429</v>
      </c>
      <c r="E110" s="222">
        <v>507</v>
      </c>
      <c r="F110" s="221" t="s">
        <v>327</v>
      </c>
    </row>
    <row r="111" spans="2:6" x14ac:dyDescent="0.2">
      <c r="B111" s="51">
        <v>29</v>
      </c>
      <c r="C111" s="218" t="s">
        <v>202</v>
      </c>
      <c r="D111" t="s">
        <v>429</v>
      </c>
      <c r="E111" s="223">
        <v>503</v>
      </c>
      <c r="F111" s="220" t="s">
        <v>328</v>
      </c>
    </row>
    <row r="112" spans="2:6" x14ac:dyDescent="0.2">
      <c r="B112" s="51">
        <v>95</v>
      </c>
      <c r="C112" s="219" t="s">
        <v>203</v>
      </c>
      <c r="D112" t="s">
        <v>430</v>
      </c>
      <c r="E112" s="222">
        <v>503</v>
      </c>
      <c r="F112" s="221"/>
    </row>
    <row r="113" spans="2:6" x14ac:dyDescent="0.2">
      <c r="B113" s="51">
        <v>120</v>
      </c>
      <c r="C113" s="218" t="s">
        <v>204</v>
      </c>
      <c r="D113" t="s">
        <v>430</v>
      </c>
      <c r="E113" s="223">
        <v>503</v>
      </c>
      <c r="F113" s="220"/>
    </row>
    <row r="114" spans="2:6" x14ac:dyDescent="0.2">
      <c r="B114" s="51">
        <v>133</v>
      </c>
      <c r="C114" s="219" t="s">
        <v>205</v>
      </c>
      <c r="D114" t="s">
        <v>429</v>
      </c>
      <c r="E114" s="222"/>
      <c r="F114" s="221"/>
    </row>
    <row r="115" spans="2:6" x14ac:dyDescent="0.2">
      <c r="B115" s="51">
        <v>173</v>
      </c>
      <c r="C115" s="218" t="s">
        <v>301</v>
      </c>
      <c r="D115" t="s">
        <v>429</v>
      </c>
      <c r="E115" s="223"/>
      <c r="F115" s="220"/>
    </row>
    <row r="116" spans="2:6" x14ac:dyDescent="0.2">
      <c r="B116" s="51">
        <v>30</v>
      </c>
      <c r="C116" s="219" t="s">
        <v>206</v>
      </c>
      <c r="D116" t="s">
        <v>429</v>
      </c>
      <c r="E116" s="222">
        <v>506</v>
      </c>
      <c r="F116" s="221" t="s">
        <v>427</v>
      </c>
    </row>
    <row r="117" spans="2:6" x14ac:dyDescent="0.2">
      <c r="B117" s="51">
        <v>31</v>
      </c>
      <c r="C117" s="218" t="s">
        <v>207</v>
      </c>
      <c r="D117" t="s">
        <v>430</v>
      </c>
      <c r="E117" s="223">
        <v>506</v>
      </c>
      <c r="F117" s="220"/>
    </row>
    <row r="118" spans="2:6" x14ac:dyDescent="0.2">
      <c r="B118" s="51">
        <v>219</v>
      </c>
      <c r="C118" s="219" t="s">
        <v>416</v>
      </c>
      <c r="D118" t="s">
        <v>430</v>
      </c>
      <c r="E118" s="222">
        <v>506</v>
      </c>
      <c r="F118" s="221"/>
    </row>
    <row r="119" spans="2:6" x14ac:dyDescent="0.2">
      <c r="B119" s="51">
        <v>32</v>
      </c>
      <c r="C119" s="218" t="s">
        <v>208</v>
      </c>
      <c r="D119" t="s">
        <v>429</v>
      </c>
      <c r="E119" s="223"/>
      <c r="F119" s="220"/>
    </row>
    <row r="120" spans="2:6" x14ac:dyDescent="0.2">
      <c r="B120" s="51">
        <v>34</v>
      </c>
      <c r="C120" s="219" t="s">
        <v>372</v>
      </c>
      <c r="D120" t="s">
        <v>429</v>
      </c>
      <c r="E120" s="222"/>
      <c r="F120" s="221"/>
    </row>
    <row r="121" spans="2:6" x14ac:dyDescent="0.2">
      <c r="B121" s="51">
        <v>35</v>
      </c>
      <c r="C121" s="218" t="s">
        <v>209</v>
      </c>
      <c r="D121" t="s">
        <v>429</v>
      </c>
      <c r="E121" s="223"/>
      <c r="F121" s="220"/>
    </row>
    <row r="122" spans="2:6" x14ac:dyDescent="0.2">
      <c r="B122" s="51">
        <v>37</v>
      </c>
      <c r="C122" s="219" t="s">
        <v>210</v>
      </c>
      <c r="D122" t="s">
        <v>429</v>
      </c>
      <c r="E122" s="222"/>
      <c r="F122" s="221"/>
    </row>
    <row r="123" spans="2:6" x14ac:dyDescent="0.2">
      <c r="B123" s="51">
        <v>36</v>
      </c>
      <c r="C123" s="218" t="s">
        <v>211</v>
      </c>
      <c r="D123" t="s">
        <v>430</v>
      </c>
      <c r="E123" s="223">
        <v>520</v>
      </c>
      <c r="F123" s="220"/>
    </row>
    <row r="124" spans="2:6" x14ac:dyDescent="0.2">
      <c r="B124" s="51">
        <v>45</v>
      </c>
      <c r="C124" s="219" t="s">
        <v>302</v>
      </c>
      <c r="D124" t="s">
        <v>429</v>
      </c>
      <c r="E124" s="222"/>
      <c r="F124" s="221"/>
    </row>
    <row r="125" spans="2:6" ht="13.9" customHeight="1" x14ac:dyDescent="0.2">
      <c r="B125" s="51">
        <v>197</v>
      </c>
      <c r="C125" s="218" t="s">
        <v>417</v>
      </c>
      <c r="D125" t="s">
        <v>430</v>
      </c>
      <c r="E125" s="223">
        <v>530</v>
      </c>
      <c r="F125" s="220"/>
    </row>
    <row r="126" spans="2:6" x14ac:dyDescent="0.2">
      <c r="B126" s="51">
        <v>44</v>
      </c>
      <c r="C126" s="219" t="s">
        <v>303</v>
      </c>
      <c r="D126" t="s">
        <v>429</v>
      </c>
      <c r="E126" s="222">
        <v>530</v>
      </c>
      <c r="F126" s="221" t="s">
        <v>402</v>
      </c>
    </row>
    <row r="127" spans="2:6" x14ac:dyDescent="0.2">
      <c r="B127" s="51">
        <v>46</v>
      </c>
      <c r="C127" s="218" t="s">
        <v>212</v>
      </c>
      <c r="D127" t="s">
        <v>429</v>
      </c>
      <c r="E127" s="223"/>
      <c r="F127" s="220"/>
    </row>
    <row r="128" spans="2:6" x14ac:dyDescent="0.2">
      <c r="B128" s="51">
        <v>189</v>
      </c>
      <c r="C128" s="219" t="s">
        <v>304</v>
      </c>
      <c r="D128" t="s">
        <v>429</v>
      </c>
      <c r="E128" s="222"/>
      <c r="F128" s="221"/>
    </row>
    <row r="129" spans="2:6" x14ac:dyDescent="0.2">
      <c r="B129" s="51">
        <v>47</v>
      </c>
      <c r="C129" s="218" t="s">
        <v>213</v>
      </c>
      <c r="D129" t="s">
        <v>429</v>
      </c>
      <c r="E129" s="223"/>
      <c r="F129" s="220"/>
    </row>
    <row r="130" spans="2:6" x14ac:dyDescent="0.2">
      <c r="B130" s="51">
        <v>48</v>
      </c>
      <c r="C130" s="219" t="s">
        <v>214</v>
      </c>
      <c r="D130" t="s">
        <v>429</v>
      </c>
      <c r="E130" s="222"/>
      <c r="F130" s="221"/>
    </row>
    <row r="131" spans="2:6" x14ac:dyDescent="0.2">
      <c r="B131" s="51">
        <v>49</v>
      </c>
      <c r="C131" s="218" t="s">
        <v>215</v>
      </c>
      <c r="D131" t="s">
        <v>429</v>
      </c>
      <c r="E131" s="223"/>
      <c r="F131" s="220"/>
    </row>
    <row r="132" spans="2:6" x14ac:dyDescent="0.2">
      <c r="B132" s="51">
        <v>50</v>
      </c>
      <c r="C132" s="219" t="s">
        <v>216</v>
      </c>
      <c r="D132" t="s">
        <v>429</v>
      </c>
      <c r="E132" s="222"/>
      <c r="F132" s="221"/>
    </row>
    <row r="133" spans="2:6" x14ac:dyDescent="0.2">
      <c r="B133" s="51">
        <v>51</v>
      </c>
      <c r="C133" s="218" t="s">
        <v>217</v>
      </c>
      <c r="D133" t="s">
        <v>429</v>
      </c>
      <c r="E133" s="223"/>
      <c r="F133" s="220"/>
    </row>
    <row r="134" spans="2:6" x14ac:dyDescent="0.2">
      <c r="B134" s="51">
        <v>97</v>
      </c>
      <c r="C134" s="219" t="s">
        <v>218</v>
      </c>
      <c r="D134" t="s">
        <v>429</v>
      </c>
      <c r="E134" s="222"/>
      <c r="F134" s="221"/>
    </row>
    <row r="135" spans="2:6" x14ac:dyDescent="0.2">
      <c r="B135" s="51">
        <v>98</v>
      </c>
      <c r="C135" s="218" t="s">
        <v>219</v>
      </c>
      <c r="D135" t="s">
        <v>429</v>
      </c>
      <c r="E135" s="223"/>
      <c r="F135" s="220"/>
    </row>
    <row r="136" spans="2:6" x14ac:dyDescent="0.2">
      <c r="B136" s="51">
        <v>192</v>
      </c>
      <c r="C136" s="218" t="s">
        <v>305</v>
      </c>
      <c r="D136" t="s">
        <v>429</v>
      </c>
      <c r="E136" s="223"/>
      <c r="F136" s="220"/>
    </row>
    <row r="137" spans="2:6" x14ac:dyDescent="0.2">
      <c r="B137" s="51">
        <v>52</v>
      </c>
      <c r="C137" s="219" t="s">
        <v>220</v>
      </c>
      <c r="D137" t="s">
        <v>429</v>
      </c>
      <c r="E137" s="222"/>
      <c r="F137" s="221"/>
    </row>
    <row r="138" spans="2:6" x14ac:dyDescent="0.2">
      <c r="B138" s="51">
        <v>53</v>
      </c>
      <c r="C138" s="218" t="s">
        <v>221</v>
      </c>
      <c r="D138" t="s">
        <v>430</v>
      </c>
      <c r="E138" s="223">
        <v>509</v>
      </c>
      <c r="F138" s="220"/>
    </row>
    <row r="139" spans="2:6" x14ac:dyDescent="0.2">
      <c r="B139" s="51">
        <v>6</v>
      </c>
      <c r="C139" s="218" t="s">
        <v>444</v>
      </c>
      <c r="D139" s="54" t="s">
        <v>430</v>
      </c>
      <c r="E139" s="223">
        <v>532</v>
      </c>
      <c r="F139" s="220"/>
    </row>
    <row r="140" spans="2:6" x14ac:dyDescent="0.2">
      <c r="B140" s="51">
        <v>223</v>
      </c>
      <c r="C140" s="219" t="s">
        <v>390</v>
      </c>
      <c r="D140" t="s">
        <v>430</v>
      </c>
      <c r="E140" s="222">
        <v>526</v>
      </c>
      <c r="F140" s="221"/>
    </row>
    <row r="141" spans="2:6" x14ac:dyDescent="0.2">
      <c r="B141" s="51">
        <v>220</v>
      </c>
      <c r="C141" s="219" t="s">
        <v>441</v>
      </c>
      <c r="D141" s="54" t="s">
        <v>430</v>
      </c>
      <c r="E141" s="225">
        <v>526</v>
      </c>
      <c r="F141" s="226"/>
    </row>
    <row r="142" spans="2:6" x14ac:dyDescent="0.2">
      <c r="B142" s="51">
        <v>199</v>
      </c>
      <c r="C142" s="218" t="s">
        <v>418</v>
      </c>
      <c r="D142" t="s">
        <v>430</v>
      </c>
      <c r="E142" s="223">
        <v>526</v>
      </c>
      <c r="F142" s="220"/>
    </row>
    <row r="143" spans="2:6" x14ac:dyDescent="0.2">
      <c r="B143" s="51">
        <v>200</v>
      </c>
      <c r="C143" s="219" t="s">
        <v>419</v>
      </c>
      <c r="D143" t="s">
        <v>429</v>
      </c>
      <c r="E143" s="222">
        <v>526</v>
      </c>
      <c r="F143" s="221" t="s">
        <v>428</v>
      </c>
    </row>
    <row r="144" spans="2:6" x14ac:dyDescent="0.2">
      <c r="B144" s="51">
        <v>226</v>
      </c>
      <c r="C144" s="218" t="s">
        <v>393</v>
      </c>
      <c r="D144" t="s">
        <v>430</v>
      </c>
      <c r="E144" s="223">
        <v>526</v>
      </c>
      <c r="F144" s="220"/>
    </row>
    <row r="145" spans="2:6" x14ac:dyDescent="0.2">
      <c r="B145" s="51">
        <v>224</v>
      </c>
      <c r="C145" s="219" t="s">
        <v>391</v>
      </c>
      <c r="D145" t="s">
        <v>430</v>
      </c>
      <c r="E145" s="222">
        <v>526</v>
      </c>
      <c r="F145" s="221"/>
    </row>
    <row r="146" spans="2:6" x14ac:dyDescent="0.2">
      <c r="B146" s="51">
        <v>225</v>
      </c>
      <c r="C146" s="218" t="s">
        <v>392</v>
      </c>
      <c r="D146" t="s">
        <v>430</v>
      </c>
      <c r="E146" s="223">
        <v>526</v>
      </c>
      <c r="F146" s="220"/>
    </row>
    <row r="147" spans="2:6" x14ac:dyDescent="0.2">
      <c r="B147" s="51">
        <v>54</v>
      </c>
      <c r="C147" s="219" t="s">
        <v>373</v>
      </c>
      <c r="D147" t="s">
        <v>430</v>
      </c>
      <c r="E147" s="222">
        <v>526</v>
      </c>
      <c r="F147" s="221"/>
    </row>
    <row r="148" spans="2:6" x14ac:dyDescent="0.2">
      <c r="B148" s="51">
        <v>55</v>
      </c>
      <c r="C148" s="218" t="s">
        <v>222</v>
      </c>
      <c r="D148" t="s">
        <v>429</v>
      </c>
      <c r="E148" s="223">
        <v>532</v>
      </c>
      <c r="F148" s="51" t="s">
        <v>445</v>
      </c>
    </row>
    <row r="149" spans="2:6" x14ac:dyDescent="0.2">
      <c r="B149" s="51">
        <v>213</v>
      </c>
      <c r="C149" s="219" t="s">
        <v>420</v>
      </c>
      <c r="D149" t="s">
        <v>429</v>
      </c>
      <c r="E149" s="222"/>
      <c r="F149" s="221"/>
    </row>
    <row r="150" spans="2:6" x14ac:dyDescent="0.2">
      <c r="B150" s="51">
        <v>56</v>
      </c>
      <c r="C150" s="218" t="s">
        <v>223</v>
      </c>
      <c r="D150" t="s">
        <v>429</v>
      </c>
      <c r="E150" s="223">
        <v>509</v>
      </c>
      <c r="F150" s="220" t="s">
        <v>333</v>
      </c>
    </row>
    <row r="151" spans="2:6" x14ac:dyDescent="0.2">
      <c r="B151" s="51">
        <v>57</v>
      </c>
      <c r="C151" s="219" t="s">
        <v>224</v>
      </c>
      <c r="D151" t="s">
        <v>430</v>
      </c>
      <c r="E151" s="222">
        <v>509</v>
      </c>
      <c r="F151" s="221"/>
    </row>
    <row r="152" spans="2:6" x14ac:dyDescent="0.2">
      <c r="B152" s="51">
        <v>59</v>
      </c>
      <c r="C152" s="218" t="s">
        <v>225</v>
      </c>
      <c r="D152" t="s">
        <v>430</v>
      </c>
      <c r="E152" s="223">
        <v>509</v>
      </c>
      <c r="F152" s="220"/>
    </row>
    <row r="153" spans="2:6" x14ac:dyDescent="0.2">
      <c r="B153" s="51">
        <v>58</v>
      </c>
      <c r="C153" s="219" t="s">
        <v>226</v>
      </c>
      <c r="D153" t="s">
        <v>430</v>
      </c>
      <c r="E153" s="222">
        <v>509</v>
      </c>
      <c r="F153" s="221"/>
    </row>
    <row r="154" spans="2:6" x14ac:dyDescent="0.2">
      <c r="B154" s="51">
        <v>205</v>
      </c>
      <c r="C154" s="218" t="s">
        <v>421</v>
      </c>
      <c r="D154" t="s">
        <v>430</v>
      </c>
      <c r="E154" s="223">
        <v>512</v>
      </c>
      <c r="F154" s="220"/>
    </row>
    <row r="155" spans="2:6" x14ac:dyDescent="0.2">
      <c r="B155" s="51">
        <v>174</v>
      </c>
      <c r="C155" s="219" t="s">
        <v>306</v>
      </c>
      <c r="D155" t="s">
        <v>429</v>
      </c>
      <c r="E155" s="222"/>
      <c r="F155" s="221"/>
    </row>
    <row r="156" spans="2:6" x14ac:dyDescent="0.2">
      <c r="B156" s="51">
        <v>164</v>
      </c>
      <c r="C156" s="218" t="s">
        <v>227</v>
      </c>
      <c r="D156" t="s">
        <v>430</v>
      </c>
      <c r="E156" s="223">
        <v>513</v>
      </c>
      <c r="F156" s="220"/>
    </row>
    <row r="157" spans="2:6" x14ac:dyDescent="0.2">
      <c r="B157" s="51">
        <v>99</v>
      </c>
      <c r="C157" s="219" t="s">
        <v>228</v>
      </c>
      <c r="D157" t="s">
        <v>429</v>
      </c>
      <c r="E157" s="222">
        <v>513</v>
      </c>
      <c r="F157" s="221" t="s">
        <v>329</v>
      </c>
    </row>
    <row r="158" spans="2:6" x14ac:dyDescent="0.2">
      <c r="B158" s="51">
        <v>60</v>
      </c>
      <c r="C158" s="218" t="s">
        <v>229</v>
      </c>
      <c r="D158" t="s">
        <v>429</v>
      </c>
      <c r="E158" s="223"/>
      <c r="F158" s="220"/>
    </row>
    <row r="159" spans="2:6" x14ac:dyDescent="0.2">
      <c r="B159" s="51">
        <v>118</v>
      </c>
      <c r="C159" s="219" t="s">
        <v>230</v>
      </c>
      <c r="D159" t="s">
        <v>429</v>
      </c>
      <c r="E159" s="222"/>
      <c r="F159" s="221"/>
    </row>
    <row r="160" spans="2:6" x14ac:dyDescent="0.2">
      <c r="B160" s="51">
        <v>63</v>
      </c>
      <c r="C160" s="218" t="s">
        <v>231</v>
      </c>
      <c r="D160" t="s">
        <v>429</v>
      </c>
      <c r="E160" s="223"/>
      <c r="F160" s="220"/>
    </row>
    <row r="161" spans="2:6" x14ac:dyDescent="0.2">
      <c r="B161" s="51">
        <v>100</v>
      </c>
      <c r="C161" s="219" t="s">
        <v>374</v>
      </c>
      <c r="D161" t="s">
        <v>429</v>
      </c>
      <c r="E161" s="222"/>
      <c r="F161" s="221"/>
    </row>
    <row r="162" spans="2:6" x14ac:dyDescent="0.2">
      <c r="B162" s="51">
        <v>101</v>
      </c>
      <c r="C162" s="218" t="s">
        <v>375</v>
      </c>
      <c r="D162" t="s">
        <v>429</v>
      </c>
      <c r="E162" s="223"/>
      <c r="F162" s="220"/>
    </row>
    <row r="163" spans="2:6" x14ac:dyDescent="0.2">
      <c r="B163" s="51">
        <v>82</v>
      </c>
      <c r="C163" s="219" t="s">
        <v>232</v>
      </c>
      <c r="D163" t="s">
        <v>429</v>
      </c>
      <c r="E163" s="222"/>
      <c r="F163" s="221"/>
    </row>
    <row r="164" spans="2:6" x14ac:dyDescent="0.2">
      <c r="B164" s="51">
        <v>83</v>
      </c>
      <c r="C164" s="218" t="s">
        <v>233</v>
      </c>
      <c r="D164" t="s">
        <v>429</v>
      </c>
      <c r="E164" s="223"/>
      <c r="F164" s="220"/>
    </row>
    <row r="165" spans="2:6" x14ac:dyDescent="0.2">
      <c r="B165" s="51">
        <v>64</v>
      </c>
      <c r="C165" s="219" t="s">
        <v>234</v>
      </c>
      <c r="D165" t="s">
        <v>429</v>
      </c>
      <c r="E165" s="222"/>
      <c r="F165" s="221"/>
    </row>
    <row r="166" spans="2:6" x14ac:dyDescent="0.2">
      <c r="B166" s="51">
        <v>156</v>
      </c>
      <c r="C166" s="218" t="s">
        <v>280</v>
      </c>
      <c r="D166" t="s">
        <v>429</v>
      </c>
      <c r="E166" s="223"/>
      <c r="F166" s="220"/>
    </row>
    <row r="167" spans="2:6" x14ac:dyDescent="0.2">
      <c r="B167" s="51">
        <v>167</v>
      </c>
      <c r="C167" s="219" t="s">
        <v>377</v>
      </c>
      <c r="D167" t="s">
        <v>429</v>
      </c>
      <c r="E167" s="222">
        <v>516</v>
      </c>
      <c r="F167" s="221" t="s">
        <v>337</v>
      </c>
    </row>
    <row r="168" spans="2:6" x14ac:dyDescent="0.2">
      <c r="B168" s="51">
        <v>181</v>
      </c>
      <c r="C168" s="218" t="s">
        <v>382</v>
      </c>
      <c r="D168" t="s">
        <v>430</v>
      </c>
      <c r="E168" s="223">
        <v>516</v>
      </c>
      <c r="F168" s="220"/>
    </row>
    <row r="169" spans="2:6" x14ac:dyDescent="0.2">
      <c r="B169" s="51">
        <v>24</v>
      </c>
      <c r="C169" s="219" t="s">
        <v>235</v>
      </c>
      <c r="D169" t="s">
        <v>430</v>
      </c>
      <c r="E169" s="222">
        <v>509</v>
      </c>
      <c r="F169" s="221"/>
    </row>
    <row r="170" spans="2:6" x14ac:dyDescent="0.2">
      <c r="B170" s="51">
        <v>66</v>
      </c>
      <c r="C170" s="218" t="s">
        <v>236</v>
      </c>
      <c r="D170" t="s">
        <v>429</v>
      </c>
      <c r="E170" s="223">
        <v>524</v>
      </c>
      <c r="F170" s="220" t="s">
        <v>330</v>
      </c>
    </row>
    <row r="171" spans="2:6" x14ac:dyDescent="0.2">
      <c r="B171" s="51">
        <v>175</v>
      </c>
      <c r="C171" s="219" t="s">
        <v>380</v>
      </c>
      <c r="D171" t="s">
        <v>430</v>
      </c>
      <c r="E171" s="222">
        <v>524</v>
      </c>
      <c r="F171" s="221"/>
    </row>
    <row r="172" spans="2:6" x14ac:dyDescent="0.2">
      <c r="B172" s="51">
        <v>193</v>
      </c>
      <c r="C172" s="219" t="s">
        <v>307</v>
      </c>
      <c r="D172" t="s">
        <v>429</v>
      </c>
      <c r="E172" s="222"/>
      <c r="F172" s="221"/>
    </row>
    <row r="173" spans="2:6" x14ac:dyDescent="0.2">
      <c r="B173" s="51">
        <v>183</v>
      </c>
      <c r="C173" s="218" t="s">
        <v>384</v>
      </c>
      <c r="D173" t="s">
        <v>429</v>
      </c>
      <c r="E173" s="223"/>
      <c r="F173" s="220"/>
    </row>
    <row r="174" spans="2:6" x14ac:dyDescent="0.2">
      <c r="B174" s="51">
        <v>116</v>
      </c>
      <c r="C174" s="219" t="s">
        <v>281</v>
      </c>
      <c r="D174" t="s">
        <v>430</v>
      </c>
      <c r="E174" s="222">
        <v>502</v>
      </c>
      <c r="F174" s="221"/>
    </row>
    <row r="175" spans="2:6" x14ac:dyDescent="0.2">
      <c r="B175" s="51">
        <v>67</v>
      </c>
      <c r="C175" s="218" t="s">
        <v>237</v>
      </c>
      <c r="D175" t="s">
        <v>429</v>
      </c>
      <c r="E175" s="223"/>
      <c r="F175" s="220"/>
    </row>
    <row r="176" spans="2:6" x14ac:dyDescent="0.2">
      <c r="B176" s="51">
        <v>68</v>
      </c>
      <c r="C176" s="219" t="s">
        <v>238</v>
      </c>
      <c r="D176" t="s">
        <v>429</v>
      </c>
      <c r="E176" s="222"/>
      <c r="F176" s="221"/>
    </row>
    <row r="177" spans="2:6" x14ac:dyDescent="0.2">
      <c r="B177" s="51">
        <v>69</v>
      </c>
      <c r="C177" s="218" t="s">
        <v>239</v>
      </c>
      <c r="D177" t="s">
        <v>429</v>
      </c>
      <c r="E177" s="223"/>
      <c r="F177" s="220"/>
    </row>
    <row r="178" spans="2:6" x14ac:dyDescent="0.2">
      <c r="B178" s="51">
        <v>135</v>
      </c>
      <c r="C178" s="219" t="s">
        <v>240</v>
      </c>
      <c r="D178" t="s">
        <v>429</v>
      </c>
      <c r="E178" s="222">
        <v>529</v>
      </c>
      <c r="F178" s="221" t="s">
        <v>401</v>
      </c>
    </row>
    <row r="179" spans="2:6" x14ac:dyDescent="0.2">
      <c r="B179" s="51">
        <v>214</v>
      </c>
      <c r="C179" s="218" t="s">
        <v>422</v>
      </c>
      <c r="D179" t="s">
        <v>430</v>
      </c>
      <c r="E179" s="223">
        <v>529</v>
      </c>
      <c r="F179" s="220"/>
    </row>
    <row r="180" spans="2:6" x14ac:dyDescent="0.2">
      <c r="B180" s="51">
        <v>76</v>
      </c>
      <c r="C180" s="219" t="s">
        <v>241</v>
      </c>
      <c r="D180" t="s">
        <v>430</v>
      </c>
      <c r="E180" s="222">
        <v>500</v>
      </c>
      <c r="F180" s="221"/>
    </row>
    <row r="181" spans="2:6" x14ac:dyDescent="0.2">
      <c r="B181" s="51">
        <v>88</v>
      </c>
      <c r="C181" s="218" t="s">
        <v>242</v>
      </c>
      <c r="D181" t="s">
        <v>430</v>
      </c>
      <c r="E181" s="223">
        <v>500</v>
      </c>
      <c r="F181" s="220"/>
    </row>
    <row r="182" spans="2:6" x14ac:dyDescent="0.2">
      <c r="B182" s="51">
        <v>147</v>
      </c>
      <c r="C182" s="219" t="s">
        <v>282</v>
      </c>
      <c r="D182" t="s">
        <v>430</v>
      </c>
      <c r="E182" s="222">
        <v>500</v>
      </c>
      <c r="F182" s="221"/>
    </row>
    <row r="183" spans="2:6" x14ac:dyDescent="0.2">
      <c r="B183" s="51">
        <v>124</v>
      </c>
      <c r="C183" s="218" t="s">
        <v>243</v>
      </c>
      <c r="D183" t="s">
        <v>430</v>
      </c>
      <c r="E183" s="223">
        <v>500</v>
      </c>
      <c r="F183" s="220"/>
    </row>
    <row r="184" spans="2:6" x14ac:dyDescent="0.2">
      <c r="B184" s="51">
        <v>125</v>
      </c>
      <c r="C184" s="219" t="s">
        <v>244</v>
      </c>
      <c r="D184" t="s">
        <v>430</v>
      </c>
      <c r="E184" s="222">
        <v>500</v>
      </c>
      <c r="F184" s="221"/>
    </row>
    <row r="185" spans="2:6" x14ac:dyDescent="0.2">
      <c r="B185" s="51">
        <v>43</v>
      </c>
      <c r="C185" s="218" t="s">
        <v>245</v>
      </c>
      <c r="D185" t="s">
        <v>430</v>
      </c>
      <c r="E185" s="223">
        <v>500</v>
      </c>
      <c r="F185" s="220"/>
    </row>
    <row r="186" spans="2:6" x14ac:dyDescent="0.2">
      <c r="B186" s="51">
        <v>42</v>
      </c>
      <c r="C186" s="219" t="s">
        <v>246</v>
      </c>
      <c r="D186" t="s">
        <v>430</v>
      </c>
      <c r="E186" s="222">
        <v>500</v>
      </c>
      <c r="F186" s="221"/>
    </row>
    <row r="187" spans="2:6" x14ac:dyDescent="0.2">
      <c r="B187" s="51">
        <v>109</v>
      </c>
      <c r="C187" s="218" t="s">
        <v>247</v>
      </c>
      <c r="D187" t="s">
        <v>430</v>
      </c>
      <c r="E187" s="223">
        <v>500</v>
      </c>
      <c r="F187" s="220"/>
    </row>
    <row r="188" spans="2:6" x14ac:dyDescent="0.2">
      <c r="B188" s="51">
        <v>123</v>
      </c>
      <c r="C188" s="219" t="s">
        <v>248</v>
      </c>
      <c r="D188" t="s">
        <v>430</v>
      </c>
      <c r="E188" s="222">
        <v>500</v>
      </c>
      <c r="F188" s="221"/>
    </row>
    <row r="189" spans="2:6" x14ac:dyDescent="0.2">
      <c r="B189" s="51">
        <v>148</v>
      </c>
      <c r="C189" s="218" t="s">
        <v>283</v>
      </c>
      <c r="D189" t="s">
        <v>430</v>
      </c>
      <c r="E189" s="223">
        <v>500</v>
      </c>
      <c r="F189" s="220"/>
    </row>
    <row r="190" spans="2:6" x14ac:dyDescent="0.2">
      <c r="B190" s="51">
        <v>89</v>
      </c>
      <c r="C190" s="219" t="s">
        <v>249</v>
      </c>
      <c r="D190" t="s">
        <v>430</v>
      </c>
      <c r="E190" s="222">
        <v>500</v>
      </c>
      <c r="F190" s="221"/>
    </row>
    <row r="191" spans="2:6" x14ac:dyDescent="0.2">
      <c r="B191" s="51">
        <v>106</v>
      </c>
      <c r="C191" s="218" t="s">
        <v>250</v>
      </c>
      <c r="D191" t="s">
        <v>430</v>
      </c>
      <c r="E191" s="223">
        <v>500</v>
      </c>
      <c r="F191" s="220"/>
    </row>
    <row r="192" spans="2:6" x14ac:dyDescent="0.2">
      <c r="B192" s="51">
        <v>142</v>
      </c>
      <c r="C192" s="219" t="s">
        <v>284</v>
      </c>
      <c r="D192" t="s">
        <v>430</v>
      </c>
      <c r="E192" s="222">
        <v>500</v>
      </c>
      <c r="F192" s="221"/>
    </row>
    <row r="193" spans="2:6" x14ac:dyDescent="0.2">
      <c r="B193" s="51">
        <v>146</v>
      </c>
      <c r="C193" s="218" t="s">
        <v>285</v>
      </c>
      <c r="D193" t="s">
        <v>430</v>
      </c>
      <c r="E193" s="223">
        <v>500</v>
      </c>
      <c r="F193" s="220"/>
    </row>
    <row r="194" spans="2:6" x14ac:dyDescent="0.2">
      <c r="B194" s="51">
        <v>104</v>
      </c>
      <c r="C194" s="219" t="s">
        <v>251</v>
      </c>
      <c r="D194" t="s">
        <v>430</v>
      </c>
      <c r="E194" s="222">
        <v>500</v>
      </c>
      <c r="F194" s="221"/>
    </row>
    <row r="195" spans="2:6" x14ac:dyDescent="0.2">
      <c r="B195" s="51">
        <v>128</v>
      </c>
      <c r="C195" s="218" t="s">
        <v>252</v>
      </c>
      <c r="D195" t="s">
        <v>430</v>
      </c>
      <c r="E195" s="223">
        <v>500</v>
      </c>
      <c r="F195" s="220"/>
    </row>
    <row r="196" spans="2:6" x14ac:dyDescent="0.2">
      <c r="B196" s="51">
        <v>38</v>
      </c>
      <c r="C196" s="219" t="s">
        <v>253</v>
      </c>
      <c r="D196" t="s">
        <v>430</v>
      </c>
      <c r="E196" s="222">
        <v>500</v>
      </c>
      <c r="F196" s="221"/>
    </row>
    <row r="197" spans="2:6" x14ac:dyDescent="0.2">
      <c r="B197" s="51">
        <v>39</v>
      </c>
      <c r="C197" s="218" t="s">
        <v>254</v>
      </c>
      <c r="D197" t="s">
        <v>429</v>
      </c>
      <c r="E197" s="223">
        <v>500</v>
      </c>
      <c r="F197" s="220" t="s">
        <v>331</v>
      </c>
    </row>
    <row r="198" spans="2:6" x14ac:dyDescent="0.2">
      <c r="B198" s="51">
        <v>40</v>
      </c>
      <c r="C198" s="219" t="s">
        <v>255</v>
      </c>
      <c r="D198" t="s">
        <v>430</v>
      </c>
      <c r="E198" s="222">
        <v>500</v>
      </c>
      <c r="F198" s="221"/>
    </row>
    <row r="199" spans="2:6" x14ac:dyDescent="0.2">
      <c r="B199" s="51">
        <v>41</v>
      </c>
      <c r="C199" s="218" t="s">
        <v>256</v>
      </c>
      <c r="D199" t="s">
        <v>430</v>
      </c>
      <c r="E199" s="223">
        <v>500</v>
      </c>
      <c r="F199" s="220"/>
    </row>
    <row r="200" spans="2:6" x14ac:dyDescent="0.2">
      <c r="B200" s="51">
        <v>140</v>
      </c>
      <c r="C200" s="219" t="s">
        <v>308</v>
      </c>
      <c r="D200" t="s">
        <v>430</v>
      </c>
      <c r="E200" s="222">
        <v>500</v>
      </c>
      <c r="F200" s="221"/>
    </row>
    <row r="201" spans="2:6" x14ac:dyDescent="0.2">
      <c r="B201" s="51">
        <v>107</v>
      </c>
      <c r="C201" s="218" t="s">
        <v>257</v>
      </c>
      <c r="D201" t="s">
        <v>430</v>
      </c>
      <c r="E201" s="223">
        <v>500</v>
      </c>
      <c r="F201" s="220"/>
    </row>
    <row r="202" spans="2:6" x14ac:dyDescent="0.2">
      <c r="B202" s="51">
        <v>139</v>
      </c>
      <c r="C202" s="219" t="s">
        <v>309</v>
      </c>
      <c r="D202" t="s">
        <v>430</v>
      </c>
      <c r="E202" s="222">
        <v>500</v>
      </c>
      <c r="F202" s="221"/>
    </row>
    <row r="203" spans="2:6" x14ac:dyDescent="0.2">
      <c r="B203" s="51">
        <v>105</v>
      </c>
      <c r="C203" s="218" t="s">
        <v>258</v>
      </c>
      <c r="D203" t="s">
        <v>430</v>
      </c>
      <c r="E203" s="223">
        <v>500</v>
      </c>
      <c r="F203" s="220"/>
    </row>
    <row r="204" spans="2:6" x14ac:dyDescent="0.2">
      <c r="B204" s="51">
        <v>126</v>
      </c>
      <c r="C204" s="219" t="s">
        <v>259</v>
      </c>
      <c r="D204" t="s">
        <v>430</v>
      </c>
      <c r="E204" s="222">
        <v>500</v>
      </c>
      <c r="F204" s="221"/>
    </row>
    <row r="205" spans="2:6" x14ac:dyDescent="0.2">
      <c r="B205" s="51">
        <v>151</v>
      </c>
      <c r="C205" s="218" t="s">
        <v>286</v>
      </c>
      <c r="D205" t="s">
        <v>430</v>
      </c>
      <c r="E205" s="223">
        <v>500</v>
      </c>
      <c r="F205" s="220"/>
    </row>
    <row r="206" spans="2:6" x14ac:dyDescent="0.2">
      <c r="B206" s="51">
        <v>127</v>
      </c>
      <c r="C206" s="219" t="s">
        <v>260</v>
      </c>
      <c r="D206" t="s">
        <v>430</v>
      </c>
      <c r="E206" s="222">
        <v>500</v>
      </c>
      <c r="F206" s="221"/>
    </row>
    <row r="207" spans="2:6" x14ac:dyDescent="0.2">
      <c r="B207" s="51">
        <v>108</v>
      </c>
      <c r="C207" s="218" t="s">
        <v>261</v>
      </c>
      <c r="D207" t="s">
        <v>430</v>
      </c>
      <c r="E207" s="223">
        <v>500</v>
      </c>
      <c r="F207" s="220"/>
    </row>
    <row r="208" spans="2:6" x14ac:dyDescent="0.2">
      <c r="B208" s="51">
        <v>85</v>
      </c>
      <c r="C208" s="219" t="s">
        <v>262</v>
      </c>
      <c r="D208" t="s">
        <v>430</v>
      </c>
      <c r="E208" s="222">
        <v>500</v>
      </c>
      <c r="F208" s="221"/>
    </row>
    <row r="209" spans="2:6" x14ac:dyDescent="0.2">
      <c r="B209" s="51">
        <v>122</v>
      </c>
      <c r="C209" s="218" t="s">
        <v>263</v>
      </c>
      <c r="D209" t="s">
        <v>430</v>
      </c>
      <c r="E209" s="223">
        <v>500</v>
      </c>
      <c r="F209" s="220"/>
    </row>
    <row r="210" spans="2:6" x14ac:dyDescent="0.2">
      <c r="B210" s="51">
        <v>90</v>
      </c>
      <c r="C210" s="219" t="s">
        <v>264</v>
      </c>
      <c r="D210" t="s">
        <v>430</v>
      </c>
      <c r="E210" s="222">
        <v>500</v>
      </c>
      <c r="F210" s="221"/>
    </row>
    <row r="211" spans="2:6" x14ac:dyDescent="0.2">
      <c r="B211" s="51">
        <v>70</v>
      </c>
      <c r="C211" s="218" t="s">
        <v>265</v>
      </c>
      <c r="D211" t="s">
        <v>429</v>
      </c>
      <c r="E211" s="223"/>
      <c r="F211" s="220"/>
    </row>
    <row r="212" spans="2:6" x14ac:dyDescent="0.2">
      <c r="B212" s="51">
        <v>71</v>
      </c>
      <c r="C212" s="219" t="s">
        <v>266</v>
      </c>
      <c r="D212" t="s">
        <v>429</v>
      </c>
      <c r="E212" s="222">
        <v>502</v>
      </c>
      <c r="F212" s="221" t="s">
        <v>332</v>
      </c>
    </row>
    <row r="213" spans="2:6" x14ac:dyDescent="0.2">
      <c r="B213" s="51">
        <v>84</v>
      </c>
      <c r="C213" s="218" t="s">
        <v>267</v>
      </c>
      <c r="D213" t="s">
        <v>430</v>
      </c>
      <c r="E213" s="223">
        <v>502</v>
      </c>
      <c r="F213" s="220"/>
    </row>
    <row r="214" spans="2:6" x14ac:dyDescent="0.2">
      <c r="B214" s="51">
        <v>72</v>
      </c>
      <c r="C214" s="219" t="s">
        <v>268</v>
      </c>
      <c r="D214" t="s">
        <v>429</v>
      </c>
      <c r="E214" s="222"/>
      <c r="F214" s="221"/>
    </row>
    <row r="215" spans="2:6" x14ac:dyDescent="0.2">
      <c r="B215" s="51">
        <v>215</v>
      </c>
      <c r="C215" s="218" t="s">
        <v>423</v>
      </c>
      <c r="D215" t="s">
        <v>429</v>
      </c>
      <c r="E215" s="223"/>
      <c r="F215" s="220"/>
    </row>
    <row r="216" spans="2:6" x14ac:dyDescent="0.2">
      <c r="B216" s="51">
        <v>33</v>
      </c>
      <c r="C216" s="218" t="s">
        <v>269</v>
      </c>
      <c r="D216" t="s">
        <v>429</v>
      </c>
      <c r="E216" s="223">
        <v>528</v>
      </c>
      <c r="F216" s="220" t="s">
        <v>400</v>
      </c>
    </row>
    <row r="217" spans="2:6" x14ac:dyDescent="0.2">
      <c r="B217" s="51">
        <v>210</v>
      </c>
      <c r="C217" s="219" t="s">
        <v>424</v>
      </c>
      <c r="D217" t="s">
        <v>430</v>
      </c>
      <c r="E217" s="222">
        <v>528</v>
      </c>
      <c r="F217" s="221"/>
    </row>
    <row r="218" spans="2:6" x14ac:dyDescent="0.2">
      <c r="B218" s="51">
        <v>73</v>
      </c>
      <c r="C218" s="218" t="s">
        <v>270</v>
      </c>
      <c r="D218" t="s">
        <v>429</v>
      </c>
      <c r="E218" s="223"/>
      <c r="F218" s="220"/>
    </row>
    <row r="219" spans="2:6" x14ac:dyDescent="0.2">
      <c r="B219" s="51">
        <v>168</v>
      </c>
      <c r="C219" s="219" t="s">
        <v>378</v>
      </c>
      <c r="D219" t="s">
        <v>429</v>
      </c>
      <c r="E219" s="222"/>
      <c r="F219" s="221"/>
    </row>
    <row r="220" spans="2:6" x14ac:dyDescent="0.2">
      <c r="B220" s="51">
        <v>198</v>
      </c>
      <c r="C220" s="218" t="s">
        <v>425</v>
      </c>
      <c r="D220" t="s">
        <v>429</v>
      </c>
      <c r="E220" s="223"/>
      <c r="F220" s="220"/>
    </row>
    <row r="221" spans="2:6" x14ac:dyDescent="0.2">
      <c r="B221" s="51">
        <v>211</v>
      </c>
      <c r="C221" s="219" t="s">
        <v>426</v>
      </c>
      <c r="D221" t="s">
        <v>429</v>
      </c>
      <c r="E221" s="222"/>
      <c r="F221" s="221"/>
    </row>
    <row r="222" spans="2:6" x14ac:dyDescent="0.2">
      <c r="B222" s="51">
        <v>155</v>
      </c>
      <c r="C222" s="218" t="s">
        <v>271</v>
      </c>
      <c r="D222" t="s">
        <v>430</v>
      </c>
      <c r="E222" s="223">
        <v>509</v>
      </c>
      <c r="F222" s="220"/>
    </row>
    <row r="223" spans="2:6" x14ac:dyDescent="0.2">
      <c r="B223" s="51">
        <v>195</v>
      </c>
      <c r="C223" s="219" t="s">
        <v>388</v>
      </c>
      <c r="D223" t="s">
        <v>430</v>
      </c>
      <c r="E223" s="222">
        <v>525</v>
      </c>
      <c r="F223" s="221"/>
    </row>
    <row r="224" spans="2:6" x14ac:dyDescent="0.2">
      <c r="B224" s="51">
        <v>194</v>
      </c>
      <c r="C224" s="218" t="s">
        <v>387</v>
      </c>
      <c r="D224" t="s">
        <v>429</v>
      </c>
      <c r="E224" s="223">
        <v>525</v>
      </c>
      <c r="F224" s="220" t="s">
        <v>334</v>
      </c>
    </row>
    <row r="225" spans="2:6" x14ac:dyDescent="0.2">
      <c r="B225" s="51">
        <v>221</v>
      </c>
      <c r="C225" s="219" t="s">
        <v>436</v>
      </c>
      <c r="D225" t="s">
        <v>430</v>
      </c>
      <c r="E225" s="222">
        <v>525</v>
      </c>
      <c r="F225" s="221"/>
    </row>
    <row r="226" spans="2:6" x14ac:dyDescent="0.2">
      <c r="B226" s="51">
        <v>222</v>
      </c>
      <c r="C226" s="218" t="s">
        <v>437</v>
      </c>
      <c r="D226" t="s">
        <v>430</v>
      </c>
      <c r="E226" s="223">
        <v>525</v>
      </c>
      <c r="F226" s="220"/>
    </row>
    <row r="227" spans="2:6" x14ac:dyDescent="0.2">
      <c r="B227" s="59" t="s">
        <v>311</v>
      </c>
      <c r="C227" s="55" t="s">
        <v>312</v>
      </c>
    </row>
    <row r="228" spans="2:6" x14ac:dyDescent="0.2">
      <c r="B228">
        <v>500</v>
      </c>
      <c r="C228" t="s">
        <v>331</v>
      </c>
      <c r="E228" s="52"/>
    </row>
    <row r="229" spans="2:6" x14ac:dyDescent="0.2">
      <c r="B229">
        <v>501</v>
      </c>
      <c r="C229" t="s">
        <v>335</v>
      </c>
      <c r="E229" s="52"/>
    </row>
    <row r="230" spans="2:6" x14ac:dyDescent="0.2">
      <c r="B230">
        <v>502</v>
      </c>
      <c r="C230" t="s">
        <v>332</v>
      </c>
      <c r="E230" s="52"/>
    </row>
    <row r="231" spans="2:6" x14ac:dyDescent="0.2">
      <c r="B231">
        <v>503</v>
      </c>
      <c r="C231" t="s">
        <v>328</v>
      </c>
      <c r="E231" s="52"/>
    </row>
    <row r="232" spans="2:6" x14ac:dyDescent="0.2">
      <c r="B232">
        <v>504</v>
      </c>
      <c r="C232" t="s">
        <v>324</v>
      </c>
      <c r="E232" s="52"/>
    </row>
    <row r="233" spans="2:6" x14ac:dyDescent="0.2">
      <c r="B233">
        <v>505</v>
      </c>
      <c r="C233" t="s">
        <v>396</v>
      </c>
      <c r="E233" s="52"/>
    </row>
    <row r="234" spans="2:6" x14ac:dyDescent="0.2">
      <c r="B234">
        <v>506</v>
      </c>
      <c r="C234" t="s">
        <v>371</v>
      </c>
      <c r="E234" s="52"/>
    </row>
    <row r="235" spans="2:6" x14ac:dyDescent="0.2">
      <c r="B235">
        <v>507</v>
      </c>
      <c r="C235" t="s">
        <v>327</v>
      </c>
      <c r="E235" s="52"/>
    </row>
    <row r="236" spans="2:6" x14ac:dyDescent="0.2">
      <c r="B236">
        <v>508</v>
      </c>
      <c r="C236" t="s">
        <v>326</v>
      </c>
      <c r="E236" s="52"/>
    </row>
    <row r="237" spans="2:6" x14ac:dyDescent="0.2">
      <c r="B237">
        <v>509</v>
      </c>
      <c r="C237" t="s">
        <v>333</v>
      </c>
      <c r="E237" s="53"/>
    </row>
    <row r="238" spans="2:6" x14ac:dyDescent="0.2">
      <c r="B238">
        <v>510</v>
      </c>
      <c r="C238" t="s">
        <v>322</v>
      </c>
      <c r="E238" s="52"/>
    </row>
    <row r="239" spans="2:6" x14ac:dyDescent="0.2">
      <c r="B239">
        <v>511</v>
      </c>
      <c r="C239" t="s">
        <v>318</v>
      </c>
      <c r="E239" s="52"/>
    </row>
    <row r="240" spans="2:6" x14ac:dyDescent="0.2">
      <c r="B240">
        <v>512</v>
      </c>
      <c r="C240" t="s">
        <v>320</v>
      </c>
      <c r="E240" s="52"/>
    </row>
    <row r="241" spans="2:5" x14ac:dyDescent="0.2">
      <c r="B241">
        <v>513</v>
      </c>
      <c r="C241" t="s">
        <v>329</v>
      </c>
      <c r="E241" s="52"/>
    </row>
    <row r="242" spans="2:5" x14ac:dyDescent="0.2">
      <c r="B242">
        <v>514</v>
      </c>
      <c r="C242" t="s">
        <v>321</v>
      </c>
      <c r="E242" s="52"/>
    </row>
    <row r="243" spans="2:5" x14ac:dyDescent="0.2">
      <c r="B243">
        <v>515</v>
      </c>
      <c r="C243" t="s">
        <v>336</v>
      </c>
      <c r="E243" s="52"/>
    </row>
    <row r="244" spans="2:5" x14ac:dyDescent="0.2">
      <c r="B244">
        <v>516</v>
      </c>
      <c r="C244" t="s">
        <v>337</v>
      </c>
      <c r="E244" s="52"/>
    </row>
    <row r="245" spans="2:5" x14ac:dyDescent="0.2">
      <c r="B245">
        <v>517</v>
      </c>
      <c r="C245" t="s">
        <v>338</v>
      </c>
      <c r="E245" s="53"/>
    </row>
    <row r="246" spans="2:5" x14ac:dyDescent="0.2">
      <c r="B246">
        <v>518</v>
      </c>
      <c r="C246" t="s">
        <v>397</v>
      </c>
      <c r="E246" s="53"/>
    </row>
    <row r="247" spans="2:5" x14ac:dyDescent="0.2">
      <c r="B247">
        <v>519</v>
      </c>
      <c r="C247" t="s">
        <v>398</v>
      </c>
      <c r="E247" s="52"/>
    </row>
    <row r="248" spans="2:5" x14ac:dyDescent="0.2">
      <c r="B248">
        <v>520</v>
      </c>
      <c r="C248" t="s">
        <v>325</v>
      </c>
      <c r="E248" s="52"/>
    </row>
    <row r="249" spans="2:5" x14ac:dyDescent="0.2">
      <c r="B249">
        <v>521</v>
      </c>
      <c r="C249" t="s">
        <v>317</v>
      </c>
      <c r="E249" s="52"/>
    </row>
    <row r="250" spans="2:5" x14ac:dyDescent="0.2">
      <c r="B250">
        <v>522</v>
      </c>
      <c r="C250" t="s">
        <v>319</v>
      </c>
    </row>
    <row r="251" spans="2:5" x14ac:dyDescent="0.2">
      <c r="B251">
        <v>523</v>
      </c>
      <c r="C251" t="s">
        <v>323</v>
      </c>
    </row>
    <row r="252" spans="2:5" x14ac:dyDescent="0.2">
      <c r="B252">
        <v>524</v>
      </c>
      <c r="C252" t="s">
        <v>330</v>
      </c>
    </row>
    <row r="253" spans="2:5" x14ac:dyDescent="0.2">
      <c r="B253">
        <v>525</v>
      </c>
      <c r="C253" t="s">
        <v>334</v>
      </c>
    </row>
    <row r="254" spans="2:5" x14ac:dyDescent="0.2">
      <c r="B254">
        <v>526</v>
      </c>
      <c r="C254" t="s">
        <v>404</v>
      </c>
    </row>
    <row r="255" spans="2:5" x14ac:dyDescent="0.2">
      <c r="B255">
        <v>527</v>
      </c>
      <c r="C255" t="s">
        <v>399</v>
      </c>
    </row>
    <row r="256" spans="2:5" x14ac:dyDescent="0.2">
      <c r="B256">
        <v>528</v>
      </c>
      <c r="C256" t="s">
        <v>400</v>
      </c>
    </row>
    <row r="257" spans="2:3" x14ac:dyDescent="0.2">
      <c r="B257">
        <v>529</v>
      </c>
      <c r="C257" t="s">
        <v>401</v>
      </c>
    </row>
    <row r="258" spans="2:3" x14ac:dyDescent="0.2">
      <c r="B258">
        <v>530</v>
      </c>
      <c r="C258" t="s">
        <v>402</v>
      </c>
    </row>
    <row r="259" spans="2:3" x14ac:dyDescent="0.2">
      <c r="B259">
        <v>531</v>
      </c>
      <c r="C259" t="s">
        <v>403</v>
      </c>
    </row>
    <row r="260" spans="2:3" x14ac:dyDescent="0.2">
      <c r="B260">
        <v>532</v>
      </c>
      <c r="C260" s="51" t="s">
        <v>445</v>
      </c>
    </row>
    <row r="268" spans="2:3" x14ac:dyDescent="0.2">
      <c r="B268" s="51"/>
      <c r="C268" s="51"/>
    </row>
    <row r="269" spans="2:3" x14ac:dyDescent="0.2">
      <c r="B269" s="51"/>
      <c r="C269" s="51"/>
    </row>
    <row r="270" spans="2:3" x14ac:dyDescent="0.2">
      <c r="B270" s="51"/>
      <c r="C270" s="51"/>
    </row>
  </sheetData>
  <sortState xmlns:xlrd2="http://schemas.microsoft.com/office/spreadsheetml/2017/richdata2" ref="B229:C251">
    <sortCondition ref="B229:B251"/>
  </sortState>
  <conditionalFormatting sqref="E228:E249">
    <cfRule type="expression" dxfId="45" priority="69">
      <formula>OR(#REF!="Closed",#REF!="Transferred")</formula>
    </cfRule>
  </conditionalFormatting>
  <conditionalFormatting sqref="C273">
    <cfRule type="expression" dxfId="44" priority="68">
      <formula>OR($S250="Closed",$S250="Transferred")</formula>
    </cfRule>
  </conditionalFormatting>
  <conditionalFormatting sqref="B274:C276">
    <cfRule type="expression" dxfId="43" priority="67">
      <formula>OR($S251="Closed",$S251="Transferred")</formula>
    </cfRule>
  </conditionalFormatting>
  <conditionalFormatting sqref="C247">
    <cfRule type="expression" dxfId="42" priority="66">
      <formula>OR($S224="Closed",$S224="Transferred")</formula>
    </cfRule>
  </conditionalFormatting>
  <conditionalFormatting sqref="B248:C250">
    <cfRule type="expression" dxfId="41" priority="65">
      <formula>OR($S225="Closed",$S225="Transferred")</formula>
    </cfRule>
  </conditionalFormatting>
  <conditionalFormatting sqref="C30 B140:B226 B30:B138">
    <cfRule type="expression" dxfId="40" priority="64">
      <formula>OR($S30="Closed",$S30="Transferred")</formula>
    </cfRule>
  </conditionalFormatting>
  <conditionalFormatting sqref="C32 C34 C36 C38 C43 C46:C47 C49 C51 C53 C55 C57 C59 C61 C63 C65 C67 C69 C72 C74 C76 C78 C80 C82 C84 C86 C88 C90 C92 C94 C97 C99 C101 C103 C105 C107 C109 C111 C113 C115 C117 C119 C121 C123 C125 C127 C129 C131 C133 C135:C136 C138 C142 C144 C146 C148 C150 C152 C154 C156 C158 C160 C162 C164 C166 C168 C170 C173 C175 C177 C179 C181 C183 C185 C187 C189 C191 C193 C195 C197 C199 C201 C203 C205 C207 C209 C211 C213 C215:C216 C218 C220 C222 C224 C226 C40:C41">
    <cfRule type="expression" dxfId="39" priority="63">
      <formula>OR($S32="Closed",$S32="Transferred")</formula>
    </cfRule>
  </conditionalFormatting>
  <conditionalFormatting sqref="C31 C33 C35 C37 C39 C42 C44:C45 C48 C50 C52 C54 C56 C58 C60 C62 C64 C66 C68 C73 C75 C77 C79 C81 C83 C85 C87 C89 C91 C93 C95:C96 C98 C100 C102 C104 C106 C108 C110 C112 C114 C116 C118 C120 C122 C124 C126 C128 C130 C132 C134 C137 C140:C141 C143 C145 C147 C149 C151 C153 C155 C157 C159 C161 C163 C165 C167 C169 C171:C172 C174 C176 C178 C180 C182 C184 C186 C188 C190 C192 C194 C196 C198 C200 C202 C204 C206 C208 C210 C212 C214 C217 C219 C221 C223 C225 C70:C71">
    <cfRule type="expression" dxfId="38" priority="62">
      <formula>OR($S31="Closed",$S31="Transferred")</formula>
    </cfRule>
  </conditionalFormatting>
  <conditionalFormatting sqref="F30">
    <cfRule type="expression" dxfId="37" priority="58">
      <formula>$S30="Closed"</formula>
    </cfRule>
  </conditionalFormatting>
  <conditionalFormatting sqref="F30">
    <cfRule type="expression" dxfId="36" priority="57">
      <formula>$S30="Transferred"</formula>
    </cfRule>
  </conditionalFormatting>
  <conditionalFormatting sqref="F30">
    <cfRule type="expression" dxfId="35" priority="56">
      <formula>$S30="Closed"</formula>
    </cfRule>
  </conditionalFormatting>
  <conditionalFormatting sqref="F30">
    <cfRule type="expression" dxfId="34" priority="61">
      <formula>R30="Closed"</formula>
    </cfRule>
  </conditionalFormatting>
  <conditionalFormatting sqref="F30">
    <cfRule type="expression" dxfId="33" priority="60">
      <formula>$S30="Closed"</formula>
    </cfRule>
  </conditionalFormatting>
  <conditionalFormatting sqref="F30">
    <cfRule type="expression" dxfId="32" priority="59">
      <formula>$S30="Transferred"</formula>
    </cfRule>
  </conditionalFormatting>
  <conditionalFormatting sqref="F30">
    <cfRule type="expression" dxfId="31" priority="55">
      <formula>OR($T30="Closed",$T30="Transferred")</formula>
    </cfRule>
  </conditionalFormatting>
  <conditionalFormatting sqref="F30">
    <cfRule type="expression" dxfId="30" priority="54">
      <formula>OR(#REF!="Closed",#REF!="Transferred")</formula>
    </cfRule>
  </conditionalFormatting>
  <conditionalFormatting sqref="F32 F34 F36 F38 F40:F41 F43 F46:F47 F49 F51 F53 F55 F57 F59 F61 F63 F65 F67 F69 F72 F74 F76 F78 F80 F82 F84 F86 F90 F92 F94 F97 F99 F101 F103 F105 F107 F109 F111 F113 F115 F117 F119 F121 F123 F125 F127 F129 F131 F133 F135:F136 F138 F142 F144 F146 F150 F152 F154 F156 F158 F160 F162 F164 F166 F168 F170 F173 F175 F177 F179 F181 F183 F185 F187 F189 F191 F193 F195 F197 F199 F201 F203 F205 F207 F209 F211 F213 F215:F216 F218 F220 F222 F224 F226">
    <cfRule type="expression" dxfId="29" priority="50">
      <formula>$S32="Closed"</formula>
    </cfRule>
  </conditionalFormatting>
  <conditionalFormatting sqref="F32 F34 F36 F38 F40:F41 F43 F46:F47 F49 F51 F53 F55 F57 F59 F61 F63 F65 F67 F69 F72 F74 F76 F78 F80 F82 F84 F86 F90 F92 F94 F97 F99 F101 F103 F105 F107 F109 F111 F113 F115 F117 F119 F121 F123 F125 F127 F129 F131 F133 F135:F136 F138 F142 F144 F146 F150 F152 F154 F156 F158 F160 F162 F164 F166 F168 F170 F173 F175 F177 F179 F181 F183 F185 F187 F189 F191 F193 F195 F197 F199 F201 F203 F205 F207 F209 F211 F213 F215:F216 F218 F220 F222 F224 F226">
    <cfRule type="expression" dxfId="28" priority="49">
      <formula>$S32="Transferred"</formula>
    </cfRule>
  </conditionalFormatting>
  <conditionalFormatting sqref="F32 F34 F36 F38 F40:F41 F43 F46:F47 F49 F51 F53 F55 F57 F59 F61 F63 F65 F67 F69 F72 F74 F76 F78 F80 F82 F84 F86 F90 F92 F94 F97 F99 F101 F103 F105 F107 F109 F111 F113 F115 F117 F119 F121 F123 F125 F127 F129 F131 F133 F135:F136 F138 F142 F144 F146 F150 F152 F154 F156 F158 F160 F162 F164 F166 F168 F170 F173 F175 F177 F179 F181 F183 F185 F187 F189 F191 F193 F195 F197 F199 F201 F203 F205 F207 F209 F211 F213 F215:F216 F218 F220 F222 F224 F226">
    <cfRule type="expression" dxfId="27" priority="48">
      <formula>$S32="Closed"</formula>
    </cfRule>
  </conditionalFormatting>
  <conditionalFormatting sqref="F32 F34 F36 F38 F40:F41 F43 F46:F47 F49 F51 F53 F55 F57 F59 F61 F63 F65 F67 F69 F72 F74 F76 F78 F80 F82 F84 F86 F90 F92 F94 F97 F99 F101 F103 F105 F107 F109 F111 F113 F115 F117 F119 F121 F123 F125 F127 F129 F131 F133 F135:F136 F138 F142 F144 F146 F150 F152 F154 F156 F158 F160 F162 F164 F166 F168 F170 F173 F175 F177 F179 F181 F183 F185 F187 F189 F191 F193 F195 F197 F199 F201 F203 F205 F207 F209 F211 F213 F215:F216 F218 F220 F222 F224 F226">
    <cfRule type="expression" dxfId="26" priority="53">
      <formula>R32="Closed"</formula>
    </cfRule>
  </conditionalFormatting>
  <conditionalFormatting sqref="F32 F34 F36 F38 F40:F41 F43 F46:F47 F49 F51 F53 F55 F57 F59 F61 F63 F65 F67 F69 F72 F74 F76 F78 F80 F82 F84 F86 F90 F92 F94 F97 F99 F101 F103 F105 F107 F109 F111 F113 F115 F117 F119 F121 F123 F125 F127 F129 F131 F133 F135:F136 F138 F142 F144 F146 F150 F152 F154 F156 F158 F160 F162 F164 F166 F168 F170 F173 F175 F177 F179 F181 F183 F185 F187 F189 F191 F193 F195 F197 F199 F201 F203 F205 F207 F209 F211 F213 F215:F216 F218 F220 F222 F224 F226">
    <cfRule type="expression" dxfId="25" priority="52">
      <formula>$S32="Closed"</formula>
    </cfRule>
  </conditionalFormatting>
  <conditionalFormatting sqref="F32 F34 F36 F38 F40:F41 F43 F46:F47 F49 F51 F53 F55 F57 F59 F61 F63 F65 F67 F69 F72 F74 F76 F78 F80 F82 F84 F86 F90 F92 F94 F97 F99 F101 F103 F105 F107 F109 F111 F113 F115 F117 F119 F121 F123 F125 F127 F129 F131 F133 F135:F136 F138 F142 F144 F146 F150 F152 F154 F156 F158 F160 F162 F164 F166 F168 F170 F173 F175 F177 F179 F181 F183 F185 F187 F189 F191 F193 F195 F197 F199 F201 F203 F205 F207 F209 F211 F213 F215:F216 F218 F220 F222 F224 F226">
    <cfRule type="expression" dxfId="24" priority="51">
      <formula>$S32="Transferred"</formula>
    </cfRule>
  </conditionalFormatting>
  <conditionalFormatting sqref="F32 F34 F36 F38 F40:F41 F43 F46:F47 F49 F51 F53 F55 F57 F59 F61 F63 F65 F67 F69 F72 F74 F76 F78 F80 F82 F84 F86 F90 F92 F94 F97 F99 F101 F103 F105 F107 F109 F111 F113 F115 F117 F119 F121 F123 F125 F127 F129 F131 F133 F135:F136 F138 F142 F144 F146 F150 F152 F154 F156 F158 F160 F162 F164 F166 F168 F170 F173 F175 F177 F179 F181 F183 F185 F187 F189 F191 F193 F195 F197 F199 F201 F203 F205 F207 F209 F211 F213 F215:F216 F218 F220 F222 F224 F226">
    <cfRule type="expression" dxfId="23" priority="47">
      <formula>OR($T32="Closed",$T32="Transferred")</formula>
    </cfRule>
  </conditionalFormatting>
  <conditionalFormatting sqref="F32 F34 F36 F38 F40:F41 F43 F46:F47 F49 F51 F53 F55 F57 F59 F61 F63 F65 F67 F69 F72 F74 F76 F78 F80 F82 F84 F86 F90 F92 F94 F97 F99 F101 F103 F105 F107 F109 F111 F113 F115 F117 F119 F121 F123 F125 F127 F129 F131 F133 F135:F136 F138 F142 F144 F146 F150 F152 F154 F156 F158 F160 F162 F164 F166 F168 F170 F173 F175 F177 F179 F181 F183 F185 F187 F189 F191 F193 F195 F197 F199 F201 F203 F205 F207 F209 F211 F213 F215:F216 F218 F220 F222 F224 F226">
    <cfRule type="expression" dxfId="22" priority="46">
      <formula>OR(#REF!="Closed",#REF!="Transferred")</formula>
    </cfRule>
  </conditionalFormatting>
  <conditionalFormatting sqref="F31 F33 F35 F37 F39 F42 F44:F45 F48 F50 F52 F56 F58 F60 F62 F64 F66 F68 F70:F71 F73 F75 F77 F79 F81 F83 F85 F87 F89 F91 F93 F95:F96 F98 F100 F102 F104 F106 F108 F110 F112 F114 F116 F118 F120 F122 F124 F126 F128 F130 F132 F134 F137 F140:F141 F143 F145 F147 F149 F151 F153 F155 F157 F159 F161 F163 F165 F167 F169 F171:F172 F174 F176 F178 F180 F182 F184 F186 F188 F190 F192 F194 F196 F198 F200 F202 F204 F206 F208 F210 F212 F214 F217 F219 F221 F223 F225 F54">
    <cfRule type="expression" dxfId="21" priority="45">
      <formula>OR(#REF!="Closed",#REF!="Transferred")</formula>
    </cfRule>
  </conditionalFormatting>
  <conditionalFormatting sqref="E30">
    <cfRule type="expression" dxfId="20" priority="44">
      <formula>OR($S30="Closed",$S30="Transferred")</formula>
    </cfRule>
  </conditionalFormatting>
  <conditionalFormatting sqref="E32 E34 E36 E38 E40:E41 E43 E46:E47 E49 E51 E53 E55 E57 E59 E61 E63 E65 E67 E69 E72 E74 E76 E78 E80 E82 E84 E86 E88 E90 E92 E94 E97 E99 E101 E103 E105 E107 E109 E111 E113 E115 E117 E119 E121 E123 E125 E127 E129 E131 E133 E135:E136 E138 E142 E144 E146 E148 E150 E152 E154 E156 E158 E160 E162 E164 E166 E168 E170 E173 E175 E177 E179 E181 E183 E185 E187 E189 E191 E193 E195 E197 E199 E201 E203 E205 E207 E209 E211 E213 E215:E216 E218 E220 E222 E224 E226">
    <cfRule type="expression" dxfId="19" priority="43">
      <formula>OR($S32="Closed",$S32="Transferred")</formula>
    </cfRule>
  </conditionalFormatting>
  <conditionalFormatting sqref="E31 E33 E35 E37 E39 E42 E44:E45 E48 E50 E52 E54 E56 E58 E60 E62 E64 E66 E68 E70:E71 E73 E75 E77 E79 E81 E83 E85 E87 E89 E91 E93 E95:E96 E98 E100 E102 E104 E106 E108 E110 E112 E114 E116 E118 E120 E122 E124 E126 E128 E130 E132 E134 E137 E140:E141 E143 E145 E147 E149 E151 E153 E155 E157 E159 E161 E163 E165 E167 E169 E171:E172 E174 E176 E178 E180 E182 E184 E186 E188 E190 E192 E194 E196 E198 E200 E202 E204 E206 E208 E210 E212 E214 E217 E219 E221 E223 E225">
    <cfRule type="expression" dxfId="18" priority="42">
      <formula>OR($S31="Closed",$S31="Transferred")</formula>
    </cfRule>
  </conditionalFormatting>
  <conditionalFormatting sqref="F88">
    <cfRule type="expression" dxfId="17" priority="40">
      <formula>OR($S88="Closed",$S88="Transferred")</formula>
    </cfRule>
  </conditionalFormatting>
  <conditionalFormatting sqref="B139">
    <cfRule type="expression" dxfId="16" priority="38">
      <formula>OR($S139="Closed",$S139="Transferred")</formula>
    </cfRule>
  </conditionalFormatting>
  <conditionalFormatting sqref="C139">
    <cfRule type="expression" dxfId="15" priority="37">
      <formula>OR($S139="Closed",$S139="Transferred")</formula>
    </cfRule>
  </conditionalFormatting>
  <conditionalFormatting sqref="E139">
    <cfRule type="expression" dxfId="14" priority="28">
      <formula>OR($S139="Closed",$S139="Transferred")</formula>
    </cfRule>
  </conditionalFormatting>
  <conditionalFormatting sqref="F139">
    <cfRule type="expression" dxfId="13" priority="16">
      <formula>$S139="Closed"</formula>
    </cfRule>
  </conditionalFormatting>
  <conditionalFormatting sqref="F139">
    <cfRule type="expression" dxfId="12" priority="15">
      <formula>$S139="Transferred"</formula>
    </cfRule>
  </conditionalFormatting>
  <conditionalFormatting sqref="F139">
    <cfRule type="expression" dxfId="11" priority="14">
      <formula>$S139="Closed"</formula>
    </cfRule>
  </conditionalFormatting>
  <conditionalFormatting sqref="F139">
    <cfRule type="expression" dxfId="10" priority="19">
      <formula>R139="Closed"</formula>
    </cfRule>
  </conditionalFormatting>
  <conditionalFormatting sqref="F139">
    <cfRule type="expression" dxfId="9" priority="18">
      <formula>$S139="Closed"</formula>
    </cfRule>
  </conditionalFormatting>
  <conditionalFormatting sqref="F139">
    <cfRule type="expression" dxfId="8" priority="17">
      <formula>$S139="Transferred"</formula>
    </cfRule>
  </conditionalFormatting>
  <conditionalFormatting sqref="F139">
    <cfRule type="expression" dxfId="7" priority="13">
      <formula>OR($T139="Closed",$T139="Transferred")</formula>
    </cfRule>
  </conditionalFormatting>
  <conditionalFormatting sqref="F139">
    <cfRule type="expression" dxfId="6" priority="12">
      <formula>OR(#REF!="Closed",#REF!="Transferred")</formula>
    </cfRule>
  </conditionalFormatting>
  <conditionalFormatting sqref="F148">
    <cfRule type="expression" dxfId="5" priority="2">
      <formula>OR($S148="Closed",$S148="Transferred")</formula>
    </cfRule>
  </conditionalFormatting>
  <conditionalFormatting sqref="C260">
    <cfRule type="expression" dxfId="4" priority="1">
      <formula>OR($S260="Closed",$S260="Transferred")</formula>
    </cfRule>
  </conditionalFormatting>
  <pageMargins left="0.7" right="0.7" top="0.75" bottom="0.75" header="0.3" footer="0.3"/>
  <pageSetup orientation="portrait" r:id="rId1"/>
  <legacy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27</vt:i4>
      </vt:variant>
    </vt:vector>
  </HeadingPairs>
  <TitlesOfParts>
    <vt:vector size="32" baseType="lpstr">
      <vt:lpstr>Transmittal Form &amp; School Info</vt:lpstr>
      <vt:lpstr>Financial Position</vt:lpstr>
      <vt:lpstr>Statement of Activities</vt:lpstr>
      <vt:lpstr>Cash Flow</vt:lpstr>
      <vt:lpstr>Functional Expenses</vt:lpstr>
      <vt:lpstr>'Cash Flow'!_Toc175019241</vt:lpstr>
      <vt:lpstr>'Functional Expenses'!_Toc175019241</vt:lpstr>
      <vt:lpstr>'Functional Expenses'!_Toc175019242</vt:lpstr>
      <vt:lpstr>'Statement of Activities'!_Toc175019242</vt:lpstr>
      <vt:lpstr>'Cash Flow'!_Toc175019243</vt:lpstr>
      <vt:lpstr>'Functional Expenses'!_Toc175019244</vt:lpstr>
      <vt:lpstr>AuditPeriod</vt:lpstr>
      <vt:lpstr>AuditYr</vt:lpstr>
      <vt:lpstr>BS_1</vt:lpstr>
      <vt:lpstr>BS_2</vt:lpstr>
      <vt:lpstr>BSNOTE</vt:lpstr>
      <vt:lpstr>CF_1</vt:lpstr>
      <vt:lpstr>CF_2</vt:lpstr>
      <vt:lpstr>CFNOTE</vt:lpstr>
      <vt:lpstr>Need_BS_CF</vt:lpstr>
      <vt:lpstr>'Cash Flow'!Print_Area</vt:lpstr>
      <vt:lpstr>'Financial Position'!Print_Area</vt:lpstr>
      <vt:lpstr>'Functional Expenses'!Print_Area</vt:lpstr>
      <vt:lpstr>'Statement of Activities'!Print_Area</vt:lpstr>
      <vt:lpstr>'Transmittal Form &amp; School Info'!Print_Area</vt:lpstr>
      <vt:lpstr>'Financial Position'!Print_Titles</vt:lpstr>
      <vt:lpstr>PriorPeriod</vt:lpstr>
      <vt:lpstr>PriorYr</vt:lpstr>
      <vt:lpstr>SchoolName</vt:lpstr>
      <vt:lpstr>schools</vt:lpstr>
      <vt:lpstr>x_AuditYr</vt:lpstr>
      <vt:lpstr>x_PriorYr</vt:lpstr>
    </vt:vector>
  </TitlesOfParts>
  <Company>SUNY Charter Schools Institute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hrubyda;flackjo</dc:creator>
  <cp:lastModifiedBy>Jennifer Rhoads</cp:lastModifiedBy>
  <cp:lastPrinted>2019-09-19T15:49:26Z</cp:lastPrinted>
  <dcterms:created xsi:type="dcterms:W3CDTF">2009-11-18T14:37:23Z</dcterms:created>
  <dcterms:modified xsi:type="dcterms:W3CDTF">2022-11-01T21:10:47Z</dcterms:modified>
</cp:coreProperties>
</file>