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defaultThemeVersion="124226"/>
  <mc:AlternateContent xmlns:mc="http://schemas.openxmlformats.org/markup-compatibility/2006">
    <mc:Choice Requires="x15">
      <x15ac:absPath xmlns:x15ac="http://schemas.microsoft.com/office/spreadsheetml/2010/11/ac" url="Q:\Charter Schools\FINANCE\FISCAL\3. Reporting (DashBd, AFRs, Budgets &amp; Qs)\2. Audited Financials_School Submissions\2021-22\"/>
    </mc:Choice>
  </mc:AlternateContent>
  <xr:revisionPtr revIDLastSave="0" documentId="13_ncr:1_{6B27C6AD-360F-40E1-BC31-1CA5FFDEF49D}" xr6:coauthVersionLast="47" xr6:coauthVersionMax="47" xr10:uidLastSave="{00000000-0000-0000-0000-000000000000}"/>
  <bookViews>
    <workbookView xWindow="1530" yWindow="1530" windowWidth="14400" windowHeight="7550" tabRatio="950" activeTab="4"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2" l="1"/>
  <c r="G26" i="22"/>
  <c r="F26" i="22"/>
  <c r="D28" i="21" l="1"/>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Q15" i="22"/>
  <c r="L15" i="22"/>
  <c r="L36" i="22" s="1"/>
  <c r="K15" i="22"/>
  <c r="K36" i="22" s="1"/>
  <c r="H15" i="22"/>
  <c r="H36" i="22" s="1"/>
  <c r="G15" i="22"/>
  <c r="G36" i="22" s="1"/>
  <c r="F29" i="21"/>
  <c r="F34" i="21"/>
  <c r="H22" i="20"/>
  <c r="H29" i="20"/>
  <c r="H32" i="20" s="1"/>
  <c r="H45" i="20"/>
  <c r="E22" i="20"/>
  <c r="E29" i="20"/>
  <c r="E32" i="20" s="1"/>
  <c r="E34" i="20" s="1"/>
  <c r="E45" i="20"/>
  <c r="D45" i="20"/>
  <c r="D29" i="20"/>
  <c r="D32" i="20" s="1"/>
  <c r="I35" i="22"/>
  <c r="M35" i="22"/>
  <c r="I17" i="22"/>
  <c r="M17" i="22"/>
  <c r="I18" i="22"/>
  <c r="O18" i="22" s="1"/>
  <c r="M18" i="22"/>
  <c r="I19" i="22"/>
  <c r="M19" i="22"/>
  <c r="I20" i="22"/>
  <c r="O20" i="22" s="1"/>
  <c r="M20" i="22"/>
  <c r="M12" i="22"/>
  <c r="M14" i="22"/>
  <c r="M13" i="22"/>
  <c r="I21" i="22"/>
  <c r="M21" i="22"/>
  <c r="I22" i="22"/>
  <c r="M22" i="22"/>
  <c r="I23" i="22"/>
  <c r="M23" i="22"/>
  <c r="I24" i="22"/>
  <c r="M24" i="22"/>
  <c r="I25" i="22"/>
  <c r="M25" i="22"/>
  <c r="O25" i="22" s="1"/>
  <c r="I26" i="22"/>
  <c r="M26" i="22"/>
  <c r="I27" i="22"/>
  <c r="O27" i="22" s="1"/>
  <c r="M27" i="22"/>
  <c r="I28" i="22"/>
  <c r="M28" i="22"/>
  <c r="I29" i="22"/>
  <c r="M29" i="22"/>
  <c r="I30" i="22"/>
  <c r="M30" i="22"/>
  <c r="I31" i="22"/>
  <c r="O31" i="22" s="1"/>
  <c r="M31" i="22"/>
  <c r="I32" i="22"/>
  <c r="M32" i="22"/>
  <c r="I33" i="22"/>
  <c r="M33" i="22"/>
  <c r="I34" i="22"/>
  <c r="M34" i="22"/>
  <c r="I16" i="22"/>
  <c r="O16" i="22" s="1"/>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34" i="21"/>
  <c r="Q36" i="22"/>
  <c r="O19" i="22" l="1"/>
  <c r="O17" i="22"/>
  <c r="O35" i="22"/>
  <c r="O30" i="22"/>
  <c r="O28" i="22"/>
  <c r="I15" i="22"/>
  <c r="I36" i="22" s="1"/>
  <c r="D41" i="21"/>
  <c r="D43" i="21" s="1"/>
  <c r="F41" i="21"/>
  <c r="F43" i="21" s="1"/>
  <c r="O13" i="22"/>
  <c r="O23" i="22"/>
  <c r="G47" i="19"/>
  <c r="G50" i="19" s="1"/>
  <c r="O33" i="22"/>
  <c r="O22" i="22"/>
  <c r="E40" i="19"/>
  <c r="E47" i="19" s="1"/>
  <c r="E50" i="19" s="1"/>
  <c r="E47" i="20"/>
  <c r="E52" i="20" s="1"/>
  <c r="H34" i="20"/>
  <c r="H47" i="20" s="1"/>
  <c r="H52" i="20" s="1"/>
  <c r="D34" i="20"/>
  <c r="D47" i="20" s="1"/>
  <c r="D52" i="20" s="1"/>
  <c r="F19" i="29"/>
  <c r="E11" i="29"/>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<sst xmlns="http://schemas.openxmlformats.org/spreadsheetml/2006/main" count="710" uniqueCount="456">
  <si>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</si>
  <si>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</si>
  <si>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</si>
  <si>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</si>
  <si>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</si>
  <si>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</si>
  <si>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</si>
  <si>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</si>
  <si>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</si>
  <si>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</si>
  <si>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</si>
  <si>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</si>
  <si>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</si>
  <si>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</si>
  <si>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</si>
  <si>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</si>
  <si>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</si>
  <si>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</si>
  <si>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</si>
  <si>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</si>
  <si>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</si>
  <si>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</si>
  <si>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</si>
  <si>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</si>
  <si>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</si>
  <si>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</si>
  <si>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</si>
  <si>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</si>
  <si>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</si>
  <si>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</si>
  <si>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</si>
  <si>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</si>
  <si>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</si>
  <si>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</si>
  <si>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</si>
  <si>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</si>
  <si>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</si>
  <si>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</si>
  <si>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</si>
  <si>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</si>
  <si>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</si>
  <si>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</si>
  <si>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</si>
  <si>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</si>
  <si>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</si>
  <si>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</si>
  <si>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</si>
  <si>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</si>
  <si>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</si>
  <si>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</si>
  <si>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</si>
  <si>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</si>
  <si>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</si>
  <si>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</si>
  <si>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</si>
  <si>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</si>
  <si>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</si>
  <si>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</si>
  <si>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</si>
  <si>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</si>
  <si>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</si>
  <si>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</si>
  <si>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</si>
  <si>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</si>
  <si>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</si>
  <si>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</si>
  <si>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</si>
  <si>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</si>
  <si>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</si>
  <si>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</si>
  <si>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</si>
  <si>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</si>
  <si>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</si>
  <si>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</si>
  <si>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</si>
  <si>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</si>
  <si>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</si>
  <si>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</si>
  <si>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</si>
  <si>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</si>
  <si>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</si>
  <si>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</si>
  <si>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</si>
  <si>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</si>
  <si>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</si>
  <si>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</si>
  <si>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</si>
  <si>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</si>
  <si>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</si>
  <si>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</si>
  <si>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</si>
  <si>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</si>
  <si>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</si>
  <si>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</si>
  <si>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</si>
  <si>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</si>
  <si>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</si>
  <si>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</si>
  <si>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</si>
  <si>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</si>
  <si>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</si>
  <si>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</si>
  <si>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</si>
  <si>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</si>
  <si>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</si>
  <si>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</si>
  <si>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</si>
  <si>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</si>
  <si>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</si>
  <si>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</si>
  <si>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</si>
  <si>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</si>
  <si>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</si>
  <si>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</si>
  <si>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</si>
  <si>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</si>
  <si>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</si>
  <si>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</si>
  <si>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</si>
  <si>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</si>
  <si>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</si>
  <si>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</si>
  <si>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</si>
  <si>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</si>
  <si>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</si>
  <si>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</si>
  <si>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</si>
  <si>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</si>
  <si>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</si>
  <si>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</si>
  <si>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</si>
  <si>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</si>
  <si>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</si>
  <si>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</si>
  <si>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</si>
  <si>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</si>
  <si>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</si>
  <si>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</si>
  <si>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</si>
  <si>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</si>
  <si>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</si>
  <si>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</si>
  <si>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</si>
  <si>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</si>
  <si>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</si>
  <si>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</si>
  <si>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</si>
  <si>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</si>
  <si>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</si>
  <si>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</si>
  <si>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</si>
  <si>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</si>
  <si>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</si>
  <si>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</si>
  <si>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</si>
  <si>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</si>
  <si>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</si>
  <si>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</si>
  <si>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</si>
  <si>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</si>
  <si>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</si>
  <si>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</si>
  <si>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</si>
  <si>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</si>
  <si>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</si>
  <si>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</si>
  <si>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</si>
  <si>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</si>
  <si>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</si>
  <si>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</si>
  <si>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</si>
  <si>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</si>
  <si>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</si>
  <si>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</si>
  <si>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</si>
  <si>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</si>
  <si>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</si>
  <si>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</si>
  <si>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</si>
  <si>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</si>
  <si>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</si>
  <si>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</si>
  <si>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</si>
  <si>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</si>
  <si>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</si>
  <si>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</si>
  <si>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</si>
  <si>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</si>
  <si>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</si>
  <si>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</si>
  <si>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</si>
  <si>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</si>
  <si>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</si>
  <si>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</si>
  <si>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</si>
  <si>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</si>
  <si>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</si>
  <si>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</si>
  <si>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</si>
  <si>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</si>
  <si>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</si>
  <si>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</si>
  <si>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</si>
  <si>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</si>
  <si>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</si>
  <si>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</si>
  <si>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</si>
  <si>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</si>
  <si>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</si>
  <si>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</si>
  <si>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</si>
  <si>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</si>
  <si>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</si>
  <si>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</si>
  <si>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</si>
  <si>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</si>
  <si>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</si>
  <si>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</si>
  <si>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</si>
  <si>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</si>
  <si>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</si>
  <si>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</si>
  <si>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</si>
  <si>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</si>
  <si>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</si>
  <si>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</si>
  <si>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</si>
  <si>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</si>
  <si>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</si>
  <si>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</si>
  <si>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</si>
  <si>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</si>
  <si>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</si>
  <si>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</si>
  <si>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</si>
  <si>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</si>
  <si>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</si>
  <si>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</si>
  <si>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</si>
  <si>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</si>
  <si>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</si>
  <si>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</si>
  <si>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</si>
  <si>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</si>
  <si>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</si>
  <si>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</si>
  <si>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</si>
  <si>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</si>
  <si>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</si>
  <si>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</si>
  <si>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</si>
  <si>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</si>
  <si>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</si>
  <si>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</si>
  <si>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</si>
  <si>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</si>
  <si>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</si>
  <si>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</si>
  <si>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</si>
  <si>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</si>
  <si>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</si>
  <si>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</si>
  <si>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</si>
  <si>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</si>
  <si>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</si>
  <si>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</si>
  <si>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</si>
  <si>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</si>
  <si>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</si>
  <si>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</si>
  <si>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</si>
  <si>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</si>
  <si>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</si>
  <si>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</si>
  <si>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</si>
  <si>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</si>
  <si>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</si>
  <si>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</si>
  <si>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</si>
  <si>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</si>
  <si>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</si>
  <si>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</si>
  <si>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</si>
  <si>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</si>
  <si>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</si>
  <si>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</si>
  <si>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</si>
  <si>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</si>
  <si>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</si>
  <si>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</si>
  <si>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</si>
  <si>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</si>
  <si>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</si>
  <si>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</si>
  <si>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</si>
  <si>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</si>
  <si>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</si>
  <si>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</si>
  <si>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</si>
  <si>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</si>
  <si>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</si>
  <si>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</si>
  <si>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</si>
  <si>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</si>
  <si>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</si>
  <si>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</si>
  <si>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</si>
  <si>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</si>
  <si>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</si>
  <si>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</si>
  <si>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</si>
  <si>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</si>
  <si>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</si>
  <si>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</si>
  <si>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</si>
  <si>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</si>
  <si>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</si>
  <si>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</si>
  <si>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</si>
  <si>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</si>
  <si>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</si>
  <si>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</si>
  <si>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</si>
  <si>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</si>
  <si>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</si>
  <si>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</si>
  <si>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</si>
  <si>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</si>
  <si>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</si>
  <si>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</si>
  <si>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</si>
  <si>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</si>
  <si>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</si>
  <si>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</si>
  <si>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</si>
  <si>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</si>
  <si>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</si>
  <si>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</si>
  <si>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</si>
  <si>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</si>
  <si>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</si>
  <si>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</si>
  <si>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</si>
  <si>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</si>
  <si>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</si>
  <si>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</si>
  <si>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</si>
  <si>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</si>
  <si>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</si>
  <si>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</si>
  <si>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</si>
  <si>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</si>
  <si>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</si>
  <si>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</si>
  <si>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</si>
  <si>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</si>
  <si>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</si>
  <si>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</si>
  <si>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</si>
  <si>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</si>
  <si>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</si>
  <si>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</si>
  <si>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</si>
  <si>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</si>
  <si>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</si>
  <si>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</si>
  <si>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</si>
  <si>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</si>
  <si>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</si>
  <si>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</si>
  <si>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</si>
  <si>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</si>
  <si>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</si>
  <si>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</si>
  <si>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</si>
  <si>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</si>
  <si>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</si>
  <si>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</si>
  <si>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</si>
  <si>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</si>
  <si>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</si>
  <si>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</si>
  <si>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</si>
  <si>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</si>
  <si>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</si>
  <si>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</si>
  <si>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</si>
  <si>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</si>
  <si>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</si>
  <si>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</si>
  <si>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</si>
  <si>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</si>
  <si>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</si>
  <si>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</si>
  <si>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</si>
  <si>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</si>
  <si>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</si>
  <si>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</si>
  <si>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</si>
  <si>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</si>
  <si>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</si>
  <si>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</si>
  <si>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</si>
  <si>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</si>
  <si>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</si>
  <si>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</si>
  <si>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</si>
  <si>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</si>
  <si>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</si>
  <si>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</si>
  <si>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</si>
  <si>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</si>
  <si>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</si>
  <si>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</si>
  <si>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</si>
  <si>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</si>
  <si>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</si>
  <si>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</si>
  <si>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</si>
  <si>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</si>
  <si>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</si>
  <si>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</si>
  <si>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</si>
  <si>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</si>
  <si>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</si>
  <si>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</si>
  <si>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</si>
  <si>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</si>
  <si>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</si>
  <si>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</si>
  <si>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</si>
  <si>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</si>
  <si>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</si>
  <si>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</si>
  <si>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</si>
  <si>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</si>
  <si>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</si>
  <si>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</si>
  <si>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</si>
  <si>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</si>
  <si>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</si>
  <si>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</si>
  <si>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</si>
  <si>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</si>
  <si>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</si>
  <si>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</si>
  <si>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</si>
  <si>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Norma Hurwitz</t>
  </si>
  <si>
    <t>nhurwitz@alcscs.org</t>
  </si>
  <si>
    <t>718-585-4215</t>
  </si>
  <si>
    <t>Ncheng, LLP</t>
  </si>
  <si>
    <t>Miaoling Lin</t>
  </si>
  <si>
    <t>Mlin@ncheng.com</t>
  </si>
  <si>
    <t>212-785-0100</t>
  </si>
  <si>
    <t>N/A</t>
  </si>
  <si>
    <t>On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</si>
</sst>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289">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43" fontId="39" fillId="32" borderId="0" xfId="0" applyNumberFormat="1" applyFont="1" applyFill="1" applyAlignment="1" applyProtection="1">
      <alignment horizontal="left" vertical="center"/>
      <protection locked="0"/>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3" fontId="39" fillId="28" borderId="0" xfId="0" applyNumberFormat="1" applyFont="1" applyFill="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0" fontId="11" fillId="34" borderId="18" xfId="39" applyFill="1" applyBorder="1" applyAlignment="1" applyProtection="1">
      <alignment horizontal="left"/>
      <protection locked="0"/>
    </xf>
    <xf numFmtId="0" fontId="41" fillId="34" borderId="20" xfId="0" applyFont="1" applyFill="1" applyBorder="1" applyAlignment="1">
      <alignment horizontal="left"/>
    </xf>
    <xf numFmtId="0" fontId="41" fillId="34" borderId="21" xfId="0" applyFont="1" applyFill="1" applyBorder="1" applyAlignment="1">
      <alignment horizontal="left"/>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39" fillId="34" borderId="0" xfId="0" applyFont="1" applyFill="1" applyAlignment="1">
      <alignment horizontal="left"/>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9" fillId="0" borderId="21" xfId="0" applyFont="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0" fontId="41" fillId="33" borderId="0" xfId="0" applyFont="1" applyFill="1" applyAlignment="1">
      <alignment vertical="top" wrapText="1"/>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2">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lin@ncheng.com" TargetMode="External"/><Relationship Id="rId2" Type="http://schemas.openxmlformats.org/officeDocument/2006/relationships/hyperlink" Target="mailto:nhurwitz@alcscs.org"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opLeftCell="A28" zoomScale="80" zoomScaleNormal="80" zoomScaleSheetLayoutView="100" workbookViewId="0">
      <selection activeCell="E49" sqref="E49"/>
    </sheetView>
  </sheetViews>
  <sheetFormatPr defaultColWidth="9.1796875" defaultRowHeight="15" x14ac:dyDescent="0.35"/>
  <cols>
    <col min="1" max="2" width="3.7265625" style="75" customWidth="1"/>
    <col min="3" max="3" width="29.7265625" style="75" customWidth="1"/>
    <col min="4" max="4" width="5" style="75" customWidth="1"/>
    <col min="5" max="5" width="75.453125" style="75" customWidth="1"/>
    <col min="6" max="6" width="3.7265625" style="75" customWidth="1"/>
    <col min="7" max="8" width="9.1796875" style="75"/>
    <col min="9" max="12" width="9.1796875" style="75" customWidth="1"/>
    <col min="13" max="16384" width="9.1796875" style="75"/>
  </cols>
  <sheetData>
    <row r="1" spans="2:6" ht="9" customHeight="1" x14ac:dyDescent="0.35"/>
    <row r="2" spans="2:6" ht="8.25" customHeight="1" x14ac:dyDescent="0.35">
      <c r="B2" s="127"/>
      <c r="C2" s="128"/>
      <c r="D2" s="128"/>
      <c r="E2" s="128"/>
      <c r="F2" s="129"/>
    </row>
    <row r="3" spans="2:6" x14ac:dyDescent="0.35">
      <c r="B3" s="130"/>
      <c r="C3" s="93"/>
      <c r="D3" s="93"/>
      <c r="E3" s="93"/>
      <c r="F3" s="131"/>
    </row>
    <row r="4" spans="2:6" x14ac:dyDescent="0.35">
      <c r="B4" s="130"/>
      <c r="C4" s="93"/>
      <c r="D4" s="93"/>
      <c r="E4" s="93"/>
      <c r="F4" s="131"/>
    </row>
    <row r="5" spans="2:6" x14ac:dyDescent="0.35">
      <c r="B5" s="130"/>
      <c r="C5" s="93"/>
      <c r="D5" s="93"/>
      <c r="E5" s="93"/>
      <c r="F5" s="131"/>
    </row>
    <row r="6" spans="2:6" x14ac:dyDescent="0.35">
      <c r="B6" s="130"/>
      <c r="C6" s="93"/>
      <c r="D6" s="93"/>
      <c r="E6" s="93"/>
      <c r="F6" s="131"/>
    </row>
    <row r="7" spans="2:6" ht="15" customHeight="1" x14ac:dyDescent="0.35">
      <c r="B7" s="130"/>
      <c r="C7" s="93"/>
      <c r="D7" s="93"/>
      <c r="E7" s="93"/>
      <c r="F7" s="131"/>
    </row>
    <row r="8" spans="2:6" ht="6.65" customHeight="1" x14ac:dyDescent="0.35">
      <c r="B8" s="130"/>
      <c r="C8" s="93"/>
      <c r="D8" s="93"/>
      <c r="E8" s="93"/>
      <c r="F8" s="131"/>
    </row>
    <row r="9" spans="2:6" ht="18" customHeight="1" x14ac:dyDescent="0.45">
      <c r="B9" s="130"/>
      <c r="C9" s="245" t="s">
        <v>139</v>
      </c>
      <c r="D9" s="246"/>
      <c r="E9" s="246"/>
      <c r="F9" s="131"/>
    </row>
    <row r="10" spans="2:6" ht="18.5" x14ac:dyDescent="0.45">
      <c r="B10" s="130"/>
      <c r="C10" s="245" t="s">
        <v>131</v>
      </c>
      <c r="D10" s="246"/>
      <c r="E10" s="246"/>
      <c r="F10" s="131"/>
    </row>
    <row r="11" spans="2:6" ht="18.5" x14ac:dyDescent="0.45">
      <c r="B11" s="130"/>
      <c r="C11" s="249" t="s">
        <v>121</v>
      </c>
      <c r="D11" s="249"/>
      <c r="E11" s="249"/>
      <c r="F11" s="131"/>
    </row>
    <row r="12" spans="2:6" ht="8.25" customHeight="1" thickBot="1" x14ac:dyDescent="0.4">
      <c r="B12" s="130"/>
      <c r="C12" s="114"/>
      <c r="D12" s="114"/>
      <c r="E12" s="114"/>
      <c r="F12" s="131"/>
    </row>
    <row r="13" spans="2:6" x14ac:dyDescent="0.35">
      <c r="B13" s="130"/>
      <c r="C13" s="247" t="s">
        <v>150</v>
      </c>
      <c r="D13" s="248"/>
      <c r="E13" s="115" t="s">
        <v>287</v>
      </c>
      <c r="F13" s="131"/>
    </row>
    <row r="14" spans="2:6" ht="10.5" customHeight="1" x14ac:dyDescent="0.35">
      <c r="B14" s="130"/>
      <c r="C14" s="116"/>
      <c r="D14" s="117"/>
      <c r="E14" s="118"/>
      <c r="F14" s="131"/>
    </row>
    <row r="15" spans="2:6" ht="15" customHeight="1" x14ac:dyDescent="0.35">
      <c r="B15" s="130"/>
      <c r="C15" s="230" t="s">
        <v>132</v>
      </c>
      <c r="D15" s="231"/>
      <c r="E15" s="119" t="s">
        <v>445</v>
      </c>
      <c r="F15" s="131"/>
    </row>
    <row r="16" spans="2:6" ht="15" customHeight="1" x14ac:dyDescent="0.35">
      <c r="B16" s="130"/>
      <c r="C16" s="230" t="s">
        <v>148</v>
      </c>
      <c r="D16" s="231"/>
      <c r="E16" s="119" t="s">
        <v>446</v>
      </c>
      <c r="F16" s="131"/>
    </row>
    <row r="17" spans="2:6" ht="10.5" customHeight="1" x14ac:dyDescent="0.35">
      <c r="B17" s="130"/>
      <c r="C17" s="116"/>
      <c r="D17" s="117"/>
      <c r="E17" s="118"/>
      <c r="F17" s="131"/>
    </row>
    <row r="18" spans="2:6" x14ac:dyDescent="0.35">
      <c r="B18" s="130"/>
      <c r="C18" s="230" t="s">
        <v>147</v>
      </c>
      <c r="D18" s="231"/>
      <c r="E18" s="120">
        <v>44866</v>
      </c>
      <c r="F18" s="131"/>
    </row>
    <row r="19" spans="2:6" ht="10.5" customHeight="1" x14ac:dyDescent="0.35">
      <c r="B19" s="130"/>
      <c r="C19" s="116"/>
      <c r="D19" s="117"/>
      <c r="E19" s="121"/>
      <c r="F19" s="131"/>
    </row>
    <row r="20" spans="2:6" x14ac:dyDescent="0.35">
      <c r="B20" s="130"/>
      <c r="C20" s="230" t="s">
        <v>124</v>
      </c>
      <c r="D20" s="231"/>
      <c r="E20" s="119" t="s">
        <v>447</v>
      </c>
      <c r="F20" s="131"/>
    </row>
    <row r="21" spans="2:6" x14ac:dyDescent="0.35">
      <c r="B21" s="130"/>
      <c r="C21" s="230" t="s">
        <v>125</v>
      </c>
      <c r="D21" s="231"/>
      <c r="E21" s="229" t="s">
        <v>448</v>
      </c>
      <c r="F21" s="131"/>
    </row>
    <row r="22" spans="2:6" x14ac:dyDescent="0.35">
      <c r="B22" s="130"/>
      <c r="C22" s="230" t="s">
        <v>126</v>
      </c>
      <c r="D22" s="231"/>
      <c r="E22" s="122" t="s">
        <v>449</v>
      </c>
      <c r="F22" s="131"/>
    </row>
    <row r="23" spans="2:6" ht="10.5" customHeight="1" x14ac:dyDescent="0.35">
      <c r="B23" s="130"/>
      <c r="C23" s="116"/>
      <c r="D23" s="117"/>
      <c r="E23" s="121"/>
      <c r="F23" s="131"/>
    </row>
    <row r="24" spans="2:6" x14ac:dyDescent="0.35">
      <c r="B24" s="130"/>
      <c r="C24" s="230" t="s">
        <v>130</v>
      </c>
      <c r="D24" s="231"/>
      <c r="E24" s="119" t="s">
        <v>450</v>
      </c>
      <c r="F24" s="131"/>
    </row>
    <row r="25" spans="2:6" x14ac:dyDescent="0.35">
      <c r="B25" s="130"/>
      <c r="C25" s="230" t="s">
        <v>127</v>
      </c>
      <c r="D25" s="231"/>
      <c r="E25" s="119" t="s">
        <v>451</v>
      </c>
      <c r="F25" s="131"/>
    </row>
    <row r="26" spans="2:6" x14ac:dyDescent="0.35">
      <c r="B26" s="130"/>
      <c r="C26" s="230" t="s">
        <v>128</v>
      </c>
      <c r="D26" s="231"/>
      <c r="E26" s="229" t="s">
        <v>452</v>
      </c>
      <c r="F26" s="131"/>
    </row>
    <row r="27" spans="2:6" ht="15.5" thickBot="1" x14ac:dyDescent="0.4">
      <c r="B27" s="130"/>
      <c r="C27" s="232" t="s">
        <v>129</v>
      </c>
      <c r="D27" s="233"/>
      <c r="E27" s="123" t="s">
        <v>453</v>
      </c>
      <c r="F27" s="131"/>
    </row>
    <row r="28" spans="2:6" ht="22.9" customHeight="1" x14ac:dyDescent="0.35">
      <c r="B28" s="236"/>
      <c r="C28" s="237"/>
      <c r="D28" s="237"/>
      <c r="E28" s="237"/>
      <c r="F28" s="238"/>
    </row>
    <row r="29" spans="2:6" x14ac:dyDescent="0.35">
      <c r="B29" s="210" t="s">
        <v>369</v>
      </c>
      <c r="C29" s="93"/>
      <c r="D29" s="93"/>
      <c r="E29" s="93"/>
      <c r="F29" s="131"/>
    </row>
    <row r="30" spans="2:6" ht="17" x14ac:dyDescent="0.4">
      <c r="B30" s="130"/>
      <c r="C30" s="113" t="s">
        <v>159</v>
      </c>
      <c r="D30" s="124"/>
      <c r="E30" s="225" t="s">
        <v>434</v>
      </c>
      <c r="F30" s="131"/>
    </row>
    <row r="31" spans="2:6" x14ac:dyDescent="0.35">
      <c r="B31" s="210" t="s">
        <v>368</v>
      </c>
      <c r="C31" s="207"/>
      <c r="D31" s="93"/>
      <c r="E31" s="93"/>
      <c r="F31" s="131"/>
    </row>
    <row r="32" spans="2:6" ht="15" customHeight="1" x14ac:dyDescent="0.35">
      <c r="B32" s="209" t="s">
        <v>365</v>
      </c>
      <c r="C32" s="235" t="s">
        <v>361</v>
      </c>
      <c r="D32" s="235"/>
      <c r="E32" s="235"/>
      <c r="F32" s="131"/>
    </row>
    <row r="33" spans="2:6" ht="13.9" customHeight="1" x14ac:dyDescent="0.35">
      <c r="B33" s="209" t="s">
        <v>366</v>
      </c>
      <c r="C33" s="234" t="s">
        <v>362</v>
      </c>
      <c r="D33" s="234"/>
      <c r="E33" s="234"/>
      <c r="F33" s="131"/>
    </row>
    <row r="34" spans="2:6" x14ac:dyDescent="0.35">
      <c r="B34" s="209"/>
      <c r="C34" s="234"/>
      <c r="D34" s="234"/>
      <c r="E34" s="234"/>
      <c r="F34" s="131"/>
    </row>
    <row r="35" spans="2:6" x14ac:dyDescent="0.35">
      <c r="B35" s="208" t="s">
        <v>356</v>
      </c>
      <c r="C35" s="235" t="s">
        <v>363</v>
      </c>
      <c r="D35" s="235"/>
      <c r="E35" s="235"/>
      <c r="F35" s="131"/>
    </row>
    <row r="36" spans="2:6" ht="19.899999999999999" customHeight="1" x14ac:dyDescent="0.35">
      <c r="B36" s="130"/>
      <c r="C36" s="207" t="s">
        <v>158</v>
      </c>
      <c r="D36" s="93"/>
      <c r="E36" s="93"/>
      <c r="F36" s="131"/>
    </row>
    <row r="37" spans="2:6" ht="75.650000000000006" customHeight="1" x14ac:dyDescent="0.35">
      <c r="B37" s="130"/>
      <c r="C37" s="241" t="s">
        <v>367</v>
      </c>
      <c r="D37" s="241"/>
      <c r="E37" s="241"/>
      <c r="F37" s="131"/>
    </row>
    <row r="38" spans="2:6" ht="19.899999999999999" customHeight="1" x14ac:dyDescent="0.35">
      <c r="B38" s="130"/>
      <c r="C38" s="242"/>
      <c r="D38" s="243"/>
      <c r="E38" s="211" t="s">
        <v>157</v>
      </c>
      <c r="F38" s="131"/>
    </row>
    <row r="39" spans="2:6" ht="12" customHeight="1" x14ac:dyDescent="0.35">
      <c r="B39" s="250" t="s">
        <v>355</v>
      </c>
      <c r="C39" s="244" t="s">
        <v>133</v>
      </c>
      <c r="D39" s="244"/>
      <c r="E39" s="239" t="s">
        <v>454</v>
      </c>
      <c r="F39" s="131"/>
    </row>
    <row r="40" spans="2:6" ht="12" customHeight="1" x14ac:dyDescent="0.35">
      <c r="B40" s="250"/>
      <c r="C40" s="244"/>
      <c r="D40" s="244"/>
      <c r="E40" s="239"/>
      <c r="F40" s="131"/>
    </row>
    <row r="41" spans="2:6" ht="12" customHeight="1" x14ac:dyDescent="0.35">
      <c r="B41" s="250" t="s">
        <v>357</v>
      </c>
      <c r="C41" s="244" t="s">
        <v>135</v>
      </c>
      <c r="D41" s="244"/>
      <c r="E41" s="240" t="s">
        <v>454</v>
      </c>
      <c r="F41" s="131"/>
    </row>
    <row r="42" spans="2:6" ht="12" customHeight="1" x14ac:dyDescent="0.35">
      <c r="B42" s="250"/>
      <c r="C42" s="244"/>
      <c r="D42" s="244"/>
      <c r="E42" s="240"/>
      <c r="F42" s="131"/>
    </row>
    <row r="43" spans="2:6" ht="12" customHeight="1" x14ac:dyDescent="0.35">
      <c r="B43" s="250" t="s">
        <v>358</v>
      </c>
      <c r="C43" s="244" t="s">
        <v>350</v>
      </c>
      <c r="D43" s="244"/>
      <c r="E43" s="240" t="s">
        <v>455</v>
      </c>
      <c r="F43" s="131"/>
    </row>
    <row r="44" spans="2:6" ht="12" customHeight="1" x14ac:dyDescent="0.35">
      <c r="B44" s="250"/>
      <c r="C44" s="244"/>
      <c r="D44" s="244"/>
      <c r="E44" s="240"/>
      <c r="F44" s="131"/>
    </row>
    <row r="45" spans="2:6" ht="12" customHeight="1" x14ac:dyDescent="0.35">
      <c r="B45" s="250" t="s">
        <v>359</v>
      </c>
      <c r="C45" s="244" t="s">
        <v>364</v>
      </c>
      <c r="D45" s="244"/>
      <c r="E45" s="240" t="s">
        <v>428</v>
      </c>
      <c r="F45" s="131"/>
    </row>
    <row r="46" spans="2:6" ht="18.649999999999999" customHeight="1" x14ac:dyDescent="0.35">
      <c r="B46" s="250"/>
      <c r="C46" s="244"/>
      <c r="D46" s="244"/>
      <c r="E46" s="240"/>
      <c r="F46" s="131"/>
    </row>
    <row r="47" spans="2:6" ht="12" customHeight="1" x14ac:dyDescent="0.35">
      <c r="B47" s="251" t="s">
        <v>360</v>
      </c>
      <c r="C47" s="244" t="s">
        <v>134</v>
      </c>
      <c r="D47" s="244"/>
      <c r="E47" s="240" t="s">
        <v>454</v>
      </c>
      <c r="F47" s="131"/>
    </row>
    <row r="48" spans="2:6" ht="12" customHeight="1" x14ac:dyDescent="0.35">
      <c r="B48" s="251"/>
      <c r="C48" s="244"/>
      <c r="D48" s="244"/>
      <c r="E48" s="240"/>
      <c r="F48" s="131"/>
    </row>
    <row r="49" spans="2:6" ht="21" customHeight="1" thickBot="1" x14ac:dyDescent="0.4">
      <c r="B49" s="212"/>
      <c r="C49" s="114"/>
      <c r="D49" s="213"/>
      <c r="E49" s="213"/>
      <c r="F49" s="214"/>
    </row>
    <row r="50" spans="2:6" x14ac:dyDescent="0.35">
      <c r="F50" s="125" t="s">
        <v>442</v>
      </c>
    </row>
    <row r="64" spans="2:6" x14ac:dyDescent="0.35">
      <c r="E64" s="126"/>
    </row>
    <row r="65" spans="5:5" x14ac:dyDescent="0.35">
      <c r="E65" s="126"/>
    </row>
    <row r="66" spans="5:5" x14ac:dyDescent="0.35">
      <c r="E66" s="126"/>
    </row>
    <row r="67" spans="5:5" x14ac:dyDescent="0.35">
      <c r="E67" s="126"/>
    </row>
    <row r="68" spans="5:5" x14ac:dyDescent="0.35">
      <c r="E68" s="126"/>
    </row>
    <row r="69" spans="5:5" x14ac:dyDescent="0.35">
      <c r="E69" s="126"/>
    </row>
  </sheetData>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20">
    <cfRule type="cellIs" dxfId="91" priority="18" operator="equal">
      <formula>"enter name"</formula>
    </cfRule>
  </conditionalFormatting>
  <conditionalFormatting sqref="E21">
    <cfRule type="cellIs" dxfId="90" priority="17" operator="equal">
      <formula>"enter email address"</formula>
    </cfRule>
  </conditionalFormatting>
  <conditionalFormatting sqref="E22">
    <cfRule type="cellIs" dxfId="89" priority="15" operator="equal">
      <formula>"enter phone number"</formula>
    </cfRule>
  </conditionalFormatting>
  <conditionalFormatting sqref="E24">
    <cfRule type="cellIs" dxfId="88" priority="9" operator="equal">
      <formula>"enter firm name"</formula>
    </cfRule>
  </conditionalFormatting>
  <conditionalFormatting sqref="E25">
    <cfRule type="cellIs" dxfId="87" priority="8" operator="equal">
      <formula>"enter name"</formula>
    </cfRule>
  </conditionalFormatting>
  <conditionalFormatting sqref="E26">
    <cfRule type="cellIs" dxfId="86" priority="7" operator="equal">
      <formula>"enter phone number"</formula>
    </cfRule>
  </conditionalFormatting>
  <conditionalFormatting sqref="E27">
    <cfRule type="cellIs" dxfId="85" priority="5" operator="equal">
      <formula>"enter phone number"</formula>
    </cfRule>
  </conditionalFormatting>
  <conditionalFormatting sqref="E26">
    <cfRule type="cellIs" dxfId="84" priority="4" operator="equal">
      <formula>"enter email address"</formula>
    </cfRule>
  </conditionalFormatting>
  <conditionalFormatting sqref="E39:E48">
    <cfRule type="containsBlanks" dxfId="83"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 ref="E21" r:id="rId2" xr:uid="{00000000-0004-0000-0000-000001000000}"/>
    <hyperlink ref="E26" r:id="rId3" xr:uid="{00000000-0004-0000-0000-000002000000}"/>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topLeftCell="A33" zoomScale="90" zoomScaleNormal="90" zoomScaleSheetLayoutView="100" workbookViewId="0">
      <selection activeCell="E54" sqref="E54"/>
    </sheetView>
  </sheetViews>
  <sheetFormatPr defaultColWidth="9.1796875" defaultRowHeight="15" x14ac:dyDescent="0.35"/>
  <cols>
    <col min="1" max="1" width="3.7265625" style="75" customWidth="1"/>
    <col min="2" max="2" width="2.7265625" style="75" customWidth="1"/>
    <col min="3" max="3" width="43.81640625" style="75" customWidth="1"/>
    <col min="4" max="4" width="28.81640625" style="75" customWidth="1"/>
    <col min="5" max="5" width="22.1796875" style="76" bestFit="1" customWidth="1"/>
    <col min="6" max="6" width="1.7265625" style="76" customWidth="1"/>
    <col min="7" max="7" width="24" style="76" bestFit="1" customWidth="1"/>
    <col min="8" max="8" width="2.7265625" style="76" customWidth="1"/>
    <col min="9" max="9" width="44.54296875" style="75" hidden="1" customWidth="1"/>
    <col min="10" max="10" width="48.453125" style="75" customWidth="1"/>
    <col min="11" max="16384" width="9.1796875" style="75"/>
  </cols>
  <sheetData>
    <row r="1" spans="2:9" ht="7.5" customHeight="1" x14ac:dyDescent="0.35"/>
    <row r="2" spans="2:9" x14ac:dyDescent="0.35">
      <c r="B2" s="77" t="s">
        <v>30</v>
      </c>
      <c r="C2" s="77"/>
      <c r="D2" s="78" t="s">
        <v>138</v>
      </c>
    </row>
    <row r="3" spans="2:9" ht="18.5" x14ac:dyDescent="0.45">
      <c r="B3" s="91" t="str">
        <f>IF(SchoolName=Control!C29,"Enter Charter School Name on ""Transmittal Form &amp; School Info"" tab",UPPER(SchoolName))</f>
        <v>ACADEMIC LEADERSHIP CHARTER SCHOOL</v>
      </c>
      <c r="C3" s="91"/>
      <c r="D3" s="91"/>
      <c r="E3" s="91"/>
      <c r="F3" s="91"/>
      <c r="G3" s="91"/>
      <c r="H3" s="79"/>
      <c r="I3" s="77"/>
    </row>
    <row r="4" spans="2:9" ht="18.75" customHeight="1" x14ac:dyDescent="0.45">
      <c r="B4" s="252" t="s">
        <v>31</v>
      </c>
      <c r="C4" s="252"/>
      <c r="D4" s="252"/>
      <c r="E4" s="252"/>
      <c r="F4" s="252"/>
      <c r="G4" s="252"/>
      <c r="H4" s="90"/>
      <c r="I4" s="77"/>
    </row>
    <row r="5" spans="2:9" ht="18.5" x14ac:dyDescent="0.45">
      <c r="B5" s="92" t="str">
        <f>"as of June 30, "&amp;IF(x_AuditYr=1,"?",AuditYr)</f>
        <v>as of June 30, 2022</v>
      </c>
      <c r="C5" s="92"/>
      <c r="D5" s="92"/>
      <c r="E5" s="92"/>
      <c r="F5" s="92"/>
      <c r="G5" s="92"/>
      <c r="H5" s="80"/>
      <c r="I5" s="77"/>
    </row>
    <row r="6" spans="2:9" x14ac:dyDescent="0.35">
      <c r="B6" s="254" t="str">
        <f>Control!F6</f>
        <v/>
      </c>
      <c r="C6" s="254"/>
      <c r="D6" s="254"/>
      <c r="E6" s="254"/>
      <c r="F6" s="254"/>
      <c r="G6" s="254"/>
      <c r="H6" s="81"/>
    </row>
    <row r="7" spans="2:9" ht="15.5" thickBot="1" x14ac:dyDescent="0.4">
      <c r="B7" s="93"/>
      <c r="C7" s="93"/>
      <c r="D7" s="93"/>
      <c r="E7" s="94"/>
      <c r="F7" s="255"/>
      <c r="G7" s="255"/>
      <c r="H7" s="82"/>
    </row>
    <row r="8" spans="2:9" ht="18" customHeight="1" thickBot="1" x14ac:dyDescent="0.4">
      <c r="B8" s="253" t="s">
        <v>32</v>
      </c>
      <c r="C8" s="253"/>
      <c r="D8" s="253"/>
      <c r="E8" s="95" t="str">
        <f>IF(x_AuditYr=1,"?",AuditPeriod)</f>
        <v>2021-22</v>
      </c>
      <c r="F8" s="96"/>
      <c r="G8" s="95" t="str">
        <f>IF(x_PriorYr=1,"?",PriorPeriod)</f>
        <v>2020-21</v>
      </c>
      <c r="H8" s="83"/>
      <c r="I8" s="78" t="s">
        <v>122</v>
      </c>
    </row>
    <row r="9" spans="2:9" x14ac:dyDescent="0.35">
      <c r="B9" s="254"/>
      <c r="C9" s="254"/>
      <c r="D9" s="254"/>
      <c r="E9" s="254"/>
      <c r="F9" s="254"/>
      <c r="G9" s="254"/>
      <c r="H9" s="81"/>
      <c r="I9" s="81" t="s">
        <v>123</v>
      </c>
    </row>
    <row r="10" spans="2:9" x14ac:dyDescent="0.35">
      <c r="B10" s="97" t="s">
        <v>33</v>
      </c>
      <c r="C10" s="98"/>
      <c r="D10" s="99"/>
      <c r="E10" s="100"/>
      <c r="F10" s="100"/>
      <c r="G10" s="101"/>
      <c r="H10" s="84"/>
    </row>
    <row r="11" spans="2:9" x14ac:dyDescent="0.35">
      <c r="B11" s="93"/>
      <c r="C11" s="102" t="s">
        <v>34</v>
      </c>
      <c r="D11" s="102"/>
      <c r="E11" s="71">
        <v>18002990</v>
      </c>
      <c r="F11" s="103"/>
      <c r="G11" s="71">
        <v>13110311</v>
      </c>
      <c r="H11" s="86"/>
      <c r="I11" s="85"/>
    </row>
    <row r="12" spans="2:9" x14ac:dyDescent="0.35">
      <c r="B12" s="93"/>
      <c r="C12" s="93" t="s">
        <v>35</v>
      </c>
      <c r="D12" s="102"/>
      <c r="E12" s="72">
        <v>743910</v>
      </c>
      <c r="F12" s="104"/>
      <c r="G12" s="72">
        <v>309016</v>
      </c>
      <c r="I12" s="85"/>
    </row>
    <row r="13" spans="2:9" x14ac:dyDescent="0.35">
      <c r="B13" s="93"/>
      <c r="C13" s="93" t="s">
        <v>140</v>
      </c>
      <c r="D13" s="102"/>
      <c r="E13" s="72">
        <v>0</v>
      </c>
      <c r="F13" s="104"/>
      <c r="G13" s="72">
        <v>0</v>
      </c>
      <c r="I13" s="85"/>
    </row>
    <row r="14" spans="2:9" x14ac:dyDescent="0.35">
      <c r="B14" s="93"/>
      <c r="C14" s="93" t="s">
        <v>141</v>
      </c>
      <c r="D14" s="102"/>
      <c r="E14" s="73">
        <v>0</v>
      </c>
      <c r="F14" s="101"/>
      <c r="G14" s="73">
        <v>18523</v>
      </c>
      <c r="H14" s="84"/>
      <c r="I14" s="85"/>
    </row>
    <row r="15" spans="2:9" ht="18" x14ac:dyDescent="0.65">
      <c r="B15" s="93"/>
      <c r="C15" s="93" t="s">
        <v>37</v>
      </c>
      <c r="D15" s="102"/>
      <c r="E15" s="74">
        <v>0</v>
      </c>
      <c r="F15" s="101"/>
      <c r="G15" s="74">
        <v>0</v>
      </c>
      <c r="H15" s="87"/>
      <c r="I15" s="85"/>
    </row>
    <row r="16" spans="2:9" x14ac:dyDescent="0.35">
      <c r="B16" s="93"/>
      <c r="C16" s="102"/>
      <c r="D16" s="105" t="s">
        <v>38</v>
      </c>
      <c r="E16" s="101">
        <f>SUM(E11:E15)</f>
        <v>18746900</v>
      </c>
      <c r="F16" s="101"/>
      <c r="G16" s="101">
        <f>SUM(G11:G15)</f>
        <v>13437850</v>
      </c>
      <c r="H16" s="84"/>
    </row>
    <row r="17" spans="2:9" x14ac:dyDescent="0.35">
      <c r="B17" s="93"/>
      <c r="C17" s="93"/>
      <c r="D17" s="93"/>
      <c r="E17" s="93"/>
      <c r="F17" s="93"/>
      <c r="G17" s="93"/>
      <c r="H17" s="75"/>
    </row>
    <row r="18" spans="2:9" ht="18" x14ac:dyDescent="0.65">
      <c r="B18" s="106" t="s">
        <v>39</v>
      </c>
      <c r="C18" s="102"/>
      <c r="D18" s="102"/>
      <c r="E18" s="74">
        <v>22969666</v>
      </c>
      <c r="F18" s="101"/>
      <c r="G18" s="74">
        <v>8575902</v>
      </c>
      <c r="H18" s="87"/>
      <c r="I18" s="85"/>
    </row>
    <row r="19" spans="2:9" x14ac:dyDescent="0.35">
      <c r="B19" s="93"/>
      <c r="C19" s="93"/>
      <c r="D19" s="93"/>
      <c r="E19" s="93"/>
      <c r="F19" s="93"/>
      <c r="G19" s="93"/>
      <c r="H19" s="75"/>
    </row>
    <row r="20" spans="2:9" ht="18" x14ac:dyDescent="0.65">
      <c r="B20" s="106" t="s">
        <v>40</v>
      </c>
      <c r="C20" s="102"/>
      <c r="D20" s="102"/>
      <c r="E20" s="74">
        <v>24275709</v>
      </c>
      <c r="F20" s="101"/>
      <c r="G20" s="74">
        <v>38906346</v>
      </c>
      <c r="H20" s="87"/>
      <c r="I20" s="85"/>
    </row>
    <row r="21" spans="2:9" x14ac:dyDescent="0.35">
      <c r="B21" s="93"/>
      <c r="C21" s="93"/>
      <c r="D21" s="93"/>
      <c r="E21" s="93"/>
      <c r="F21" s="93"/>
      <c r="G21" s="93"/>
      <c r="H21" s="75"/>
    </row>
    <row r="22" spans="2:9" ht="15.5" thickBot="1" x14ac:dyDescent="0.4">
      <c r="B22" s="93"/>
      <c r="C22" s="102"/>
      <c r="D22" s="107" t="s">
        <v>41</v>
      </c>
      <c r="E22" s="108">
        <f>E16+E18+E20</f>
        <v>65992275</v>
      </c>
      <c r="F22" s="104"/>
      <c r="G22" s="108">
        <f>G16+G18+G20</f>
        <v>60920098</v>
      </c>
      <c r="H22" s="88"/>
    </row>
    <row r="23" spans="2:9" ht="15.5" thickTop="1" x14ac:dyDescent="0.35">
      <c r="B23" s="93"/>
      <c r="C23" s="93"/>
      <c r="D23" s="93"/>
      <c r="E23" s="93"/>
      <c r="F23" s="93"/>
      <c r="G23" s="93"/>
      <c r="H23" s="75"/>
    </row>
    <row r="24" spans="2:9" x14ac:dyDescent="0.35">
      <c r="B24" s="253" t="s">
        <v>42</v>
      </c>
      <c r="C24" s="253"/>
      <c r="D24" s="253"/>
      <c r="E24" s="101"/>
      <c r="F24" s="101"/>
      <c r="G24" s="101"/>
      <c r="H24" s="84"/>
    </row>
    <row r="25" spans="2:9" x14ac:dyDescent="0.35">
      <c r="B25" s="93"/>
      <c r="C25" s="93"/>
      <c r="D25" s="93"/>
      <c r="E25" s="93"/>
      <c r="F25" s="93"/>
      <c r="G25" s="93"/>
      <c r="H25" s="75"/>
    </row>
    <row r="26" spans="2:9" x14ac:dyDescent="0.35">
      <c r="B26" s="97" t="s">
        <v>43</v>
      </c>
      <c r="C26" s="109"/>
      <c r="D26" s="109"/>
      <c r="E26" s="101"/>
      <c r="F26" s="101"/>
      <c r="G26" s="101"/>
      <c r="H26" s="84"/>
    </row>
    <row r="27" spans="2:9" x14ac:dyDescent="0.35">
      <c r="B27" s="93"/>
      <c r="C27" s="93" t="s">
        <v>44</v>
      </c>
      <c r="D27" s="102"/>
      <c r="E27" s="71">
        <v>298184</v>
      </c>
      <c r="F27" s="103"/>
      <c r="G27" s="71">
        <v>687067</v>
      </c>
      <c r="H27" s="86"/>
      <c r="I27" s="85"/>
    </row>
    <row r="28" spans="2:9" x14ac:dyDescent="0.35">
      <c r="B28" s="93"/>
      <c r="C28" s="93" t="s">
        <v>45</v>
      </c>
      <c r="D28" s="102"/>
      <c r="E28" s="73">
        <v>402765</v>
      </c>
      <c r="F28" s="101"/>
      <c r="G28" s="73">
        <v>473754</v>
      </c>
      <c r="H28" s="84"/>
      <c r="I28" s="85"/>
    </row>
    <row r="29" spans="2:9" x14ac:dyDescent="0.35">
      <c r="B29" s="93"/>
      <c r="C29" s="93" t="s">
        <v>96</v>
      </c>
      <c r="D29" s="102"/>
      <c r="E29" s="73">
        <v>396128</v>
      </c>
      <c r="F29" s="101"/>
      <c r="G29" s="73">
        <v>75782</v>
      </c>
      <c r="H29" s="84"/>
      <c r="I29" s="85"/>
    </row>
    <row r="30" spans="2:9" x14ac:dyDescent="0.35">
      <c r="B30" s="93"/>
      <c r="C30" s="93" t="s">
        <v>46</v>
      </c>
      <c r="D30" s="102"/>
      <c r="E30" s="73">
        <v>0</v>
      </c>
      <c r="F30" s="101"/>
      <c r="G30" s="73">
        <v>0</v>
      </c>
      <c r="H30" s="84"/>
      <c r="I30" s="85"/>
    </row>
    <row r="31" spans="2:9" x14ac:dyDescent="0.35">
      <c r="B31" s="93"/>
      <c r="C31" s="93" t="s">
        <v>47</v>
      </c>
      <c r="D31" s="102"/>
      <c r="E31" s="73">
        <v>920000</v>
      </c>
      <c r="F31" s="101"/>
      <c r="G31" s="73">
        <v>885000</v>
      </c>
      <c r="H31" s="84"/>
      <c r="I31" s="85"/>
    </row>
    <row r="32" spans="2:9" ht="18" x14ac:dyDescent="0.65">
      <c r="B32" s="93"/>
      <c r="C32" s="93" t="s">
        <v>3</v>
      </c>
      <c r="D32" s="93"/>
      <c r="E32" s="74">
        <v>28142</v>
      </c>
      <c r="F32" s="101"/>
      <c r="G32" s="74">
        <v>29452</v>
      </c>
      <c r="H32" s="87"/>
      <c r="I32" s="85"/>
    </row>
    <row r="33" spans="2:9" x14ac:dyDescent="0.35">
      <c r="B33" s="93"/>
      <c r="C33" s="93"/>
      <c r="D33" s="105" t="s">
        <v>48</v>
      </c>
      <c r="E33" s="101">
        <f>SUM(E27:E32)</f>
        <v>2045219</v>
      </c>
      <c r="F33" s="101"/>
      <c r="G33" s="101">
        <f>SUM(G27:G32)</f>
        <v>2151055</v>
      </c>
      <c r="H33" s="84"/>
    </row>
    <row r="34" spans="2:9" x14ac:dyDescent="0.35">
      <c r="B34" s="93"/>
      <c r="C34" s="93"/>
      <c r="D34" s="93"/>
      <c r="E34" s="93"/>
      <c r="F34" s="93"/>
      <c r="G34" s="93"/>
      <c r="H34" s="75"/>
    </row>
    <row r="35" spans="2:9" ht="18" x14ac:dyDescent="0.65">
      <c r="B35" s="97" t="s">
        <v>351</v>
      </c>
      <c r="C35" s="93"/>
      <c r="D35" s="102"/>
      <c r="E35" s="201"/>
      <c r="F35" s="101"/>
      <c r="G35" s="201"/>
      <c r="H35" s="87"/>
      <c r="I35" s="85"/>
    </row>
    <row r="36" spans="2:9" x14ac:dyDescent="0.35">
      <c r="B36" s="93"/>
      <c r="C36" s="93" t="s">
        <v>352</v>
      </c>
      <c r="D36" s="93"/>
      <c r="E36" s="73">
        <v>17410453</v>
      </c>
      <c r="F36" s="93"/>
      <c r="G36" s="73">
        <v>18434318</v>
      </c>
      <c r="H36" s="75"/>
    </row>
    <row r="37" spans="2:9" ht="18" x14ac:dyDescent="0.65">
      <c r="B37" s="93"/>
      <c r="C37" s="93" t="s">
        <v>353</v>
      </c>
      <c r="D37" s="93"/>
      <c r="E37" s="74">
        <v>0</v>
      </c>
      <c r="F37" s="93"/>
      <c r="G37" s="74">
        <v>0</v>
      </c>
      <c r="H37" s="75"/>
    </row>
    <row r="38" spans="2:9" ht="18" x14ac:dyDescent="0.65">
      <c r="B38" s="93"/>
      <c r="C38" s="93"/>
      <c r="D38" s="105" t="s">
        <v>354</v>
      </c>
      <c r="E38" s="110">
        <f>SUM(E36:E37)</f>
        <v>17410453</v>
      </c>
      <c r="F38" s="93"/>
      <c r="G38" s="110">
        <f>SUM(G36:G37)</f>
        <v>18434318</v>
      </c>
      <c r="H38" s="75"/>
    </row>
    <row r="39" spans="2:9" ht="18" x14ac:dyDescent="0.65">
      <c r="B39" s="93"/>
      <c r="C39" s="93"/>
      <c r="D39" s="93"/>
      <c r="E39" s="201"/>
      <c r="F39" s="93"/>
      <c r="G39" s="201"/>
      <c r="H39" s="75"/>
    </row>
    <row r="40" spans="2:9" ht="18.5" thickBot="1" x14ac:dyDescent="0.7">
      <c r="B40" s="93"/>
      <c r="C40" s="93"/>
      <c r="D40" s="202" t="s">
        <v>49</v>
      </c>
      <c r="E40" s="203">
        <f>E33+E38</f>
        <v>19455672</v>
      </c>
      <c r="F40" s="204"/>
      <c r="G40" s="203">
        <f>G33+G38</f>
        <v>20585373</v>
      </c>
      <c r="H40" s="87"/>
    </row>
    <row r="41" spans="2:9" ht="15.5" thickTop="1" x14ac:dyDescent="0.35">
      <c r="B41" s="93"/>
      <c r="C41" s="93"/>
      <c r="D41" s="93"/>
      <c r="E41" s="93"/>
      <c r="F41" s="93"/>
      <c r="G41" s="93"/>
      <c r="H41" s="75"/>
    </row>
    <row r="42" spans="2:9" x14ac:dyDescent="0.35">
      <c r="B42" s="97" t="s">
        <v>50</v>
      </c>
      <c r="C42" s="109"/>
      <c r="D42" s="109"/>
      <c r="E42" s="101"/>
      <c r="F42" s="101"/>
      <c r="G42" s="101"/>
      <c r="H42" s="84"/>
    </row>
    <row r="43" spans="2:9" x14ac:dyDescent="0.35">
      <c r="B43" s="111"/>
      <c r="C43" s="93" t="s">
        <v>430</v>
      </c>
      <c r="D43" s="109"/>
      <c r="E43" s="73">
        <v>46536603</v>
      </c>
      <c r="F43" s="101"/>
      <c r="G43" s="73">
        <v>40334725</v>
      </c>
      <c r="H43" s="84"/>
      <c r="I43" s="85"/>
    </row>
    <row r="44" spans="2:9" ht="18" x14ac:dyDescent="0.65">
      <c r="B44" s="93"/>
      <c r="C44" s="93" t="s">
        <v>431</v>
      </c>
      <c r="D44" s="109"/>
      <c r="E44" s="74">
        <v>0</v>
      </c>
      <c r="F44" s="101"/>
      <c r="G44" s="74">
        <v>0</v>
      </c>
      <c r="H44" s="87"/>
      <c r="I44" s="85"/>
    </row>
    <row r="45" spans="2:9" ht="20.25" customHeight="1" x14ac:dyDescent="0.65">
      <c r="B45" s="93"/>
      <c r="C45" s="102"/>
      <c r="D45" s="105" t="s">
        <v>51</v>
      </c>
      <c r="E45" s="110">
        <f>SUM(E43:E44)</f>
        <v>46536603</v>
      </c>
      <c r="F45" s="101"/>
      <c r="G45" s="110">
        <f>SUM(G43:G44)</f>
        <v>40334725</v>
      </c>
      <c r="H45" s="87"/>
    </row>
    <row r="46" spans="2:9" x14ac:dyDescent="0.35">
      <c r="B46" s="93"/>
      <c r="C46" s="93"/>
      <c r="D46" s="93"/>
      <c r="E46" s="93"/>
      <c r="F46" s="93"/>
      <c r="G46" s="93"/>
      <c r="H46" s="75"/>
    </row>
    <row r="47" spans="2:9" ht="33" customHeight="1" thickBot="1" x14ac:dyDescent="0.4">
      <c r="B47" s="93"/>
      <c r="C47" s="102"/>
      <c r="D47" s="105" t="s">
        <v>52</v>
      </c>
      <c r="E47" s="112">
        <f>E40+E45</f>
        <v>65992275</v>
      </c>
      <c r="F47" s="101"/>
      <c r="G47" s="112">
        <f>G40+G45</f>
        <v>60920098</v>
      </c>
      <c r="H47" s="89"/>
    </row>
    <row r="48" spans="2:9" ht="15.5" thickTop="1" x14ac:dyDescent="0.35">
      <c r="B48" s="93"/>
      <c r="C48" s="102"/>
      <c r="D48" s="109"/>
      <c r="E48" s="101"/>
      <c r="F48" s="101"/>
      <c r="G48" s="101"/>
      <c r="H48" s="84"/>
    </row>
    <row r="49" spans="2:8" x14ac:dyDescent="0.35">
      <c r="B49" s="93"/>
      <c r="C49" s="102"/>
      <c r="D49" s="109"/>
      <c r="E49" s="101"/>
      <c r="F49" s="101"/>
      <c r="G49" s="101"/>
      <c r="H49" s="84"/>
    </row>
    <row r="50" spans="2:8" x14ac:dyDescent="0.3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opLeftCell="A34" zoomScaleNormal="100" zoomScaleSheetLayoutView="100" workbookViewId="0">
      <selection activeCell="D50" sqref="D50"/>
    </sheetView>
  </sheetViews>
  <sheetFormatPr defaultColWidth="9.1796875" defaultRowHeight="15" x14ac:dyDescent="0.35"/>
  <cols>
    <col min="1" max="1" width="3.7265625" style="76" customWidth="1"/>
    <col min="2" max="2" width="2.54296875" style="76" customWidth="1"/>
    <col min="3" max="3" width="52.26953125" style="76" customWidth="1"/>
    <col min="4" max="6" width="17.54296875" style="76" customWidth="1"/>
    <col min="7" max="7" width="1.81640625" style="76" customWidth="1"/>
    <col min="8" max="8" width="24" style="76" bestFit="1" customWidth="1"/>
    <col min="9" max="16384" width="9.1796875" style="76"/>
  </cols>
  <sheetData>
    <row r="1" spans="2:8" ht="6.75" customHeight="1" x14ac:dyDescent="0.35">
      <c r="B1" s="82"/>
      <c r="C1" s="82"/>
    </row>
    <row r="2" spans="2:8" x14ac:dyDescent="0.35">
      <c r="B2" s="88" t="s">
        <v>53</v>
      </c>
      <c r="C2" s="88"/>
      <c r="D2" s="261" t="s">
        <v>138</v>
      </c>
      <c r="E2" s="261"/>
    </row>
    <row r="3" spans="2:8" ht="18" customHeight="1" x14ac:dyDescent="0.45">
      <c r="B3" s="267" t="str">
        <f>'Financial Position'!B3</f>
        <v>ACADEMIC LEADERSHIP CHARTER SCHOOL</v>
      </c>
      <c r="C3" s="268"/>
      <c r="D3" s="268"/>
      <c r="E3" s="268"/>
      <c r="F3" s="268"/>
      <c r="G3" s="268"/>
      <c r="H3" s="269"/>
    </row>
    <row r="4" spans="2:8" ht="21" customHeight="1" x14ac:dyDescent="0.45">
      <c r="B4" s="258" t="s">
        <v>54</v>
      </c>
      <c r="C4" s="259"/>
      <c r="D4" s="259"/>
      <c r="E4" s="259"/>
      <c r="F4" s="259"/>
      <c r="G4" s="259"/>
      <c r="H4" s="260"/>
    </row>
    <row r="5" spans="2:8" ht="21" customHeight="1" x14ac:dyDescent="0.45">
      <c r="B5" s="258" t="str">
        <f>'Financial Position'!B5</f>
        <v>as of June 30, 2022</v>
      </c>
      <c r="C5" s="259"/>
      <c r="D5" s="259"/>
      <c r="E5" s="259"/>
      <c r="F5" s="259"/>
      <c r="G5" s="259"/>
      <c r="H5" s="260"/>
    </row>
    <row r="6" spans="2:8" ht="15.75" customHeight="1" x14ac:dyDescent="0.35">
      <c r="B6" s="264" t="str">
        <f>'Financial Position'!B6</f>
        <v/>
      </c>
      <c r="C6" s="265"/>
      <c r="D6" s="265"/>
      <c r="E6" s="265"/>
      <c r="F6" s="265"/>
      <c r="G6" s="265"/>
      <c r="H6" s="266"/>
    </row>
    <row r="7" spans="2:8" ht="15.75" customHeight="1" thickBot="1" x14ac:dyDescent="0.4">
      <c r="B7" s="132"/>
      <c r="C7" s="133"/>
      <c r="D7" s="7"/>
      <c r="E7" s="7"/>
      <c r="F7" s="8"/>
      <c r="G7" s="7"/>
      <c r="H7" s="134"/>
    </row>
    <row r="8" spans="2:8" ht="18" customHeight="1" thickBot="1" x14ac:dyDescent="0.4">
      <c r="B8" s="132"/>
      <c r="C8" s="133"/>
      <c r="D8" s="262" t="str">
        <f>'Financial Position'!E8</f>
        <v>2021-22</v>
      </c>
      <c r="E8" s="263"/>
      <c r="F8" s="263"/>
      <c r="G8" s="9"/>
      <c r="H8" s="135" t="str">
        <f>'Financial Position'!G8</f>
        <v>2020-21</v>
      </c>
    </row>
    <row r="9" spans="2:8" ht="30" customHeight="1" thickBot="1" x14ac:dyDescent="0.4">
      <c r="B9" s="136"/>
      <c r="C9" s="2"/>
      <c r="D9" s="11" t="s">
        <v>430</v>
      </c>
      <c r="E9" s="11" t="s">
        <v>432</v>
      </c>
      <c r="F9" s="11" t="s">
        <v>1</v>
      </c>
      <c r="G9" s="12"/>
      <c r="H9" s="137" t="s">
        <v>1</v>
      </c>
    </row>
    <row r="10" spans="2:8" ht="15.75" customHeight="1" x14ac:dyDescent="0.35">
      <c r="B10" s="136"/>
      <c r="C10" s="2"/>
      <c r="D10" s="12"/>
      <c r="E10" s="12"/>
      <c r="F10" s="12"/>
      <c r="G10" s="12"/>
      <c r="H10" s="138"/>
    </row>
    <row r="11" spans="2:8" ht="15.75" customHeight="1" x14ac:dyDescent="0.35">
      <c r="B11" s="215" t="s">
        <v>55</v>
      </c>
      <c r="C11" s="216"/>
      <c r="D11" s="256"/>
      <c r="E11" s="256"/>
      <c r="F11" s="256"/>
      <c r="G11" s="256"/>
      <c r="H11" s="257"/>
    </row>
    <row r="12" spans="2:8" ht="15.75" customHeight="1" x14ac:dyDescent="0.35">
      <c r="B12" s="136" t="s">
        <v>56</v>
      </c>
      <c r="C12" s="216"/>
      <c r="D12" s="205"/>
      <c r="E12" s="205"/>
      <c r="F12" s="205"/>
      <c r="G12" s="205"/>
      <c r="H12" s="206"/>
    </row>
    <row r="13" spans="2:8" x14ac:dyDescent="0.35">
      <c r="B13" s="136"/>
      <c r="C13" s="2" t="s">
        <v>57</v>
      </c>
      <c r="D13" s="71">
        <v>9382933</v>
      </c>
      <c r="E13" s="71">
        <v>0</v>
      </c>
      <c r="F13" s="14">
        <f>SUM(D13:E13)</f>
        <v>9382933</v>
      </c>
      <c r="G13" s="2"/>
      <c r="H13" s="139">
        <v>9775778</v>
      </c>
    </row>
    <row r="14" spans="2:8" x14ac:dyDescent="0.35">
      <c r="B14" s="136"/>
      <c r="C14" s="2" t="s">
        <v>58</v>
      </c>
      <c r="D14" s="73">
        <v>396800</v>
      </c>
      <c r="E14" s="73">
        <v>0</v>
      </c>
      <c r="F14" s="2">
        <f>SUM(D14:E14)</f>
        <v>396800</v>
      </c>
      <c r="G14" s="2"/>
      <c r="H14" s="140">
        <v>631252</v>
      </c>
    </row>
    <row r="15" spans="2:8" x14ac:dyDescent="0.35">
      <c r="B15" s="136" t="s">
        <v>59</v>
      </c>
      <c r="C15" s="2"/>
      <c r="D15" s="2"/>
      <c r="E15" s="2"/>
      <c r="F15" s="2"/>
      <c r="G15" s="2"/>
      <c r="H15" s="141"/>
    </row>
    <row r="16" spans="2:8" x14ac:dyDescent="0.35">
      <c r="B16" s="136"/>
      <c r="C16" s="2" t="s">
        <v>60</v>
      </c>
      <c r="D16" s="73">
        <v>39684</v>
      </c>
      <c r="E16" s="73">
        <v>0</v>
      </c>
      <c r="F16" s="2">
        <f t="shared" ref="F16:F21" si="0">SUM(D16:E16)</f>
        <v>39684</v>
      </c>
      <c r="G16" s="2"/>
      <c r="H16" s="140">
        <v>48033</v>
      </c>
    </row>
    <row r="17" spans="2:8" x14ac:dyDescent="0.35">
      <c r="B17" s="136"/>
      <c r="C17" s="2" t="s">
        <v>61</v>
      </c>
      <c r="D17" s="73">
        <v>1451731</v>
      </c>
      <c r="E17" s="73">
        <v>0</v>
      </c>
      <c r="F17" s="2">
        <f t="shared" si="0"/>
        <v>1451731</v>
      </c>
      <c r="G17" s="2"/>
      <c r="H17" s="140">
        <v>573654</v>
      </c>
    </row>
    <row r="18" spans="2:8" x14ac:dyDescent="0.35">
      <c r="B18" s="136"/>
      <c r="C18" s="2" t="s">
        <v>62</v>
      </c>
      <c r="D18" s="73">
        <v>0</v>
      </c>
      <c r="E18" s="73">
        <v>0</v>
      </c>
      <c r="F18" s="2">
        <f t="shared" si="0"/>
        <v>0</v>
      </c>
      <c r="G18" s="2"/>
      <c r="H18" s="140">
        <v>0</v>
      </c>
    </row>
    <row r="19" spans="2:8" x14ac:dyDescent="0.35">
      <c r="B19" s="136"/>
      <c r="C19" s="2" t="s">
        <v>2</v>
      </c>
      <c r="D19" s="73">
        <v>0</v>
      </c>
      <c r="E19" s="73">
        <v>0</v>
      </c>
      <c r="F19" s="2">
        <f t="shared" si="0"/>
        <v>0</v>
      </c>
      <c r="G19" s="2"/>
      <c r="H19" s="140">
        <v>0</v>
      </c>
    </row>
    <row r="20" spans="2:8" x14ac:dyDescent="0.35">
      <c r="B20" s="136" t="s">
        <v>286</v>
      </c>
      <c r="C20" s="2"/>
      <c r="D20" s="73">
        <v>0</v>
      </c>
      <c r="E20" s="73">
        <v>0</v>
      </c>
      <c r="F20" s="2">
        <f t="shared" si="0"/>
        <v>0</v>
      </c>
      <c r="G20" s="2"/>
      <c r="H20" s="140">
        <v>0</v>
      </c>
    </row>
    <row r="21" spans="2:8" ht="18" x14ac:dyDescent="0.65">
      <c r="B21" s="136" t="s">
        <v>63</v>
      </c>
      <c r="C21" s="2"/>
      <c r="D21" s="74">
        <v>0</v>
      </c>
      <c r="E21" s="74">
        <v>0</v>
      </c>
      <c r="F21" s="3">
        <f t="shared" si="0"/>
        <v>0</v>
      </c>
      <c r="G21" s="2"/>
      <c r="H21" s="142">
        <v>0</v>
      </c>
    </row>
    <row r="22" spans="2:8" ht="18.75" customHeight="1" x14ac:dyDescent="0.35">
      <c r="B22" s="270" t="s">
        <v>64</v>
      </c>
      <c r="C22" s="271"/>
      <c r="D22" s="2">
        <f>SUM(D13:D21)</f>
        <v>11271148</v>
      </c>
      <c r="E22" s="2">
        <f>SUM(E13:E21)</f>
        <v>0</v>
      </c>
      <c r="F22" s="2">
        <f>SUM(F13:F21)</f>
        <v>11271148</v>
      </c>
      <c r="G22" s="2"/>
      <c r="H22" s="141">
        <f>SUM(H13:H21)</f>
        <v>11028717</v>
      </c>
    </row>
    <row r="23" spans="2:8" ht="15" customHeight="1" x14ac:dyDescent="0.35">
      <c r="B23" s="217"/>
      <c r="C23" s="143"/>
      <c r="D23" s="143"/>
      <c r="E23" s="143"/>
      <c r="F23" s="143"/>
      <c r="G23" s="143"/>
      <c r="H23" s="144"/>
    </row>
    <row r="24" spans="2:8" x14ac:dyDescent="0.35">
      <c r="B24" s="215" t="s">
        <v>5</v>
      </c>
      <c r="C24" s="216"/>
      <c r="D24" s="10"/>
      <c r="E24" s="10"/>
      <c r="F24" s="10"/>
      <c r="G24" s="10"/>
      <c r="H24" s="145"/>
    </row>
    <row r="25" spans="2:8" x14ac:dyDescent="0.35">
      <c r="B25" s="136" t="s">
        <v>6</v>
      </c>
      <c r="C25" s="2"/>
      <c r="D25" s="2"/>
      <c r="E25" s="2"/>
      <c r="F25" s="2"/>
      <c r="G25" s="2"/>
      <c r="H25" s="141"/>
    </row>
    <row r="26" spans="2:8" x14ac:dyDescent="0.35">
      <c r="B26" s="136"/>
      <c r="C26" s="2" t="s">
        <v>7</v>
      </c>
      <c r="D26" s="71">
        <v>4253326</v>
      </c>
      <c r="E26" s="71">
        <v>0</v>
      </c>
      <c r="F26" s="14">
        <f>SUM(D26:E26)</f>
        <v>4253326</v>
      </c>
      <c r="G26" s="2"/>
      <c r="H26" s="139">
        <v>3982148</v>
      </c>
    </row>
    <row r="27" spans="2:8" x14ac:dyDescent="0.35">
      <c r="B27" s="136"/>
      <c r="C27" s="2" t="s">
        <v>13</v>
      </c>
      <c r="D27" s="73">
        <v>254481</v>
      </c>
      <c r="E27" s="73">
        <v>0</v>
      </c>
      <c r="F27" s="2">
        <f>SUM(D27:E27)</f>
        <v>254481</v>
      </c>
      <c r="G27" s="2"/>
      <c r="H27" s="140">
        <v>247353</v>
      </c>
    </row>
    <row r="28" spans="2:8" x14ac:dyDescent="0.35">
      <c r="B28" s="136"/>
      <c r="C28" s="2" t="s">
        <v>65</v>
      </c>
      <c r="D28" s="73">
        <v>0</v>
      </c>
      <c r="E28" s="73">
        <v>0</v>
      </c>
      <c r="F28" s="2">
        <f>SUM(D28:E28)</f>
        <v>0</v>
      </c>
      <c r="G28" s="2"/>
      <c r="H28" s="140">
        <v>0</v>
      </c>
    </row>
    <row r="29" spans="2:8" x14ac:dyDescent="0.35">
      <c r="B29" s="136" t="s">
        <v>136</v>
      </c>
      <c r="C29" s="2"/>
      <c r="D29" s="2">
        <f>SUM(D26:D28)</f>
        <v>4507807</v>
      </c>
      <c r="E29" s="2">
        <f>SUM(E26:E28)</f>
        <v>0</v>
      </c>
      <c r="F29" s="2">
        <f>SUM(F26:F28)</f>
        <v>4507807</v>
      </c>
      <c r="G29" s="2"/>
      <c r="H29" s="146">
        <f>SUM(H26:H28)</f>
        <v>4229501</v>
      </c>
    </row>
    <row r="30" spans="2:8" x14ac:dyDescent="0.35">
      <c r="B30" s="136" t="s">
        <v>66</v>
      </c>
      <c r="C30" s="2"/>
      <c r="D30" s="73">
        <v>616960</v>
      </c>
      <c r="E30" s="73">
        <v>0</v>
      </c>
      <c r="F30" s="2">
        <f>SUM(D30:E30)</f>
        <v>616960</v>
      </c>
      <c r="G30" s="2"/>
      <c r="H30" s="140">
        <v>539191</v>
      </c>
    </row>
    <row r="31" spans="2:8" ht="18" x14ac:dyDescent="0.65">
      <c r="B31" s="136" t="s">
        <v>14</v>
      </c>
      <c r="C31" s="2"/>
      <c r="D31" s="74">
        <v>0</v>
      </c>
      <c r="E31" s="74">
        <v>0</v>
      </c>
      <c r="F31" s="3">
        <f>SUM(D31:E31)</f>
        <v>0</v>
      </c>
      <c r="G31" s="2"/>
      <c r="H31" s="142">
        <v>0</v>
      </c>
    </row>
    <row r="32" spans="2:8" x14ac:dyDescent="0.35">
      <c r="B32" s="270" t="s">
        <v>67</v>
      </c>
      <c r="C32" s="271"/>
      <c r="D32" s="2">
        <f>SUM(D29:D31)</f>
        <v>5124767</v>
      </c>
      <c r="E32" s="2">
        <f>SUM(E29:E31)</f>
        <v>0</v>
      </c>
      <c r="F32" s="2">
        <f>SUM(F29:F31)</f>
        <v>5124767</v>
      </c>
      <c r="G32" s="2"/>
      <c r="H32" s="141">
        <f>SUM(H29:H31)</f>
        <v>4768692</v>
      </c>
    </row>
    <row r="33" spans="2:8" ht="15" customHeight="1" x14ac:dyDescent="0.35">
      <c r="B33" s="217"/>
      <c r="C33" s="143"/>
      <c r="D33" s="143"/>
      <c r="E33" s="143"/>
      <c r="F33" s="143"/>
      <c r="G33" s="143"/>
      <c r="H33" s="144"/>
    </row>
    <row r="34" spans="2:8" x14ac:dyDescent="0.35">
      <c r="B34" s="270" t="s">
        <v>68</v>
      </c>
      <c r="C34" s="271"/>
      <c r="D34" s="2">
        <f>D22-D32</f>
        <v>6146381</v>
      </c>
      <c r="E34" s="2">
        <f>E22-E32</f>
        <v>0</v>
      </c>
      <c r="F34" s="2">
        <f>F22-F32</f>
        <v>6146381</v>
      </c>
      <c r="G34" s="2"/>
      <c r="H34" s="141">
        <f>H22-H32</f>
        <v>6260025</v>
      </c>
    </row>
    <row r="35" spans="2:8" ht="15" customHeight="1" x14ac:dyDescent="0.35">
      <c r="B35" s="217"/>
      <c r="C35" s="143"/>
      <c r="D35" s="143"/>
      <c r="E35" s="143"/>
      <c r="F35" s="143"/>
      <c r="G35" s="143"/>
      <c r="H35" s="144"/>
    </row>
    <row r="36" spans="2:8" x14ac:dyDescent="0.35">
      <c r="B36" s="215" t="s">
        <v>69</v>
      </c>
      <c r="C36" s="2"/>
      <c r="D36" s="2"/>
      <c r="E36" s="2"/>
      <c r="F36" s="2"/>
      <c r="G36" s="2"/>
      <c r="H36" s="141"/>
    </row>
    <row r="37" spans="2:8" x14ac:dyDescent="0.35">
      <c r="B37" s="136" t="s">
        <v>70</v>
      </c>
      <c r="C37" s="2"/>
      <c r="D37" s="2"/>
      <c r="E37" s="2"/>
      <c r="F37" s="2"/>
      <c r="G37" s="2"/>
      <c r="H37" s="141"/>
    </row>
    <row r="38" spans="2:8" x14ac:dyDescent="0.35">
      <c r="B38" s="136"/>
      <c r="C38" s="2" t="s">
        <v>71</v>
      </c>
      <c r="D38" s="71">
        <v>0</v>
      </c>
      <c r="E38" s="71">
        <v>0</v>
      </c>
      <c r="F38" s="14">
        <f t="shared" ref="F38:F44" si="1">SUM(D38:E38)</f>
        <v>0</v>
      </c>
      <c r="G38" s="2"/>
      <c r="H38" s="139">
        <v>0</v>
      </c>
    </row>
    <row r="39" spans="2:8" x14ac:dyDescent="0.35">
      <c r="B39" s="136"/>
      <c r="C39" s="2" t="s">
        <v>72</v>
      </c>
      <c r="D39" s="73">
        <v>0</v>
      </c>
      <c r="E39" s="73">
        <v>0</v>
      </c>
      <c r="F39" s="2">
        <f t="shared" si="1"/>
        <v>0</v>
      </c>
      <c r="G39" s="2"/>
      <c r="H39" s="140">
        <v>0</v>
      </c>
    </row>
    <row r="40" spans="2:8" x14ac:dyDescent="0.35">
      <c r="B40" s="136"/>
      <c r="C40" s="2" t="s">
        <v>73</v>
      </c>
      <c r="D40" s="73">
        <v>0</v>
      </c>
      <c r="E40" s="73">
        <v>0</v>
      </c>
      <c r="F40" s="2">
        <f t="shared" si="1"/>
        <v>0</v>
      </c>
      <c r="G40" s="2"/>
      <c r="H40" s="140">
        <v>0</v>
      </c>
    </row>
    <row r="41" spans="2:8" x14ac:dyDescent="0.35">
      <c r="B41" s="136" t="s">
        <v>14</v>
      </c>
      <c r="C41" s="2"/>
      <c r="D41" s="73">
        <v>0</v>
      </c>
      <c r="E41" s="73">
        <v>0</v>
      </c>
      <c r="F41" s="2">
        <f t="shared" si="1"/>
        <v>0</v>
      </c>
      <c r="G41" s="2"/>
      <c r="H41" s="140">
        <v>0</v>
      </c>
    </row>
    <row r="42" spans="2:8" x14ac:dyDescent="0.35">
      <c r="B42" s="136" t="s">
        <v>74</v>
      </c>
      <c r="C42" s="2"/>
      <c r="D42" s="73">
        <v>55497</v>
      </c>
      <c r="E42" s="73">
        <v>0</v>
      </c>
      <c r="F42" s="2">
        <f t="shared" si="1"/>
        <v>55497</v>
      </c>
      <c r="G42" s="2"/>
      <c r="H42" s="140">
        <v>144214</v>
      </c>
    </row>
    <row r="43" spans="2:8" x14ac:dyDescent="0.35">
      <c r="B43" s="136" t="s">
        <v>75</v>
      </c>
      <c r="C43" s="2"/>
      <c r="D43" s="73">
        <v>0</v>
      </c>
      <c r="E43" s="73">
        <v>0</v>
      </c>
      <c r="F43" s="2">
        <f t="shared" si="1"/>
        <v>0</v>
      </c>
      <c r="G43" s="2"/>
      <c r="H43" s="140">
        <v>0</v>
      </c>
    </row>
    <row r="44" spans="2:8" ht="18" x14ac:dyDescent="0.65">
      <c r="B44" s="136" t="s">
        <v>76</v>
      </c>
      <c r="C44" s="2"/>
      <c r="D44" s="74">
        <v>0</v>
      </c>
      <c r="E44" s="74">
        <v>0</v>
      </c>
      <c r="F44" s="3">
        <f t="shared" si="1"/>
        <v>0</v>
      </c>
      <c r="G44" s="2"/>
      <c r="H44" s="142">
        <v>0</v>
      </c>
    </row>
    <row r="45" spans="2:8" x14ac:dyDescent="0.35">
      <c r="B45" s="270" t="s">
        <v>77</v>
      </c>
      <c r="C45" s="271"/>
      <c r="D45" s="2">
        <f>SUM(D38:D44)</f>
        <v>55497</v>
      </c>
      <c r="E45" s="2">
        <f>SUM(E38:E44)</f>
        <v>0</v>
      </c>
      <c r="F45" s="2">
        <f>SUM(F38:F44)</f>
        <v>55497</v>
      </c>
      <c r="G45" s="2"/>
      <c r="H45" s="141">
        <f>SUM(H38:H44)</f>
        <v>144214</v>
      </c>
    </row>
    <row r="46" spans="2:8" ht="15" customHeight="1" x14ac:dyDescent="0.35">
      <c r="B46" s="217"/>
      <c r="C46" s="143"/>
      <c r="D46" s="143"/>
      <c r="E46" s="143"/>
      <c r="F46" s="143"/>
      <c r="G46" s="143"/>
      <c r="H46" s="144"/>
    </row>
    <row r="47" spans="2:8" x14ac:dyDescent="0.35">
      <c r="B47" s="270" t="s">
        <v>78</v>
      </c>
      <c r="C47" s="271"/>
      <c r="D47" s="2">
        <f>D34+D45</f>
        <v>6201878</v>
      </c>
      <c r="E47" s="2">
        <f>E34+E45</f>
        <v>0</v>
      </c>
      <c r="F47" s="2">
        <f>F34+F45</f>
        <v>6201878</v>
      </c>
      <c r="G47" s="2"/>
      <c r="H47" s="141">
        <f>H34+H45</f>
        <v>6404239</v>
      </c>
    </row>
    <row r="48" spans="2:8" ht="15" customHeight="1" x14ac:dyDescent="0.35">
      <c r="B48" s="217"/>
      <c r="C48" s="143"/>
      <c r="D48" s="143"/>
      <c r="E48" s="143"/>
      <c r="F48" s="143"/>
      <c r="G48" s="143"/>
      <c r="H48" s="144"/>
    </row>
    <row r="49" spans="2:8" x14ac:dyDescent="0.35">
      <c r="B49" s="136" t="s">
        <v>79</v>
      </c>
      <c r="C49" s="2"/>
      <c r="D49" s="73">
        <v>40334725</v>
      </c>
      <c r="E49" s="73">
        <v>0</v>
      </c>
      <c r="F49" s="2">
        <f>SUM(D49:E49)</f>
        <v>40334725</v>
      </c>
      <c r="G49" s="2"/>
      <c r="H49" s="140">
        <v>33930486</v>
      </c>
    </row>
    <row r="50" spans="2:8" ht="18" x14ac:dyDescent="0.65">
      <c r="B50" s="136" t="s">
        <v>120</v>
      </c>
      <c r="C50" s="2"/>
      <c r="D50" s="74">
        <v>0</v>
      </c>
      <c r="E50" s="74">
        <v>0</v>
      </c>
      <c r="F50" s="3">
        <f>SUM(D50:E50)</f>
        <v>0</v>
      </c>
      <c r="G50" s="2"/>
      <c r="H50" s="142">
        <v>0</v>
      </c>
    </row>
    <row r="51" spans="2:8" ht="15" customHeight="1" x14ac:dyDescent="0.35">
      <c r="B51" s="217"/>
      <c r="C51" s="143"/>
      <c r="D51" s="143"/>
      <c r="E51" s="143"/>
      <c r="F51" s="143"/>
      <c r="G51" s="143"/>
      <c r="H51" s="144"/>
    </row>
    <row r="52" spans="2:8" ht="15.5" thickBot="1" x14ac:dyDescent="0.4">
      <c r="B52" s="270" t="s">
        <v>80</v>
      </c>
      <c r="C52" s="271"/>
      <c r="D52" s="13">
        <f>D47+D49+D50</f>
        <v>46536603</v>
      </c>
      <c r="E52" s="13">
        <f>E47+E49+E50</f>
        <v>0</v>
      </c>
      <c r="F52" s="13">
        <f>F47+F49+F50</f>
        <v>46536603</v>
      </c>
      <c r="G52" s="14"/>
      <c r="H52" s="147">
        <f>H47+H49+H50</f>
        <v>40334725</v>
      </c>
    </row>
    <row r="53" spans="2:8" ht="15.5" thickTop="1" x14ac:dyDescent="0.35">
      <c r="B53" s="218"/>
      <c r="C53" s="148"/>
      <c r="D53" s="148"/>
      <c r="E53" s="148"/>
      <c r="F53" s="148"/>
      <c r="G53" s="148"/>
      <c r="H53" s="149"/>
    </row>
  </sheetData>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topLeftCell="A34" zoomScaleNormal="100" zoomScaleSheetLayoutView="100" workbookViewId="0">
      <selection activeCell="F32" sqref="F32"/>
    </sheetView>
  </sheetViews>
  <sheetFormatPr defaultColWidth="9.1796875" defaultRowHeight="15" x14ac:dyDescent="0.35"/>
  <cols>
    <col min="1" max="1" width="3.7265625" style="75" customWidth="1"/>
    <col min="2" max="2" width="2.54296875" style="75" customWidth="1"/>
    <col min="3" max="3" width="68.26953125" style="75" customWidth="1"/>
    <col min="4" max="4" width="25.7265625" style="195" customWidth="1"/>
    <col min="5" max="5" width="1.81640625" style="195" customWidth="1"/>
    <col min="6" max="6" width="25.7265625" style="75" customWidth="1"/>
    <col min="7" max="16384" width="9.1796875" style="75"/>
  </cols>
  <sheetData>
    <row r="1" spans="2:7" ht="7.5" customHeight="1" x14ac:dyDescent="0.35"/>
    <row r="2" spans="2:7" x14ac:dyDescent="0.35">
      <c r="B2" s="196" t="s">
        <v>81</v>
      </c>
      <c r="C2" s="197"/>
      <c r="D2" s="197" t="s">
        <v>138</v>
      </c>
    </row>
    <row r="3" spans="2:7" ht="18" customHeight="1" x14ac:dyDescent="0.45">
      <c r="B3" s="279" t="str">
        <f>'Financial Position'!B3</f>
        <v>ACADEMIC LEADERSHIP CHARTER SCHOOL</v>
      </c>
      <c r="C3" s="280"/>
      <c r="D3" s="280"/>
      <c r="E3" s="280"/>
      <c r="F3" s="281"/>
    </row>
    <row r="4" spans="2:7" ht="18.5" x14ac:dyDescent="0.45">
      <c r="B4" s="277" t="s">
        <v>82</v>
      </c>
      <c r="C4" s="259"/>
      <c r="D4" s="259"/>
      <c r="E4" s="259"/>
      <c r="F4" s="278"/>
    </row>
    <row r="5" spans="2:7" ht="18.5" x14ac:dyDescent="0.45">
      <c r="B5" s="152"/>
      <c r="C5" s="259" t="str">
        <f>'Financial Position'!B5</f>
        <v>as of June 30, 2022</v>
      </c>
      <c r="D5" s="259"/>
      <c r="E5" s="259"/>
      <c r="F5" s="278"/>
    </row>
    <row r="6" spans="2:7" ht="15" customHeight="1" x14ac:dyDescent="0.35">
      <c r="B6" s="282" t="str">
        <f>'Financial Position'!B6</f>
        <v/>
      </c>
      <c r="C6" s="265"/>
      <c r="D6" s="265"/>
      <c r="E6" s="265"/>
      <c r="F6" s="283"/>
    </row>
    <row r="7" spans="2:7" ht="15" customHeight="1" thickBot="1" x14ac:dyDescent="0.4">
      <c r="B7" s="153"/>
      <c r="C7" s="133"/>
      <c r="D7" s="1"/>
      <c r="E7" s="8"/>
      <c r="F7" s="154"/>
      <c r="G7" s="88"/>
    </row>
    <row r="8" spans="2:7" ht="18" customHeight="1" thickBot="1" x14ac:dyDescent="0.4">
      <c r="B8" s="153"/>
      <c r="C8" s="133"/>
      <c r="D8" s="34" t="str">
        <f>'Financial Position'!E8</f>
        <v>2021-22</v>
      </c>
      <c r="E8" s="16"/>
      <c r="F8" s="155" t="str">
        <f>'Financial Position'!G8</f>
        <v>2020-21</v>
      </c>
    </row>
    <row r="9" spans="2:7" ht="15" customHeight="1" x14ac:dyDescent="0.35">
      <c r="B9" s="153"/>
      <c r="C9" s="133"/>
      <c r="D9" s="17"/>
      <c r="E9" s="16"/>
      <c r="F9" s="156"/>
    </row>
    <row r="10" spans="2:7" x14ac:dyDescent="0.35">
      <c r="B10" s="157" t="s">
        <v>83</v>
      </c>
      <c r="C10" s="15"/>
      <c r="D10" s="16"/>
      <c r="E10" s="16"/>
      <c r="F10" s="158"/>
    </row>
    <row r="11" spans="2:7" x14ac:dyDescent="0.35">
      <c r="B11" s="159"/>
      <c r="C11" s="33" t="s">
        <v>84</v>
      </c>
      <c r="D11" s="160">
        <v>6201878</v>
      </c>
      <c r="E11" s="20"/>
      <c r="F11" s="161">
        <v>6404239</v>
      </c>
    </row>
    <row r="12" spans="2:7" x14ac:dyDescent="0.35">
      <c r="B12" s="159"/>
      <c r="C12" s="33" t="s">
        <v>85</v>
      </c>
      <c r="D12" s="72">
        <v>0</v>
      </c>
      <c r="E12" s="10"/>
      <c r="F12" s="162">
        <v>0</v>
      </c>
    </row>
    <row r="13" spans="2:7" x14ac:dyDescent="0.35">
      <c r="B13" s="159"/>
      <c r="C13" s="33" t="s">
        <v>86</v>
      </c>
      <c r="D13" s="72">
        <v>0</v>
      </c>
      <c r="E13" s="10"/>
      <c r="F13" s="162">
        <v>0</v>
      </c>
    </row>
    <row r="14" spans="2:7" x14ac:dyDescent="0.35">
      <c r="B14" s="159"/>
      <c r="C14" s="33" t="s">
        <v>87</v>
      </c>
      <c r="D14" s="72">
        <v>0</v>
      </c>
      <c r="E14" s="10"/>
      <c r="F14" s="162">
        <v>0</v>
      </c>
    </row>
    <row r="15" spans="2:7" x14ac:dyDescent="0.35">
      <c r="B15" s="159"/>
      <c r="C15" s="33" t="s">
        <v>21</v>
      </c>
      <c r="D15" s="72">
        <v>145656</v>
      </c>
      <c r="E15" s="10"/>
      <c r="F15" s="162">
        <v>99376</v>
      </c>
    </row>
    <row r="16" spans="2:7" x14ac:dyDescent="0.35">
      <c r="B16" s="159"/>
      <c r="C16" s="33" t="s">
        <v>88</v>
      </c>
      <c r="D16" s="72">
        <v>-434894</v>
      </c>
      <c r="E16" s="10"/>
      <c r="F16" s="162">
        <v>323373</v>
      </c>
    </row>
    <row r="17" spans="2:6" x14ac:dyDescent="0.35">
      <c r="B17" s="159"/>
      <c r="C17" s="33" t="s">
        <v>89</v>
      </c>
      <c r="D17" s="72">
        <v>0</v>
      </c>
      <c r="E17" s="10"/>
      <c r="F17" s="162">
        <v>0</v>
      </c>
    </row>
    <row r="18" spans="2:6" x14ac:dyDescent="0.35">
      <c r="B18" s="159"/>
      <c r="C18" s="33" t="s">
        <v>90</v>
      </c>
      <c r="D18" s="72">
        <v>0</v>
      </c>
      <c r="E18" s="18"/>
      <c r="F18" s="163">
        <v>0</v>
      </c>
    </row>
    <row r="19" spans="2:6" x14ac:dyDescent="0.35">
      <c r="B19" s="159"/>
      <c r="C19" s="33" t="s">
        <v>36</v>
      </c>
      <c r="D19" s="151">
        <v>18523</v>
      </c>
      <c r="E19" s="18"/>
      <c r="F19" s="163">
        <v>-18523</v>
      </c>
    </row>
    <row r="20" spans="2:6" x14ac:dyDescent="0.35">
      <c r="B20" s="159"/>
      <c r="C20" s="33" t="s">
        <v>91</v>
      </c>
      <c r="D20" s="151">
        <v>-388883</v>
      </c>
      <c r="E20" s="18"/>
      <c r="F20" s="163">
        <v>369980</v>
      </c>
    </row>
    <row r="21" spans="2:6" x14ac:dyDescent="0.35">
      <c r="B21" s="159"/>
      <c r="C21" s="33" t="s">
        <v>92</v>
      </c>
      <c r="D21" s="151">
        <v>-70989</v>
      </c>
      <c r="E21" s="18"/>
      <c r="F21" s="163">
        <v>84132</v>
      </c>
    </row>
    <row r="22" spans="2:6" x14ac:dyDescent="0.35">
      <c r="B22" s="159"/>
      <c r="C22" s="33" t="s">
        <v>93</v>
      </c>
      <c r="D22" s="151">
        <v>0</v>
      </c>
      <c r="E22" s="18"/>
      <c r="F22" s="163">
        <v>0</v>
      </c>
    </row>
    <row r="23" spans="2:6" x14ac:dyDescent="0.35">
      <c r="B23" s="159"/>
      <c r="C23" s="33" t="s">
        <v>94</v>
      </c>
      <c r="D23" s="151">
        <v>0</v>
      </c>
      <c r="E23" s="18"/>
      <c r="F23" s="163">
        <v>0</v>
      </c>
    </row>
    <row r="24" spans="2:6" x14ac:dyDescent="0.35">
      <c r="B24" s="159"/>
      <c r="C24" s="33" t="s">
        <v>95</v>
      </c>
      <c r="D24" s="151">
        <v>0</v>
      </c>
      <c r="E24" s="18"/>
      <c r="F24" s="163">
        <v>0</v>
      </c>
    </row>
    <row r="25" spans="2:6" x14ac:dyDescent="0.35">
      <c r="B25" s="159"/>
      <c r="C25" s="33" t="s">
        <v>96</v>
      </c>
      <c r="D25" s="151">
        <v>320346</v>
      </c>
      <c r="E25" s="18"/>
      <c r="F25" s="163">
        <v>75782</v>
      </c>
    </row>
    <row r="26" spans="2:6" x14ac:dyDescent="0.35">
      <c r="B26" s="159"/>
      <c r="C26" s="33" t="s">
        <v>97</v>
      </c>
      <c r="D26" s="151">
        <v>0</v>
      </c>
      <c r="E26" s="18"/>
      <c r="F26" s="163">
        <v>0</v>
      </c>
    </row>
    <row r="27" spans="2:6" x14ac:dyDescent="0.35">
      <c r="B27" s="159"/>
      <c r="C27" s="164" t="s">
        <v>2</v>
      </c>
      <c r="D27" s="151">
        <v>-1310</v>
      </c>
      <c r="E27" s="18"/>
      <c r="F27" s="163">
        <v>29452</v>
      </c>
    </row>
    <row r="28" spans="2:6" ht="15.5" thickBot="1" x14ac:dyDescent="0.4">
      <c r="B28" s="159"/>
      <c r="C28" s="164" t="s">
        <v>2</v>
      </c>
      <c r="D28" s="150">
        <f>61159-165024</f>
        <v>-103865</v>
      </c>
      <c r="E28" s="18"/>
      <c r="F28" s="165">
        <v>-8655</v>
      </c>
    </row>
    <row r="29" spans="2:6" x14ac:dyDescent="0.35">
      <c r="B29" s="273" t="s">
        <v>98</v>
      </c>
      <c r="C29" s="274"/>
      <c r="D29" s="166">
        <f>SUM(D11:D28)</f>
        <v>5686462</v>
      </c>
      <c r="E29" s="166"/>
      <c r="F29" s="167">
        <f>SUM(F11:F28)</f>
        <v>7359156</v>
      </c>
    </row>
    <row r="30" spans="2:6" ht="8.25" customHeight="1" x14ac:dyDescent="0.35">
      <c r="B30" s="168"/>
      <c r="C30" s="169"/>
      <c r="D30" s="20"/>
      <c r="E30" s="20"/>
      <c r="F30" s="170"/>
    </row>
    <row r="31" spans="2:6" x14ac:dyDescent="0.35">
      <c r="B31" s="157" t="s">
        <v>99</v>
      </c>
      <c r="C31" s="15"/>
      <c r="D31" s="20"/>
      <c r="E31" s="20"/>
      <c r="F31" s="170"/>
    </row>
    <row r="32" spans="2:6" x14ac:dyDescent="0.35">
      <c r="B32" s="171" t="s">
        <v>100</v>
      </c>
      <c r="C32" s="15"/>
      <c r="D32" s="151"/>
      <c r="E32" s="18"/>
      <c r="F32" s="163"/>
    </row>
    <row r="33" spans="2:6" ht="15.5" thickBot="1" x14ac:dyDescent="0.4">
      <c r="B33" s="171" t="s">
        <v>2</v>
      </c>
      <c r="C33" s="15"/>
      <c r="D33" s="150">
        <v>-14539420</v>
      </c>
      <c r="E33" s="18"/>
      <c r="F33" s="165">
        <v>-2828711</v>
      </c>
    </row>
    <row r="34" spans="2:6" x14ac:dyDescent="0.35">
      <c r="B34" s="273" t="s">
        <v>101</v>
      </c>
      <c r="C34" s="274"/>
      <c r="D34" s="20">
        <f>SUM(D32:D33)</f>
        <v>-14539420</v>
      </c>
      <c r="E34" s="20"/>
      <c r="F34" s="170">
        <f>SUM(F32:F33)</f>
        <v>-2828711</v>
      </c>
    </row>
    <row r="35" spans="2:6" ht="8.25" customHeight="1" x14ac:dyDescent="0.35">
      <c r="B35" s="168"/>
      <c r="C35" s="169"/>
      <c r="D35" s="20"/>
      <c r="E35" s="20"/>
      <c r="F35" s="170"/>
    </row>
    <row r="36" spans="2:6" x14ac:dyDescent="0.35">
      <c r="B36" s="157" t="s">
        <v>102</v>
      </c>
      <c r="C36" s="15"/>
      <c r="D36" s="20"/>
      <c r="E36" s="20"/>
      <c r="F36" s="170"/>
    </row>
    <row r="37" spans="2:6" x14ac:dyDescent="0.35">
      <c r="B37" s="171" t="s">
        <v>103</v>
      </c>
      <c r="C37" s="15"/>
      <c r="D37" s="151">
        <v>-885000</v>
      </c>
      <c r="E37" s="18"/>
      <c r="F37" s="163">
        <v>0</v>
      </c>
    </row>
    <row r="38" spans="2:6" ht="15.5" thickBot="1" x14ac:dyDescent="0.4">
      <c r="B38" s="171" t="s">
        <v>2</v>
      </c>
      <c r="C38" s="15"/>
      <c r="D38" s="150">
        <v>0</v>
      </c>
      <c r="E38" s="18"/>
      <c r="F38" s="165">
        <v>19327974</v>
      </c>
    </row>
    <row r="39" spans="2:6" ht="15.5" thickBot="1" x14ac:dyDescent="0.4">
      <c r="B39" s="273" t="s">
        <v>104</v>
      </c>
      <c r="C39" s="274"/>
      <c r="D39" s="19">
        <f>SUM(D37:D38)</f>
        <v>-885000</v>
      </c>
      <c r="E39" s="20"/>
      <c r="F39" s="172">
        <f>SUM(F37:F38)</f>
        <v>19327974</v>
      </c>
    </row>
    <row r="40" spans="2:6" ht="8.25" customHeight="1" x14ac:dyDescent="0.35">
      <c r="B40" s="168"/>
      <c r="C40" s="169"/>
      <c r="D40" s="20"/>
      <c r="E40" s="20"/>
      <c r="F40" s="170"/>
    </row>
    <row r="41" spans="2:6" x14ac:dyDescent="0.35">
      <c r="B41" s="273" t="s">
        <v>105</v>
      </c>
      <c r="C41" s="274"/>
      <c r="D41" s="20">
        <f>D29+D34+D39</f>
        <v>-9737958</v>
      </c>
      <c r="E41" s="20"/>
      <c r="F41" s="20">
        <f>F29+F34+F39</f>
        <v>23858419</v>
      </c>
    </row>
    <row r="42" spans="2:6" ht="15.5" thickBot="1" x14ac:dyDescent="0.4">
      <c r="B42" s="171" t="s">
        <v>106</v>
      </c>
      <c r="C42" s="15"/>
      <c r="D42" s="150">
        <v>52016657</v>
      </c>
      <c r="E42" s="18"/>
      <c r="F42" s="165">
        <v>28158238</v>
      </c>
    </row>
    <row r="43" spans="2:6" x14ac:dyDescent="0.35">
      <c r="B43" s="275" t="s">
        <v>107</v>
      </c>
      <c r="C43" s="276"/>
      <c r="D43" s="173">
        <f>D41+D42</f>
        <v>42278699</v>
      </c>
      <c r="E43" s="173"/>
      <c r="F43" s="174">
        <f>F41+F42</f>
        <v>52016657</v>
      </c>
    </row>
    <row r="44" spans="2:6" x14ac:dyDescent="0.35">
      <c r="B44" s="272"/>
      <c r="C44" s="272"/>
      <c r="D44" s="272"/>
      <c r="E44" s="198"/>
      <c r="F44" s="199"/>
    </row>
  </sheetData>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tabSelected="1" zoomScale="80" zoomScaleNormal="80" zoomScaleSheetLayoutView="100" workbookViewId="0">
      <selection activeCell="S35" sqref="S35"/>
    </sheetView>
  </sheetViews>
  <sheetFormatPr defaultColWidth="9.1796875" defaultRowHeight="15" x14ac:dyDescent="0.35"/>
  <cols>
    <col min="1" max="1" width="3.7265625" style="75" customWidth="1"/>
    <col min="2" max="2" width="2.54296875" style="75" customWidth="1"/>
    <col min="3" max="3" width="32.7265625" style="75" customWidth="1"/>
    <col min="4" max="4" width="14.26953125" style="75" customWidth="1"/>
    <col min="5" max="5" width="2.7265625" style="75" customWidth="1"/>
    <col min="6" max="9" width="15.7265625" style="75" customWidth="1"/>
    <col min="10" max="10" width="1.81640625" style="75" customWidth="1"/>
    <col min="11" max="13" width="15.7265625" style="75" customWidth="1"/>
    <col min="14" max="14" width="1.7265625" style="75" customWidth="1"/>
    <col min="15" max="15" width="15.7265625" style="75" customWidth="1"/>
    <col min="16" max="16" width="1.81640625" style="75" customWidth="1"/>
    <col min="17" max="17" width="15.7265625" style="75" customWidth="1"/>
    <col min="18" max="16384" width="9.1796875" style="75"/>
  </cols>
  <sheetData>
    <row r="1" spans="2:17" ht="9" customHeight="1" x14ac:dyDescent="0.35"/>
    <row r="2" spans="2:17" x14ac:dyDescent="0.35">
      <c r="B2" s="77" t="s">
        <v>108</v>
      </c>
      <c r="C2" s="77"/>
      <c r="D2" s="77"/>
      <c r="E2" s="77"/>
      <c r="H2" s="77" t="s">
        <v>138</v>
      </c>
    </row>
    <row r="3" spans="2:17" ht="18.5" x14ac:dyDescent="0.45">
      <c r="B3" s="176" t="str">
        <f>'Financial Position'!B3</f>
        <v>ACADEMIC LEADERSHIP CHARTER SCHOOL</v>
      </c>
      <c r="C3" s="177"/>
      <c r="D3" s="177"/>
      <c r="E3" s="177"/>
      <c r="F3" s="177"/>
      <c r="G3" s="177"/>
      <c r="H3" s="177"/>
      <c r="I3" s="177"/>
      <c r="J3" s="177"/>
      <c r="K3" s="177"/>
      <c r="L3" s="177"/>
      <c r="M3" s="177"/>
      <c r="N3" s="177"/>
      <c r="O3" s="177"/>
      <c r="P3" s="177"/>
      <c r="Q3" s="178"/>
    </row>
    <row r="4" spans="2:17" ht="18.5" x14ac:dyDescent="0.45">
      <c r="B4" s="277" t="s">
        <v>109</v>
      </c>
      <c r="C4" s="259"/>
      <c r="D4" s="259"/>
      <c r="E4" s="259"/>
      <c r="F4" s="259"/>
      <c r="G4" s="259"/>
      <c r="H4" s="259"/>
      <c r="I4" s="259"/>
      <c r="J4" s="259"/>
      <c r="K4" s="259"/>
      <c r="L4" s="259"/>
      <c r="M4" s="259"/>
      <c r="N4" s="259"/>
      <c r="O4" s="259"/>
      <c r="P4" s="259"/>
      <c r="Q4" s="278"/>
    </row>
    <row r="5" spans="2:17" ht="18.5" x14ac:dyDescent="0.45">
      <c r="B5" s="277" t="str">
        <f>'Financial Position'!B5</f>
        <v>as of June 30, 2022</v>
      </c>
      <c r="C5" s="259"/>
      <c r="D5" s="259"/>
      <c r="E5" s="259"/>
      <c r="F5" s="259"/>
      <c r="G5" s="259"/>
      <c r="H5" s="259"/>
      <c r="I5" s="259"/>
      <c r="J5" s="259"/>
      <c r="K5" s="259"/>
      <c r="L5" s="259"/>
      <c r="M5" s="259"/>
      <c r="N5" s="259"/>
      <c r="O5" s="259"/>
      <c r="P5" s="259"/>
      <c r="Q5" s="278"/>
    </row>
    <row r="6" spans="2:17" x14ac:dyDescent="0.35">
      <c r="B6" s="282" t="str">
        <f>'Financial Position'!B6</f>
        <v/>
      </c>
      <c r="C6" s="265"/>
      <c r="D6" s="265"/>
      <c r="E6" s="265"/>
      <c r="F6" s="265"/>
      <c r="G6" s="265"/>
      <c r="H6" s="265"/>
      <c r="I6" s="265"/>
      <c r="J6" s="265"/>
      <c r="K6" s="265"/>
      <c r="L6" s="265"/>
      <c r="M6" s="265"/>
      <c r="N6" s="265"/>
      <c r="O6" s="265"/>
      <c r="P6" s="265"/>
      <c r="Q6" s="283"/>
    </row>
    <row r="7" spans="2:17" ht="5.25" customHeight="1" thickBot="1" x14ac:dyDescent="0.4">
      <c r="B7" s="153"/>
      <c r="C7" s="133"/>
      <c r="D7" s="133"/>
      <c r="E7" s="133"/>
      <c r="F7" s="287"/>
      <c r="G7" s="287"/>
      <c r="H7" s="287"/>
      <c r="I7" s="287"/>
      <c r="J7" s="287"/>
      <c r="K7" s="287"/>
      <c r="L7" s="287"/>
      <c r="M7" s="287"/>
      <c r="N7" s="287"/>
      <c r="O7" s="287"/>
      <c r="P7" s="287"/>
      <c r="Q7" s="288"/>
    </row>
    <row r="8" spans="2:17" s="200" customFormat="1" ht="15.5" thickBot="1" x14ac:dyDescent="0.3">
      <c r="B8" s="179"/>
      <c r="C8" s="180"/>
      <c r="D8" s="180"/>
      <c r="E8" s="180"/>
      <c r="F8" s="285" t="str">
        <f>'Financial Position'!E8</f>
        <v>2021-22</v>
      </c>
      <c r="G8" s="286"/>
      <c r="H8" s="286"/>
      <c r="I8" s="286"/>
      <c r="J8" s="286"/>
      <c r="K8" s="286"/>
      <c r="L8" s="286"/>
      <c r="M8" s="286"/>
      <c r="N8" s="286"/>
      <c r="O8" s="286"/>
      <c r="P8" s="21"/>
      <c r="Q8" s="181" t="str">
        <f>'Financial Position'!G8</f>
        <v>2020-21</v>
      </c>
    </row>
    <row r="9" spans="2:17" ht="15.75" customHeight="1" thickBot="1" x14ac:dyDescent="0.4">
      <c r="B9" s="182"/>
      <c r="C9" s="15"/>
      <c r="D9" s="15"/>
      <c r="E9" s="15"/>
      <c r="F9" s="284" t="s">
        <v>6</v>
      </c>
      <c r="G9" s="284"/>
      <c r="H9" s="284"/>
      <c r="I9" s="284"/>
      <c r="J9" s="22"/>
      <c r="K9" s="284" t="s">
        <v>110</v>
      </c>
      <c r="L9" s="284"/>
      <c r="M9" s="284"/>
      <c r="N9" s="23"/>
      <c r="O9" s="24"/>
      <c r="P9" s="4"/>
      <c r="Q9" s="158"/>
    </row>
    <row r="10" spans="2:17" ht="30.5" thickBot="1" x14ac:dyDescent="0.4">
      <c r="B10" s="182"/>
      <c r="C10" s="15"/>
      <c r="D10" s="25" t="s">
        <v>16</v>
      </c>
      <c r="E10" s="15"/>
      <c r="F10" s="26" t="s">
        <v>7</v>
      </c>
      <c r="G10" s="26" t="s">
        <v>13</v>
      </c>
      <c r="H10" s="26" t="s">
        <v>111</v>
      </c>
      <c r="I10" s="26" t="s">
        <v>1</v>
      </c>
      <c r="J10" s="27"/>
      <c r="K10" s="28" t="s">
        <v>112</v>
      </c>
      <c r="L10" s="28" t="s">
        <v>113</v>
      </c>
      <c r="M10" s="26" t="s">
        <v>1</v>
      </c>
      <c r="N10" s="27"/>
      <c r="O10" s="28" t="s">
        <v>114</v>
      </c>
      <c r="P10" s="4"/>
      <c r="Q10" s="183"/>
    </row>
    <row r="11" spans="2:17" ht="14.25" customHeight="1" x14ac:dyDescent="0.35">
      <c r="B11" s="184" t="s">
        <v>116</v>
      </c>
      <c r="C11" s="29"/>
      <c r="D11" s="4"/>
      <c r="E11" s="29"/>
      <c r="F11" s="15" t="s">
        <v>115</v>
      </c>
      <c r="G11" s="15" t="s">
        <v>115</v>
      </c>
      <c r="H11" s="15" t="s">
        <v>115</v>
      </c>
      <c r="I11" s="15" t="s">
        <v>115</v>
      </c>
      <c r="J11" s="15"/>
      <c r="K11" s="15" t="s">
        <v>115</v>
      </c>
      <c r="L11" s="15" t="s">
        <v>115</v>
      </c>
      <c r="M11" s="15" t="s">
        <v>115</v>
      </c>
      <c r="N11" s="15"/>
      <c r="O11" s="15" t="s">
        <v>115</v>
      </c>
      <c r="P11" s="4"/>
      <c r="Q11" s="185" t="s">
        <v>115</v>
      </c>
    </row>
    <row r="12" spans="2:17" ht="14.25" customHeight="1" x14ac:dyDescent="0.35">
      <c r="B12" s="184"/>
      <c r="C12" s="29" t="s">
        <v>117</v>
      </c>
      <c r="D12" s="175">
        <v>6.1</v>
      </c>
      <c r="E12" s="30"/>
      <c r="F12" s="151">
        <v>378591</v>
      </c>
      <c r="G12" s="151">
        <v>22368</v>
      </c>
      <c r="H12" s="151">
        <v>0</v>
      </c>
      <c r="I12" s="18">
        <f>SUM(F12:H12)</f>
        <v>400959</v>
      </c>
      <c r="J12" s="18"/>
      <c r="K12" s="151">
        <v>0</v>
      </c>
      <c r="L12" s="151">
        <v>313870</v>
      </c>
      <c r="M12" s="18">
        <f>SUM(K12:L12)</f>
        <v>313870</v>
      </c>
      <c r="N12" s="18"/>
      <c r="O12" s="18">
        <f>I12+M12</f>
        <v>714829</v>
      </c>
      <c r="P12" s="10"/>
      <c r="Q12" s="163">
        <v>665444</v>
      </c>
    </row>
    <row r="13" spans="2:17" x14ac:dyDescent="0.35">
      <c r="B13" s="184"/>
      <c r="C13" s="29" t="s">
        <v>118</v>
      </c>
      <c r="D13" s="175">
        <v>27.2</v>
      </c>
      <c r="E13" s="30"/>
      <c r="F13" s="151">
        <v>2047964</v>
      </c>
      <c r="G13" s="151">
        <v>120995</v>
      </c>
      <c r="H13" s="151">
        <v>0</v>
      </c>
      <c r="I13" s="18">
        <f t="shared" ref="I13:I34" si="0">SUM(F13:H13)</f>
        <v>2168959</v>
      </c>
      <c r="J13" s="18"/>
      <c r="K13" s="151">
        <v>0</v>
      </c>
      <c r="L13" s="151">
        <v>0</v>
      </c>
      <c r="M13" s="18">
        <f t="shared" ref="M13:M34" si="1">SUM(K13:L13)</f>
        <v>0</v>
      </c>
      <c r="N13" s="18"/>
      <c r="O13" s="18">
        <f t="shared" ref="O13:O34" si="2">I13+M13</f>
        <v>2168959</v>
      </c>
      <c r="P13" s="10"/>
      <c r="Q13" s="163">
        <v>2523476</v>
      </c>
    </row>
    <row r="14" spans="2:17" x14ac:dyDescent="0.35">
      <c r="B14" s="184"/>
      <c r="C14" s="29" t="s">
        <v>119</v>
      </c>
      <c r="D14" s="175">
        <v>0</v>
      </c>
      <c r="E14" s="30"/>
      <c r="F14" s="151">
        <v>0</v>
      </c>
      <c r="G14" s="151">
        <v>0</v>
      </c>
      <c r="H14" s="151">
        <v>0</v>
      </c>
      <c r="I14" s="18">
        <f t="shared" si="0"/>
        <v>0</v>
      </c>
      <c r="J14" s="18"/>
      <c r="K14" s="151">
        <v>0</v>
      </c>
      <c r="L14" s="151">
        <v>0</v>
      </c>
      <c r="M14" s="18">
        <f t="shared" si="1"/>
        <v>0</v>
      </c>
      <c r="N14" s="18"/>
      <c r="O14" s="18">
        <f t="shared" si="2"/>
        <v>0</v>
      </c>
      <c r="P14" s="10"/>
      <c r="Q14" s="163">
        <v>0</v>
      </c>
    </row>
    <row r="15" spans="2:17" x14ac:dyDescent="0.35">
      <c r="B15" s="159"/>
      <c r="C15" s="31" t="s">
        <v>28</v>
      </c>
      <c r="D15" s="186">
        <f>SUM(D12:D14)</f>
        <v>33.299999999999997</v>
      </c>
      <c r="E15" s="29"/>
      <c r="F15" s="18">
        <f>SUM(F12:F14)</f>
        <v>2426555</v>
      </c>
      <c r="G15" s="18">
        <f>SUM(G12:G14)</f>
        <v>143363</v>
      </c>
      <c r="H15" s="18">
        <f>SUM(H12:H14)</f>
        <v>0</v>
      </c>
      <c r="I15" s="18">
        <f>SUM(I12:I14)</f>
        <v>2569918</v>
      </c>
      <c r="J15" s="18"/>
      <c r="K15" s="18">
        <f>SUM(K12:K14)</f>
        <v>0</v>
      </c>
      <c r="L15" s="18">
        <f>SUM(L12:L14)</f>
        <v>313870</v>
      </c>
      <c r="M15" s="18">
        <f>SUM(M12:M14)</f>
        <v>313870</v>
      </c>
      <c r="N15" s="18"/>
      <c r="O15" s="18">
        <f>SUM(O12:O14)</f>
        <v>2883788</v>
      </c>
      <c r="P15" s="18"/>
      <c r="Q15" s="187">
        <f>SUM(Q12:Q14)</f>
        <v>3188920</v>
      </c>
    </row>
    <row r="16" spans="2:17" x14ac:dyDescent="0.35">
      <c r="B16" s="184" t="s">
        <v>22</v>
      </c>
      <c r="C16" s="29"/>
      <c r="D16" s="29"/>
      <c r="E16" s="29"/>
      <c r="F16" s="151">
        <v>595216</v>
      </c>
      <c r="G16" s="151">
        <v>35166</v>
      </c>
      <c r="H16" s="151">
        <v>0</v>
      </c>
      <c r="I16" s="18">
        <f t="shared" si="0"/>
        <v>630382</v>
      </c>
      <c r="J16" s="18"/>
      <c r="K16" s="151">
        <v>0</v>
      </c>
      <c r="L16" s="151">
        <v>76989</v>
      </c>
      <c r="M16" s="18">
        <f t="shared" si="1"/>
        <v>76989</v>
      </c>
      <c r="N16" s="18"/>
      <c r="O16" s="18">
        <f t="shared" si="2"/>
        <v>707371</v>
      </c>
      <c r="P16" s="10"/>
      <c r="Q16" s="163">
        <v>855466</v>
      </c>
    </row>
    <row r="17" spans="2:17" x14ac:dyDescent="0.35">
      <c r="B17" s="184" t="s">
        <v>8</v>
      </c>
      <c r="C17" s="29"/>
      <c r="D17" s="29"/>
      <c r="E17" s="29"/>
      <c r="F17" s="151">
        <v>72932</v>
      </c>
      <c r="G17" s="151">
        <v>4309</v>
      </c>
      <c r="H17" s="151">
        <v>0</v>
      </c>
      <c r="I17" s="18">
        <f t="shared" si="0"/>
        <v>77241</v>
      </c>
      <c r="J17" s="18"/>
      <c r="K17" s="151">
        <v>0</v>
      </c>
      <c r="L17" s="151">
        <v>9434</v>
      </c>
      <c r="M17" s="18">
        <f t="shared" si="1"/>
        <v>9434</v>
      </c>
      <c r="N17" s="18"/>
      <c r="O17" s="18">
        <f t="shared" si="2"/>
        <v>86675</v>
      </c>
      <c r="P17" s="10"/>
      <c r="Q17" s="163">
        <v>0</v>
      </c>
    </row>
    <row r="18" spans="2:17" x14ac:dyDescent="0.35">
      <c r="B18" s="188" t="s">
        <v>19</v>
      </c>
      <c r="C18" s="32"/>
      <c r="D18" s="32"/>
      <c r="E18" s="32"/>
      <c r="F18" s="151">
        <v>0</v>
      </c>
      <c r="G18" s="151">
        <v>0</v>
      </c>
      <c r="H18" s="151">
        <v>0</v>
      </c>
      <c r="I18" s="18">
        <f t="shared" si="0"/>
        <v>0</v>
      </c>
      <c r="J18" s="18"/>
      <c r="K18" s="151">
        <v>0</v>
      </c>
      <c r="L18" s="151">
        <v>0</v>
      </c>
      <c r="M18" s="18">
        <f t="shared" si="1"/>
        <v>0</v>
      </c>
      <c r="N18" s="18"/>
      <c r="O18" s="18">
        <f t="shared" si="2"/>
        <v>0</v>
      </c>
      <c r="P18" s="10"/>
      <c r="Q18" s="163">
        <v>0</v>
      </c>
    </row>
    <row r="19" spans="2:17" x14ac:dyDescent="0.35">
      <c r="B19" s="188" t="s">
        <v>17</v>
      </c>
      <c r="C19" s="32"/>
      <c r="D19" s="32"/>
      <c r="E19" s="32"/>
      <c r="F19" s="151">
        <v>0</v>
      </c>
      <c r="G19" s="151">
        <v>0</v>
      </c>
      <c r="H19" s="151">
        <v>0</v>
      </c>
      <c r="I19" s="18">
        <f t="shared" si="0"/>
        <v>0</v>
      </c>
      <c r="J19" s="18"/>
      <c r="K19" s="151">
        <v>0</v>
      </c>
      <c r="L19" s="151">
        <v>0</v>
      </c>
      <c r="M19" s="18">
        <f t="shared" si="1"/>
        <v>0</v>
      </c>
      <c r="N19" s="18"/>
      <c r="O19" s="18">
        <f t="shared" si="2"/>
        <v>0</v>
      </c>
      <c r="P19" s="10"/>
      <c r="Q19" s="163">
        <v>0</v>
      </c>
    </row>
    <row r="20" spans="2:17" x14ac:dyDescent="0.35">
      <c r="B20" s="188" t="s">
        <v>18</v>
      </c>
      <c r="C20" s="32"/>
      <c r="D20" s="32"/>
      <c r="E20" s="32"/>
      <c r="F20" s="151">
        <v>0</v>
      </c>
      <c r="G20" s="151">
        <v>0</v>
      </c>
      <c r="H20" s="151">
        <v>0</v>
      </c>
      <c r="I20" s="18">
        <f t="shared" si="0"/>
        <v>0</v>
      </c>
      <c r="J20" s="18"/>
      <c r="K20" s="151">
        <v>0</v>
      </c>
      <c r="L20" s="151">
        <v>0</v>
      </c>
      <c r="M20" s="18">
        <f t="shared" si="1"/>
        <v>0</v>
      </c>
      <c r="N20" s="18"/>
      <c r="O20" s="18">
        <f t="shared" si="2"/>
        <v>0</v>
      </c>
      <c r="P20" s="10"/>
      <c r="Q20" s="163">
        <v>0</v>
      </c>
    </row>
    <row r="21" spans="2:17" x14ac:dyDescent="0.35">
      <c r="B21" s="188" t="s">
        <v>29</v>
      </c>
      <c r="C21" s="32"/>
      <c r="D21" s="32"/>
      <c r="E21" s="32"/>
      <c r="F21" s="151">
        <v>2040</v>
      </c>
      <c r="G21" s="151">
        <v>193</v>
      </c>
      <c r="H21" s="151">
        <v>0</v>
      </c>
      <c r="I21" s="18">
        <f t="shared" si="0"/>
        <v>2233</v>
      </c>
      <c r="J21" s="18"/>
      <c r="K21" s="151">
        <v>0</v>
      </c>
      <c r="L21" s="151">
        <v>105735</v>
      </c>
      <c r="M21" s="18">
        <f t="shared" si="1"/>
        <v>105735</v>
      </c>
      <c r="N21" s="18"/>
      <c r="O21" s="18">
        <f t="shared" si="2"/>
        <v>107968</v>
      </c>
      <c r="P21" s="10"/>
      <c r="Q21" s="163">
        <v>97972</v>
      </c>
    </row>
    <row r="22" spans="2:17" x14ac:dyDescent="0.35">
      <c r="B22" s="188" t="s">
        <v>156</v>
      </c>
      <c r="C22" s="32"/>
      <c r="D22" s="32"/>
      <c r="E22" s="32"/>
      <c r="F22" s="151">
        <v>515888</v>
      </c>
      <c r="G22" s="151">
        <v>32045</v>
      </c>
      <c r="H22" s="151">
        <v>0</v>
      </c>
      <c r="I22" s="18">
        <f t="shared" si="0"/>
        <v>547933</v>
      </c>
      <c r="J22" s="18"/>
      <c r="K22" s="151">
        <v>0</v>
      </c>
      <c r="L22" s="151">
        <v>55717</v>
      </c>
      <c r="M22" s="18">
        <f t="shared" si="1"/>
        <v>55717</v>
      </c>
      <c r="N22" s="18"/>
      <c r="O22" s="18">
        <f t="shared" si="2"/>
        <v>603650</v>
      </c>
      <c r="P22" s="10"/>
      <c r="Q22" s="163">
        <v>20796</v>
      </c>
    </row>
    <row r="23" spans="2:17" x14ac:dyDescent="0.35">
      <c r="B23" s="188" t="s">
        <v>12</v>
      </c>
      <c r="C23" s="32"/>
      <c r="D23" s="32"/>
      <c r="E23" s="32"/>
      <c r="F23" s="151">
        <v>17993</v>
      </c>
      <c r="G23" s="151">
        <v>1118</v>
      </c>
      <c r="H23" s="151">
        <v>0</v>
      </c>
      <c r="I23" s="18">
        <f t="shared" si="0"/>
        <v>19111</v>
      </c>
      <c r="J23" s="18"/>
      <c r="K23" s="151">
        <v>0</v>
      </c>
      <c r="L23" s="151">
        <v>1943</v>
      </c>
      <c r="M23" s="18">
        <f t="shared" si="1"/>
        <v>1943</v>
      </c>
      <c r="N23" s="18"/>
      <c r="O23" s="18">
        <f t="shared" si="2"/>
        <v>21054</v>
      </c>
      <c r="P23" s="10"/>
      <c r="Q23" s="163">
        <v>9475</v>
      </c>
    </row>
    <row r="24" spans="2:17" x14ac:dyDescent="0.35">
      <c r="B24" s="188" t="s">
        <v>10</v>
      </c>
      <c r="C24" s="32"/>
      <c r="D24" s="32"/>
      <c r="E24" s="32"/>
      <c r="F24" s="151">
        <v>55760</v>
      </c>
      <c r="G24" s="151">
        <v>3464</v>
      </c>
      <c r="H24" s="151">
        <v>0</v>
      </c>
      <c r="I24" s="18">
        <f t="shared" si="0"/>
        <v>59224</v>
      </c>
      <c r="J24" s="18"/>
      <c r="K24" s="151">
        <v>0</v>
      </c>
      <c r="L24" s="151">
        <v>6022</v>
      </c>
      <c r="M24" s="18">
        <f t="shared" si="1"/>
        <v>6022</v>
      </c>
      <c r="N24" s="18"/>
      <c r="O24" s="18">
        <f t="shared" si="2"/>
        <v>65246</v>
      </c>
      <c r="P24" s="10"/>
      <c r="Q24" s="163">
        <v>55547</v>
      </c>
    </row>
    <row r="25" spans="2:17" x14ac:dyDescent="0.35">
      <c r="B25" s="188" t="s">
        <v>11</v>
      </c>
      <c r="C25" s="32"/>
      <c r="D25" s="32"/>
      <c r="E25" s="32"/>
      <c r="F25" s="151">
        <v>0</v>
      </c>
      <c r="G25" s="151">
        <v>0</v>
      </c>
      <c r="H25" s="151">
        <v>0</v>
      </c>
      <c r="I25" s="18">
        <f t="shared" si="0"/>
        <v>0</v>
      </c>
      <c r="J25" s="18"/>
      <c r="K25" s="151">
        <v>0</v>
      </c>
      <c r="L25" s="151">
        <v>0</v>
      </c>
      <c r="M25" s="18">
        <f t="shared" si="1"/>
        <v>0</v>
      </c>
      <c r="N25" s="18"/>
      <c r="O25" s="18">
        <f t="shared" si="2"/>
        <v>0</v>
      </c>
      <c r="P25" s="10"/>
      <c r="Q25" s="163">
        <v>0</v>
      </c>
    </row>
    <row r="26" spans="2:17" x14ac:dyDescent="0.35">
      <c r="B26" s="188" t="s">
        <v>25</v>
      </c>
      <c r="C26" s="32"/>
      <c r="D26" s="32"/>
      <c r="E26" s="32"/>
      <c r="F26" s="151">
        <f>140194+41915</f>
        <v>182109</v>
      </c>
      <c r="G26" s="151">
        <f>8315+2604</f>
        <v>10919</v>
      </c>
      <c r="H26" s="151">
        <v>0</v>
      </c>
      <c r="I26" s="18">
        <f t="shared" si="0"/>
        <v>193028</v>
      </c>
      <c r="J26" s="18"/>
      <c r="K26" s="151">
        <v>0</v>
      </c>
      <c r="L26" s="151">
        <f>1160+4527</f>
        <v>5687</v>
      </c>
      <c r="M26" s="18">
        <f t="shared" si="1"/>
        <v>5687</v>
      </c>
      <c r="N26" s="18"/>
      <c r="O26" s="18">
        <f t="shared" si="2"/>
        <v>198715</v>
      </c>
      <c r="P26" s="10"/>
      <c r="Q26" s="163">
        <v>144987</v>
      </c>
    </row>
    <row r="27" spans="2:17" x14ac:dyDescent="0.35">
      <c r="B27" s="188" t="s">
        <v>20</v>
      </c>
      <c r="C27" s="32"/>
      <c r="D27" s="32"/>
      <c r="E27" s="32"/>
      <c r="F27" s="151">
        <v>23684</v>
      </c>
      <c r="G27" s="151">
        <v>1471</v>
      </c>
      <c r="H27" s="151">
        <v>0</v>
      </c>
      <c r="I27" s="18">
        <f t="shared" si="0"/>
        <v>25155</v>
      </c>
      <c r="J27" s="18"/>
      <c r="K27" s="151">
        <v>0</v>
      </c>
      <c r="L27" s="151">
        <v>2558</v>
      </c>
      <c r="M27" s="18">
        <f t="shared" si="1"/>
        <v>2558</v>
      </c>
      <c r="N27" s="18"/>
      <c r="O27" s="18">
        <f t="shared" si="2"/>
        <v>27713</v>
      </c>
      <c r="P27" s="10"/>
      <c r="Q27" s="163">
        <v>83097</v>
      </c>
    </row>
    <row r="28" spans="2:17" x14ac:dyDescent="0.35">
      <c r="B28" s="188" t="s">
        <v>23</v>
      </c>
      <c r="C28" s="32"/>
      <c r="D28" s="32"/>
      <c r="E28" s="32"/>
      <c r="F28" s="151">
        <v>3102</v>
      </c>
      <c r="G28" s="151">
        <v>193</v>
      </c>
      <c r="H28" s="151">
        <v>0</v>
      </c>
      <c r="I28" s="18">
        <f t="shared" si="0"/>
        <v>3295</v>
      </c>
      <c r="J28" s="18"/>
      <c r="K28" s="151">
        <v>0</v>
      </c>
      <c r="L28" s="151">
        <v>335</v>
      </c>
      <c r="M28" s="18">
        <f t="shared" si="1"/>
        <v>335</v>
      </c>
      <c r="N28" s="18"/>
      <c r="O28" s="18">
        <f t="shared" si="2"/>
        <v>3630</v>
      </c>
      <c r="P28" s="10"/>
      <c r="Q28" s="163">
        <v>2629</v>
      </c>
    </row>
    <row r="29" spans="2:17" x14ac:dyDescent="0.35">
      <c r="B29" s="188" t="s">
        <v>24</v>
      </c>
      <c r="C29" s="32"/>
      <c r="D29" s="32"/>
      <c r="E29" s="32"/>
      <c r="F29" s="151">
        <v>162622</v>
      </c>
      <c r="G29" s="151">
        <v>10101</v>
      </c>
      <c r="H29" s="151">
        <v>0</v>
      </c>
      <c r="I29" s="18">
        <f t="shared" si="0"/>
        <v>172723</v>
      </c>
      <c r="J29" s="18"/>
      <c r="K29" s="151">
        <v>0</v>
      </c>
      <c r="L29" s="151">
        <v>17563</v>
      </c>
      <c r="M29" s="18">
        <f t="shared" si="1"/>
        <v>17563</v>
      </c>
      <c r="N29" s="18"/>
      <c r="O29" s="18">
        <f t="shared" si="2"/>
        <v>190286</v>
      </c>
      <c r="P29" s="10"/>
      <c r="Q29" s="163">
        <v>111997</v>
      </c>
    </row>
    <row r="30" spans="2:17" x14ac:dyDescent="0.35">
      <c r="B30" s="188" t="s">
        <v>9</v>
      </c>
      <c r="C30" s="32"/>
      <c r="D30" s="32"/>
      <c r="E30" s="32"/>
      <c r="F30" s="151">
        <v>49717</v>
      </c>
      <c r="G30" s="151">
        <v>3088</v>
      </c>
      <c r="H30" s="151">
        <v>0</v>
      </c>
      <c r="I30" s="18">
        <f t="shared" si="0"/>
        <v>52805</v>
      </c>
      <c r="J30" s="18"/>
      <c r="K30" s="151">
        <v>0</v>
      </c>
      <c r="L30" s="151">
        <v>5369</v>
      </c>
      <c r="M30" s="18">
        <f t="shared" si="1"/>
        <v>5369</v>
      </c>
      <c r="N30" s="18"/>
      <c r="O30" s="18">
        <f t="shared" si="2"/>
        <v>58174</v>
      </c>
      <c r="P30" s="10"/>
      <c r="Q30" s="163">
        <v>70413</v>
      </c>
    </row>
    <row r="31" spans="2:17" x14ac:dyDescent="0.35">
      <c r="B31" s="188" t="s">
        <v>26</v>
      </c>
      <c r="C31" s="32"/>
      <c r="D31" s="32"/>
      <c r="E31" s="32"/>
      <c r="F31" s="151">
        <v>0</v>
      </c>
      <c r="G31" s="151">
        <v>0</v>
      </c>
      <c r="H31" s="151">
        <v>0</v>
      </c>
      <c r="I31" s="18">
        <f t="shared" si="0"/>
        <v>0</v>
      </c>
      <c r="J31" s="18"/>
      <c r="K31" s="151">
        <v>0</v>
      </c>
      <c r="L31" s="151">
        <v>0</v>
      </c>
      <c r="M31" s="18">
        <f t="shared" si="1"/>
        <v>0</v>
      </c>
      <c r="N31" s="18"/>
      <c r="O31" s="18">
        <f t="shared" si="2"/>
        <v>0</v>
      </c>
      <c r="P31" s="10"/>
      <c r="Q31" s="163">
        <v>0</v>
      </c>
    </row>
    <row r="32" spans="2:17" x14ac:dyDescent="0.35">
      <c r="B32" s="188" t="s">
        <v>27</v>
      </c>
      <c r="C32" s="32"/>
      <c r="D32" s="32"/>
      <c r="E32" s="32"/>
      <c r="F32" s="151">
        <v>0</v>
      </c>
      <c r="G32" s="151">
        <v>0</v>
      </c>
      <c r="H32" s="151">
        <v>0</v>
      </c>
      <c r="I32" s="18">
        <f t="shared" si="0"/>
        <v>0</v>
      </c>
      <c r="J32" s="18"/>
      <c r="K32" s="151">
        <v>0</v>
      </c>
      <c r="L32" s="151">
        <v>0</v>
      </c>
      <c r="M32" s="18">
        <f t="shared" si="1"/>
        <v>0</v>
      </c>
      <c r="N32" s="18"/>
      <c r="O32" s="18">
        <f t="shared" si="2"/>
        <v>0</v>
      </c>
      <c r="P32" s="10"/>
      <c r="Q32" s="163">
        <v>0</v>
      </c>
    </row>
    <row r="33" spans="2:17" x14ac:dyDescent="0.35">
      <c r="B33" s="188" t="s">
        <v>15</v>
      </c>
      <c r="C33" s="32"/>
      <c r="D33" s="32"/>
      <c r="E33" s="32"/>
      <c r="F33" s="151">
        <v>21228</v>
      </c>
      <c r="G33" s="151">
        <v>1319</v>
      </c>
      <c r="H33" s="151">
        <v>0</v>
      </c>
      <c r="I33" s="18">
        <f t="shared" si="0"/>
        <v>22547</v>
      </c>
      <c r="J33" s="18"/>
      <c r="K33" s="151">
        <v>0</v>
      </c>
      <c r="L33" s="151">
        <v>2294</v>
      </c>
      <c r="M33" s="18">
        <f t="shared" si="1"/>
        <v>2294</v>
      </c>
      <c r="N33" s="18"/>
      <c r="O33" s="18">
        <f t="shared" si="2"/>
        <v>24841</v>
      </c>
      <c r="P33" s="10"/>
      <c r="Q33" s="163">
        <v>28017</v>
      </c>
    </row>
    <row r="34" spans="2:17" x14ac:dyDescent="0.35">
      <c r="B34" s="188" t="s">
        <v>21</v>
      </c>
      <c r="C34" s="32"/>
      <c r="D34" s="32"/>
      <c r="E34" s="32"/>
      <c r="F34" s="151">
        <v>124480</v>
      </c>
      <c r="G34" s="151">
        <v>7732</v>
      </c>
      <c r="H34" s="151">
        <v>0</v>
      </c>
      <c r="I34" s="18">
        <f t="shared" si="0"/>
        <v>132212</v>
      </c>
      <c r="J34" s="18"/>
      <c r="K34" s="151">
        <v>0</v>
      </c>
      <c r="L34" s="151">
        <v>13444</v>
      </c>
      <c r="M34" s="18">
        <f t="shared" si="1"/>
        <v>13444</v>
      </c>
      <c r="N34" s="18"/>
      <c r="O34" s="18">
        <f t="shared" si="2"/>
        <v>145656</v>
      </c>
      <c r="P34" s="10"/>
      <c r="Q34" s="163">
        <v>99376</v>
      </c>
    </row>
    <row r="35" spans="2:17" ht="18" x14ac:dyDescent="0.35">
      <c r="B35" s="188" t="s">
        <v>4</v>
      </c>
      <c r="C35" s="32"/>
      <c r="D35" s="32"/>
      <c r="E35" s="32"/>
      <c r="F35" s="189">
        <v>0</v>
      </c>
      <c r="G35" s="189">
        <v>0</v>
      </c>
      <c r="H35" s="189">
        <v>0</v>
      </c>
      <c r="I35" s="190">
        <f>SUM(F35:H35)</f>
        <v>0</v>
      </c>
      <c r="J35" s="18"/>
      <c r="K35" s="189">
        <v>0</v>
      </c>
      <c r="L35" s="189">
        <v>0</v>
      </c>
      <c r="M35" s="190">
        <f>SUM(K35:L35)</f>
        <v>0</v>
      </c>
      <c r="N35" s="190"/>
      <c r="O35" s="190">
        <f>I35+M35</f>
        <v>0</v>
      </c>
      <c r="P35" s="10"/>
      <c r="Q35" s="191">
        <v>0</v>
      </c>
    </row>
    <row r="36" spans="2:17" x14ac:dyDescent="0.35">
      <c r="B36" s="192" t="s">
        <v>0</v>
      </c>
      <c r="C36" s="193"/>
      <c r="D36" s="193"/>
      <c r="E36" s="193"/>
      <c r="F36" s="173">
        <f>SUM(F15:F35)</f>
        <v>4253326</v>
      </c>
      <c r="G36" s="173">
        <f>SUM(G15:G35)</f>
        <v>254481</v>
      </c>
      <c r="H36" s="173">
        <f>SUM(H15:H35)</f>
        <v>0</v>
      </c>
      <c r="I36" s="173">
        <f>SUM(I15:I35)</f>
        <v>4507807</v>
      </c>
      <c r="J36" s="193"/>
      <c r="K36" s="173">
        <f>SUM(K15:K35)</f>
        <v>0</v>
      </c>
      <c r="L36" s="173">
        <f>SUM(L15:L35)</f>
        <v>616960</v>
      </c>
      <c r="M36" s="173">
        <f>SUM(M15:M35)</f>
        <v>616960</v>
      </c>
      <c r="N36" s="173"/>
      <c r="O36" s="173">
        <f>SUM(O15:O35)</f>
        <v>5124767</v>
      </c>
      <c r="P36" s="194"/>
      <c r="Q36" s="174">
        <f>SUM(Q15:Q35)</f>
        <v>4768692</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K16:L35 Q12:Q14 Q16:Q35 F12:H14 K12:L14">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5" x14ac:dyDescent="0.25"/>
  <cols>
    <col min="1" max="1" width="6.54296875" customWidth="1"/>
    <col min="2" max="2" width="26.26953125" customWidth="1"/>
    <col min="3" max="3" width="56.1796875" bestFit="1" customWidth="1"/>
    <col min="4" max="4" width="12.1796875" customWidth="1"/>
    <col min="5" max="5" width="8.7265625" customWidth="1"/>
    <col min="6" max="6" width="65.1796875" bestFit="1" customWidth="1"/>
    <col min="8" max="8" width="11.81640625" customWidth="1"/>
    <col min="20" max="20" width="12.26953125" customWidth="1"/>
  </cols>
  <sheetData>
    <row r="2" spans="1:8" ht="15" x14ac:dyDescent="0.35">
      <c r="C2" s="41" t="s">
        <v>271</v>
      </c>
      <c r="E2" s="43" t="s">
        <v>155</v>
      </c>
      <c r="F2" s="43"/>
    </row>
    <row r="3" spans="1:8" ht="15" x14ac:dyDescent="0.35">
      <c r="B3" s="5" t="s">
        <v>146</v>
      </c>
      <c r="C3" s="38">
        <f ca="1">TODAY()</f>
        <v>45027</v>
      </c>
      <c r="D3" s="35"/>
      <c r="E3" s="45">
        <v>1</v>
      </c>
      <c r="F3" s="42" t="s">
        <v>152</v>
      </c>
    </row>
    <row r="4" spans="1:8" ht="15" x14ac:dyDescent="0.35">
      <c r="B4" s="35"/>
      <c r="C4" s="35"/>
      <c r="D4" s="35"/>
      <c r="E4" s="45">
        <v>2</v>
      </c>
      <c r="F4" s="42" t="s">
        <v>153</v>
      </c>
    </row>
    <row r="5" spans="1:8" ht="15" x14ac:dyDescent="0.35">
      <c r="B5" s="37"/>
      <c r="C5" s="47" t="s">
        <v>272</v>
      </c>
      <c r="D5" s="35"/>
      <c r="E5" s="45">
        <v>3</v>
      </c>
      <c r="F5" s="42" t="s">
        <v>154</v>
      </c>
    </row>
    <row r="6" spans="1:8" ht="15" x14ac:dyDescent="0.35">
      <c r="B6" s="6" t="s">
        <v>143</v>
      </c>
      <c r="C6" s="46">
        <v>2022</v>
      </c>
      <c r="E6" s="45">
        <v>4</v>
      </c>
      <c r="F6" s="42" t="str">
        <f>IF(AND(x_AuditYr=1,x_PriorYr=1),F5,IF(x_AuditYr=1,F3,IF(x_PriorYr=1,F4,"")))</f>
        <v/>
      </c>
    </row>
    <row r="7" spans="1:8" ht="15" x14ac:dyDescent="0.35">
      <c r="B7" s="6" t="s">
        <v>144</v>
      </c>
      <c r="C7" s="39">
        <f>AuditYr-1</f>
        <v>2021</v>
      </c>
    </row>
    <row r="8" spans="1:8" ht="15" x14ac:dyDescent="0.35">
      <c r="B8" s="6" t="s">
        <v>149</v>
      </c>
      <c r="C8" s="40">
        <f>IF('Transmittal Form &amp; School Info'!E15=B13,1,2)</f>
        <v>2</v>
      </c>
      <c r="E8" s="43"/>
      <c r="F8" s="43" t="s">
        <v>314</v>
      </c>
      <c r="H8" s="69" t="s">
        <v>349</v>
      </c>
    </row>
    <row r="9" spans="1:8" ht="15" x14ac:dyDescent="0.35">
      <c r="B9" s="5" t="s">
        <v>151</v>
      </c>
      <c r="C9" s="36">
        <f>IF('Transmittal Form &amp; School Info'!E16=C13,1,2)</f>
        <v>2</v>
      </c>
      <c r="E9" s="57">
        <f>INDEX(Table2[Number],MATCH(SchoolName,Table2[SCHOOLS],0))</f>
        <v>190</v>
      </c>
      <c r="F9" s="58" t="str">
        <f>SchoolName</f>
        <v>Academic Leadership Charter School</v>
      </c>
      <c r="H9" s="70" t="str">
        <f>INDEX(Table2[BS&amp;CF],MATCH(E9,Table2[Number],0))</f>
        <v>Yes</v>
      </c>
    </row>
    <row r="10" spans="1:8" ht="15" x14ac:dyDescent="0.35">
      <c r="B10" s="37"/>
      <c r="C10" s="44"/>
      <c r="E10" s="57">
        <f>INDEX(Table2[[#All],[MergeID]],MATCH(F9,Table2[[#All],[SCHOOLS]],0))</f>
        <v>0</v>
      </c>
      <c r="F10" s="56" t="s">
        <v>433</v>
      </c>
    </row>
    <row r="11" spans="1:8" ht="15" x14ac:dyDescent="0.35">
      <c r="D11" s="35"/>
      <c r="E11" s="58" t="e">
        <f>F9=F15</f>
        <v>#N/A</v>
      </c>
      <c r="F11" s="56" t="s">
        <v>313</v>
      </c>
    </row>
    <row r="12" spans="1:8" ht="15" x14ac:dyDescent="0.35">
      <c r="B12" s="5" t="s">
        <v>142</v>
      </c>
      <c r="C12" s="5" t="s">
        <v>145</v>
      </c>
      <c r="D12" s="35"/>
    </row>
    <row r="13" spans="1:8" ht="15" x14ac:dyDescent="0.35">
      <c r="A13">
        <v>1</v>
      </c>
      <c r="B13" s="36" t="s">
        <v>271</v>
      </c>
      <c r="C13" s="36" t="s">
        <v>271</v>
      </c>
      <c r="D13" s="35"/>
      <c r="E13" s="43"/>
      <c r="F13" s="43" t="s">
        <v>312</v>
      </c>
    </row>
    <row r="14" spans="1:8" ht="15" x14ac:dyDescent="0.35">
      <c r="A14">
        <v>2</v>
      </c>
      <c r="B14" s="36" t="str">
        <f>"Planning Year + "&amp;B15</f>
        <v>Planning Year + 2021-22</v>
      </c>
      <c r="C14" s="36" t="str">
        <f>"Planning Year + "&amp;C15</f>
        <v>Planning Year + 2020-21</v>
      </c>
      <c r="D14" s="35"/>
      <c r="E14" s="56" t="s">
        <v>340</v>
      </c>
      <c r="F14" s="42" t="e">
        <f>INDEX(Table1[[#All],[EdCorp_SurvivingSchool]],MATCH(E10,Table1[[#All],[MergeID]],0))</f>
        <v>#N/A</v>
      </c>
    </row>
    <row r="15" spans="1:8" ht="15" x14ac:dyDescent="0.35">
      <c r="A15">
        <v>3</v>
      </c>
      <c r="B15" s="36" t="str">
        <f>PriorYr&amp;"-"&amp;RIGHT(AuditYr,2)</f>
        <v>2021-22</v>
      </c>
      <c r="C15" s="36" t="str">
        <f>PriorYr-1&amp;"-"&amp;RIGHT(PriorYr,2)</f>
        <v>2020-21</v>
      </c>
      <c r="D15" s="35"/>
      <c r="E15" s="56" t="s">
        <v>339</v>
      </c>
      <c r="F15" s="42" t="e">
        <f>INDEX(Table2[SCHOOLS],MATCH(F14,Table2[MergeName],0))</f>
        <v>#N/A</v>
      </c>
    </row>
    <row r="16" spans="1:8" ht="15" x14ac:dyDescent="0.35">
      <c r="A16">
        <v>4</v>
      </c>
      <c r="B16" s="36" t="str">
        <f>AuditYr&amp;"-"&amp;RIGHT(AuditYr+1,2)</f>
        <v>2022-23</v>
      </c>
      <c r="C16" s="36" t="str">
        <f>"Planning Year + "&amp;C17</f>
        <v>Planning Year + 2020-21</v>
      </c>
      <c r="D16" s="35"/>
    </row>
    <row r="17" spans="1:18" ht="15" x14ac:dyDescent="0.35">
      <c r="A17">
        <v>5</v>
      </c>
      <c r="B17" s="36" t="str">
        <f>AuditYr+1&amp;"-"&amp;RIGHT(AuditYr+2,2)</f>
        <v>2023-24</v>
      </c>
      <c r="C17" s="36" t="str">
        <f>PriorYr-1&amp;"-"&amp;RIGHT(PriorYr,2)</f>
        <v>2020-21</v>
      </c>
      <c r="D17" s="35"/>
      <c r="E17" s="60"/>
      <c r="F17" s="60" t="s">
        <v>341</v>
      </c>
    </row>
    <row r="18" spans="1:18" ht="15" x14ac:dyDescent="0.35">
      <c r="A18">
        <v>6</v>
      </c>
      <c r="B18" s="36" t="str">
        <f>AuditYr+2&amp;"-"&amp;RIGHT(AuditYr+3,2)</f>
        <v>2024-25</v>
      </c>
      <c r="D18" s="35"/>
      <c r="E18" s="56" t="s">
        <v>345</v>
      </c>
      <c r="F18" s="64" t="e">
        <f>"Please enter balance sheet data for the Ed Corp
"&amp;F14&amp;"
only on this template.
The balance sheet should include data for
all Charter schools operated by the Ed Corp."</f>
        <v>#N/A</v>
      </c>
      <c r="G18" s="62"/>
      <c r="H18" s="62"/>
      <c r="I18" s="62"/>
      <c r="J18" s="62"/>
      <c r="K18" s="62"/>
      <c r="L18" s="62"/>
      <c r="M18" s="62"/>
      <c r="N18" s="62"/>
      <c r="O18" s="62"/>
      <c r="P18" s="62"/>
      <c r="Q18" s="62"/>
      <c r="R18" s="68"/>
    </row>
    <row r="19" spans="1:18" ht="15" x14ac:dyDescent="0.35">
      <c r="A19">
        <v>7</v>
      </c>
      <c r="B19" s="36" t="str">
        <f>AuditYr+3&amp;"-"&amp;RIGHT(AuditYr+4,2)</f>
        <v>2025-26</v>
      </c>
      <c r="C19" s="35"/>
      <c r="D19" s="35"/>
      <c r="E19" s="56" t="s">
        <v>346</v>
      </c>
      <c r="F19" s="64" t="e">
        <f>"DO NOT ENTER BALANCE SHEET DATA ON THIS TEMPLATE
Balance sheet data should for the Ed Corp:
"&amp;F14&amp;"
should be entered on the template for
"&amp;F15&amp;"."</f>
        <v>#N/A</v>
      </c>
      <c r="G19" s="62"/>
      <c r="H19" s="62"/>
      <c r="I19" s="62"/>
      <c r="J19" s="62"/>
      <c r="K19" s="62"/>
      <c r="L19" s="62"/>
      <c r="M19" s="62"/>
      <c r="N19" s="62"/>
      <c r="O19" s="62"/>
      <c r="P19" s="62"/>
      <c r="Q19" s="62"/>
      <c r="R19" s="68"/>
    </row>
    <row r="20" spans="1:18" ht="15" x14ac:dyDescent="0.35">
      <c r="A20">
        <v>8</v>
      </c>
      <c r="B20" s="36" t="str">
        <f>AuditYr+4&amp;"-"&amp;RIGHT(AuditYr+5,2)</f>
        <v>2026-27</v>
      </c>
      <c r="C20" s="35"/>
      <c r="E20" s="56" t="s">
        <v>347</v>
      </c>
      <c r="F20" s="64" t="e">
        <f>"Please enter cash flow data for the Ed Corp
"&amp;F14&amp;"
only on this template.
The cash flow should include data for
all Charter schools operated by the Ed Corp."</f>
        <v>#N/A</v>
      </c>
      <c r="G20" s="62"/>
      <c r="H20" s="62"/>
      <c r="I20" s="62"/>
      <c r="J20" s="62"/>
      <c r="K20" s="62"/>
      <c r="L20" s="62"/>
      <c r="M20" s="62"/>
      <c r="N20" s="62"/>
      <c r="O20" s="62"/>
      <c r="P20" s="62"/>
      <c r="Q20" s="62"/>
      <c r="R20" s="68"/>
    </row>
    <row r="21" spans="1:18" x14ac:dyDescent="0.25">
      <c r="E21" s="56" t="s">
        <v>348</v>
      </c>
      <c r="F21" s="64" t="e">
        <f>"DO NOT ENTER CASH FLOW DATA ON THIS TEMPLATE
Cash flow data should for the Ed Corp:
"&amp;F14&amp;"
should be entered on the template for
"&amp;F15&amp;"."</f>
        <v>#N/A</v>
      </c>
      <c r="G21" s="62"/>
      <c r="H21" s="62"/>
      <c r="I21" s="62"/>
      <c r="J21" s="62"/>
      <c r="K21" s="62"/>
      <c r="L21" s="62"/>
      <c r="M21" s="62"/>
      <c r="N21" s="62"/>
      <c r="O21" s="62"/>
      <c r="P21" s="62"/>
      <c r="Q21" s="62"/>
      <c r="R21" s="68"/>
    </row>
    <row r="23" spans="1:18" ht="15" x14ac:dyDescent="0.35">
      <c r="E23" s="60"/>
      <c r="F23" s="60" t="s">
        <v>342</v>
      </c>
    </row>
    <row r="24" spans="1:18" x14ac:dyDescent="0.25">
      <c r="E24" s="56" t="s">
        <v>343</v>
      </c>
      <c r="F24" s="63" t="str">
        <f>IF(E10=0,"",IF(E11=TRUE,BS_1,BS_2))</f>
        <v/>
      </c>
      <c r="G24" s="62"/>
      <c r="H24" s="62"/>
      <c r="I24" s="62"/>
      <c r="J24" s="62"/>
      <c r="K24" s="62"/>
      <c r="L24" s="62"/>
      <c r="M24" s="62"/>
      <c r="N24" s="62"/>
      <c r="O24" s="62"/>
      <c r="P24" s="62"/>
      <c r="Q24" s="67"/>
    </row>
    <row r="25" spans="1:18" x14ac:dyDescent="0.25">
      <c r="E25" s="56" t="s">
        <v>344</v>
      </c>
      <c r="F25" s="66" t="str">
        <f>IF(E10=0,"",IF(E11=TRUE,CF_1,CF_2))</f>
        <v/>
      </c>
      <c r="G25" s="61"/>
      <c r="H25" s="61"/>
      <c r="I25" s="61"/>
      <c r="J25" s="61"/>
      <c r="K25" s="61"/>
      <c r="L25" s="61"/>
      <c r="M25" s="61"/>
      <c r="N25" s="61"/>
      <c r="O25" s="61"/>
      <c r="P25" s="61"/>
      <c r="Q25" s="65"/>
    </row>
    <row r="27" spans="1:18" ht="13" x14ac:dyDescent="0.3">
      <c r="C27" s="48" t="str">
        <f>"Updated List for "&amp;B15</f>
        <v>Updated List for 2021-22</v>
      </c>
    </row>
    <row r="28" spans="1:18" ht="13" x14ac:dyDescent="0.3">
      <c r="B28" s="49" t="s">
        <v>273</v>
      </c>
      <c r="C28" s="50" t="s">
        <v>160</v>
      </c>
      <c r="D28" s="54" t="s">
        <v>309</v>
      </c>
      <c r="E28" s="54" t="s">
        <v>310</v>
      </c>
      <c r="F28" s="54" t="s">
        <v>315</v>
      </c>
    </row>
    <row r="29" spans="1:18" ht="13" x14ac:dyDescent="0.3">
      <c r="B29">
        <v>0</v>
      </c>
      <c r="C29" t="s">
        <v>404</v>
      </c>
      <c r="F29" t="s">
        <v>338</v>
      </c>
    </row>
    <row r="30" spans="1:18" ht="13" x14ac:dyDescent="0.3">
      <c r="B30" s="51">
        <v>190</v>
      </c>
      <c r="C30" s="219" t="s">
        <v>287</v>
      </c>
      <c r="D30" t="s">
        <v>428</v>
      </c>
      <c r="E30" s="224"/>
      <c r="F30" s="221"/>
    </row>
    <row r="31" spans="1:18" ht="13" x14ac:dyDescent="0.3">
      <c r="B31" s="51">
        <v>196</v>
      </c>
      <c r="C31" s="220" t="s">
        <v>388</v>
      </c>
      <c r="D31" t="s">
        <v>429</v>
      </c>
      <c r="E31" s="223">
        <v>521</v>
      </c>
      <c r="F31" s="222"/>
    </row>
    <row r="32" spans="1:18" ht="13" x14ac:dyDescent="0.3">
      <c r="B32" s="51">
        <v>1</v>
      </c>
      <c r="C32" s="219" t="s">
        <v>161</v>
      </c>
      <c r="D32" t="s">
        <v>428</v>
      </c>
      <c r="E32" s="224">
        <v>521</v>
      </c>
      <c r="F32" s="221" t="s">
        <v>316</v>
      </c>
    </row>
    <row r="33" spans="2:6" ht="13" x14ac:dyDescent="0.3">
      <c r="B33" s="51">
        <v>75</v>
      </c>
      <c r="C33" s="220" t="s">
        <v>162</v>
      </c>
      <c r="D33" t="s">
        <v>428</v>
      </c>
      <c r="E33" s="223"/>
      <c r="F33" s="222"/>
    </row>
    <row r="34" spans="2:6" ht="13" x14ac:dyDescent="0.3">
      <c r="B34" s="51">
        <v>5</v>
      </c>
      <c r="C34" s="219" t="s">
        <v>163</v>
      </c>
      <c r="D34" t="s">
        <v>429</v>
      </c>
      <c r="E34" s="224">
        <v>511</v>
      </c>
      <c r="F34" s="221"/>
    </row>
    <row r="35" spans="2:6" ht="13" x14ac:dyDescent="0.3">
      <c r="B35" s="51">
        <v>86</v>
      </c>
      <c r="C35" s="220" t="s">
        <v>164</v>
      </c>
      <c r="D35" t="s">
        <v>429</v>
      </c>
      <c r="E35" s="223">
        <v>511</v>
      </c>
      <c r="F35" s="222"/>
    </row>
    <row r="36" spans="2:6" ht="13" x14ac:dyDescent="0.3">
      <c r="B36" s="51">
        <v>3</v>
      </c>
      <c r="C36" s="219" t="s">
        <v>165</v>
      </c>
      <c r="D36" t="s">
        <v>429</v>
      </c>
      <c r="E36" s="224">
        <v>511</v>
      </c>
      <c r="F36" s="221"/>
    </row>
    <row r="37" spans="2:6" ht="13" x14ac:dyDescent="0.3">
      <c r="B37" s="51">
        <v>4</v>
      </c>
      <c r="C37" s="220" t="s">
        <v>166</v>
      </c>
      <c r="D37" t="s">
        <v>428</v>
      </c>
      <c r="E37" s="223">
        <v>511</v>
      </c>
      <c r="F37" s="222" t="s">
        <v>317</v>
      </c>
    </row>
    <row r="38" spans="2:6" ht="13" x14ac:dyDescent="0.3">
      <c r="B38" s="51">
        <v>158</v>
      </c>
      <c r="C38" s="219" t="s">
        <v>274</v>
      </c>
      <c r="D38" t="s">
        <v>429</v>
      </c>
      <c r="E38" s="224">
        <v>511</v>
      </c>
      <c r="F38" s="221"/>
    </row>
    <row r="39" spans="2:6" ht="13" x14ac:dyDescent="0.3">
      <c r="B39" s="51">
        <v>159</v>
      </c>
      <c r="C39" s="220" t="s">
        <v>275</v>
      </c>
      <c r="D39" t="s">
        <v>429</v>
      </c>
      <c r="E39" s="223">
        <v>511</v>
      </c>
      <c r="F39" s="222"/>
    </row>
    <row r="40" spans="2:6" ht="13" x14ac:dyDescent="0.3">
      <c r="B40" s="51">
        <v>160</v>
      </c>
      <c r="C40" s="219" t="s">
        <v>276</v>
      </c>
      <c r="D40" t="s">
        <v>429</v>
      </c>
      <c r="E40" s="224">
        <v>511</v>
      </c>
      <c r="F40" s="221"/>
    </row>
    <row r="41" spans="2:6" ht="13" x14ac:dyDescent="0.3">
      <c r="B41" s="51">
        <v>136</v>
      </c>
      <c r="C41" s="219" t="s">
        <v>438</v>
      </c>
      <c r="D41" s="54" t="s">
        <v>429</v>
      </c>
      <c r="E41" s="228">
        <v>511</v>
      </c>
      <c r="F41" s="227"/>
    </row>
    <row r="42" spans="2:6" ht="13" x14ac:dyDescent="0.3">
      <c r="B42" s="51">
        <v>121</v>
      </c>
      <c r="C42" s="220" t="s">
        <v>167</v>
      </c>
      <c r="D42" t="s">
        <v>429</v>
      </c>
      <c r="E42" s="223">
        <v>511</v>
      </c>
      <c r="F42" s="222"/>
    </row>
    <row r="43" spans="2:6" ht="13" x14ac:dyDescent="0.3">
      <c r="B43" s="51">
        <v>115</v>
      </c>
      <c r="C43" s="219" t="s">
        <v>168</v>
      </c>
      <c r="D43" t="s">
        <v>429</v>
      </c>
      <c r="E43" s="224">
        <v>511</v>
      </c>
      <c r="F43" s="221"/>
    </row>
    <row r="44" spans="2:6" ht="13" x14ac:dyDescent="0.3">
      <c r="B44" s="51">
        <v>138</v>
      </c>
      <c r="C44" s="220" t="s">
        <v>277</v>
      </c>
      <c r="D44" t="s">
        <v>429</v>
      </c>
      <c r="E44" s="223">
        <v>511</v>
      </c>
      <c r="F44" s="222"/>
    </row>
    <row r="45" spans="2:6" ht="13" x14ac:dyDescent="0.3">
      <c r="B45" s="51">
        <v>7</v>
      </c>
      <c r="C45" s="220" t="s">
        <v>169</v>
      </c>
      <c r="D45" t="s">
        <v>428</v>
      </c>
      <c r="E45" s="223"/>
      <c r="F45" s="222"/>
    </row>
    <row r="46" spans="2:6" ht="13" x14ac:dyDescent="0.3">
      <c r="B46" s="51">
        <v>9</v>
      </c>
      <c r="C46" s="219" t="s">
        <v>288</v>
      </c>
      <c r="D46" t="s">
        <v>428</v>
      </c>
      <c r="E46" s="224">
        <v>522</v>
      </c>
      <c r="F46" s="221" t="s">
        <v>318</v>
      </c>
    </row>
    <row r="47" spans="2:6" ht="13" x14ac:dyDescent="0.3">
      <c r="B47" s="51">
        <v>216</v>
      </c>
      <c r="C47" s="219" t="s">
        <v>439</v>
      </c>
      <c r="D47" s="54" t="s">
        <v>429</v>
      </c>
      <c r="E47" s="228">
        <v>522</v>
      </c>
      <c r="F47" s="227"/>
    </row>
    <row r="48" spans="2:6" ht="13" x14ac:dyDescent="0.3">
      <c r="B48" s="51">
        <v>129</v>
      </c>
      <c r="C48" s="220" t="s">
        <v>289</v>
      </c>
      <c r="D48" t="s">
        <v>429</v>
      </c>
      <c r="E48" s="223">
        <v>522</v>
      </c>
      <c r="F48" s="222"/>
    </row>
    <row r="49" spans="2:6" ht="13" x14ac:dyDescent="0.3">
      <c r="B49" s="51">
        <v>130</v>
      </c>
      <c r="C49" s="219" t="s">
        <v>170</v>
      </c>
      <c r="D49" t="s">
        <v>428</v>
      </c>
      <c r="E49" s="224"/>
      <c r="F49" s="221"/>
    </row>
    <row r="50" spans="2:6" ht="13" x14ac:dyDescent="0.3">
      <c r="B50" s="51">
        <v>11</v>
      </c>
      <c r="C50" s="220" t="s">
        <v>171</v>
      </c>
      <c r="D50" t="s">
        <v>429</v>
      </c>
      <c r="E50" s="223">
        <v>509</v>
      </c>
      <c r="F50" s="222"/>
    </row>
    <row r="51" spans="2:6" ht="13" x14ac:dyDescent="0.3">
      <c r="B51" s="51">
        <v>87</v>
      </c>
      <c r="C51" s="219" t="s">
        <v>172</v>
      </c>
      <c r="D51" t="s">
        <v>429</v>
      </c>
      <c r="E51" s="224">
        <v>504</v>
      </c>
      <c r="F51" s="221"/>
    </row>
    <row r="52" spans="2:6" ht="13" x14ac:dyDescent="0.3">
      <c r="B52" s="51">
        <v>103</v>
      </c>
      <c r="C52" s="220" t="s">
        <v>173</v>
      </c>
      <c r="D52" t="s">
        <v>429</v>
      </c>
      <c r="E52" s="223">
        <v>506</v>
      </c>
      <c r="F52" s="222"/>
    </row>
    <row r="53" spans="2:6" ht="13" x14ac:dyDescent="0.3">
      <c r="B53" s="51">
        <v>201</v>
      </c>
      <c r="C53" s="219" t="s">
        <v>405</v>
      </c>
      <c r="D53" t="s">
        <v>429</v>
      </c>
      <c r="E53" s="224">
        <v>514</v>
      </c>
      <c r="F53" s="221"/>
    </row>
    <row r="54" spans="2:6" ht="13" x14ac:dyDescent="0.3">
      <c r="B54" s="51">
        <v>177</v>
      </c>
      <c r="C54" s="220" t="s">
        <v>290</v>
      </c>
      <c r="D54" s="54" t="s">
        <v>428</v>
      </c>
      <c r="E54" s="223">
        <v>514</v>
      </c>
      <c r="F54" s="222" t="s">
        <v>320</v>
      </c>
    </row>
    <row r="55" spans="2:6" ht="13" x14ac:dyDescent="0.3">
      <c r="B55" s="51">
        <v>202</v>
      </c>
      <c r="C55" s="219" t="s">
        <v>406</v>
      </c>
      <c r="D55" t="s">
        <v>429</v>
      </c>
      <c r="E55" s="224">
        <v>514</v>
      </c>
      <c r="F55" s="221"/>
    </row>
    <row r="56" spans="2:6" ht="13" x14ac:dyDescent="0.3">
      <c r="B56" s="51">
        <v>165</v>
      </c>
      <c r="C56" s="220" t="s">
        <v>375</v>
      </c>
      <c r="D56" s="54" t="s">
        <v>429</v>
      </c>
      <c r="E56" s="223">
        <v>514</v>
      </c>
      <c r="F56" s="222"/>
    </row>
    <row r="57" spans="2:6" ht="13.9" customHeight="1" x14ac:dyDescent="0.3">
      <c r="B57" s="51">
        <v>14</v>
      </c>
      <c r="C57" s="219" t="s">
        <v>174</v>
      </c>
      <c r="D57" t="s">
        <v>428</v>
      </c>
      <c r="E57" s="224">
        <v>517</v>
      </c>
      <c r="F57" s="221" t="s">
        <v>337</v>
      </c>
    </row>
    <row r="58" spans="2:6" ht="13" x14ac:dyDescent="0.3">
      <c r="B58" s="51">
        <v>131</v>
      </c>
      <c r="C58" s="220" t="s">
        <v>175</v>
      </c>
      <c r="D58" t="s">
        <v>429</v>
      </c>
      <c r="E58" s="223">
        <v>517</v>
      </c>
      <c r="F58" s="222"/>
    </row>
    <row r="59" spans="2:6" ht="13" x14ac:dyDescent="0.3">
      <c r="B59" s="51">
        <v>15</v>
      </c>
      <c r="C59" s="219" t="s">
        <v>176</v>
      </c>
      <c r="D59" t="s">
        <v>428</v>
      </c>
      <c r="E59" s="224">
        <v>510</v>
      </c>
      <c r="F59" s="221" t="s">
        <v>321</v>
      </c>
    </row>
    <row r="60" spans="2:6" ht="13.15" customHeight="1" x14ac:dyDescent="0.3">
      <c r="B60" s="51">
        <v>157</v>
      </c>
      <c r="C60" s="220" t="s">
        <v>278</v>
      </c>
      <c r="D60" t="s">
        <v>429</v>
      </c>
      <c r="E60" s="223">
        <v>510</v>
      </c>
      <c r="F60" s="222"/>
    </row>
    <row r="61" spans="2:6" ht="13" x14ac:dyDescent="0.3">
      <c r="B61" s="51">
        <v>169</v>
      </c>
      <c r="C61" s="219" t="s">
        <v>291</v>
      </c>
      <c r="D61" t="s">
        <v>429</v>
      </c>
      <c r="E61" s="224">
        <v>510</v>
      </c>
      <c r="F61" s="221"/>
    </row>
    <row r="62" spans="2:6" ht="13" x14ac:dyDescent="0.3">
      <c r="B62" s="51">
        <v>170</v>
      </c>
      <c r="C62" s="220" t="s">
        <v>378</v>
      </c>
      <c r="D62" t="s">
        <v>429</v>
      </c>
      <c r="E62" s="223">
        <v>510</v>
      </c>
      <c r="F62" s="222"/>
    </row>
    <row r="63" spans="2:6" ht="13" x14ac:dyDescent="0.3">
      <c r="B63" s="51">
        <v>171</v>
      </c>
      <c r="C63" s="219" t="s">
        <v>407</v>
      </c>
      <c r="D63" t="s">
        <v>429</v>
      </c>
      <c r="E63" s="224">
        <v>510</v>
      </c>
      <c r="F63" s="221"/>
    </row>
    <row r="64" spans="2:6" ht="13" x14ac:dyDescent="0.3">
      <c r="B64" s="51">
        <v>16</v>
      </c>
      <c r="C64" s="220" t="s">
        <v>177</v>
      </c>
      <c r="D64" t="s">
        <v>428</v>
      </c>
      <c r="E64" s="223">
        <v>520</v>
      </c>
      <c r="F64" s="222" t="s">
        <v>324</v>
      </c>
    </row>
    <row r="65" spans="2:6" ht="13" x14ac:dyDescent="0.3">
      <c r="B65" s="51">
        <v>161</v>
      </c>
      <c r="C65" s="219" t="s">
        <v>178</v>
      </c>
      <c r="D65" t="s">
        <v>429</v>
      </c>
      <c r="E65" s="224">
        <v>512</v>
      </c>
      <c r="F65" s="221"/>
    </row>
    <row r="66" spans="2:6" ht="13" x14ac:dyDescent="0.3">
      <c r="B66" s="51">
        <v>17</v>
      </c>
      <c r="C66" s="220" t="s">
        <v>179</v>
      </c>
      <c r="D66" t="s">
        <v>428</v>
      </c>
      <c r="E66" s="223"/>
      <c r="F66" s="222"/>
    </row>
    <row r="67" spans="2:6" ht="13" x14ac:dyDescent="0.3">
      <c r="B67" s="51">
        <v>25</v>
      </c>
      <c r="C67" s="219" t="s">
        <v>180</v>
      </c>
      <c r="D67" t="s">
        <v>429</v>
      </c>
      <c r="E67" s="224">
        <v>509</v>
      </c>
      <c r="F67" s="221"/>
    </row>
    <row r="68" spans="2:6" ht="13" x14ac:dyDescent="0.3">
      <c r="B68" s="51">
        <v>172</v>
      </c>
      <c r="C68" s="220" t="s">
        <v>292</v>
      </c>
      <c r="D68" t="s">
        <v>428</v>
      </c>
      <c r="E68" s="223"/>
      <c r="F68" s="222"/>
    </row>
    <row r="69" spans="2:6" ht="13" x14ac:dyDescent="0.3">
      <c r="B69" s="51">
        <v>18</v>
      </c>
      <c r="C69" s="219" t="s">
        <v>181</v>
      </c>
      <c r="D69" t="s">
        <v>428</v>
      </c>
      <c r="E69" s="224"/>
      <c r="F69" s="221"/>
    </row>
    <row r="70" spans="2:6" ht="13" x14ac:dyDescent="0.3">
      <c r="B70" s="51">
        <v>132</v>
      </c>
      <c r="C70" s="220" t="s">
        <v>293</v>
      </c>
      <c r="D70" t="s">
        <v>429</v>
      </c>
      <c r="E70" s="223">
        <v>523</v>
      </c>
      <c r="F70" s="222"/>
    </row>
    <row r="71" spans="2:6" ht="13" x14ac:dyDescent="0.3">
      <c r="B71" s="51">
        <v>134</v>
      </c>
      <c r="C71" s="220" t="s">
        <v>437</v>
      </c>
      <c r="D71" s="54" t="s">
        <v>429</v>
      </c>
      <c r="E71" s="226">
        <v>523</v>
      </c>
      <c r="F71" s="227"/>
    </row>
    <row r="72" spans="2:6" ht="13" x14ac:dyDescent="0.3">
      <c r="B72" s="51">
        <v>19</v>
      </c>
      <c r="C72" s="219" t="s">
        <v>294</v>
      </c>
      <c r="D72" t="s">
        <v>428</v>
      </c>
      <c r="E72" s="224">
        <v>523</v>
      </c>
      <c r="F72" s="221" t="s">
        <v>322</v>
      </c>
    </row>
    <row r="73" spans="2:6" ht="13" x14ac:dyDescent="0.3">
      <c r="B73" s="51">
        <v>203</v>
      </c>
      <c r="C73" s="220" t="s">
        <v>408</v>
      </c>
      <c r="D73" t="s">
        <v>429</v>
      </c>
      <c r="E73" s="223">
        <v>523</v>
      </c>
      <c r="F73" s="222"/>
    </row>
    <row r="74" spans="2:6" ht="13" x14ac:dyDescent="0.3">
      <c r="B74" s="51">
        <v>77</v>
      </c>
      <c r="C74" s="219" t="s">
        <v>182</v>
      </c>
      <c r="D74" t="s">
        <v>428</v>
      </c>
      <c r="E74" s="224"/>
      <c r="F74" s="221"/>
    </row>
    <row r="75" spans="2:6" ht="13" x14ac:dyDescent="0.3">
      <c r="B75" s="51">
        <v>162</v>
      </c>
      <c r="C75" s="220" t="s">
        <v>183</v>
      </c>
      <c r="D75" t="s">
        <v>429</v>
      </c>
      <c r="E75" s="223">
        <v>512</v>
      </c>
      <c r="F75" s="222"/>
    </row>
    <row r="76" spans="2:6" ht="13" x14ac:dyDescent="0.3">
      <c r="B76" s="51">
        <v>20</v>
      </c>
      <c r="C76" s="219" t="s">
        <v>184</v>
      </c>
      <c r="D76" t="s">
        <v>429</v>
      </c>
      <c r="E76" s="224">
        <v>509</v>
      </c>
      <c r="F76" s="221"/>
    </row>
    <row r="77" spans="2:6" ht="13" x14ac:dyDescent="0.3">
      <c r="B77" s="51">
        <v>182</v>
      </c>
      <c r="C77" s="220" t="s">
        <v>382</v>
      </c>
      <c r="D77" t="s">
        <v>428</v>
      </c>
      <c r="E77" s="223"/>
      <c r="F77" s="222"/>
    </row>
    <row r="78" spans="2:6" ht="13" x14ac:dyDescent="0.3">
      <c r="B78" s="51">
        <v>229</v>
      </c>
      <c r="C78" s="219" t="s">
        <v>409</v>
      </c>
      <c r="D78" t="s">
        <v>428</v>
      </c>
      <c r="E78" s="224"/>
      <c r="F78" s="221"/>
    </row>
    <row r="79" spans="2:6" ht="13" x14ac:dyDescent="0.3">
      <c r="B79" s="51">
        <v>21</v>
      </c>
      <c r="C79" s="220" t="s">
        <v>185</v>
      </c>
      <c r="D79" t="s">
        <v>428</v>
      </c>
      <c r="E79" s="223"/>
      <c r="F79" s="222"/>
    </row>
    <row r="80" spans="2:6" ht="13" x14ac:dyDescent="0.3">
      <c r="B80" s="51">
        <v>163</v>
      </c>
      <c r="C80" s="219" t="s">
        <v>186</v>
      </c>
      <c r="D80" t="s">
        <v>429</v>
      </c>
      <c r="E80" s="224">
        <v>512</v>
      </c>
      <c r="F80" s="221"/>
    </row>
    <row r="81" spans="2:6" ht="13" x14ac:dyDescent="0.3">
      <c r="B81" s="51">
        <v>91</v>
      </c>
      <c r="C81" s="220" t="s">
        <v>187</v>
      </c>
      <c r="D81" t="s">
        <v>428</v>
      </c>
      <c r="E81" s="223">
        <v>512</v>
      </c>
      <c r="F81" s="222" t="s">
        <v>319</v>
      </c>
    </row>
    <row r="82" spans="2:6" ht="13" x14ac:dyDescent="0.3">
      <c r="B82" s="51">
        <v>204</v>
      </c>
      <c r="C82" s="219" t="s">
        <v>410</v>
      </c>
      <c r="D82" t="s">
        <v>428</v>
      </c>
      <c r="E82" s="224">
        <v>531</v>
      </c>
      <c r="F82" s="221" t="s">
        <v>402</v>
      </c>
    </row>
    <row r="83" spans="2:6" ht="13" x14ac:dyDescent="0.3">
      <c r="B83" s="51">
        <v>228</v>
      </c>
      <c r="C83" s="220" t="s">
        <v>394</v>
      </c>
      <c r="D83" t="s">
        <v>429</v>
      </c>
      <c r="E83" s="223">
        <v>531</v>
      </c>
      <c r="F83" s="222"/>
    </row>
    <row r="84" spans="2:6" ht="13" x14ac:dyDescent="0.3">
      <c r="B84" s="51">
        <v>184</v>
      </c>
      <c r="C84" s="219" t="s">
        <v>411</v>
      </c>
      <c r="D84" t="s">
        <v>428</v>
      </c>
      <c r="E84" s="224"/>
      <c r="F84" s="221"/>
    </row>
    <row r="85" spans="2:6" ht="13" x14ac:dyDescent="0.3">
      <c r="B85" s="51">
        <v>117</v>
      </c>
      <c r="C85" s="220" t="s">
        <v>188</v>
      </c>
      <c r="D85" t="s">
        <v>429</v>
      </c>
      <c r="E85" s="223">
        <v>512</v>
      </c>
      <c r="F85" s="222"/>
    </row>
    <row r="86" spans="2:6" ht="13" x14ac:dyDescent="0.3">
      <c r="B86" s="51">
        <v>92</v>
      </c>
      <c r="C86" s="219" t="s">
        <v>189</v>
      </c>
      <c r="D86" t="s">
        <v>428</v>
      </c>
      <c r="E86" s="224"/>
      <c r="F86" s="221"/>
    </row>
    <row r="87" spans="2:6" ht="13" x14ac:dyDescent="0.3">
      <c r="B87" s="51">
        <v>93</v>
      </c>
      <c r="C87" s="220" t="s">
        <v>190</v>
      </c>
      <c r="D87" t="s">
        <v>428</v>
      </c>
      <c r="E87" s="223"/>
      <c r="F87" s="222"/>
    </row>
    <row r="88" spans="2:6" ht="13" x14ac:dyDescent="0.3">
      <c r="B88" s="51">
        <v>23</v>
      </c>
      <c r="C88" s="219" t="s">
        <v>191</v>
      </c>
      <c r="D88" t="s">
        <v>428</v>
      </c>
      <c r="E88" s="224">
        <v>504</v>
      </c>
      <c r="F88" s="51" t="s">
        <v>323</v>
      </c>
    </row>
    <row r="89" spans="2:6" ht="13" x14ac:dyDescent="0.3">
      <c r="B89" s="51">
        <v>191</v>
      </c>
      <c r="C89" s="220" t="s">
        <v>295</v>
      </c>
      <c r="D89" t="s">
        <v>428</v>
      </c>
      <c r="E89" s="223"/>
      <c r="F89" s="222"/>
    </row>
    <row r="90" spans="2:6" ht="13" x14ac:dyDescent="0.3">
      <c r="B90" s="51">
        <v>185</v>
      </c>
      <c r="C90" s="219" t="s">
        <v>384</v>
      </c>
      <c r="D90" t="s">
        <v>429</v>
      </c>
      <c r="E90" s="224">
        <v>512</v>
      </c>
      <c r="F90" s="221"/>
    </row>
    <row r="91" spans="2:6" ht="13" x14ac:dyDescent="0.3">
      <c r="B91" s="51">
        <v>227</v>
      </c>
      <c r="C91" s="220" t="s">
        <v>393</v>
      </c>
      <c r="D91" t="s">
        <v>429</v>
      </c>
      <c r="E91" s="223">
        <v>520</v>
      </c>
      <c r="F91" s="222"/>
    </row>
    <row r="92" spans="2:6" ht="13" x14ac:dyDescent="0.3">
      <c r="B92" s="51">
        <v>179</v>
      </c>
      <c r="C92" s="219" t="s">
        <v>380</v>
      </c>
      <c r="D92" t="s">
        <v>429</v>
      </c>
      <c r="E92" s="224">
        <v>520</v>
      </c>
      <c r="F92" s="221"/>
    </row>
    <row r="93" spans="2:6" ht="13" x14ac:dyDescent="0.3">
      <c r="B93" s="51">
        <v>178</v>
      </c>
      <c r="C93" s="220" t="s">
        <v>296</v>
      </c>
      <c r="D93" t="s">
        <v>429</v>
      </c>
      <c r="E93" s="223">
        <v>520</v>
      </c>
      <c r="F93" s="222"/>
    </row>
    <row r="94" spans="2:6" ht="13" x14ac:dyDescent="0.3">
      <c r="B94" s="51">
        <v>188</v>
      </c>
      <c r="C94" s="219" t="s">
        <v>297</v>
      </c>
      <c r="D94" t="s">
        <v>428</v>
      </c>
      <c r="E94" s="224">
        <v>527</v>
      </c>
      <c r="F94" s="221" t="s">
        <v>398</v>
      </c>
    </row>
    <row r="95" spans="2:6" ht="13" x14ac:dyDescent="0.3">
      <c r="B95" s="51">
        <v>208</v>
      </c>
      <c r="C95" s="220" t="s">
        <v>412</v>
      </c>
      <c r="D95" t="s">
        <v>429</v>
      </c>
      <c r="E95" s="223">
        <v>527</v>
      </c>
      <c r="F95" s="222"/>
    </row>
    <row r="96" spans="2:6" ht="13" x14ac:dyDescent="0.3">
      <c r="B96" s="51">
        <v>209</v>
      </c>
      <c r="C96" s="220" t="s">
        <v>441</v>
      </c>
      <c r="D96" s="54" t="s">
        <v>428</v>
      </c>
      <c r="E96" s="226"/>
      <c r="F96" s="227"/>
    </row>
    <row r="97" spans="2:6" ht="13" x14ac:dyDescent="0.3">
      <c r="B97" s="51">
        <v>186</v>
      </c>
      <c r="C97" s="219" t="s">
        <v>413</v>
      </c>
      <c r="D97" t="s">
        <v>429</v>
      </c>
      <c r="E97" s="224">
        <v>512</v>
      </c>
      <c r="F97" s="221"/>
    </row>
    <row r="98" spans="2:6" ht="13" x14ac:dyDescent="0.3">
      <c r="B98" s="51">
        <v>206</v>
      </c>
      <c r="C98" s="220" t="s">
        <v>414</v>
      </c>
      <c r="D98" t="s">
        <v>429</v>
      </c>
      <c r="E98" s="223">
        <v>512</v>
      </c>
      <c r="F98" s="222"/>
    </row>
    <row r="99" spans="2:6" ht="13" x14ac:dyDescent="0.3">
      <c r="B99" s="51">
        <v>78</v>
      </c>
      <c r="C99" s="219" t="s">
        <v>192</v>
      </c>
      <c r="D99" t="s">
        <v>428</v>
      </c>
      <c r="E99" s="224">
        <v>508</v>
      </c>
      <c r="F99" s="221" t="s">
        <v>325</v>
      </c>
    </row>
    <row r="100" spans="2:6" ht="13" x14ac:dyDescent="0.3">
      <c r="B100" s="51">
        <v>114</v>
      </c>
      <c r="C100" s="220" t="s">
        <v>193</v>
      </c>
      <c r="D100" t="s">
        <v>429</v>
      </c>
      <c r="E100" s="223">
        <v>508</v>
      </c>
      <c r="F100" s="222"/>
    </row>
    <row r="101" spans="2:6" ht="13" x14ac:dyDescent="0.3">
      <c r="B101" s="51">
        <v>187</v>
      </c>
      <c r="C101" s="219" t="s">
        <v>385</v>
      </c>
      <c r="D101" t="s">
        <v>428</v>
      </c>
      <c r="E101" s="224"/>
      <c r="F101" s="221"/>
    </row>
    <row r="102" spans="2:6" ht="13" x14ac:dyDescent="0.3">
      <c r="B102" s="51">
        <v>180</v>
      </c>
      <c r="C102" s="220" t="s">
        <v>298</v>
      </c>
      <c r="D102" t="s">
        <v>429</v>
      </c>
      <c r="E102" s="223">
        <v>515</v>
      </c>
      <c r="F102" s="222"/>
    </row>
    <row r="103" spans="2:6" ht="13" x14ac:dyDescent="0.3">
      <c r="B103" s="51">
        <v>166</v>
      </c>
      <c r="C103" s="219" t="s">
        <v>299</v>
      </c>
      <c r="D103" t="s">
        <v>428</v>
      </c>
      <c r="E103" s="224">
        <v>515</v>
      </c>
      <c r="F103" s="221" t="s">
        <v>335</v>
      </c>
    </row>
    <row r="104" spans="2:6" ht="13" x14ac:dyDescent="0.3">
      <c r="B104" s="51">
        <v>26</v>
      </c>
      <c r="C104" s="220" t="s">
        <v>194</v>
      </c>
      <c r="D104" t="s">
        <v>428</v>
      </c>
      <c r="E104" s="223"/>
      <c r="F104" s="222"/>
    </row>
    <row r="105" spans="2:6" ht="13" x14ac:dyDescent="0.3">
      <c r="B105" s="51">
        <v>27</v>
      </c>
      <c r="C105" s="219" t="s">
        <v>195</v>
      </c>
      <c r="D105" t="s">
        <v>429</v>
      </c>
      <c r="E105" s="224">
        <v>509</v>
      </c>
      <c r="F105" s="221"/>
    </row>
    <row r="106" spans="2:6" ht="13" x14ac:dyDescent="0.3">
      <c r="B106" s="51">
        <v>28</v>
      </c>
      <c r="C106" s="220" t="s">
        <v>196</v>
      </c>
      <c r="D106" t="s">
        <v>429</v>
      </c>
      <c r="E106" s="223">
        <v>509</v>
      </c>
      <c r="F106" s="222"/>
    </row>
    <row r="107" spans="2:6" ht="13" x14ac:dyDescent="0.3">
      <c r="B107" s="51">
        <v>153</v>
      </c>
      <c r="C107" s="219" t="s">
        <v>197</v>
      </c>
      <c r="D107" t="s">
        <v>429</v>
      </c>
      <c r="E107" s="224">
        <v>507</v>
      </c>
      <c r="F107" s="221"/>
    </row>
    <row r="108" spans="2:6" ht="13" x14ac:dyDescent="0.3">
      <c r="B108" s="51">
        <v>154</v>
      </c>
      <c r="C108" s="220" t="s">
        <v>198</v>
      </c>
      <c r="D108" t="s">
        <v>429</v>
      </c>
      <c r="E108" s="223">
        <v>507</v>
      </c>
      <c r="F108" s="222"/>
    </row>
    <row r="109" spans="2:6" ht="13" x14ac:dyDescent="0.3">
      <c r="B109" s="51">
        <v>94</v>
      </c>
      <c r="C109" s="219" t="s">
        <v>199</v>
      </c>
      <c r="D109" t="s">
        <v>429</v>
      </c>
      <c r="E109" s="224">
        <v>507</v>
      </c>
      <c r="F109" s="221"/>
    </row>
    <row r="110" spans="2:6" ht="13" x14ac:dyDescent="0.3">
      <c r="B110" s="51">
        <v>79</v>
      </c>
      <c r="C110" s="220" t="s">
        <v>200</v>
      </c>
      <c r="D110" t="s">
        <v>428</v>
      </c>
      <c r="E110" s="223">
        <v>507</v>
      </c>
      <c r="F110" s="222" t="s">
        <v>326</v>
      </c>
    </row>
    <row r="111" spans="2:6" ht="13" x14ac:dyDescent="0.3">
      <c r="B111" s="51">
        <v>29</v>
      </c>
      <c r="C111" s="219" t="s">
        <v>201</v>
      </c>
      <c r="D111" t="s">
        <v>428</v>
      </c>
      <c r="E111" s="224">
        <v>503</v>
      </c>
      <c r="F111" s="221" t="s">
        <v>327</v>
      </c>
    </row>
    <row r="112" spans="2:6" ht="13" x14ac:dyDescent="0.3">
      <c r="B112" s="51">
        <v>95</v>
      </c>
      <c r="C112" s="220" t="s">
        <v>202</v>
      </c>
      <c r="D112" t="s">
        <v>429</v>
      </c>
      <c r="E112" s="223">
        <v>503</v>
      </c>
      <c r="F112" s="222"/>
    </row>
    <row r="113" spans="2:6" ht="13" x14ac:dyDescent="0.3">
      <c r="B113" s="51">
        <v>120</v>
      </c>
      <c r="C113" s="219" t="s">
        <v>203</v>
      </c>
      <c r="D113" t="s">
        <v>429</v>
      </c>
      <c r="E113" s="224">
        <v>503</v>
      </c>
      <c r="F113" s="221"/>
    </row>
    <row r="114" spans="2:6" ht="13" x14ac:dyDescent="0.3">
      <c r="B114" s="51">
        <v>133</v>
      </c>
      <c r="C114" s="220" t="s">
        <v>204</v>
      </c>
      <c r="D114" t="s">
        <v>428</v>
      </c>
      <c r="E114" s="223"/>
      <c r="F114" s="222"/>
    </row>
    <row r="115" spans="2:6" ht="13" x14ac:dyDescent="0.3">
      <c r="B115" s="51">
        <v>173</v>
      </c>
      <c r="C115" s="219" t="s">
        <v>300</v>
      </c>
      <c r="D115" t="s">
        <v>428</v>
      </c>
      <c r="E115" s="224"/>
      <c r="F115" s="221"/>
    </row>
    <row r="116" spans="2:6" ht="13" x14ac:dyDescent="0.3">
      <c r="B116" s="51">
        <v>30</v>
      </c>
      <c r="C116" s="220" t="s">
        <v>205</v>
      </c>
      <c r="D116" t="s">
        <v>428</v>
      </c>
      <c r="E116" s="223">
        <v>506</v>
      </c>
      <c r="F116" s="222" t="s">
        <v>426</v>
      </c>
    </row>
    <row r="117" spans="2:6" ht="13" x14ac:dyDescent="0.3">
      <c r="B117" s="51">
        <v>31</v>
      </c>
      <c r="C117" s="219" t="s">
        <v>206</v>
      </c>
      <c r="D117" t="s">
        <v>429</v>
      </c>
      <c r="E117" s="224">
        <v>506</v>
      </c>
      <c r="F117" s="221"/>
    </row>
    <row r="118" spans="2:6" ht="13" x14ac:dyDescent="0.3">
      <c r="B118" s="51">
        <v>219</v>
      </c>
      <c r="C118" s="220" t="s">
        <v>415</v>
      </c>
      <c r="D118" t="s">
        <v>429</v>
      </c>
      <c r="E118" s="223">
        <v>506</v>
      </c>
      <c r="F118" s="222"/>
    </row>
    <row r="119" spans="2:6" ht="13" x14ac:dyDescent="0.3">
      <c r="B119" s="51">
        <v>32</v>
      </c>
      <c r="C119" s="219" t="s">
        <v>207</v>
      </c>
      <c r="D119" t="s">
        <v>428</v>
      </c>
      <c r="E119" s="224"/>
      <c r="F119" s="221"/>
    </row>
    <row r="120" spans="2:6" ht="13" x14ac:dyDescent="0.3">
      <c r="B120" s="51">
        <v>34</v>
      </c>
      <c r="C120" s="220" t="s">
        <v>371</v>
      </c>
      <c r="D120" t="s">
        <v>428</v>
      </c>
      <c r="E120" s="223"/>
      <c r="F120" s="222"/>
    </row>
    <row r="121" spans="2:6" ht="13" x14ac:dyDescent="0.3">
      <c r="B121" s="51">
        <v>35</v>
      </c>
      <c r="C121" s="219" t="s">
        <v>208</v>
      </c>
      <c r="D121" t="s">
        <v>428</v>
      </c>
      <c r="E121" s="224"/>
      <c r="F121" s="221"/>
    </row>
    <row r="122" spans="2:6" ht="13" x14ac:dyDescent="0.3">
      <c r="B122" s="51">
        <v>37</v>
      </c>
      <c r="C122" s="220" t="s">
        <v>209</v>
      </c>
      <c r="D122" t="s">
        <v>428</v>
      </c>
      <c r="E122" s="223"/>
      <c r="F122" s="222"/>
    </row>
    <row r="123" spans="2:6" ht="13" x14ac:dyDescent="0.3">
      <c r="B123" s="51">
        <v>36</v>
      </c>
      <c r="C123" s="219" t="s">
        <v>210</v>
      </c>
      <c r="D123" t="s">
        <v>429</v>
      </c>
      <c r="E123" s="224">
        <v>520</v>
      </c>
      <c r="F123" s="221"/>
    </row>
    <row r="124" spans="2:6" ht="13" x14ac:dyDescent="0.3">
      <c r="B124" s="51">
        <v>45</v>
      </c>
      <c r="C124" s="220" t="s">
        <v>301</v>
      </c>
      <c r="D124" t="s">
        <v>428</v>
      </c>
      <c r="E124" s="223"/>
      <c r="F124" s="222"/>
    </row>
    <row r="125" spans="2:6" ht="13.9" customHeight="1" x14ac:dyDescent="0.3">
      <c r="B125" s="51">
        <v>197</v>
      </c>
      <c r="C125" s="219" t="s">
        <v>416</v>
      </c>
      <c r="D125" t="s">
        <v>429</v>
      </c>
      <c r="E125" s="224">
        <v>530</v>
      </c>
      <c r="F125" s="221"/>
    </row>
    <row r="126" spans="2:6" ht="13" x14ac:dyDescent="0.3">
      <c r="B126" s="51">
        <v>44</v>
      </c>
      <c r="C126" s="220" t="s">
        <v>302</v>
      </c>
      <c r="D126" t="s">
        <v>428</v>
      </c>
      <c r="E126" s="223">
        <v>530</v>
      </c>
      <c r="F126" s="222" t="s">
        <v>401</v>
      </c>
    </row>
    <row r="127" spans="2:6" ht="13" x14ac:dyDescent="0.3">
      <c r="B127" s="51">
        <v>46</v>
      </c>
      <c r="C127" s="219" t="s">
        <v>211</v>
      </c>
      <c r="D127" t="s">
        <v>428</v>
      </c>
      <c r="E127" s="224"/>
      <c r="F127" s="221"/>
    </row>
    <row r="128" spans="2:6" ht="13" x14ac:dyDescent="0.3">
      <c r="B128" s="51">
        <v>189</v>
      </c>
      <c r="C128" s="220" t="s">
        <v>303</v>
      </c>
      <c r="D128" t="s">
        <v>428</v>
      </c>
      <c r="E128" s="223"/>
      <c r="F128" s="222"/>
    </row>
    <row r="129" spans="2:6" ht="13" x14ac:dyDescent="0.3">
      <c r="B129" s="51">
        <v>47</v>
      </c>
      <c r="C129" s="219" t="s">
        <v>212</v>
      </c>
      <c r="D129" t="s">
        <v>428</v>
      </c>
      <c r="E129" s="224"/>
      <c r="F129" s="221"/>
    </row>
    <row r="130" spans="2:6" ht="13" x14ac:dyDescent="0.3">
      <c r="B130" s="51">
        <v>48</v>
      </c>
      <c r="C130" s="220" t="s">
        <v>213</v>
      </c>
      <c r="D130" t="s">
        <v>428</v>
      </c>
      <c r="E130" s="223"/>
      <c r="F130" s="222"/>
    </row>
    <row r="131" spans="2:6" ht="13" x14ac:dyDescent="0.3">
      <c r="B131" s="51">
        <v>49</v>
      </c>
      <c r="C131" s="219" t="s">
        <v>214</v>
      </c>
      <c r="D131" t="s">
        <v>428</v>
      </c>
      <c r="E131" s="224"/>
      <c r="F131" s="221"/>
    </row>
    <row r="132" spans="2:6" ht="13" x14ac:dyDescent="0.3">
      <c r="B132" s="51">
        <v>50</v>
      </c>
      <c r="C132" s="220" t="s">
        <v>215</v>
      </c>
      <c r="D132" t="s">
        <v>428</v>
      </c>
      <c r="E132" s="223"/>
      <c r="F132" s="222"/>
    </row>
    <row r="133" spans="2:6" ht="13" x14ac:dyDescent="0.3">
      <c r="B133" s="51">
        <v>51</v>
      </c>
      <c r="C133" s="219" t="s">
        <v>216</v>
      </c>
      <c r="D133" t="s">
        <v>428</v>
      </c>
      <c r="E133" s="224"/>
      <c r="F133" s="221"/>
    </row>
    <row r="134" spans="2:6" ht="13" x14ac:dyDescent="0.3">
      <c r="B134" s="51">
        <v>97</v>
      </c>
      <c r="C134" s="220" t="s">
        <v>217</v>
      </c>
      <c r="D134" t="s">
        <v>428</v>
      </c>
      <c r="E134" s="223"/>
      <c r="F134" s="222"/>
    </row>
    <row r="135" spans="2:6" ht="13" x14ac:dyDescent="0.3">
      <c r="B135" s="51">
        <v>98</v>
      </c>
      <c r="C135" s="219" t="s">
        <v>218</v>
      </c>
      <c r="D135" t="s">
        <v>428</v>
      </c>
      <c r="E135" s="224"/>
      <c r="F135" s="221"/>
    </row>
    <row r="136" spans="2:6" ht="13" x14ac:dyDescent="0.3">
      <c r="B136" s="51">
        <v>192</v>
      </c>
      <c r="C136" s="219" t="s">
        <v>304</v>
      </c>
      <c r="D136" t="s">
        <v>428</v>
      </c>
      <c r="E136" s="224"/>
      <c r="F136" s="221"/>
    </row>
    <row r="137" spans="2:6" ht="13" x14ac:dyDescent="0.3">
      <c r="B137" s="51">
        <v>52</v>
      </c>
      <c r="C137" s="220" t="s">
        <v>219</v>
      </c>
      <c r="D137" t="s">
        <v>428</v>
      </c>
      <c r="E137" s="223"/>
      <c r="F137" s="222"/>
    </row>
    <row r="138" spans="2:6" ht="13" x14ac:dyDescent="0.3">
      <c r="B138" s="51">
        <v>53</v>
      </c>
      <c r="C138" s="219" t="s">
        <v>220</v>
      </c>
      <c r="D138" t="s">
        <v>429</v>
      </c>
      <c r="E138" s="224">
        <v>509</v>
      </c>
      <c r="F138" s="221"/>
    </row>
    <row r="139" spans="2:6" ht="13" x14ac:dyDescent="0.3">
      <c r="B139" s="51">
        <v>6</v>
      </c>
      <c r="C139" s="219" t="s">
        <v>443</v>
      </c>
      <c r="D139" s="54" t="s">
        <v>429</v>
      </c>
      <c r="E139" s="224">
        <v>532</v>
      </c>
      <c r="F139" s="221"/>
    </row>
    <row r="140" spans="2:6" ht="13" x14ac:dyDescent="0.3">
      <c r="B140" s="51">
        <v>223</v>
      </c>
      <c r="C140" s="220" t="s">
        <v>389</v>
      </c>
      <c r="D140" t="s">
        <v>429</v>
      </c>
      <c r="E140" s="223">
        <v>526</v>
      </c>
      <c r="F140" s="222"/>
    </row>
    <row r="141" spans="2:6" ht="13" x14ac:dyDescent="0.3">
      <c r="B141" s="51">
        <v>220</v>
      </c>
      <c r="C141" s="220" t="s">
        <v>440</v>
      </c>
      <c r="D141" s="54" t="s">
        <v>429</v>
      </c>
      <c r="E141" s="226">
        <v>526</v>
      </c>
      <c r="F141" s="227"/>
    </row>
    <row r="142" spans="2:6" ht="13" x14ac:dyDescent="0.3">
      <c r="B142" s="51">
        <v>199</v>
      </c>
      <c r="C142" s="219" t="s">
        <v>417</v>
      </c>
      <c r="D142" t="s">
        <v>429</v>
      </c>
      <c r="E142" s="224">
        <v>526</v>
      </c>
      <c r="F142" s="221"/>
    </row>
    <row r="143" spans="2:6" ht="13" x14ac:dyDescent="0.3">
      <c r="B143" s="51">
        <v>200</v>
      </c>
      <c r="C143" s="220" t="s">
        <v>418</v>
      </c>
      <c r="D143" t="s">
        <v>428</v>
      </c>
      <c r="E143" s="223">
        <v>526</v>
      </c>
      <c r="F143" s="222" t="s">
        <v>427</v>
      </c>
    </row>
    <row r="144" spans="2:6" ht="13" x14ac:dyDescent="0.3">
      <c r="B144" s="51">
        <v>226</v>
      </c>
      <c r="C144" s="219" t="s">
        <v>392</v>
      </c>
      <c r="D144" t="s">
        <v>429</v>
      </c>
      <c r="E144" s="224">
        <v>526</v>
      </c>
      <c r="F144" s="221"/>
    </row>
    <row r="145" spans="2:6" ht="13" x14ac:dyDescent="0.3">
      <c r="B145" s="51">
        <v>224</v>
      </c>
      <c r="C145" s="220" t="s">
        <v>390</v>
      </c>
      <c r="D145" t="s">
        <v>429</v>
      </c>
      <c r="E145" s="223">
        <v>526</v>
      </c>
      <c r="F145" s="222"/>
    </row>
    <row r="146" spans="2:6" ht="13" x14ac:dyDescent="0.3">
      <c r="B146" s="51">
        <v>225</v>
      </c>
      <c r="C146" s="219" t="s">
        <v>391</v>
      </c>
      <c r="D146" t="s">
        <v>429</v>
      </c>
      <c r="E146" s="224">
        <v>526</v>
      </c>
      <c r="F146" s="221"/>
    </row>
    <row r="147" spans="2:6" ht="13" x14ac:dyDescent="0.3">
      <c r="B147" s="51">
        <v>54</v>
      </c>
      <c r="C147" s="220" t="s">
        <v>372</v>
      </c>
      <c r="D147" t="s">
        <v>429</v>
      </c>
      <c r="E147" s="223">
        <v>526</v>
      </c>
      <c r="F147" s="222"/>
    </row>
    <row r="148" spans="2:6" ht="13" x14ac:dyDescent="0.3">
      <c r="B148" s="51">
        <v>55</v>
      </c>
      <c r="C148" s="219" t="s">
        <v>221</v>
      </c>
      <c r="D148" t="s">
        <v>428</v>
      </c>
      <c r="E148" s="224">
        <v>532</v>
      </c>
      <c r="F148" s="51" t="s">
        <v>444</v>
      </c>
    </row>
    <row r="149" spans="2:6" ht="13" x14ac:dyDescent="0.3">
      <c r="B149" s="51">
        <v>213</v>
      </c>
      <c r="C149" s="220" t="s">
        <v>419</v>
      </c>
      <c r="D149" t="s">
        <v>428</v>
      </c>
      <c r="E149" s="223"/>
      <c r="F149" s="222"/>
    </row>
    <row r="150" spans="2:6" ht="13" x14ac:dyDescent="0.3">
      <c r="B150" s="51">
        <v>56</v>
      </c>
      <c r="C150" s="219" t="s">
        <v>222</v>
      </c>
      <c r="D150" t="s">
        <v>428</v>
      </c>
      <c r="E150" s="224">
        <v>509</v>
      </c>
      <c r="F150" s="221" t="s">
        <v>332</v>
      </c>
    </row>
    <row r="151" spans="2:6" ht="13" x14ac:dyDescent="0.3">
      <c r="B151" s="51">
        <v>57</v>
      </c>
      <c r="C151" s="220" t="s">
        <v>223</v>
      </c>
      <c r="D151" t="s">
        <v>429</v>
      </c>
      <c r="E151" s="223">
        <v>509</v>
      </c>
      <c r="F151" s="222"/>
    </row>
    <row r="152" spans="2:6" ht="13" x14ac:dyDescent="0.3">
      <c r="B152" s="51">
        <v>59</v>
      </c>
      <c r="C152" s="219" t="s">
        <v>224</v>
      </c>
      <c r="D152" t="s">
        <v>429</v>
      </c>
      <c r="E152" s="224">
        <v>509</v>
      </c>
      <c r="F152" s="221"/>
    </row>
    <row r="153" spans="2:6" ht="13" x14ac:dyDescent="0.3">
      <c r="B153" s="51">
        <v>58</v>
      </c>
      <c r="C153" s="220" t="s">
        <v>225</v>
      </c>
      <c r="D153" t="s">
        <v>429</v>
      </c>
      <c r="E153" s="223">
        <v>509</v>
      </c>
      <c r="F153" s="222"/>
    </row>
    <row r="154" spans="2:6" ht="13" x14ac:dyDescent="0.3">
      <c r="B154" s="51">
        <v>205</v>
      </c>
      <c r="C154" s="219" t="s">
        <v>420</v>
      </c>
      <c r="D154" t="s">
        <v>429</v>
      </c>
      <c r="E154" s="224">
        <v>512</v>
      </c>
      <c r="F154" s="221"/>
    </row>
    <row r="155" spans="2:6" ht="13" x14ac:dyDescent="0.3">
      <c r="B155" s="51">
        <v>174</v>
      </c>
      <c r="C155" s="220" t="s">
        <v>305</v>
      </c>
      <c r="D155" t="s">
        <v>428</v>
      </c>
      <c r="E155" s="223"/>
      <c r="F155" s="222"/>
    </row>
    <row r="156" spans="2:6" ht="13" x14ac:dyDescent="0.3">
      <c r="B156" s="51">
        <v>164</v>
      </c>
      <c r="C156" s="219" t="s">
        <v>226</v>
      </c>
      <c r="D156" t="s">
        <v>429</v>
      </c>
      <c r="E156" s="224">
        <v>513</v>
      </c>
      <c r="F156" s="221"/>
    </row>
    <row r="157" spans="2:6" ht="13" x14ac:dyDescent="0.3">
      <c r="B157" s="51">
        <v>99</v>
      </c>
      <c r="C157" s="220" t="s">
        <v>227</v>
      </c>
      <c r="D157" t="s">
        <v>428</v>
      </c>
      <c r="E157" s="223">
        <v>513</v>
      </c>
      <c r="F157" s="222" t="s">
        <v>328</v>
      </c>
    </row>
    <row r="158" spans="2:6" ht="13" x14ac:dyDescent="0.3">
      <c r="B158" s="51">
        <v>60</v>
      </c>
      <c r="C158" s="219" t="s">
        <v>228</v>
      </c>
      <c r="D158" t="s">
        <v>428</v>
      </c>
      <c r="E158" s="224"/>
      <c r="F158" s="221"/>
    </row>
    <row r="159" spans="2:6" ht="13" x14ac:dyDescent="0.3">
      <c r="B159" s="51">
        <v>118</v>
      </c>
      <c r="C159" s="220" t="s">
        <v>229</v>
      </c>
      <c r="D159" t="s">
        <v>428</v>
      </c>
      <c r="E159" s="223"/>
      <c r="F159" s="222"/>
    </row>
    <row r="160" spans="2:6" ht="13" x14ac:dyDescent="0.3">
      <c r="B160" s="51">
        <v>63</v>
      </c>
      <c r="C160" s="219" t="s">
        <v>230</v>
      </c>
      <c r="D160" t="s">
        <v>428</v>
      </c>
      <c r="E160" s="224"/>
      <c r="F160" s="221"/>
    </row>
    <row r="161" spans="2:6" ht="13" x14ac:dyDescent="0.3">
      <c r="B161" s="51">
        <v>100</v>
      </c>
      <c r="C161" s="220" t="s">
        <v>373</v>
      </c>
      <c r="D161" t="s">
        <v>428</v>
      </c>
      <c r="E161" s="223"/>
      <c r="F161" s="222"/>
    </row>
    <row r="162" spans="2:6" ht="13" x14ac:dyDescent="0.3">
      <c r="B162" s="51">
        <v>101</v>
      </c>
      <c r="C162" s="219" t="s">
        <v>374</v>
      </c>
      <c r="D162" t="s">
        <v>428</v>
      </c>
      <c r="E162" s="224"/>
      <c r="F162" s="221"/>
    </row>
    <row r="163" spans="2:6" ht="13" x14ac:dyDescent="0.3">
      <c r="B163" s="51">
        <v>82</v>
      </c>
      <c r="C163" s="220" t="s">
        <v>231</v>
      </c>
      <c r="D163" t="s">
        <v>428</v>
      </c>
      <c r="E163" s="223"/>
      <c r="F163" s="222"/>
    </row>
    <row r="164" spans="2:6" ht="13" x14ac:dyDescent="0.3">
      <c r="B164" s="51">
        <v>83</v>
      </c>
      <c r="C164" s="219" t="s">
        <v>232</v>
      </c>
      <c r="D164" t="s">
        <v>428</v>
      </c>
      <c r="E164" s="224"/>
      <c r="F164" s="221"/>
    </row>
    <row r="165" spans="2:6" ht="13" x14ac:dyDescent="0.3">
      <c r="B165" s="51">
        <v>64</v>
      </c>
      <c r="C165" s="220" t="s">
        <v>233</v>
      </c>
      <c r="D165" t="s">
        <v>428</v>
      </c>
      <c r="E165" s="223"/>
      <c r="F165" s="222"/>
    </row>
    <row r="166" spans="2:6" ht="13" x14ac:dyDescent="0.3">
      <c r="B166" s="51">
        <v>156</v>
      </c>
      <c r="C166" s="219" t="s">
        <v>279</v>
      </c>
      <c r="D166" t="s">
        <v>428</v>
      </c>
      <c r="E166" s="224"/>
      <c r="F166" s="221"/>
    </row>
    <row r="167" spans="2:6" ht="13" x14ac:dyDescent="0.3">
      <c r="B167" s="51">
        <v>167</v>
      </c>
      <c r="C167" s="220" t="s">
        <v>376</v>
      </c>
      <c r="D167" t="s">
        <v>428</v>
      </c>
      <c r="E167" s="223">
        <v>516</v>
      </c>
      <c r="F167" s="222" t="s">
        <v>336</v>
      </c>
    </row>
    <row r="168" spans="2:6" ht="13" x14ac:dyDescent="0.3">
      <c r="B168" s="51">
        <v>181</v>
      </c>
      <c r="C168" s="219" t="s">
        <v>381</v>
      </c>
      <c r="D168" t="s">
        <v>429</v>
      </c>
      <c r="E168" s="224">
        <v>516</v>
      </c>
      <c r="F168" s="221"/>
    </row>
    <row r="169" spans="2:6" ht="13" x14ac:dyDescent="0.3">
      <c r="B169" s="51">
        <v>24</v>
      </c>
      <c r="C169" s="220" t="s">
        <v>234</v>
      </c>
      <c r="D169" t="s">
        <v>429</v>
      </c>
      <c r="E169" s="223">
        <v>509</v>
      </c>
      <c r="F169" s="222"/>
    </row>
    <row r="170" spans="2:6" ht="13" x14ac:dyDescent="0.3">
      <c r="B170" s="51">
        <v>66</v>
      </c>
      <c r="C170" s="219" t="s">
        <v>235</v>
      </c>
      <c r="D170" t="s">
        <v>428</v>
      </c>
      <c r="E170" s="224">
        <v>524</v>
      </c>
      <c r="F170" s="221" t="s">
        <v>329</v>
      </c>
    </row>
    <row r="171" spans="2:6" ht="13" x14ac:dyDescent="0.3">
      <c r="B171" s="51">
        <v>175</v>
      </c>
      <c r="C171" s="220" t="s">
        <v>379</v>
      </c>
      <c r="D171" t="s">
        <v>429</v>
      </c>
      <c r="E171" s="223">
        <v>524</v>
      </c>
      <c r="F171" s="222"/>
    </row>
    <row r="172" spans="2:6" ht="13" x14ac:dyDescent="0.3">
      <c r="B172" s="51">
        <v>193</v>
      </c>
      <c r="C172" s="220" t="s">
        <v>306</v>
      </c>
      <c r="D172" t="s">
        <v>428</v>
      </c>
      <c r="E172" s="223"/>
      <c r="F172" s="222"/>
    </row>
    <row r="173" spans="2:6" ht="13" x14ac:dyDescent="0.3">
      <c r="B173" s="51">
        <v>183</v>
      </c>
      <c r="C173" s="219" t="s">
        <v>383</v>
      </c>
      <c r="D173" t="s">
        <v>428</v>
      </c>
      <c r="E173" s="224"/>
      <c r="F173" s="221"/>
    </row>
    <row r="174" spans="2:6" ht="13" x14ac:dyDescent="0.3">
      <c r="B174" s="51">
        <v>116</v>
      </c>
      <c r="C174" s="220" t="s">
        <v>280</v>
      </c>
      <c r="D174" t="s">
        <v>429</v>
      </c>
      <c r="E174" s="223">
        <v>502</v>
      </c>
      <c r="F174" s="222"/>
    </row>
    <row r="175" spans="2:6" ht="13" x14ac:dyDescent="0.3">
      <c r="B175" s="51">
        <v>67</v>
      </c>
      <c r="C175" s="219" t="s">
        <v>236</v>
      </c>
      <c r="D175" t="s">
        <v>428</v>
      </c>
      <c r="E175" s="224"/>
      <c r="F175" s="221"/>
    </row>
    <row r="176" spans="2:6" ht="13" x14ac:dyDescent="0.3">
      <c r="B176" s="51">
        <v>68</v>
      </c>
      <c r="C176" s="220" t="s">
        <v>237</v>
      </c>
      <c r="D176" t="s">
        <v>428</v>
      </c>
      <c r="E176" s="223"/>
      <c r="F176" s="222"/>
    </row>
    <row r="177" spans="2:6" ht="13" x14ac:dyDescent="0.3">
      <c r="B177" s="51">
        <v>69</v>
      </c>
      <c r="C177" s="219" t="s">
        <v>238</v>
      </c>
      <c r="D177" t="s">
        <v>428</v>
      </c>
      <c r="E177" s="224"/>
      <c r="F177" s="221"/>
    </row>
    <row r="178" spans="2:6" ht="13" x14ac:dyDescent="0.3">
      <c r="B178" s="51">
        <v>135</v>
      </c>
      <c r="C178" s="220" t="s">
        <v>239</v>
      </c>
      <c r="D178" t="s">
        <v>428</v>
      </c>
      <c r="E178" s="223">
        <v>529</v>
      </c>
      <c r="F178" s="222" t="s">
        <v>400</v>
      </c>
    </row>
    <row r="179" spans="2:6" ht="13" x14ac:dyDescent="0.3">
      <c r="B179" s="51">
        <v>214</v>
      </c>
      <c r="C179" s="219" t="s">
        <v>421</v>
      </c>
      <c r="D179" t="s">
        <v>429</v>
      </c>
      <c r="E179" s="224">
        <v>529</v>
      </c>
      <c r="F179" s="221"/>
    </row>
    <row r="180" spans="2:6" ht="13" x14ac:dyDescent="0.3">
      <c r="B180" s="51">
        <v>76</v>
      </c>
      <c r="C180" s="220" t="s">
        <v>240</v>
      </c>
      <c r="D180" t="s">
        <v>429</v>
      </c>
      <c r="E180" s="223">
        <v>500</v>
      </c>
      <c r="F180" s="222"/>
    </row>
    <row r="181" spans="2:6" ht="13" x14ac:dyDescent="0.3">
      <c r="B181" s="51">
        <v>88</v>
      </c>
      <c r="C181" s="219" t="s">
        <v>241</v>
      </c>
      <c r="D181" t="s">
        <v>429</v>
      </c>
      <c r="E181" s="224">
        <v>500</v>
      </c>
      <c r="F181" s="221"/>
    </row>
    <row r="182" spans="2:6" ht="13" x14ac:dyDescent="0.3">
      <c r="B182" s="51">
        <v>147</v>
      </c>
      <c r="C182" s="220" t="s">
        <v>281</v>
      </c>
      <c r="D182" t="s">
        <v>429</v>
      </c>
      <c r="E182" s="223">
        <v>500</v>
      </c>
      <c r="F182" s="222"/>
    </row>
    <row r="183" spans="2:6" ht="13" x14ac:dyDescent="0.3">
      <c r="B183" s="51">
        <v>124</v>
      </c>
      <c r="C183" s="219" t="s">
        <v>242</v>
      </c>
      <c r="D183" t="s">
        <v>429</v>
      </c>
      <c r="E183" s="224">
        <v>500</v>
      </c>
      <c r="F183" s="221"/>
    </row>
    <row r="184" spans="2:6" ht="13" x14ac:dyDescent="0.3">
      <c r="B184" s="51">
        <v>125</v>
      </c>
      <c r="C184" s="220" t="s">
        <v>243</v>
      </c>
      <c r="D184" t="s">
        <v>429</v>
      </c>
      <c r="E184" s="223">
        <v>500</v>
      </c>
      <c r="F184" s="222"/>
    </row>
    <row r="185" spans="2:6" ht="13" x14ac:dyDescent="0.3">
      <c r="B185" s="51">
        <v>43</v>
      </c>
      <c r="C185" s="219" t="s">
        <v>244</v>
      </c>
      <c r="D185" t="s">
        <v>429</v>
      </c>
      <c r="E185" s="224">
        <v>500</v>
      </c>
      <c r="F185" s="221"/>
    </row>
    <row r="186" spans="2:6" ht="13" x14ac:dyDescent="0.3">
      <c r="B186" s="51">
        <v>42</v>
      </c>
      <c r="C186" s="220" t="s">
        <v>245</v>
      </c>
      <c r="D186" t="s">
        <v>429</v>
      </c>
      <c r="E186" s="223">
        <v>500</v>
      </c>
      <c r="F186" s="222"/>
    </row>
    <row r="187" spans="2:6" ht="13" x14ac:dyDescent="0.3">
      <c r="B187" s="51">
        <v>109</v>
      </c>
      <c r="C187" s="219" t="s">
        <v>246</v>
      </c>
      <c r="D187" t="s">
        <v>429</v>
      </c>
      <c r="E187" s="224">
        <v>500</v>
      </c>
      <c r="F187" s="221"/>
    </row>
    <row r="188" spans="2:6" ht="13" x14ac:dyDescent="0.3">
      <c r="B188" s="51">
        <v>123</v>
      </c>
      <c r="C188" s="220" t="s">
        <v>247</v>
      </c>
      <c r="D188" t="s">
        <v>429</v>
      </c>
      <c r="E188" s="223">
        <v>500</v>
      </c>
      <c r="F188" s="222"/>
    </row>
    <row r="189" spans="2:6" ht="13" x14ac:dyDescent="0.3">
      <c r="B189" s="51">
        <v>148</v>
      </c>
      <c r="C189" s="219" t="s">
        <v>282</v>
      </c>
      <c r="D189" t="s">
        <v>429</v>
      </c>
      <c r="E189" s="224">
        <v>500</v>
      </c>
      <c r="F189" s="221"/>
    </row>
    <row r="190" spans="2:6" ht="13" x14ac:dyDescent="0.3">
      <c r="B190" s="51">
        <v>89</v>
      </c>
      <c r="C190" s="220" t="s">
        <v>248</v>
      </c>
      <c r="D190" t="s">
        <v>429</v>
      </c>
      <c r="E190" s="223">
        <v>500</v>
      </c>
      <c r="F190" s="222"/>
    </row>
    <row r="191" spans="2:6" ht="13" x14ac:dyDescent="0.3">
      <c r="B191" s="51">
        <v>106</v>
      </c>
      <c r="C191" s="219" t="s">
        <v>249</v>
      </c>
      <c r="D191" t="s">
        <v>429</v>
      </c>
      <c r="E191" s="224">
        <v>500</v>
      </c>
      <c r="F191" s="221"/>
    </row>
    <row r="192" spans="2:6" ht="13" x14ac:dyDescent="0.3">
      <c r="B192" s="51">
        <v>142</v>
      </c>
      <c r="C192" s="220" t="s">
        <v>283</v>
      </c>
      <c r="D192" t="s">
        <v>429</v>
      </c>
      <c r="E192" s="223">
        <v>500</v>
      </c>
      <c r="F192" s="222"/>
    </row>
    <row r="193" spans="2:6" ht="13" x14ac:dyDescent="0.3">
      <c r="B193" s="51">
        <v>146</v>
      </c>
      <c r="C193" s="219" t="s">
        <v>284</v>
      </c>
      <c r="D193" t="s">
        <v>429</v>
      </c>
      <c r="E193" s="224">
        <v>500</v>
      </c>
      <c r="F193" s="221"/>
    </row>
    <row r="194" spans="2:6" ht="13" x14ac:dyDescent="0.3">
      <c r="B194" s="51">
        <v>104</v>
      </c>
      <c r="C194" s="220" t="s">
        <v>250</v>
      </c>
      <c r="D194" t="s">
        <v>429</v>
      </c>
      <c r="E194" s="223">
        <v>500</v>
      </c>
      <c r="F194" s="222"/>
    </row>
    <row r="195" spans="2:6" ht="13" x14ac:dyDescent="0.3">
      <c r="B195" s="51">
        <v>128</v>
      </c>
      <c r="C195" s="219" t="s">
        <v>251</v>
      </c>
      <c r="D195" t="s">
        <v>429</v>
      </c>
      <c r="E195" s="224">
        <v>500</v>
      </c>
      <c r="F195" s="221"/>
    </row>
    <row r="196" spans="2:6" ht="13" x14ac:dyDescent="0.3">
      <c r="B196" s="51">
        <v>38</v>
      </c>
      <c r="C196" s="220" t="s">
        <v>252</v>
      </c>
      <c r="D196" t="s">
        <v>429</v>
      </c>
      <c r="E196" s="223">
        <v>500</v>
      </c>
      <c r="F196" s="222"/>
    </row>
    <row r="197" spans="2:6" ht="13" x14ac:dyDescent="0.3">
      <c r="B197" s="51">
        <v>39</v>
      </c>
      <c r="C197" s="219" t="s">
        <v>253</v>
      </c>
      <c r="D197" t="s">
        <v>428</v>
      </c>
      <c r="E197" s="224">
        <v>500</v>
      </c>
      <c r="F197" s="221" t="s">
        <v>330</v>
      </c>
    </row>
    <row r="198" spans="2:6" ht="13" x14ac:dyDescent="0.3">
      <c r="B198" s="51">
        <v>40</v>
      </c>
      <c r="C198" s="220" t="s">
        <v>254</v>
      </c>
      <c r="D198" t="s">
        <v>429</v>
      </c>
      <c r="E198" s="223">
        <v>500</v>
      </c>
      <c r="F198" s="222"/>
    </row>
    <row r="199" spans="2:6" ht="13" x14ac:dyDescent="0.3">
      <c r="B199" s="51">
        <v>41</v>
      </c>
      <c r="C199" s="219" t="s">
        <v>255</v>
      </c>
      <c r="D199" t="s">
        <v>429</v>
      </c>
      <c r="E199" s="224">
        <v>500</v>
      </c>
      <c r="F199" s="221"/>
    </row>
    <row r="200" spans="2:6" ht="13" x14ac:dyDescent="0.3">
      <c r="B200" s="51">
        <v>140</v>
      </c>
      <c r="C200" s="220" t="s">
        <v>307</v>
      </c>
      <c r="D200" t="s">
        <v>429</v>
      </c>
      <c r="E200" s="223">
        <v>500</v>
      </c>
      <c r="F200" s="222"/>
    </row>
    <row r="201" spans="2:6" ht="13" x14ac:dyDescent="0.3">
      <c r="B201" s="51">
        <v>107</v>
      </c>
      <c r="C201" s="219" t="s">
        <v>256</v>
      </c>
      <c r="D201" t="s">
        <v>429</v>
      </c>
      <c r="E201" s="224">
        <v>500</v>
      </c>
      <c r="F201" s="221"/>
    </row>
    <row r="202" spans="2:6" ht="13" x14ac:dyDescent="0.3">
      <c r="B202" s="51">
        <v>139</v>
      </c>
      <c r="C202" s="220" t="s">
        <v>308</v>
      </c>
      <c r="D202" t="s">
        <v>429</v>
      </c>
      <c r="E202" s="223">
        <v>500</v>
      </c>
      <c r="F202" s="222"/>
    </row>
    <row r="203" spans="2:6" ht="13" x14ac:dyDescent="0.3">
      <c r="B203" s="51">
        <v>105</v>
      </c>
      <c r="C203" s="219" t="s">
        <v>257</v>
      </c>
      <c r="D203" t="s">
        <v>429</v>
      </c>
      <c r="E203" s="224">
        <v>500</v>
      </c>
      <c r="F203" s="221"/>
    </row>
    <row r="204" spans="2:6" ht="13" x14ac:dyDescent="0.3">
      <c r="B204" s="51">
        <v>126</v>
      </c>
      <c r="C204" s="220" t="s">
        <v>258</v>
      </c>
      <c r="D204" t="s">
        <v>429</v>
      </c>
      <c r="E204" s="223">
        <v>500</v>
      </c>
      <c r="F204" s="222"/>
    </row>
    <row r="205" spans="2:6" ht="13" x14ac:dyDescent="0.3">
      <c r="B205" s="51">
        <v>151</v>
      </c>
      <c r="C205" s="219" t="s">
        <v>285</v>
      </c>
      <c r="D205" t="s">
        <v>429</v>
      </c>
      <c r="E205" s="224">
        <v>500</v>
      </c>
      <c r="F205" s="221"/>
    </row>
    <row r="206" spans="2:6" ht="13" x14ac:dyDescent="0.3">
      <c r="B206" s="51">
        <v>127</v>
      </c>
      <c r="C206" s="220" t="s">
        <v>259</v>
      </c>
      <c r="D206" t="s">
        <v>429</v>
      </c>
      <c r="E206" s="223">
        <v>500</v>
      </c>
      <c r="F206" s="222"/>
    </row>
    <row r="207" spans="2:6" ht="13" x14ac:dyDescent="0.3">
      <c r="B207" s="51">
        <v>108</v>
      </c>
      <c r="C207" s="219" t="s">
        <v>260</v>
      </c>
      <c r="D207" t="s">
        <v>429</v>
      </c>
      <c r="E207" s="224">
        <v>500</v>
      </c>
      <c r="F207" s="221"/>
    </row>
    <row r="208" spans="2:6" ht="13" x14ac:dyDescent="0.3">
      <c r="B208" s="51">
        <v>85</v>
      </c>
      <c r="C208" s="220" t="s">
        <v>261</v>
      </c>
      <c r="D208" t="s">
        <v>429</v>
      </c>
      <c r="E208" s="223">
        <v>500</v>
      </c>
      <c r="F208" s="222"/>
    </row>
    <row r="209" spans="2:6" ht="13" x14ac:dyDescent="0.3">
      <c r="B209" s="51">
        <v>122</v>
      </c>
      <c r="C209" s="219" t="s">
        <v>262</v>
      </c>
      <c r="D209" t="s">
        <v>429</v>
      </c>
      <c r="E209" s="224">
        <v>500</v>
      </c>
      <c r="F209" s="221"/>
    </row>
    <row r="210" spans="2:6" ht="13" x14ac:dyDescent="0.3">
      <c r="B210" s="51">
        <v>90</v>
      </c>
      <c r="C210" s="220" t="s">
        <v>263</v>
      </c>
      <c r="D210" t="s">
        <v>429</v>
      </c>
      <c r="E210" s="223">
        <v>500</v>
      </c>
      <c r="F210" s="222"/>
    </row>
    <row r="211" spans="2:6" ht="13" x14ac:dyDescent="0.3">
      <c r="B211" s="51">
        <v>70</v>
      </c>
      <c r="C211" s="219" t="s">
        <v>264</v>
      </c>
      <c r="D211" t="s">
        <v>428</v>
      </c>
      <c r="E211" s="224"/>
      <c r="F211" s="221"/>
    </row>
    <row r="212" spans="2:6" ht="13" x14ac:dyDescent="0.3">
      <c r="B212" s="51">
        <v>71</v>
      </c>
      <c r="C212" s="220" t="s">
        <v>265</v>
      </c>
      <c r="D212" t="s">
        <v>428</v>
      </c>
      <c r="E212" s="223">
        <v>502</v>
      </c>
      <c r="F212" s="222" t="s">
        <v>331</v>
      </c>
    </row>
    <row r="213" spans="2:6" ht="13" x14ac:dyDescent="0.3">
      <c r="B213" s="51">
        <v>84</v>
      </c>
      <c r="C213" s="219" t="s">
        <v>266</v>
      </c>
      <c r="D213" t="s">
        <v>429</v>
      </c>
      <c r="E213" s="224">
        <v>502</v>
      </c>
      <c r="F213" s="221"/>
    </row>
    <row r="214" spans="2:6" ht="13" x14ac:dyDescent="0.3">
      <c r="B214" s="51">
        <v>72</v>
      </c>
      <c r="C214" s="220" t="s">
        <v>267</v>
      </c>
      <c r="D214" t="s">
        <v>428</v>
      </c>
      <c r="E214" s="223"/>
      <c r="F214" s="222"/>
    </row>
    <row r="215" spans="2:6" ht="13" x14ac:dyDescent="0.3">
      <c r="B215" s="51">
        <v>215</v>
      </c>
      <c r="C215" s="219" t="s">
        <v>422</v>
      </c>
      <c r="D215" t="s">
        <v>428</v>
      </c>
      <c r="E215" s="224"/>
      <c r="F215" s="221"/>
    </row>
    <row r="216" spans="2:6" ht="13" x14ac:dyDescent="0.3">
      <c r="B216" s="51">
        <v>33</v>
      </c>
      <c r="C216" s="219" t="s">
        <v>268</v>
      </c>
      <c r="D216" t="s">
        <v>428</v>
      </c>
      <c r="E216" s="224">
        <v>528</v>
      </c>
      <c r="F216" s="221" t="s">
        <v>399</v>
      </c>
    </row>
    <row r="217" spans="2:6" ht="13" x14ac:dyDescent="0.3">
      <c r="B217" s="51">
        <v>210</v>
      </c>
      <c r="C217" s="220" t="s">
        <v>423</v>
      </c>
      <c r="D217" t="s">
        <v>429</v>
      </c>
      <c r="E217" s="223">
        <v>528</v>
      </c>
      <c r="F217" s="222"/>
    </row>
    <row r="218" spans="2:6" ht="13" x14ac:dyDescent="0.3">
      <c r="B218" s="51">
        <v>73</v>
      </c>
      <c r="C218" s="219" t="s">
        <v>269</v>
      </c>
      <c r="D218" t="s">
        <v>428</v>
      </c>
      <c r="E218" s="224"/>
      <c r="F218" s="221"/>
    </row>
    <row r="219" spans="2:6" ht="13" x14ac:dyDescent="0.3">
      <c r="B219" s="51">
        <v>168</v>
      </c>
      <c r="C219" s="220" t="s">
        <v>377</v>
      </c>
      <c r="D219" t="s">
        <v>428</v>
      </c>
      <c r="E219" s="223"/>
      <c r="F219" s="222"/>
    </row>
    <row r="220" spans="2:6" ht="13" x14ac:dyDescent="0.3">
      <c r="B220" s="51">
        <v>198</v>
      </c>
      <c r="C220" s="219" t="s">
        <v>424</v>
      </c>
      <c r="D220" t="s">
        <v>428</v>
      </c>
      <c r="E220" s="224"/>
      <c r="F220" s="221"/>
    </row>
    <row r="221" spans="2:6" ht="13" x14ac:dyDescent="0.3">
      <c r="B221" s="51">
        <v>211</v>
      </c>
      <c r="C221" s="220" t="s">
        <v>425</v>
      </c>
      <c r="D221" t="s">
        <v>428</v>
      </c>
      <c r="E221" s="223"/>
      <c r="F221" s="222"/>
    </row>
    <row r="222" spans="2:6" ht="13" x14ac:dyDescent="0.3">
      <c r="B222" s="51">
        <v>155</v>
      </c>
      <c r="C222" s="219" t="s">
        <v>270</v>
      </c>
      <c r="D222" t="s">
        <v>429</v>
      </c>
      <c r="E222" s="224">
        <v>509</v>
      </c>
      <c r="F222" s="221"/>
    </row>
    <row r="223" spans="2:6" ht="13" x14ac:dyDescent="0.3">
      <c r="B223" s="51">
        <v>195</v>
      </c>
      <c r="C223" s="220" t="s">
        <v>387</v>
      </c>
      <c r="D223" t="s">
        <v>429</v>
      </c>
      <c r="E223" s="223">
        <v>525</v>
      </c>
      <c r="F223" s="222"/>
    </row>
    <row r="224" spans="2:6" ht="13" x14ac:dyDescent="0.3">
      <c r="B224" s="51">
        <v>194</v>
      </c>
      <c r="C224" s="219" t="s">
        <v>386</v>
      </c>
      <c r="D224" t="s">
        <v>428</v>
      </c>
      <c r="E224" s="224">
        <v>525</v>
      </c>
      <c r="F224" s="221" t="s">
        <v>333</v>
      </c>
    </row>
    <row r="225" spans="2:6" ht="13" x14ac:dyDescent="0.3">
      <c r="B225" s="51">
        <v>221</v>
      </c>
      <c r="C225" s="220" t="s">
        <v>435</v>
      </c>
      <c r="D225" t="s">
        <v>429</v>
      </c>
      <c r="E225" s="223">
        <v>525</v>
      </c>
      <c r="F225" s="222"/>
    </row>
    <row r="226" spans="2:6" ht="13" x14ac:dyDescent="0.3">
      <c r="B226" s="51">
        <v>222</v>
      </c>
      <c r="C226" s="219" t="s">
        <v>436</v>
      </c>
      <c r="D226" t="s">
        <v>429</v>
      </c>
      <c r="E226" s="224">
        <v>525</v>
      </c>
      <c r="F226" s="221"/>
    </row>
    <row r="227" spans="2:6" ht="13" x14ac:dyDescent="0.3">
      <c r="B227" s="59" t="s">
        <v>310</v>
      </c>
      <c r="C227" s="55" t="s">
        <v>311</v>
      </c>
    </row>
    <row r="228" spans="2:6" ht="13" x14ac:dyDescent="0.3">
      <c r="B228">
        <v>500</v>
      </c>
      <c r="C228" t="s">
        <v>330</v>
      </c>
      <c r="E228" s="52"/>
    </row>
    <row r="229" spans="2:6" ht="13" x14ac:dyDescent="0.3">
      <c r="B229">
        <v>501</v>
      </c>
      <c r="C229" t="s">
        <v>334</v>
      </c>
      <c r="E229" s="52"/>
    </row>
    <row r="230" spans="2:6" ht="13" x14ac:dyDescent="0.3">
      <c r="B230">
        <v>502</v>
      </c>
      <c r="C230" t="s">
        <v>331</v>
      </c>
      <c r="E230" s="52"/>
    </row>
    <row r="231" spans="2:6" ht="13" x14ac:dyDescent="0.3">
      <c r="B231">
        <v>503</v>
      </c>
      <c r="C231" t="s">
        <v>327</v>
      </c>
      <c r="E231" s="52"/>
    </row>
    <row r="232" spans="2:6" ht="13" x14ac:dyDescent="0.3">
      <c r="B232">
        <v>504</v>
      </c>
      <c r="C232" t="s">
        <v>323</v>
      </c>
      <c r="E232" s="52"/>
    </row>
    <row r="233" spans="2:6" ht="13" x14ac:dyDescent="0.3">
      <c r="B233">
        <v>505</v>
      </c>
      <c r="C233" t="s">
        <v>395</v>
      </c>
      <c r="E233" s="52"/>
    </row>
    <row r="234" spans="2:6" ht="13" x14ac:dyDescent="0.3">
      <c r="B234">
        <v>506</v>
      </c>
      <c r="C234" t="s">
        <v>370</v>
      </c>
      <c r="E234" s="52"/>
    </row>
    <row r="235" spans="2:6" ht="13" x14ac:dyDescent="0.3">
      <c r="B235">
        <v>507</v>
      </c>
      <c r="C235" t="s">
        <v>326</v>
      </c>
      <c r="E235" s="52"/>
    </row>
    <row r="236" spans="2:6" ht="13" x14ac:dyDescent="0.3">
      <c r="B236">
        <v>508</v>
      </c>
      <c r="C236" t="s">
        <v>325</v>
      </c>
      <c r="E236" s="52"/>
    </row>
    <row r="237" spans="2:6" ht="13" x14ac:dyDescent="0.3">
      <c r="B237">
        <v>509</v>
      </c>
      <c r="C237" t="s">
        <v>332</v>
      </c>
      <c r="E237" s="53"/>
    </row>
    <row r="238" spans="2:6" ht="13" x14ac:dyDescent="0.3">
      <c r="B238">
        <v>510</v>
      </c>
      <c r="C238" t="s">
        <v>321</v>
      </c>
      <c r="E238" s="52"/>
    </row>
    <row r="239" spans="2:6" ht="13" x14ac:dyDescent="0.3">
      <c r="B239">
        <v>511</v>
      </c>
      <c r="C239" t="s">
        <v>317</v>
      </c>
      <c r="E239" s="52"/>
    </row>
    <row r="240" spans="2:6" ht="13" x14ac:dyDescent="0.3">
      <c r="B240">
        <v>512</v>
      </c>
      <c r="C240" t="s">
        <v>319</v>
      </c>
      <c r="E240" s="52"/>
    </row>
    <row r="241" spans="2:5" ht="13" x14ac:dyDescent="0.3">
      <c r="B241">
        <v>513</v>
      </c>
      <c r="C241" t="s">
        <v>328</v>
      </c>
      <c r="E241" s="52"/>
    </row>
    <row r="242" spans="2:5" ht="13" x14ac:dyDescent="0.3">
      <c r="B242">
        <v>514</v>
      </c>
      <c r="C242" t="s">
        <v>320</v>
      </c>
      <c r="E242" s="52"/>
    </row>
    <row r="243" spans="2:5" ht="13" x14ac:dyDescent="0.3">
      <c r="B243">
        <v>515</v>
      </c>
      <c r="C243" t="s">
        <v>335</v>
      </c>
      <c r="E243" s="52"/>
    </row>
    <row r="244" spans="2:5" ht="13" x14ac:dyDescent="0.3">
      <c r="B244">
        <v>516</v>
      </c>
      <c r="C244" t="s">
        <v>336</v>
      </c>
      <c r="E244" s="52"/>
    </row>
    <row r="245" spans="2:5" ht="13" x14ac:dyDescent="0.3">
      <c r="B245">
        <v>517</v>
      </c>
      <c r="C245" t="s">
        <v>337</v>
      </c>
      <c r="E245" s="53"/>
    </row>
    <row r="246" spans="2:5" ht="13" x14ac:dyDescent="0.3">
      <c r="B246">
        <v>518</v>
      </c>
      <c r="C246" t="s">
        <v>396</v>
      </c>
      <c r="E246" s="53"/>
    </row>
    <row r="247" spans="2:5" ht="13" x14ac:dyDescent="0.3">
      <c r="B247">
        <v>519</v>
      </c>
      <c r="C247" t="s">
        <v>397</v>
      </c>
      <c r="E247" s="52"/>
    </row>
    <row r="248" spans="2:5" ht="13" x14ac:dyDescent="0.3">
      <c r="B248">
        <v>520</v>
      </c>
      <c r="C248" t="s">
        <v>324</v>
      </c>
      <c r="E248" s="52"/>
    </row>
    <row r="249" spans="2:5" ht="13" x14ac:dyDescent="0.3">
      <c r="B249">
        <v>521</v>
      </c>
      <c r="C249" t="s">
        <v>316</v>
      </c>
      <c r="E249" s="52"/>
    </row>
    <row r="250" spans="2:5" x14ac:dyDescent="0.25">
      <c r="B250">
        <v>522</v>
      </c>
      <c r="C250" t="s">
        <v>318</v>
      </c>
    </row>
    <row r="251" spans="2:5" x14ac:dyDescent="0.25">
      <c r="B251">
        <v>523</v>
      </c>
      <c r="C251" t="s">
        <v>322</v>
      </c>
    </row>
    <row r="252" spans="2:5" x14ac:dyDescent="0.25">
      <c r="B252">
        <v>524</v>
      </c>
      <c r="C252" t="s">
        <v>329</v>
      </c>
    </row>
    <row r="253" spans="2:5" x14ac:dyDescent="0.25">
      <c r="B253">
        <v>525</v>
      </c>
      <c r="C253" t="s">
        <v>333</v>
      </c>
    </row>
    <row r="254" spans="2:5" x14ac:dyDescent="0.25">
      <c r="B254">
        <v>526</v>
      </c>
      <c r="C254" t="s">
        <v>403</v>
      </c>
    </row>
    <row r="255" spans="2:5" x14ac:dyDescent="0.25">
      <c r="B255">
        <v>527</v>
      </c>
      <c r="C255" t="s">
        <v>398</v>
      </c>
    </row>
    <row r="256" spans="2:5" x14ac:dyDescent="0.25">
      <c r="B256">
        <v>528</v>
      </c>
      <c r="C256" t="s">
        <v>399</v>
      </c>
    </row>
    <row r="257" spans="2:3" x14ac:dyDescent="0.25">
      <c r="B257">
        <v>529</v>
      </c>
      <c r="C257" t="s">
        <v>400</v>
      </c>
    </row>
    <row r="258" spans="2:3" x14ac:dyDescent="0.25">
      <c r="B258">
        <v>530</v>
      </c>
      <c r="C258" t="s">
        <v>401</v>
      </c>
    </row>
    <row r="259" spans="2:3" x14ac:dyDescent="0.25">
      <c r="B259">
        <v>531</v>
      </c>
      <c r="C259" t="s">
        <v>402</v>
      </c>
    </row>
    <row r="260" spans="2:3" ht="13" x14ac:dyDescent="0.3">
      <c r="B260">
        <v>532</v>
      </c>
      <c r="C260" s="51" t="s">
        <v>444</v>
      </c>
    </row>
    <row r="268" spans="2:3" ht="13" x14ac:dyDescent="0.3">
      <c r="B268" s="51"/>
      <c r="C268" s="51"/>
    </row>
    <row r="269" spans="2:3" ht="13" x14ac:dyDescent="0.3">
      <c r="B269" s="51"/>
      <c r="C269" s="51"/>
    </row>
    <row r="270" spans="2:3" ht="13" x14ac:dyDescent="0.3">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Bruno, Kishena</cp:lastModifiedBy>
  <cp:lastPrinted>2019-09-19T15:49:26Z</cp:lastPrinted>
  <dcterms:created xsi:type="dcterms:W3CDTF">2009-11-18T14:37:23Z</dcterms:created>
  <dcterms:modified xsi:type="dcterms:W3CDTF">2023-04-11T15:12:11Z</dcterms:modified>
</cp:coreProperties>
</file>