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6-27 Templates\"/>
    </mc:Choice>
  </mc:AlternateContent>
  <xr:revisionPtr revIDLastSave="0" documentId="13_ncr:1_{8B930F4A-5729-454D-BDC1-783D903DBC57}" xr6:coauthVersionLast="47" xr6:coauthVersionMax="47" xr10:uidLastSave="{00000000-0000-0000-0000-000000000000}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District'!$C$5:$F$682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District'!$D$6:$D$682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District'!$B$2:$F$682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District'!$C$5:$F$682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I11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<sst xmlns="http://schemas.openxmlformats.org/spreadsheetml/2006/main" count="3304" uniqueCount="1831">
  <si>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</si>
  <si>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</si>
  <si>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</si>
  <si>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</si>
  <si>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</si>
  <si>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</si>
  <si>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</si>
  <si>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</si>
  <si>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</si>
  <si>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</si>
  <si>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</si>
  <si>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</si>
  <si>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</si>
  <si>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</si>
  <si>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</si>
  <si>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</si>
  <si>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</si>
  <si>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</si>
  <si>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</si>
  <si>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</si>
  <si>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</si>
  <si>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</si>
  <si>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</si>
  <si>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</si>
  <si>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</si>
  <si>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</si>
  <si>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</si>
  <si>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</si>
  <si>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</si>
  <si>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</si>
  <si>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</si>
  <si>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</si>
  <si>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</si>
  <si>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</si>
  <si>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</si>
  <si>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</si>
  <si>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</si>
  <si>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</si>
  <si>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</si>
  <si>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</si>
  <si>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</si>
  <si>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</si>
  <si>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</si>
  <si>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</si>
  <si>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</si>
  <si>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</si>
  <si>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</si>
  <si>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</si>
  <si>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</si>
  <si>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</si>
  <si>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</si>
  <si>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</si>
  <si>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</si>
  <si>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</si>
  <si>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</si>
  <si>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</si>
  <si>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</si>
  <si>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</si>
  <si>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</si>
  <si>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</si>
  <si>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</si>
  <si>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</si>
  <si>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</si>
  <si>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</si>
  <si>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</si>
  <si>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</si>
  <si>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</si>
  <si>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</si>
  <si>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</si>
  <si>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</si>
  <si>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</si>
  <si>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</si>
  <si>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</si>
  <si>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</si>
  <si>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</si>
  <si>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</si>
  <si>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</si>
  <si>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</si>
  <si>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</si>
  <si>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</si>
  <si>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</si>
  <si>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</si>
  <si>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</si>
  <si>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</si>
  <si>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</si>
  <si>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</si>
  <si>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</si>
  <si>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</si>
  <si>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</si>
  <si>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</si>
  <si>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</si>
  <si>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</si>
  <si>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</si>
  <si>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</si>
  <si>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</si>
  <si>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</si>
  <si>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</si>
  <si>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</si>
  <si>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</si>
  <si>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</si>
  <si>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</si>
  <si>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</si>
  <si>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</si>
  <si>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</si>
  <si>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</si>
  <si>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</si>
  <si>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</si>
  <si>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</si>
  <si>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</si>
  <si>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</si>
  <si>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</si>
  <si>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</si>
  <si>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</si>
  <si>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</si>
  <si>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</si>
  <si>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</si>
  <si>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</si>
  <si>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</si>
  <si>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</si>
  <si>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</si>
  <si>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</si>
  <si>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</si>
  <si>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</si>
  <si>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</si>
  <si>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</si>
  <si>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</si>
  <si>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</si>
  <si>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</si>
  <si>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</si>
  <si>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</si>
  <si>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</si>
  <si>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</si>
  <si>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</si>
  <si>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</si>
  <si>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</si>
  <si>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</si>
  <si>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</si>
  <si>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</si>
  <si>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</si>
  <si>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</si>
  <si>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</si>
  <si>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</si>
  <si>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</si>
  <si>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</si>
  <si>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</si>
  <si>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</si>
  <si>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</si>
  <si>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</si>
  <si>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</si>
  <si>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</si>
  <si>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</si>
  <si>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</si>
  <si>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</si>
  <si>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</si>
  <si>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</si>
  <si>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</si>
  <si>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</si>
  <si>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</si>
  <si>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</si>
  <si>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</si>
  <si>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</si>
  <si>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</si>
  <si>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</si>
  <si>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</si>
  <si>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</si>
  <si>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</si>
  <si>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</si>
  <si>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</si>
  <si>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</si>
  <si>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</si>
  <si>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</si>
  <si>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</si>
  <si>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</si>
  <si>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</si>
  <si>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</si>
  <si>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</si>
  <si>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</si>
  <si>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</si>
  <si>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</si>
  <si>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</si>
  <si>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</si>
  <si>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</si>
  <si>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</si>
  <si>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</si>
  <si>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</si>
  <si>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</si>
  <si>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</si>
  <si>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</si>
  <si>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</si>
  <si>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</si>
  <si>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</si>
  <si>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</si>
  <si>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</si>
  <si>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</si>
  <si>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</si>
  <si>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</si>
  <si>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</si>
  <si>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</si>
  <si>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</si>
  <si>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</si>
  <si>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</si>
  <si>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</si>
  <si>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</si>
  <si>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</si>
  <si>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</si>
  <si>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</si>
  <si>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</si>
  <si>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</si>
  <si>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</si>
  <si>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</si>
  <si>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</si>
  <si>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</si>
  <si>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</si>
  <si>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</si>
  <si>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</si>
  <si>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</si>
  <si>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</si>
  <si>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</si>
  <si>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</si>
  <si>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</si>
  <si>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</si>
  <si>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</si>
  <si>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</si>
  <si>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</si>
  <si>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</si>
  <si>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</si>
  <si>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</si>
  <si>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</si>
  <si>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</si>
  <si>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</si>
  <si>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</si>
  <si>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</si>
  <si>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</si>
  <si>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</si>
  <si>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</si>
  <si>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</si>
  <si>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</si>
  <si>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</si>
  <si>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</si>
  <si>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</si>
  <si>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</si>
  <si>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</si>
  <si>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</si>
  <si>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</si>
  <si>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</si>
  <si>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</si>
  <si>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</si>
  <si>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</si>
  <si>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</si>
  <si>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</si>
  <si>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</si>
  <si>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</si>
  <si>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</si>
  <si>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</si>
  <si>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</si>
  <si>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</si>
  <si>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</si>
  <si>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</si>
  <si>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</si>
  <si>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</si>
  <si>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</si>
  <si>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</si>
  <si>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</si>
  <si>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</si>
  <si>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</si>
  <si>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</si>
  <si>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</si>
  <si>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</si>
  <si>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</si>
  <si>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</si>
  <si>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</si>
  <si>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</si>
  <si>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</si>
  <si>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</si>
  <si>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</si>
  <si>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</si>
  <si>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</si>
  <si>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</si>
  <si>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</si>
  <si>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</si>
  <si>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</si>
  <si>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</si>
  <si>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</si>
  <si>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</si>
  <si>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</si>
  <si>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</si>
  <si>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</si>
  <si>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</si>
  <si>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</si>
  <si>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</si>
  <si>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</si>
  <si>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</si>
  <si>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</si>
  <si>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</si>
  <si>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</si>
  <si>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</si>
  <si>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</si>
  <si>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</si>
  <si>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</si>
  <si>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</si>
  <si>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</si>
  <si>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</si>
  <si>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</si>
  <si>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</si>
  <si>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</si>
  <si>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</si>
  <si>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</si>
  <si>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</si>
  <si>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</si>
  <si>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</si>
  <si>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</si>
  <si>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</si>
  <si>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</si>
  <si>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</si>
  <si>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</si>
  <si>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</si>
  <si>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</si>
  <si>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</si>
  <si>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</si>
  <si>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</si>
  <si>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</si>
  <si>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</si>
  <si>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</si>
  <si>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</si>
  <si>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</si>
  <si>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</si>
  <si>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</si>
  <si>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</si>
  <si>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</si>
  <si>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</si>
  <si>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</si>
  <si>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</si>
  <si>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</si>
  <si>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</si>
  <si>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</si>
  <si>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</si>
  <si>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</si>
  <si>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</si>
  <si>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</si>
  <si>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</si>
  <si>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</si>
  <si>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</si>
  <si>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</si>
  <si>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</si>
  <si>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</si>
  <si>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</si>
  <si>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</si>
  <si>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</si>
  <si>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</si>
  <si>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</si>
  <si>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</si>
  <si>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</si>
  <si>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</si>
  <si>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</si>
  <si>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</si>
  <si>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</si>
  <si>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</si>
  <si>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</si>
  <si>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</si>
  <si>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</si>
  <si>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</si>
  <si>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</si>
  <si>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</si>
  <si>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</si>
  <si>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</si>
  <si>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</si>
  <si>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</si>
  <si>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</si>
  <si>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</si>
  <si>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</si>
  <si>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</si>
  <si>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</si>
  <si>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</si>
  <si>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</si>
  <si>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</si>
  <si>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</si>
  <si>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</si>
  <si>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</si>
  <si>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</si>
  <si>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</si>
  <si>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</si>
  <si>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</si>
  <si>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</si>
  <si>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</si>
  <si>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</si>
  <si>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</si>
  <si>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</si>
  <si>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</si>
  <si>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</si>
  <si>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</si>
  <si>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</si>
  <si>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</si>
  <si>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</si>
  <si>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</si>
  <si>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</si>
  <si>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</si>
  <si>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</si>
  <si>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</si>
  <si>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</si>
  <si>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</si>
  <si>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</si>
  <si>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</si>
  <si>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</si>
  <si>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</si>
  <si>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</si>
  <si>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</si>
  <si>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</si>
  <si>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</si>
  <si>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</si>
  <si>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</si>
  <si>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</si>
  <si>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</si>
  <si>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</si>
  <si>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</si>
  <si>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</si>
  <si>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</si>
  <si>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</si>
  <si>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</si>
  <si>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</si>
  <si>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</si>
  <si>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</si>
  <si>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</si>
  <si>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</si>
  <si>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</si>
  <si>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</si>
  <si>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</si>
  <si>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</si>
  <si>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</si>
  <si>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</si>
  <si>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</si>
  <si>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</si>
  <si>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</si>
  <si>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</si>
  <si>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</si>
  <si>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</si>
  <si>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</si>
  <si>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</si>
  <si>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</si>
  <si>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</si>
  <si>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</si>
  <si>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</si>
  <si>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</si>
  <si>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</si>
  <si>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</si>
  <si>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</si>
  <si>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</si>
  <si>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</si>
  <si>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</si>
  <si>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</si>
  <si>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</si>
  <si>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</si>
  <si>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</si>
  <si>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</si>
  <si>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</si>
  <si>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</si>
  <si>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</si>
  <si>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</si>
  <si>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</si>
  <si>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</si>
  <si>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</si>
  <si>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</si>
  <si>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</si>
  <si>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</si>
  <si>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</si>
  <si>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</si>
  <si>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</si>
  <si>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</si>
  <si>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</si>
  <si>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</si>
  <si>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</si>
  <si>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</si>
  <si>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</si>
  <si>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</si>
  <si>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</si>
  <si>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</si>
  <si>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</si>
  <si>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</si>
  <si>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</si>
  <si>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</si>
  <si>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</si>
  <si>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</si>
  <si>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</si>
  <si>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</si>
  <si>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</si>
  <si>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</si>
  <si>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</si>
  <si>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</si>
  <si>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</si>
  <si>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</si>
  <si>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</si>
  <si>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</si>
  <si>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</si>
  <si>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</si>
  <si>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</si>
  <si>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</si>
  <si>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</si>
  <si>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</si>
  <si>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</si>
  <si>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</si>
  <si>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</si>
  <si>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</si>
  <si>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</si>
  <si>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</si>
  <si>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</si>
  <si>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</si>
  <si>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</si>
  <si>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</si>
  <si>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</si>
  <si>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</si>
  <si>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</si>
  <si>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</si>
  <si>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</si>
  <si>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</si>
  <si>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</si>
  <si>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</si>
  <si>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</si>
  <si>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</si>
  <si>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</si>
  <si>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</si>
  <si>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</si>
  <si>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</si>
  <si>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</si>
  <si>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</si>
  <si>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</si>
  <si>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</si>
  <si>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</si>
  <si>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</si>
  <si>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</si>
  <si>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</si>
  <si>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</si>
  <si>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</si>
  <si>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</si>
  <si>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</si>
  <si>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</si>
  <si>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</si>
  <si>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</si>
  <si>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</si>
  <si>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</si>
  <si>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</si>
  <si>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</si>
  <si>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</si>
  <si>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</si>
  <si>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</si>
  <si>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</si>
  <si>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</si>
  <si>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</si>
  <si>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</si>
  <si>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</si>
  <si>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</si>
  <si>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</si>
  <si>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</si>
  <si>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</si>
  <si>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</si>
  <si>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</si>
  <si>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</si>
  <si>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</si>
  <si>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</si>
  <si>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</si>
  <si>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</si>
  <si>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</si>
  <si>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</si>
  <si>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</si>
  <si>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</si>
  <si>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</si>
  <si>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</si>
  <si>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</si>
  <si>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</si>
  <si>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</si>
  <si>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</si>
  <si>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</si>
  <si>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</si>
  <si>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</si>
  <si>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</si>
  <si>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</si>
  <si>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</si>
  <si>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</si>
  <si>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</si>
  <si>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</si>
  <si>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</si>
  <si>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</si>
  <si>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</si>
  <si>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</si>
  <si>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</si>
  <si>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</si>
  <si>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</si>
  <si>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</si>
  <si>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</si>
  <si>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</si>
  <si>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</si>
  <si>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</si>
  <si>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</si>
  <si>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</si>
  <si>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</si>
  <si>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</si>
  <si>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</si>
  <si>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</si>
  <si>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</si>
  <si>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</si>
  <si>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</si>
  <si>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</si>
  <si>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</si>
  <si>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</si>
  <si>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</si>
  <si>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</si>
  <si>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</si>
  <si>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</si>
  <si>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</si>
  <si>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</si>
  <si>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</si>
  <si>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</si>
  <si>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</si>
  <si>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</si>
  <si>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</si>
  <si>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</si>
  <si>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</si>
  <si>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</si>
  <si>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</si>
  <si>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</si>
  <si>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</si>
  <si>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</si>
  <si>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</si>
  <si>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</si>
  <si>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</si>
  <si>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</si>
  <si>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</si>
  <si>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</si>
  <si>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</si>
  <si>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</si>
  <si>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</si>
  <si>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</si>
  <si>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</si>
  <si>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</si>
  <si>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</si>
  <si>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</si>
  <si>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</si>
  <si>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</si>
  <si>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</si>
  <si>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</si>
  <si>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</si>
  <si>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</si>
  <si>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</si>
  <si>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</si>
  <si>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</si>
  <si>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</si>
  <si>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</si>
  <si>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</si>
  <si>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</si>
  <si>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</si>
  <si>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</si>
  <si>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</si>
  <si>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</si>
  <si>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</si>
  <si>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</si>
  <si>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</si>
  <si>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</si>
  <si>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</si>
  <si>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</si>
  <si>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</si>
  <si>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</si>
  <si>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</si>
  <si>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</si>
  <si>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</si>
  <si>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</si>
  <si>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</si>
  <si>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</si>
  <si>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</si>
  <si>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</si>
  <si>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</si>
  <si>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</si>
  <si>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</si>
  <si>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</si>
  <si>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</si>
  <si>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</si>
  <si>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</si>
  <si>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</si>
  <si>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</si>
  <si>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</si>
  <si>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</si>
  <si>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</si>
  <si>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</si>
  <si>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</si>
  <si>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</si>
  <si>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</si>
  <si>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</si>
  <si>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</si>
  <si>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</si>
  <si>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</si>
  <si>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</si>
  <si>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</si>
  <si>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</si>
  <si>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</si>
  <si>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</si>
  <si>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</si>
  <si>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</si>
  <si>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</si>
  <si>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</si>
  <si>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</si>
  <si>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</si>
  <si>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</si>
  <si>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</si>
  <si>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</si>
  <si>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</si>
  <si>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</si>
  <si>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</si>
  <si>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</si>
  <si>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</si>
  <si>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</si>
  <si>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</si>
  <si>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</si>
  <si>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</si>
  <si>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</si>
  <si>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</si>
  <si>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</si>
  <si>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</si>
  <si>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</si>
  <si>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</si>
  <si>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</si>
  <si>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</si>
  <si>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</si>
  <si>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</si>
  <si>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</si>
  <si>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</si>
  <si>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</si>
  <si>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</si>
  <si>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</si>
  <si>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</si>
  <si>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</si>
  <si>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</si>
  <si>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</si>
  <si>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</si>
  <si>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</si>
  <si>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</si>
  <si>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</si>
  <si>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</si>
  <si>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</si>
  <si>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</si>
  <si>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</si>
  <si>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</si>
  <si>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</si>
  <si>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</si>
  <si>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</si>
  <si>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</si>
  <si>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</si>
  <si>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</si>
  <si>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</si>
  <si>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</si>
  <si>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</si>
  <si>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</si>
  <si>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</si>
  <si>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</si>
  <si>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</si>
  <si>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</si>
  <si>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</si>
  <si>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</si>
  <si>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</si>
  <si>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</si>
  <si>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</si>
  <si>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</si>
  <si>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</si>
  <si>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</si>
  <si>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</si>
  <si>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</si>
  <si>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</si>
  <si>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</si>
  <si>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</si>
  <si>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</si>
  <si>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</si>
  <si>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</si>
  <si>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</si>
  <si>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</si>
  <si>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</si>
  <si>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</si>
  <si>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</si>
  <si>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</si>
  <si>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</si>
  <si>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</si>
  <si>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</si>
  <si>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</si>
  <si>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</si>
  <si>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</si>
  <si>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</si>
  <si>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</si>
  <si>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</si>
  <si>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</si>
  <si>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</si>
  <si>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</si>
  <si>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</si>
  <si>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</si>
  <si>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</si>
  <si>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</si>
  <si>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</si>
  <si>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</si>
  <si>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</si>
  <si>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</si>
  <si>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</si>
  <si>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</si>
  <si>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</si>
  <si>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</si>
  <si>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</si>
  <si>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</si>
  <si>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</si>
  <si>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</si>
  <si>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</si>
  <si>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</si>
  <si>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</si>
  <si>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</si>
  <si>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</si>
  <si>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</si>
  <si>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</si>
  <si>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</si>
  <si>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</si>
  <si>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</si>
  <si>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</si>
  <si>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</si>
  <si>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</si>
  <si>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</si>
  <si>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</si>
  <si>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</si>
  <si>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</si>
  <si>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</si>
  <si>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</si>
  <si>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</si>
  <si>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</si>
  <si>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</si>
  <si>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</si>
  <si>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</si>
  <si>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</si>
  <si>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</si>
  <si>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</si>
  <si>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</si>
  <si>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</si>
  <si>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</si>
  <si>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</si>
  <si>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</si>
  <si>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</si>
  <si>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</si>
  <si>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</si>
  <si>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</si>
  <si>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</si>
  <si>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</si>
  <si>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</si>
  <si>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</si>
  <si>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</si>
  <si>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</si>
  <si>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</si>
  <si>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</si>
  <si>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</si>
  <si>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</si>
  <si>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</si>
  <si>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</si>
  <si>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</si>
  <si>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</si>
  <si>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</si>
  <si>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</si>
  <si>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</si>
  <si>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</si>
  <si>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</si>
  <si>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</si>
  <si>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</si>
  <si>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</si>
  <si>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</si>
  <si>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</si>
  <si>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</si>
  <si>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</si>
  <si>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</si>
  <si>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</si>
  <si>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</si>
  <si>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</si>
  <si>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</si>
  <si>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</si>
  <si>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</si>
  <si>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</si>
  <si>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</si>
  <si>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</si>
  <si>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</si>
  <si>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</si>
  <si>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</si>
  <si>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</si>
  <si>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</si>
  <si>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</si>
  <si>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</si>
  <si>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</si>
  <si>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</si>
  <si>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</si>
  <si>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</si>
  <si>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</si>
  <si>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</si>
  <si>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</si>
  <si>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</si>
  <si>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</si>
  <si>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</si>
  <si>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</si>
  <si>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</si>
  <si>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</si>
  <si>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</si>
  <si>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</si>
  <si>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</si>
  <si>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</si>
  <si>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</si>
  <si>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</si>
  <si>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</si>
  <si>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</si>
  <si>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</si>
  <si>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</si>
  <si>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</si>
  <si>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</si>
  <si>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</si>
  <si>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</si>
  <si>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</si>
  <si>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</si>
  <si>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</si>
  <si>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</si>
  <si>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</si>
  <si>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</si>
  <si>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</si>
  <si>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</si>
  <si>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</si>
  <si>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</si>
  <si>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</si>
  <si>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</si>
  <si>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</si>
  <si>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</si>
  <si>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</si>
  <si>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</si>
  <si>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</si>
  <si>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</si>
  <si>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</si>
  <si>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</si>
  <si>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</si>
  <si>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</si>
  <si>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</si>
  <si>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</si>
  <si>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</si>
  <si>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</si>
  <si>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</si>
  <si>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</si>
  <si>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</si>
  <si>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</si>
  <si>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</si>
  <si>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</si>
  <si>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</si>
  <si>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</si>
  <si>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</si>
  <si>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</si>
  <si>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</si>
  <si>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</si>
  <si>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</si>
  <si>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</si>
  <si>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</si>
  <si>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</si>
  <si>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</si>
  <si>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</si>
  <si>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</si>
  <si>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</si>
  <si>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</si>
  <si>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</si>
  <si>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</si>
  <si>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</si>
  <si>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</si>
  <si>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</si>
  <si>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</si>
  <si>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</si>
  <si>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</si>
  <si>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</si>
  <si>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</si>
  <si>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</si>
  <si>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</si>
  <si>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</si>
  <si>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</si>
  <si>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</si>
  <si>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</si>
  <si>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</si>
  <si>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</si>
  <si>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</si>
  <si>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</si>
  <si>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</si>
  <si>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</si>
  <si>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</si>
  <si>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</si>
  <si>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</si>
  <si>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</si>
  <si>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</si>
  <si>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</si>
  <si>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</si>
  <si>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</si>
  <si>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</si>
  <si>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</si>
  <si>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</si>
  <si>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</si>
  <si>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</si>
  <si>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</si>
  <si>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</si>
  <si>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</si>
  <si>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</si>
  <si>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</si>
  <si>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</si>
  <si>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</si>
  <si>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</si>
  <si>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</si>
  <si>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</si>
  <si>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</si>
  <si>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</si>
  <si>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</si>
  <si>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</si>
  <si>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</si>
  <si>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</si>
  <si>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</si>
  <si>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</si>
  <si>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</si>
  <si>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</si>
  <si>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</si>
  <si>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</si>
  <si>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</si>
  <si>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</si>
  <si>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</si>
  <si>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</si>
  <si>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</si>
  <si>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</si>
  <si>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</si>
  <si>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</si>
  <si>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</si>
  <si>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</si>
  <si>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</si>
  <si>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</si>
  <si>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</si>
  <si>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</si>
  <si>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</si>
  <si>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</si>
  <si>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</si>
  <si>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</si>
  <si>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</si>
  <si>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</si>
  <si>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</si>
  <si>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</si>
  <si>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</si>
  <si>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</si>
  <si>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</si>
  <si>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</si>
  <si>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</si>
  <si>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</si>
  <si>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</si>
  <si>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</si>
  <si>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</si>
  <si>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</si>
  <si>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</si>
  <si>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</si>
  <si>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</si>
  <si>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</si>
  <si>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</si>
  <si>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</si>
  <si>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</si>
  <si>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</si>
  <si>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</si>
  <si>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</si>
  <si>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</si>
  <si>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</si>
  <si>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</si>
  <si>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</si>
  <si>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</si>
  <si>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</si>
  <si>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</si>
  <si>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</si>
  <si>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</si>
  <si>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</si>
  <si>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</si>
  <si>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</si>
  <si>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</si>
  <si>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</si>
  <si>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</si>
  <si>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</si>
  <si>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</si>
  <si>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</si>
  <si>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</si>
  <si>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</si>
  <si>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</si>
  <si>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</si>
  <si>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</si>
  <si>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</si>
  <si>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</si>
  <si>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</si>
  <si>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</si>
  <si>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</si>
  <si>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</si>
  <si>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</si>
  <si>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</si>
  <si>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</si>
  <si>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</si>
  <si>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</si>
  <si>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</si>
  <si>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</si>
  <si>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</si>
  <si>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</si>
  <si>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</si>
  <si>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</si>
  <si>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</si>
  <si>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</si>
  <si>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</si>
  <si>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</si>
  <si>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</si>
  <si>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</si>
  <si>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</si>
  <si>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</si>
  <si>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</si>
  <si>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</si>
  <si>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</si>
  <si>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</si>
  <si>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</si>
  <si>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</si>
  <si>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</si>
  <si>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</si>
  <si>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</si>
  <si>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</si>
  <si>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</si>
  <si>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</si>
  <si>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</si>
  <si>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</si>
  <si>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</si>
  <si>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</si>
  <si>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</si>
  <si>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</si>
  <si>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</si>
  <si>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</si>
  <si>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</si>
  <si>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</si>
  <si>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</si>
  <si>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</si>
  <si>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</si>
  <si>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</si>
  <si>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</si>
  <si>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</si>
  <si>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</si>
  <si>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</si>
  <si>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</si>
  <si>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</si>
  <si>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</si>
  <si>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</si>
  <si>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</si>
  <si>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</si>
  <si>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</si>
  <si>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</si>
  <si>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</si>
  <si>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</si>
  <si>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</si>
  <si>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</si>
  <si>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</si>
  <si>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</si>
  <si>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</si>
  <si>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</si>
  <si>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</si>
  <si>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</si>
  <si>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</si>
  <si>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</si>
  <si>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</si>
  <si>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</si>
  <si>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</si>
  <si>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</si>
  <si>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</si>
  <si>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</si>
  <si>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</si>
  <si>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</si>
  <si>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</si>
  <si>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</si>
  <si>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</si>
  <si>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</si>
  <si>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</si>
  <si>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</si>
  <si>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</si>
  <si>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</si>
  <si>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</si>
  <si>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</si>
  <si>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</si>
  <si>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</si>
  <si>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</si>
  <si>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</si>
  <si>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</si>
  <si>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</si>
  <si>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</si>
  <si>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</si>
  <si>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</si>
  <si>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</si>
  <si>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</si>
  <si>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</si>
  <si>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</si>
  <si>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</si>
  <si>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</si>
  <si>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</si>
  <si>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</si>
  <si>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</si>
  <si>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</si>
  <si>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</si>
  <si>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</si>
  <si>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</si>
  <si>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</si>
  <si>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</si>
  <si>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</si>
  <si>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</si>
  <si>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</si>
  <si>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</si>
  <si>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</si>
  <si>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</si>
  <si>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</si>
  <si>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</si>
  <si>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</si>
  <si>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</si>
  <si>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</si>
  <si>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</si>
  <si>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</si>
  <si>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</si>
  <si>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</si>
  <si>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</si>
  <si>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</si>
  <si>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</si>
  <si>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</si>
  <si>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</si>
  <si>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</si>
  <si>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</si>
  <si>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</si>
  <si>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</si>
  <si>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</si>
  <si>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</si>
  <si>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</si>
  <si>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</si>
  <si>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</si>
  <si>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</si>
  <si>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</si>
  <si>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</si>
  <si>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</si>
  <si>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</si>
  <si>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</si>
  <si>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</si>
  <si>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</si>
  <si>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</si>
  <si>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</si>
  <si>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</si>
  <si>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</si>
  <si>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</si>
  <si>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</si>
  <si>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</si>
  <si>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</si>
  <si>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</si>
  <si>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</si>
  <si>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</si>
  <si>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</si>
  <si>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</si>
  <si>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</si>
  <si>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</si>
  <si>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</si>
  <si>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</si>
  <si>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</si>
  <si>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</si>
  <si>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</si>
  <si>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</si>
  <si>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</si>
  <si>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</si>
  <si>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</si>
  <si>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</si>
  <si>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</si>
  <si>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</si>
  <si>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</si>
  <si>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</si>
  <si>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</si>
  <si>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</si>
  <si>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</si>
  <si>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</si>
  <si>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</si>
  <si>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</si>
  <si>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</si>
  <si>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</si>
  <si>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</si>
  <si>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</si>
  <si>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</si>
  <si>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</si>
  <si>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</si>
  <si>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</si>
  <si>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</si>
  <si>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</si>
  <si>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</si>
  <si>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</si>
  <si>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</si>
  <si>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</si>
  <si>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</si>
  <si>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</si>
  <si>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</si>
  <si>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</si>
  <si>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</si>
  <si>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</si>
  <si>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</si>
  <si>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</si>
  <si>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</si>
  <si>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</si>
  <si>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</si>
  <si>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</si>
  <si>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</si>
  <si>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</si>
  <si>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</si>
  <si>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</si>
  <si>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</si>
  <si>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</si>
  <si>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</si>
  <si>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</si>
  <si>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</si>
  <si>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</si>
  <si>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</si>
  <si>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</si>
  <si>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</si>
  <si>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</si>
  <si>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</si>
  <si>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</si>
  <si>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</si>
  <si>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</si>
  <si>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</si>
  <si>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</si>
  <si>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</si>
  <si>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</si>
  <si>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</si>
  <si>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</si>
  <si>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</si>
  <si>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</si>
  <si>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</si>
  <si>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</si>
  <si>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</si>
  <si>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</si>
  <si>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</si>
  <si>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</si>
  <si>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</si>
  <si>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</si>
  <si>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</si>
  <si>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</si>
  <si>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</si>
  <si>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</si>
  <si>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</si>
  <si>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</si>
  <si>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</si>
  <si>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</si>
  <si>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</si>
  <si>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</si>
  <si>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</si>
  <si>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</si>
  <si>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</si>
  <si>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</si>
  <si>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</si>
  <si>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</si>
  <si>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</si>
  <si>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</si>
  <si>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</si>
  <si>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</si>
  <si>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</si>
  <si>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</si>
  <si>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</si>
  <si>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</si>
  <si>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</si>
  <si>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</si>
  <si>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</si>
  <si>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</si>
  <si>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</si>
  <si>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</si>
  <si>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</si>
  <si>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</si>
  <si>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</si>
  <si>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</si>
  <si>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</si>
  <si>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</si>
  <si>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</si>
  <si>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</si>
  <si>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</si>
  <si>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</si>
  <si>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</si>
  <si>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</si>
  <si>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</si>
  <si>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</si>
  <si>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</si>
  <si>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</si>
  <si>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</si>
  <si>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</si>
  <si>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</si>
  <si>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</si>
  <si>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</si>
  <si>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</si>
  <si>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</si>
  <si>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</si>
  <si>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</si>
  <si>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</si>
  <si>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</si>
  <si>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</si>
  <si>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</si>
  <si>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</si>
  <si>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</si>
  <si>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</si>
  <si>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</si>
  <si>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</si>
  <si>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</si>
  <si>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</si>
  <si>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</si>
  <si>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</si>
  <si>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</si>
  <si>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</si>
  <si>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</si>
  <si>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</si>
  <si>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</si>
  <si>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</si>
  <si>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</si>
  <si>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</si>
  <si>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</si>
  <si>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</si>
  <si>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</si>
  <si>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</si>
  <si>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</si>
  <si>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</si>
  <si>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</si>
  <si>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</si>
  <si>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</si>
  <si>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</si>
  <si>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</si>
  <si>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</si>
  <si>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</si>
  <si>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</si>
  <si>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</si>
  <si>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</si>
  <si>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</si>
  <si>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</si>
  <si>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</si>
  <si>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</si>
  <si>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</si>
  <si>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</si>
  <si>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</si>
  <si>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</si>
  <si>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</si>
  <si>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</si>
  <si>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</si>
  <si>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</si>
  <si>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</si>
  <si>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</si>
  <si>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</si>
  <si>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</si>
  <si>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</si>
  <si>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</si>
  <si>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</si>
  <si>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</si>
  <si>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</si>
  <si>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</si>
  <si>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</si>
  <si>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</si>
  <si>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</si>
  <si>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</si>
  <si>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</si>
  <si>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</si>
  <si>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</si>
  <si>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</si>
  <si>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</si>
  <si>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</si>
  <si>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</si>
  <si>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</si>
  <si>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</si>
  <si>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</si>
  <si>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</si>
  <si>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</si>
  <si>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</si>
  <si>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</si>
  <si>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</si>
  <si>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</si>
  <si>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</si>
  <si>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</si>
  <si>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</si>
  <si>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</si>
  <si>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</si>
  <si>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</si>
  <si>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</si>
  <si>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</si>
  <si>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</si>
  <si>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</si>
  <si>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</si>
  <si>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</si>
  <si>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</si>
  <si>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</si>
  <si>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</si>
  <si>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</si>
  <si>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</si>
  <si>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</si>
  <si>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</si>
  <si>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</si>
  <si>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</si>
  <si>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</si>
  <si>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</si>
  <si>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</si>
  <si>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</si>
  <si>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</si>
  <si>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</si>
  <si>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</si>
  <si>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</si>
  <si>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</si>
  <si>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</si>
  <si>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</si>
  <si>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</si>
  <si>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</si>
  <si>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</si>
  <si>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</si>
  <si>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</si>
  <si>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</si>
  <si>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</si>
  <si>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</si>
  <si>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</si>
  <si>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</si>
  <si>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</si>
  <si>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</si>
  <si>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</si>
  <si>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</si>
  <si>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</si>
  <si>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</si>
  <si>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</si>
  <si>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</si>
  <si>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</si>
  <si>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</si>
  <si>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</si>
  <si>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</si>
  <si>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</si>
  <si>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</si>
  <si>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</si>
  <si>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</si>
  <si>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</si>
  <si>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</si>
  <si>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</si>
  <si>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</si>
  <si>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</si>
  <si>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</si>
  <si>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</si>
  <si>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</si>
  <si>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</si>
  <si>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</si>
  <si>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</si>
  <si>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</si>
  <si>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</si>
  <si>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</si>
  <si>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</si>
  <si>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</si>
  <si>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</si>
  <si>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</si>
  <si>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</si>
  <si>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</si>
  <si>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</si>
  <si>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</si>
  <si>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</si>
  <si>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</si>
  <si>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</si>
  <si>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</si>
  <si>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</si>
  <si>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</si>
  <si>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</si>
  <si>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</si>
  <si>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</si>
  <si>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</si>
  <si>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</si>
  <si>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</si>
  <si>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</si>
  <si>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</si>
  <si>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</si>
  <si>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</si>
  <si>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</si>
  <si>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</si>
  <si>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</si>
  <si>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</si>
  <si>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</si>
  <si>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</si>
  <si>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</si>
  <si>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</si>
  <si>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</si>
  <si>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</si>
  <si>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</si>
  <si>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</si>
  <si>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</si>
  <si>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</si>
  <si>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</si>
  <si>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</si>
  <si>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</si>
  <si>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</si>
  <si>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</si>
  <si>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</si>
  <si>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</si>
  <si>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</si>
  <si>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</si>
  <si>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</si>
  <si>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</si>
  <si>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</si>
  <si>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</si>
  <si>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</si>
  <si>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</si>
  <si>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</si>
  <si>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</si>
  <si>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</si>
  <si>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</si>
  <si>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</si>
  <si>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</si>
  <si>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</si>
  <si>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</si>
  <si>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</si>
  <si>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</si>
  <si>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</si>
  <si>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</si>
  <si>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</si>
  <si>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</si>
  <si>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</si>
  <si>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</si>
  <si>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</si>
  <si>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</si>
  <si>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</si>
  <si>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</si>
  <si>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</si>
  <si>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</si>
  <si>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</si>
  <si>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</si>
  <si>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</si>
  <si>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</si>
  <si>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</si>
  <si>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</si>
  <si>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</si>
  <si>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</si>
  <si>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</si>
  <si>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</si>
  <si>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</si>
  <si>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</si>
  <si>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</si>
  <si>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</si>
  <si>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</si>
  <si>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</si>
  <si>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</si>
  <si>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</si>
  <si>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</si>
  <si>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</si>
  <si>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</si>
  <si>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</si>
  <si>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</si>
  <si>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</si>
  <si>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</si>
  <si>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</si>
  <si>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</si>
  <si>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</si>
  <si>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</si>
  <si>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</si>
  <si>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</si>
  <si>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</si>
  <si>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</si>
  <si>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</si>
  <si>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</si>
  <si>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</si>
  <si>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</si>
  <si>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</si>
  <si>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</si>
  <si>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</si>
  <si>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</si>
  <si>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</si>
  <si>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</si>
  <si>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</si>
  <si>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</si>
  <si>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</si>
  <si>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</si>
  <si>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</si>
  <si>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</si>
  <si>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</si>
  <si>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</si>
  <si>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</si>
  <si>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</si>
  <si>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</si>
  <si>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</si>
  <si>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</si>
  <si>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</si>
  <si>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</si>
  <si>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</si>
  <si>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</si>
  <si>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</si>
  <si>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</si>
  <si>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</si>
  <si>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</si>
  <si>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</si>
  <si>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</si>
  <si>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</si>
  <si>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</si>
  <si>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</si>
  <si>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</si>
  <si>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</si>
  <si>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</si>
  <si>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</si>
  <si>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</si>
  <si>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</si>
  <si>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</si>
  <si>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</si>
  <si>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</si>
  <si>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</si>
  <si>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</si>
  <si>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</si>
  <si>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</si>
  <si>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</si>
  <si>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</si>
  <si>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</si>
  <si>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</si>
  <si>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</si>
  <si>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</si>
  <si>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</si>
  <si>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</si>
  <si>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</si>
  <si>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</si>
  <si>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</si>
  <si>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</si>
  <si>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</si>
  <si>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</si>
  <si>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</si>
  <si>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</si>
  <si>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</si>
  <si>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</si>
  <si>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</si>
  <si>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</si>
  <si>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</si>
  <si>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</si>
  <si>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</si>
  <si>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</si>
  <si>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</si>
  <si>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</si>
  <si>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</si>
  <si>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</si>
  <si>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</si>
  <si>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</si>
  <si>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</si>
  <si>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</si>
  <si>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</si>
  <si>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</si>
  <si>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</si>
  <si>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</si>
  <si>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</si>
  <si>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</si>
  <si>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</si>
  <si>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</si>
  <si>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</si>
  <si>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</si>
  <si>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</si>
  <si>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</si>
  <si>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</si>
  <si>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</si>
  <si>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</si>
  <si>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</si>
  <si>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</si>
  <si>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</si>
  <si>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</si>
  <si>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</si>
  <si>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</si>
  <si>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</si>
  <si>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</si>
  <si>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</si>
  <si>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</si>
  <si>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</si>
  <si>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</si>
  <si>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</si>
  <si>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</si>
  <si>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</si>
  <si>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</si>
  <si>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</si>
  <si>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</si>
  <si>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</si>
  <si>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</si>
  <si>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</si>
  <si>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</si>
  <si>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</si>
  <si>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</si>
  <si>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</si>
  <si>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</si>
  <si>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</si>
  <si>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</si>
  <si>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</si>
  <si>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</si>
  <si>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</si>
  <si>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</si>
  <si>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</si>
  <si>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</si>
  <si>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</si>
  <si>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</si>
  <si>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</si>
  <si>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</si>
  <si>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</si>
  <si>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</si>
  <si>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</si>
  <si>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</si>
  <si>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</si>
  <si>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</si>
  <si>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</si>
  <si>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</si>
  <si>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</si>
  <si>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</si>
  <si>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</si>
  <si>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</si>
  <si>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</si>
  <si>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</si>
  <si>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</si>
  <si>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</si>
  <si>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</si>
  <si>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</si>
  <si>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</si>
  <si>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</si>
  <si>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</si>
  <si>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</si>
  <si>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</si>
  <si>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</si>
  <si>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</si>
  <si>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</si>
  <si>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</si>
  <si>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</si>
  <si>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</si>
  <si>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</si>
  <si>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</si>
  <si>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</si>
  <si>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</si>
  <si>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</si>
  <si>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</si>
  <si>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</si>
  <si>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</si>
  <si>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</si>
  <si>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</si>
  <si>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</si>
  <si>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</si>
  <si>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</si>
  <si>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</si>
  <si>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</si>
  <si>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</si>
  <si>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</si>
  <si>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</si>
  <si>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</si>
  <si>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Ver. 230601</t>
  </si>
  <si>
    <t>2026-27</t>
  </si>
  <si>
    <t>Final 2025-26 Basic Tuition*</t>
  </si>
  <si>
    <t>July 1, 2025 - June 30, 2026</t>
  </si>
  <si>
    <t>2026 New School Proposal
Budget(s) &amp; Cash Flow(s) Template</t>
  </si>
  <si>
    <t>GENERAL INSTRUCTIONS FOR 2026 NEW SCHOOL PROPOSAL
BUDGETS AND CASH FLOWS</t>
  </si>
  <si>
    <t>591303</t>
  </si>
  <si>
    <t>Rockland Central School District</t>
  </si>
  <si>
    <t>Final 2026-27 Basic Tuition*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</si>
</sst>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36">
    <xf numFmtId="0" fontId="0" fillId="0" borderId="0" xfId="0"/>
    <xf numFmtId="0" fontId="76" fillId="0" borderId="0" xfId="0" applyFont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Font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Alignment="1" applyProtection="1">
      <alignment horizontal="left" vertical="top" wrapText="1"/>
      <protection hidden="1"/>
    </xf>
    <xf numFmtId="0" fontId="78" fillId="28" borderId="0" xfId="2448" applyFont="1" applyFill="1" applyAlignment="1" applyProtection="1">
      <alignment vertical="top"/>
      <protection hidden="1"/>
    </xf>
    <xf numFmtId="171" fontId="76" fillId="28" borderId="0" xfId="2448" applyNumberFormat="1" applyFont="1" applyFill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56" borderId="0" xfId="0" applyFill="1"/>
    <xf numFmtId="0" fontId="76" fillId="28" borderId="91" xfId="0" applyFont="1" applyFill="1" applyBorder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Alignment="1">
      <alignment horizontal="left"/>
    </xf>
    <xf numFmtId="0" fontId="76" fillId="56" borderId="0" xfId="0" applyFont="1" applyFill="1" applyProtection="1">
      <protection hidden="1"/>
    </xf>
    <xf numFmtId="0" fontId="76" fillId="56" borderId="71" xfId="0" applyFont="1" applyFill="1" applyBorder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Font="1"/>
    <xf numFmtId="0" fontId="7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Font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0" borderId="0" xfId="0" applyNumberFormat="1" applyFont="1" applyAlignment="1">
      <alignment vertical="top"/>
    </xf>
    <xf numFmtId="3" fontId="76" fillId="56" borderId="0" xfId="0" applyNumberFormat="1" applyFont="1" applyFill="1" applyAlignment="1">
      <alignment vertical="top"/>
    </xf>
    <xf numFmtId="0" fontId="78" fillId="0" borderId="10" xfId="0" applyFont="1" applyBorder="1" applyAlignment="1">
      <alignment horizontal="centerContinuous"/>
    </xf>
    <xf numFmtId="0" fontId="78" fillId="0" borderId="66" xfId="0" applyFont="1" applyBorder="1" applyAlignment="1">
      <alignment horizontal="centerContinuous"/>
    </xf>
    <xf numFmtId="0" fontId="78" fillId="0" borderId="13" xfId="0" applyFont="1" applyBorder="1" applyAlignment="1">
      <alignment vertical="top"/>
    </xf>
    <xf numFmtId="0" fontId="78" fillId="0" borderId="14" xfId="0" applyFont="1" applyBorder="1" applyAlignment="1">
      <alignment vertical="top"/>
    </xf>
    <xf numFmtId="0" fontId="76" fillId="0" borderId="14" xfId="0" applyFont="1" applyBorder="1" applyAlignment="1">
      <alignment vertical="top"/>
    </xf>
    <xf numFmtId="41" fontId="76" fillId="0" borderId="14" xfId="0" applyNumberFormat="1" applyFont="1" applyBorder="1" applyAlignment="1">
      <alignment horizontal="right" vertical="top"/>
    </xf>
    <xf numFmtId="41" fontId="78" fillId="0" borderId="14" xfId="0" applyNumberFormat="1" applyFont="1" applyBorder="1" applyAlignment="1">
      <alignment horizontal="center" vertical="top"/>
    </xf>
    <xf numFmtId="41" fontId="78" fillId="0" borderId="16" xfId="0" applyNumberFormat="1" applyFont="1" applyBorder="1" applyAlignment="1">
      <alignment horizontal="center" vertical="top"/>
    </xf>
    <xf numFmtId="0" fontId="78" fillId="0" borderId="11" xfId="0" applyFont="1" applyBorder="1" applyAlignment="1">
      <alignment vertical="top"/>
    </xf>
    <xf numFmtId="0" fontId="78" fillId="0" borderId="0" xfId="0" applyFont="1" applyAlignment="1">
      <alignment vertical="top"/>
    </xf>
    <xf numFmtId="41" fontId="78" fillId="0" borderId="0" xfId="0" applyNumberFormat="1" applyFont="1" applyAlignment="1">
      <alignment horizontal="center" vertical="top"/>
    </xf>
    <xf numFmtId="41" fontId="78" fillId="0" borderId="18" xfId="0" applyNumberFormat="1" applyFont="1" applyBorder="1" applyAlignment="1">
      <alignment horizontal="center" vertical="top"/>
    </xf>
    <xf numFmtId="0" fontId="76" fillId="0" borderId="20" xfId="0" applyFont="1" applyBorder="1" applyAlignment="1">
      <alignment vertical="top"/>
    </xf>
    <xf numFmtId="41" fontId="76" fillId="0" borderId="20" xfId="0" applyNumberFormat="1" applyFont="1" applyBorder="1" applyAlignment="1">
      <alignment horizontal="right" vertical="top"/>
    </xf>
    <xf numFmtId="41" fontId="78" fillId="0" borderId="20" xfId="0" applyNumberFormat="1" applyFont="1" applyBorder="1" applyAlignment="1">
      <alignment horizontal="center" vertical="top"/>
    </xf>
    <xf numFmtId="3" fontId="76" fillId="0" borderId="0" xfId="0" applyNumberFormat="1" applyFont="1" applyAlignment="1">
      <alignment vertical="top" wrapText="1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 wrapText="1"/>
    </xf>
    <xf numFmtId="41" fontId="78" fillId="0" borderId="16" xfId="0" applyNumberFormat="1" applyFont="1" applyBorder="1" applyAlignment="1">
      <alignment horizontal="center" vertical="top" wrapText="1"/>
    </xf>
    <xf numFmtId="166" fontId="78" fillId="56" borderId="54" xfId="0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center" vertical="top" textRotation="60" wrapText="1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166" fontId="78" fillId="56" borderId="33" xfId="0" applyNumberFormat="1" applyFont="1" applyFill="1" applyBorder="1" applyAlignment="1">
      <alignment horizontal="center" vertical="top" wrapText="1"/>
    </xf>
    <xf numFmtId="41" fontId="76" fillId="0" borderId="0" xfId="0" applyNumberFormat="1" applyFont="1" applyAlignment="1">
      <alignment horizontal="right" vertical="top" wrapText="1"/>
    </xf>
    <xf numFmtId="41" fontId="76" fillId="0" borderId="0" xfId="0" applyNumberFormat="1" applyFont="1" applyAlignment="1">
      <alignment vertical="top" wrapText="1"/>
    </xf>
    <xf numFmtId="3" fontId="76" fillId="0" borderId="11" xfId="0" applyNumberFormat="1" applyFont="1" applyBorder="1" applyAlignment="1">
      <alignment vertical="top"/>
    </xf>
    <xf numFmtId="0" fontId="76" fillId="0" borderId="0" xfId="0" applyFont="1" applyAlignment="1">
      <alignment horizontal="right" vertical="center" wrapText="1"/>
    </xf>
    <xf numFmtId="3" fontId="76" fillId="0" borderId="33" xfId="0" applyNumberFormat="1" applyFont="1" applyBorder="1" applyAlignment="1">
      <alignment vertical="top" wrapText="1"/>
    </xf>
    <xf numFmtId="3" fontId="76" fillId="0" borderId="0" xfId="0" applyNumberFormat="1" applyFont="1"/>
    <xf numFmtId="0" fontId="76" fillId="56" borderId="0" xfId="0" applyFont="1" applyFill="1" applyAlignment="1">
      <alignment vertical="center" wrapText="1"/>
    </xf>
    <xf numFmtId="41" fontId="76" fillId="0" borderId="0" xfId="0" applyNumberFormat="1" applyFont="1" applyAlignment="1">
      <alignment horizontal="right" vertical="center" wrapText="1"/>
    </xf>
    <xf numFmtId="41" fontId="76" fillId="0" borderId="31" xfId="0" applyNumberFormat="1" applyFont="1" applyBorder="1" applyAlignment="1">
      <alignment horizontal="right" vertical="center"/>
    </xf>
    <xf numFmtId="41" fontId="76" fillId="56" borderId="63" xfId="0" applyNumberFormat="1" applyFont="1" applyFill="1" applyBorder="1" applyAlignment="1">
      <alignment vertical="top" wrapText="1"/>
    </xf>
    <xf numFmtId="41" fontId="95" fillId="56" borderId="55" xfId="0" applyNumberFormat="1" applyFont="1" applyFill="1" applyBorder="1" applyAlignment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Alignment="1">
      <alignment vertical="center" wrapText="1"/>
    </xf>
    <xf numFmtId="41" fontId="76" fillId="56" borderId="55" xfId="0" applyNumberFormat="1" applyFont="1" applyFill="1" applyBorder="1" applyAlignment="1">
      <alignment vertical="top" wrapText="1"/>
    </xf>
    <xf numFmtId="41" fontId="76" fillId="0" borderId="55" xfId="0" applyNumberFormat="1" applyFont="1" applyBorder="1" applyAlignment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>
      <alignment vertical="top" wrapText="1"/>
    </xf>
    <xf numFmtId="41" fontId="76" fillId="0" borderId="27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 indent="1"/>
    </xf>
    <xf numFmtId="0" fontId="76" fillId="0" borderId="0" xfId="0" applyFont="1" applyAlignment="1">
      <alignment horizontal="left" vertical="top"/>
    </xf>
    <xf numFmtId="41" fontId="76" fillId="56" borderId="26" xfId="0" applyNumberFormat="1" applyFont="1" applyFill="1" applyBorder="1" applyAlignment="1">
      <alignment vertical="top" wrapText="1"/>
    </xf>
    <xf numFmtId="41" fontId="76" fillId="0" borderId="26" xfId="0" applyNumberFormat="1" applyFont="1" applyBorder="1" applyAlignment="1">
      <alignment vertical="top" wrapText="1"/>
    </xf>
    <xf numFmtId="41" fontId="76" fillId="56" borderId="23" xfId="0" applyNumberFormat="1" applyFont="1" applyFill="1" applyBorder="1" applyAlignment="1">
      <alignment vertical="top" wrapText="1"/>
    </xf>
    <xf numFmtId="41" fontId="76" fillId="0" borderId="23" xfId="0" applyNumberFormat="1" applyFont="1" applyBorder="1" applyAlignment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Border="1" applyAlignment="1">
      <alignment vertical="top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/>
    </xf>
    <xf numFmtId="3" fontId="76" fillId="0" borderId="30" xfId="0" applyNumberFormat="1" applyFont="1" applyBorder="1" applyAlignment="1">
      <alignment vertical="top" wrapText="1"/>
    </xf>
    <xf numFmtId="3" fontId="76" fillId="0" borderId="29" xfId="0" applyNumberFormat="1" applyFont="1" applyBorder="1" applyAlignment="1">
      <alignment vertical="top" wrapText="1"/>
    </xf>
    <xf numFmtId="41" fontId="76" fillId="0" borderId="29" xfId="0" applyNumberFormat="1" applyFont="1" applyBorder="1" applyAlignment="1">
      <alignment horizontal="right" vertical="top" wrapText="1"/>
    </xf>
    <xf numFmtId="41" fontId="76" fillId="0" borderId="29" xfId="0" applyNumberFormat="1" applyFont="1" applyBorder="1" applyAlignment="1">
      <alignment vertical="top" wrapText="1"/>
    </xf>
    <xf numFmtId="41" fontId="96" fillId="0" borderId="56" xfId="0" applyNumberFormat="1" applyFont="1" applyBorder="1" applyAlignment="1">
      <alignment vertical="top" wrapText="1"/>
    </xf>
    <xf numFmtId="3" fontId="76" fillId="0" borderId="10" xfId="0" applyNumberFormat="1" applyFont="1" applyBorder="1" applyAlignment="1">
      <alignment vertical="top" wrapText="1"/>
    </xf>
    <xf numFmtId="41" fontId="76" fillId="0" borderId="10" xfId="0" applyNumberFormat="1" applyFont="1" applyBorder="1" applyAlignment="1">
      <alignment horizontal="right" vertical="top" wrapText="1"/>
    </xf>
    <xf numFmtId="41" fontId="76" fillId="0" borderId="10" xfId="0" applyNumberFormat="1" applyFont="1" applyBorder="1" applyAlignment="1">
      <alignment vertical="top" wrapText="1"/>
    </xf>
    <xf numFmtId="0" fontId="78" fillId="0" borderId="0" xfId="0" applyFont="1" applyAlignment="1">
      <alignment horizontal="left" vertical="top"/>
    </xf>
    <xf numFmtId="0" fontId="97" fillId="0" borderId="0" xfId="0" applyFont="1" applyAlignment="1">
      <alignment vertical="top"/>
    </xf>
    <xf numFmtId="167" fontId="76" fillId="0" borderId="31" xfId="0" applyNumberFormat="1" applyFont="1" applyBorder="1" applyAlignment="1">
      <alignment horizontal="right" vertical="center"/>
    </xf>
    <xf numFmtId="167" fontId="95" fillId="0" borderId="31" xfId="0" applyNumberFormat="1" applyFont="1" applyBorder="1" applyAlignment="1">
      <alignment horizontal="right" vertical="center"/>
    </xf>
    <xf numFmtId="0" fontId="97" fillId="0" borderId="0" xfId="0" applyFont="1" applyAlignment="1">
      <alignment horizontal="left" vertical="top"/>
    </xf>
    <xf numFmtId="41" fontId="76" fillId="0" borderId="55" xfId="0" applyNumberFormat="1" applyFont="1" applyBorder="1" applyAlignment="1">
      <alignment horizontal="right" vertical="top"/>
    </xf>
    <xf numFmtId="41" fontId="76" fillId="0" borderId="0" xfId="0" applyNumberFormat="1" applyFont="1" applyAlignment="1">
      <alignment horizontal="right" vertical="center"/>
    </xf>
    <xf numFmtId="41" fontId="76" fillId="0" borderId="0" xfId="0" applyNumberFormat="1" applyFont="1" applyAlignment="1">
      <alignment horizontal="right" wrapText="1"/>
    </xf>
    <xf numFmtId="41" fontId="76" fillId="0" borderId="59" xfId="0" applyNumberFormat="1" applyFont="1" applyBorder="1" applyAlignment="1">
      <alignment vertical="top" wrapText="1"/>
    </xf>
    <xf numFmtId="41" fontId="76" fillId="0" borderId="0" xfId="0" applyNumberFormat="1" applyFont="1" applyAlignment="1">
      <alignment horizontal="right"/>
    </xf>
    <xf numFmtId="0" fontId="98" fillId="0" borderId="0" xfId="0" applyFont="1" applyAlignment="1">
      <alignment horizontal="left" vertical="top"/>
    </xf>
    <xf numFmtId="167" fontId="76" fillId="0" borderId="25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Alignment="1">
      <alignment vertical="top" wrapText="1"/>
    </xf>
    <xf numFmtId="41" fontId="85" fillId="0" borderId="0" xfId="0" applyNumberFormat="1" applyFont="1" applyAlignment="1">
      <alignment horizontal="right" vertical="top" wrapText="1"/>
    </xf>
    <xf numFmtId="41" fontId="96" fillId="0" borderId="0" xfId="0" applyNumberFormat="1" applyFont="1" applyAlignment="1">
      <alignment vertical="top" wrapText="1"/>
    </xf>
    <xf numFmtId="41" fontId="96" fillId="0" borderId="55" xfId="0" applyNumberFormat="1" applyFont="1" applyBorder="1" applyAlignment="1">
      <alignment vertical="top" wrapText="1"/>
    </xf>
    <xf numFmtId="0" fontId="78" fillId="0" borderId="61" xfId="0" applyFont="1" applyBorder="1" applyAlignment="1">
      <alignment vertical="top"/>
    </xf>
    <xf numFmtId="0" fontId="78" fillId="0" borderId="29" xfId="0" applyFont="1" applyBorder="1" applyAlignment="1">
      <alignment vertical="top"/>
    </xf>
    <xf numFmtId="0" fontId="76" fillId="0" borderId="10" xfId="0" applyFont="1" applyBorder="1" applyAlignment="1">
      <alignment vertical="top"/>
    </xf>
    <xf numFmtId="0" fontId="76" fillId="0" borderId="43" xfId="0" applyFont="1" applyBorder="1" applyAlignment="1">
      <alignment vertical="top"/>
    </xf>
    <xf numFmtId="41" fontId="76" fillId="0" borderId="23" xfId="0" applyNumberFormat="1" applyFont="1" applyBorder="1" applyAlignment="1">
      <alignment vertical="top"/>
    </xf>
    <xf numFmtId="41" fontId="76" fillId="56" borderId="55" xfId="0" applyNumberFormat="1" applyFont="1" applyFill="1" applyBorder="1" applyAlignment="1">
      <alignment vertical="top"/>
    </xf>
    <xf numFmtId="41" fontId="95" fillId="0" borderId="0" xfId="0" applyNumberFormat="1" applyFont="1" applyAlignment="1">
      <alignment vertical="top"/>
    </xf>
    <xf numFmtId="41" fontId="96" fillId="0" borderId="0" xfId="0" applyNumberFormat="1" applyFont="1" applyAlignment="1">
      <alignment vertical="top"/>
    </xf>
    <xf numFmtId="41" fontId="96" fillId="0" borderId="55" xfId="0" applyNumberFormat="1" applyFont="1" applyBorder="1" applyAlignment="1">
      <alignment vertical="top"/>
    </xf>
    <xf numFmtId="41" fontId="76" fillId="0" borderId="27" xfId="0" applyNumberFormat="1" applyFont="1" applyBorder="1" applyAlignment="1">
      <alignment vertical="top"/>
    </xf>
    <xf numFmtId="41" fontId="96" fillId="0" borderId="55" xfId="0" applyNumberFormat="1" applyFont="1" applyBorder="1" applyAlignment="1">
      <alignment horizontal="center" vertical="top"/>
    </xf>
    <xf numFmtId="41" fontId="76" fillId="0" borderId="29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vertical="top"/>
    </xf>
    <xf numFmtId="0" fontId="76" fillId="56" borderId="0" xfId="0" applyFont="1" applyFill="1" applyAlignment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>
      <alignment vertical="top"/>
    </xf>
    <xf numFmtId="41" fontId="76" fillId="0" borderId="67" xfId="0" applyNumberFormat="1" applyFont="1" applyBorder="1" applyAlignment="1">
      <alignment vertical="top"/>
    </xf>
    <xf numFmtId="41" fontId="76" fillId="56" borderId="23" xfId="0" applyNumberFormat="1" applyFont="1" applyFill="1" applyBorder="1" applyAlignment="1">
      <alignment vertical="top"/>
    </xf>
    <xf numFmtId="3" fontId="78" fillId="0" borderId="0" xfId="0" applyNumberFormat="1" applyFont="1" applyAlignment="1">
      <alignment vertical="top"/>
    </xf>
    <xf numFmtId="41" fontId="78" fillId="0" borderId="0" xfId="0" applyNumberFormat="1" applyFont="1" applyAlignment="1">
      <alignment horizontal="right" vertical="top"/>
    </xf>
    <xf numFmtId="41" fontId="78" fillId="56" borderId="67" xfId="0" applyNumberFormat="1" applyFont="1" applyFill="1" applyBorder="1" applyAlignment="1">
      <alignment vertical="top"/>
    </xf>
    <xf numFmtId="41" fontId="78" fillId="0" borderId="67" xfId="0" applyNumberFormat="1" applyFont="1" applyBorder="1" applyAlignment="1">
      <alignment vertical="top"/>
    </xf>
    <xf numFmtId="41" fontId="76" fillId="56" borderId="31" xfId="0" applyNumberFormat="1" applyFont="1" applyFill="1" applyBorder="1" applyAlignment="1">
      <alignment vertical="top"/>
    </xf>
    <xf numFmtId="41" fontId="78" fillId="0" borderId="29" xfId="0" applyNumberFormat="1" applyFont="1" applyBorder="1" applyAlignment="1">
      <alignment horizontal="right" vertical="top"/>
    </xf>
    <xf numFmtId="41" fontId="76" fillId="0" borderId="29" xfId="0" applyNumberFormat="1" applyFont="1" applyBorder="1" applyAlignment="1">
      <alignment vertical="top"/>
    </xf>
    <xf numFmtId="41" fontId="78" fillId="0" borderId="56" xfId="0" applyNumberFormat="1" applyFont="1" applyBorder="1" applyAlignment="1">
      <alignment vertical="top"/>
    </xf>
    <xf numFmtId="0" fontId="78" fillId="0" borderId="11" xfId="0" applyFont="1" applyBorder="1"/>
    <xf numFmtId="41" fontId="78" fillId="0" borderId="20" xfId="0" applyNumberFormat="1" applyFont="1" applyBorder="1" applyAlignment="1">
      <alignment horizontal="right"/>
    </xf>
    <xf numFmtId="0" fontId="78" fillId="0" borderId="13" xfId="0" applyFont="1" applyBorder="1"/>
    <xf numFmtId="0" fontId="78" fillId="0" borderId="14" xfId="0" applyFont="1" applyBorder="1"/>
    <xf numFmtId="0" fontId="76" fillId="0" borderId="14" xfId="0" applyFont="1" applyBorder="1"/>
    <xf numFmtId="41" fontId="76" fillId="0" borderId="14" xfId="0" applyNumberFormat="1" applyFont="1" applyBorder="1" applyAlignment="1">
      <alignment horizontal="right"/>
    </xf>
    <xf numFmtId="41" fontId="78" fillId="0" borderId="50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16" xfId="0" applyNumberFormat="1" applyFont="1" applyBorder="1" applyAlignment="1">
      <alignment horizontal="center"/>
    </xf>
    <xf numFmtId="41" fontId="78" fillId="0" borderId="36" xfId="0" applyNumberFormat="1" applyFont="1" applyBorder="1" applyAlignment="1">
      <alignment horizontal="center"/>
    </xf>
    <xf numFmtId="3" fontId="76" fillId="0" borderId="0" xfId="0" applyNumberFormat="1" applyFont="1" applyAlignment="1">
      <alignment wrapText="1"/>
    </xf>
    <xf numFmtId="41" fontId="78" fillId="0" borderId="51" xfId="0" applyNumberFormat="1" applyFont="1" applyBorder="1" applyAlignment="1">
      <alignment horizontal="center"/>
    </xf>
    <xf numFmtId="41" fontId="78" fillId="0" borderId="0" xfId="0" applyNumberFormat="1" applyFont="1" applyAlignment="1">
      <alignment horizontal="center"/>
    </xf>
    <xf numFmtId="41" fontId="78" fillId="0" borderId="18" xfId="0" applyNumberFormat="1" applyFont="1" applyBorder="1" applyAlignment="1">
      <alignment horizontal="center"/>
    </xf>
    <xf numFmtId="41" fontId="78" fillId="0" borderId="12" xfId="0" applyNumberFormat="1" applyFont="1" applyBorder="1" applyAlignment="1">
      <alignment horizontal="center"/>
    </xf>
    <xf numFmtId="0" fontId="78" fillId="0" borderId="19" xfId="0" applyFont="1" applyBorder="1"/>
    <xf numFmtId="0" fontId="78" fillId="0" borderId="20" xfId="0" applyFont="1" applyBorder="1"/>
    <xf numFmtId="0" fontId="76" fillId="0" borderId="20" xfId="0" applyFont="1" applyBorder="1"/>
    <xf numFmtId="41" fontId="76" fillId="0" borderId="20" xfId="0" applyNumberFormat="1" applyFont="1" applyBorder="1" applyAlignment="1">
      <alignment horizontal="right"/>
    </xf>
    <xf numFmtId="41" fontId="78" fillId="0" borderId="21" xfId="0" applyNumberFormat="1" applyFont="1" applyBorder="1" applyAlignment="1">
      <alignment horizontal="center"/>
    </xf>
    <xf numFmtId="41" fontId="78" fillId="0" borderId="20" xfId="0" applyNumberFormat="1" applyFont="1" applyBorder="1" applyAlignment="1">
      <alignment horizontal="center"/>
    </xf>
    <xf numFmtId="41" fontId="78" fillId="0" borderId="54" xfId="0" applyNumberFormat="1" applyFont="1" applyBorder="1" applyAlignment="1">
      <alignment horizontal="center"/>
    </xf>
    <xf numFmtId="41" fontId="78" fillId="0" borderId="44" xfId="0" applyNumberFormat="1" applyFont="1" applyBorder="1" applyAlignment="1">
      <alignment horizontal="center"/>
    </xf>
    <xf numFmtId="0" fontId="76" fillId="0" borderId="11" xfId="0" applyFont="1" applyBorder="1"/>
    <xf numFmtId="41" fontId="76" fillId="0" borderId="12" xfId="0" applyNumberFormat="1" applyFont="1" applyBorder="1"/>
    <xf numFmtId="41" fontId="76" fillId="0" borderId="20" xfId="0" applyNumberFormat="1" applyFont="1" applyBorder="1" applyAlignment="1">
      <alignment horizontal="right" vertical="top" wrapText="1"/>
    </xf>
    <xf numFmtId="41" fontId="76" fillId="0" borderId="21" xfId="0" applyNumberFormat="1" applyFont="1" applyBorder="1" applyAlignment="1">
      <alignment horizontal="center" wrapText="1"/>
    </xf>
    <xf numFmtId="41" fontId="78" fillId="0" borderId="1" xfId="0" applyNumberFormat="1" applyFont="1" applyBorder="1" applyAlignment="1">
      <alignment horizontal="center" wrapText="1"/>
    </xf>
    <xf numFmtId="41" fontId="78" fillId="0" borderId="45" xfId="0" applyNumberFormat="1" applyFont="1" applyBorder="1" applyAlignment="1">
      <alignment horizontal="center" wrapText="1"/>
    </xf>
    <xf numFmtId="0" fontId="78" fillId="0" borderId="0" xfId="0" applyFont="1" applyAlignment="1">
      <alignment horizontal="center" textRotation="60" wrapText="1"/>
    </xf>
    <xf numFmtId="0" fontId="76" fillId="0" borderId="13" xfId="0" applyFont="1" applyBorder="1"/>
    <xf numFmtId="0" fontId="78" fillId="0" borderId="14" xfId="0" applyFont="1" applyBorder="1" applyAlignment="1">
      <alignment horizontal="left" wrapText="1"/>
    </xf>
    <xf numFmtId="41" fontId="78" fillId="0" borderId="14" xfId="0" applyNumberFormat="1" applyFont="1" applyBorder="1" applyAlignment="1">
      <alignment horizontal="right" wrapText="1"/>
    </xf>
    <xf numFmtId="41" fontId="76" fillId="0" borderId="14" xfId="0" applyNumberFormat="1" applyFont="1" applyBorder="1" applyAlignment="1">
      <alignment horizontal="center" wrapText="1"/>
    </xf>
    <xf numFmtId="41" fontId="76" fillId="0" borderId="36" xfId="0" applyNumberFormat="1" applyFont="1" applyBorder="1" applyAlignment="1">
      <alignment horizontal="center" wrapText="1"/>
    </xf>
    <xf numFmtId="0" fontId="78" fillId="0" borderId="11" xfId="0" applyFont="1" applyBorder="1" applyAlignment="1">
      <alignment vertical="center"/>
    </xf>
    <xf numFmtId="0" fontId="78" fillId="0" borderId="0" xfId="0" applyFont="1" applyAlignment="1">
      <alignment vertical="center"/>
    </xf>
    <xf numFmtId="41" fontId="76" fillId="0" borderId="0" xfId="0" applyNumberFormat="1" applyFont="1" applyAlignment="1">
      <alignment vertical="center" wrapText="1"/>
    </xf>
    <xf numFmtId="3" fontId="76" fillId="0" borderId="11" xfId="0" applyNumberFormat="1" applyFont="1" applyBorder="1"/>
    <xf numFmtId="0" fontId="76" fillId="0" borderId="0" xfId="0" applyFont="1" applyAlignment="1">
      <alignment vertical="center"/>
    </xf>
    <xf numFmtId="41" fontId="76" fillId="0" borderId="23" xfId="0" applyNumberFormat="1" applyFont="1" applyBorder="1" applyAlignment="1">
      <alignment vertical="center" wrapText="1"/>
    </xf>
    <xf numFmtId="41" fontId="76" fillId="0" borderId="37" xfId="0" applyNumberFormat="1" applyFont="1" applyBorder="1" applyAlignment="1">
      <alignment vertical="center" wrapText="1"/>
    </xf>
    <xf numFmtId="41" fontId="76" fillId="0" borderId="51" xfId="0" applyNumberFormat="1" applyFont="1" applyBorder="1" applyAlignment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Border="1" applyAlignment="1">
      <alignment vertical="center" wrapText="1"/>
    </xf>
    <xf numFmtId="3" fontId="99" fillId="0" borderId="0" xfId="0" applyNumberFormat="1" applyFont="1" applyAlignment="1">
      <alignment wrapText="1"/>
    </xf>
    <xf numFmtId="41" fontId="76" fillId="0" borderId="25" xfId="0" applyNumberFormat="1" applyFont="1" applyBorder="1" applyAlignment="1">
      <alignment vertical="center" wrapText="1"/>
    </xf>
    <xf numFmtId="41" fontId="76" fillId="0" borderId="35" xfId="0" applyNumberFormat="1" applyFont="1" applyBorder="1" applyAlignment="1">
      <alignment vertical="center" wrapText="1"/>
    </xf>
    <xf numFmtId="41" fontId="76" fillId="0" borderId="38" xfId="0" applyNumberFormat="1" applyFont="1" applyBorder="1" applyAlignment="1">
      <alignment vertical="center" wrapText="1"/>
    </xf>
    <xf numFmtId="3" fontId="78" fillId="0" borderId="0" xfId="0" applyNumberFormat="1" applyFont="1" applyAlignment="1">
      <alignment horizontal="center" wrapText="1"/>
    </xf>
    <xf numFmtId="41" fontId="76" fillId="0" borderId="27" xfId="0" applyNumberFormat="1" applyFont="1" applyBorder="1" applyAlignment="1">
      <alignment vertical="center" wrapText="1"/>
    </xf>
    <xf numFmtId="41" fontId="76" fillId="0" borderId="40" xfId="0" applyNumberFormat="1" applyFont="1" applyBorder="1" applyAlignment="1">
      <alignment vertical="center" wrapText="1"/>
    </xf>
    <xf numFmtId="0" fontId="76" fillId="0" borderId="0" xfId="0" applyFont="1" applyAlignment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Border="1" applyAlignment="1">
      <alignment vertical="center" wrapText="1"/>
    </xf>
    <xf numFmtId="41" fontId="76" fillId="0" borderId="26" xfId="0" applyNumberFormat="1" applyFont="1" applyBorder="1" applyAlignment="1">
      <alignment vertical="center" wrapText="1"/>
    </xf>
    <xf numFmtId="41" fontId="76" fillId="0" borderId="39" xfId="0" applyNumberFormat="1" applyFont="1" applyBorder="1" applyAlignment="1">
      <alignment vertical="center" wrapText="1"/>
    </xf>
    <xf numFmtId="0" fontId="78" fillId="0" borderId="28" xfId="0" applyFont="1" applyBorder="1" applyAlignment="1">
      <alignment horizontal="left" vertical="center"/>
    </xf>
    <xf numFmtId="0" fontId="78" fillId="0" borderId="29" xfId="0" applyFont="1" applyBorder="1" applyAlignment="1">
      <alignment horizontal="left" vertical="center"/>
    </xf>
    <xf numFmtId="3" fontId="76" fillId="0" borderId="30" xfId="0" applyNumberFormat="1" applyFont="1" applyBorder="1" applyAlignment="1">
      <alignment wrapText="1"/>
    </xf>
    <xf numFmtId="41" fontId="76" fillId="0" borderId="29" xfId="0" applyNumberFormat="1" applyFont="1" applyBorder="1" applyAlignment="1">
      <alignment horizontal="right" wrapText="1"/>
    </xf>
    <xf numFmtId="41" fontId="76" fillId="0" borderId="52" xfId="0" applyNumberFormat="1" applyFont="1" applyBorder="1" applyAlignment="1">
      <alignment vertical="center" wrapText="1"/>
    </xf>
    <xf numFmtId="41" fontId="96" fillId="0" borderId="49" xfId="0" applyNumberFormat="1" applyFont="1" applyBorder="1" applyAlignment="1">
      <alignment vertical="center" wrapText="1"/>
    </xf>
    <xf numFmtId="41" fontId="96" fillId="0" borderId="41" xfId="0" applyNumberFormat="1" applyFont="1" applyBorder="1" applyAlignment="1">
      <alignment vertical="center" wrapText="1"/>
    </xf>
    <xf numFmtId="41" fontId="96" fillId="0" borderId="42" xfId="0" applyNumberFormat="1" applyFont="1" applyBorder="1" applyAlignment="1">
      <alignment vertical="center" wrapText="1"/>
    </xf>
    <xf numFmtId="0" fontId="78" fillId="0" borderId="10" xfId="0" applyFont="1" applyBorder="1" applyAlignment="1">
      <alignment horizontal="left" vertical="center"/>
    </xf>
    <xf numFmtId="3" fontId="76" fillId="0" borderId="10" xfId="0" applyNumberFormat="1" applyFont="1" applyBorder="1" applyAlignment="1">
      <alignment wrapText="1"/>
    </xf>
    <xf numFmtId="41" fontId="76" fillId="0" borderId="10" xfId="0" applyNumberFormat="1" applyFont="1" applyBorder="1" applyAlignment="1">
      <alignment horizontal="right" wrapText="1"/>
    </xf>
    <xf numFmtId="41" fontId="76" fillId="0" borderId="10" xfId="0" applyNumberFormat="1" applyFont="1" applyBorder="1" applyAlignment="1">
      <alignment vertical="center" wrapText="1"/>
    </xf>
    <xf numFmtId="41" fontId="96" fillId="0" borderId="10" xfId="0" applyNumberFormat="1" applyFont="1" applyBorder="1" applyAlignment="1">
      <alignment vertical="center" wrapText="1"/>
    </xf>
    <xf numFmtId="41" fontId="76" fillId="0" borderId="12" xfId="0" applyNumberFormat="1" applyFont="1" applyBorder="1" applyAlignment="1">
      <alignment vertical="center" wrapText="1"/>
    </xf>
    <xf numFmtId="0" fontId="78" fillId="0" borderId="0" xfId="0" applyFont="1" applyAlignment="1">
      <alignment horizontal="left" vertical="center"/>
    </xf>
    <xf numFmtId="41" fontId="95" fillId="0" borderId="0" xfId="0" applyNumberFormat="1" applyFont="1" applyAlignment="1">
      <alignment horizontal="right" vertical="center"/>
    </xf>
    <xf numFmtId="41" fontId="76" fillId="0" borderId="35" xfId="0" applyNumberFormat="1" applyFont="1" applyBorder="1" applyAlignment="1">
      <alignment horizontal="right" vertical="center"/>
    </xf>
    <xf numFmtId="41" fontId="76" fillId="0" borderId="24" xfId="0" applyNumberFormat="1" applyFont="1" applyBorder="1" applyAlignment="1">
      <alignment horizontal="right" vertical="center"/>
    </xf>
    <xf numFmtId="41" fontId="76" fillId="0" borderId="53" xfId="0" applyNumberFormat="1" applyFont="1" applyBorder="1" applyAlignment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Alignment="1">
      <alignment vertical="center" wrapText="1"/>
    </xf>
    <xf numFmtId="41" fontId="85" fillId="0" borderId="0" xfId="0" applyNumberFormat="1" applyFont="1" applyAlignment="1">
      <alignment horizontal="right" vertical="center" wrapText="1"/>
    </xf>
    <xf numFmtId="41" fontId="96" fillId="0" borderId="51" xfId="0" applyNumberFormat="1" applyFont="1" applyBorder="1" applyAlignment="1">
      <alignment vertical="center" wrapText="1"/>
    </xf>
    <xf numFmtId="41" fontId="96" fillId="0" borderId="25" xfId="0" applyNumberFormat="1" applyFont="1" applyBorder="1" applyAlignment="1">
      <alignment vertical="center" wrapText="1"/>
    </xf>
    <xf numFmtId="0" fontId="78" fillId="0" borderId="61" xfId="0" applyFont="1" applyBorder="1" applyAlignment="1">
      <alignment vertical="center"/>
    </xf>
    <xf numFmtId="0" fontId="78" fillId="0" borderId="29" xfId="0" applyFont="1" applyBorder="1" applyAlignment="1">
      <alignment vertical="center"/>
    </xf>
    <xf numFmtId="3" fontId="76" fillId="0" borderId="29" xfId="0" applyNumberFormat="1" applyFont="1" applyBorder="1" applyAlignment="1">
      <alignment wrapText="1"/>
    </xf>
    <xf numFmtId="41" fontId="96" fillId="0" borderId="58" xfId="0" applyNumberFormat="1" applyFont="1" applyBorder="1" applyAlignment="1">
      <alignment vertical="center" wrapText="1"/>
    </xf>
    <xf numFmtId="41" fontId="76" fillId="0" borderId="0" xfId="0" applyNumberFormat="1" applyFont="1" applyAlignment="1">
      <alignment wrapText="1"/>
    </xf>
    <xf numFmtId="41" fontId="76" fillId="0" borderId="12" xfId="0" applyNumberFormat="1" applyFont="1" applyBorder="1" applyAlignment="1">
      <alignment wrapText="1"/>
    </xf>
    <xf numFmtId="41" fontId="76" fillId="0" borderId="23" xfId="0" applyNumberFormat="1" applyFont="1" applyBorder="1"/>
    <xf numFmtId="3" fontId="76" fillId="29" borderId="0" xfId="0" applyNumberFormat="1" applyFont="1" applyFill="1" applyProtection="1">
      <protection locked="0"/>
    </xf>
    <xf numFmtId="0" fontId="76" fillId="29" borderId="0" xfId="0" applyFont="1" applyFill="1"/>
    <xf numFmtId="41" fontId="76" fillId="0" borderId="51" xfId="0" applyNumberFormat="1" applyFont="1" applyBorder="1"/>
    <xf numFmtId="41" fontId="76" fillId="29" borderId="35" xfId="0" applyNumberFormat="1" applyFont="1" applyFill="1" applyBorder="1" applyProtection="1">
      <protection locked="0"/>
    </xf>
    <xf numFmtId="41" fontId="76" fillId="0" borderId="67" xfId="0" applyNumberFormat="1" applyFont="1" applyBorder="1"/>
    <xf numFmtId="41" fontId="76" fillId="0" borderId="68" xfId="0" applyNumberFormat="1" applyFont="1" applyBorder="1"/>
    <xf numFmtId="3" fontId="78" fillId="0" borderId="0" xfId="0" applyNumberFormat="1" applyFont="1"/>
    <xf numFmtId="41" fontId="78" fillId="0" borderId="0" xfId="0" applyNumberFormat="1" applyFont="1" applyAlignment="1">
      <alignment horizontal="right"/>
    </xf>
    <xf numFmtId="41" fontId="78" fillId="0" borderId="51" xfId="0" applyNumberFormat="1" applyFont="1" applyBorder="1"/>
    <xf numFmtId="41" fontId="78" fillId="0" borderId="67" xfId="0" applyNumberFormat="1" applyFont="1" applyBorder="1"/>
    <xf numFmtId="41" fontId="78" fillId="0" borderId="68" xfId="0" applyNumberFormat="1" applyFont="1" applyBorder="1"/>
    <xf numFmtId="41" fontId="76" fillId="0" borderId="37" xfId="0" applyNumberFormat="1" applyFont="1" applyBorder="1"/>
    <xf numFmtId="41" fontId="96" fillId="0" borderId="51" xfId="0" applyNumberFormat="1" applyFont="1" applyBorder="1"/>
    <xf numFmtId="0" fontId="78" fillId="0" borderId="29" xfId="0" applyFont="1" applyBorder="1"/>
    <xf numFmtId="41" fontId="78" fillId="0" borderId="29" xfId="0" applyNumberFormat="1" applyFont="1" applyBorder="1" applyAlignment="1">
      <alignment horizontal="right"/>
    </xf>
    <xf numFmtId="41" fontId="78" fillId="0" borderId="29" xfId="0" applyNumberFormat="1" applyFont="1" applyBorder="1"/>
    <xf numFmtId="41" fontId="78" fillId="0" borderId="56" xfId="0" applyNumberFormat="1" applyFont="1" applyBorder="1"/>
    <xf numFmtId="41" fontId="78" fillId="0" borderId="42" xfId="0" applyNumberFormat="1" applyFont="1" applyBorder="1"/>
    <xf numFmtId="3" fontId="76" fillId="0" borderId="0" xfId="0" applyNumberFormat="1" applyFont="1" applyAlignment="1">
      <alignment horizontal="center" vertical="top"/>
    </xf>
    <xf numFmtId="0" fontId="76" fillId="0" borderId="0" xfId="0" applyFont="1" applyAlignment="1">
      <alignment horizontal="center" vertical="top"/>
    </xf>
    <xf numFmtId="41" fontId="78" fillId="0" borderId="17" xfId="0" applyNumberFormat="1" applyFont="1" applyBorder="1" applyAlignment="1">
      <alignment horizontal="center"/>
    </xf>
    <xf numFmtId="41" fontId="76" fillId="0" borderId="0" xfId="0" applyNumberFormat="1" applyFont="1" applyAlignment="1">
      <alignment horizontal="center"/>
    </xf>
    <xf numFmtId="41" fontId="76" fillId="0" borderId="20" xfId="0" applyNumberFormat="1" applyFont="1" applyBorder="1" applyAlignment="1">
      <alignment horizontal="center" wrapText="1"/>
    </xf>
    <xf numFmtId="3" fontId="76" fillId="0" borderId="0" xfId="0" applyNumberFormat="1" applyFont="1" applyAlignment="1">
      <alignment horizontal="center" vertical="top" wrapText="1"/>
    </xf>
    <xf numFmtId="41" fontId="76" fillId="56" borderId="17" xfId="0" applyNumberFormat="1" applyFont="1" applyFill="1" applyBorder="1" applyAlignment="1">
      <alignment vertical="center" wrapText="1"/>
    </xf>
    <xf numFmtId="41" fontId="76" fillId="56" borderId="60" xfId="0" applyNumberFormat="1" applyFont="1" applyFill="1" applyBorder="1" applyAlignment="1">
      <alignment vertical="center" wrapText="1"/>
    </xf>
    <xf numFmtId="0" fontId="100" fillId="56" borderId="0" xfId="0" applyFont="1" applyFill="1"/>
    <xf numFmtId="41" fontId="76" fillId="56" borderId="51" xfId="0" applyNumberFormat="1" applyFont="1" applyFill="1" applyBorder="1" applyAlignment="1">
      <alignment vertical="center" wrapText="1"/>
    </xf>
    <xf numFmtId="41" fontId="76" fillId="0" borderId="55" xfId="0" applyNumberFormat="1" applyFont="1" applyBorder="1" applyAlignment="1">
      <alignment vertical="center" wrapText="1"/>
    </xf>
    <xf numFmtId="41" fontId="76" fillId="0" borderId="29" xfId="0" applyNumberFormat="1" applyFont="1" applyBorder="1" applyAlignment="1">
      <alignment vertical="center" wrapText="1"/>
    </xf>
    <xf numFmtId="167" fontId="76" fillId="56" borderId="31" xfId="0" applyNumberFormat="1" applyFont="1" applyFill="1" applyBorder="1" applyAlignment="1">
      <alignment horizontal="right" vertical="center"/>
    </xf>
    <xf numFmtId="167" fontId="95" fillId="56" borderId="31" xfId="0" applyNumberFormat="1" applyFont="1" applyFill="1" applyBorder="1" applyAlignment="1">
      <alignment horizontal="right" vertical="center"/>
    </xf>
    <xf numFmtId="41" fontId="76" fillId="56" borderId="0" xfId="0" applyNumberFormat="1" applyFont="1" applyFill="1" applyAlignment="1">
      <alignment horizontal="right" vertical="center"/>
    </xf>
    <xf numFmtId="41" fontId="76" fillId="56" borderId="0" xfId="0" applyNumberFormat="1" applyFont="1" applyFill="1" applyAlignment="1">
      <alignment horizontal="right" wrapText="1"/>
    </xf>
    <xf numFmtId="41" fontId="76" fillId="0" borderId="60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horizontal="right"/>
    </xf>
    <xf numFmtId="41" fontId="96" fillId="0" borderId="0" xfId="0" applyNumberFormat="1" applyFont="1" applyAlignment="1">
      <alignment vertical="center" wrapText="1"/>
    </xf>
    <xf numFmtId="41" fontId="96" fillId="0" borderId="27" xfId="0" applyNumberFormat="1" applyFont="1" applyBorder="1" applyAlignment="1">
      <alignment vertical="center" wrapText="1"/>
    </xf>
    <xf numFmtId="41" fontId="96" fillId="0" borderId="29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center" vertical="center"/>
    </xf>
    <xf numFmtId="3" fontId="76" fillId="0" borderId="0" xfId="0" applyNumberFormat="1" applyFont="1" applyAlignment="1">
      <alignment vertical="center"/>
    </xf>
    <xf numFmtId="41" fontId="95" fillId="0" borderId="0" xfId="0" applyNumberFormat="1" applyFont="1" applyAlignment="1">
      <alignment vertical="center"/>
    </xf>
    <xf numFmtId="41" fontId="76" fillId="0" borderId="0" xfId="0" applyNumberFormat="1" applyFont="1" applyAlignment="1">
      <alignment vertical="center"/>
    </xf>
    <xf numFmtId="41" fontId="76" fillId="0" borderId="51" xfId="0" applyNumberFormat="1" applyFont="1" applyBorder="1" applyAlignment="1">
      <alignment vertical="center"/>
    </xf>
    <xf numFmtId="0" fontId="78" fillId="0" borderId="20" xfId="0" applyFont="1" applyBorder="1" applyAlignment="1">
      <alignment vertical="center"/>
    </xf>
    <xf numFmtId="0" fontId="76" fillId="0" borderId="20" xfId="0" applyFont="1" applyBorder="1" applyAlignment="1">
      <alignment vertical="center"/>
    </xf>
    <xf numFmtId="41" fontId="76" fillId="0" borderId="20" xfId="0" applyNumberFormat="1" applyFont="1" applyBorder="1" applyAlignment="1">
      <alignment horizontal="right" vertical="center"/>
    </xf>
    <xf numFmtId="41" fontId="96" fillId="0" borderId="20" xfId="0" applyNumberFormat="1" applyFont="1" applyBorder="1" applyAlignment="1">
      <alignment vertical="center"/>
    </xf>
    <xf numFmtId="41" fontId="96" fillId="0" borderId="0" xfId="0" applyNumberFormat="1" applyFont="1" applyAlignment="1">
      <alignment vertical="center"/>
    </xf>
    <xf numFmtId="41" fontId="96" fillId="0" borderId="51" xfId="0" applyNumberFormat="1" applyFont="1" applyBorder="1" applyAlignment="1">
      <alignment vertical="center"/>
    </xf>
    <xf numFmtId="41" fontId="76" fillId="0" borderId="27" xfId="0" applyNumberFormat="1" applyFont="1" applyBorder="1"/>
    <xf numFmtId="41" fontId="76" fillId="56" borderId="0" xfId="0" applyNumberFormat="1" applyFont="1" applyFill="1"/>
    <xf numFmtId="0" fontId="78" fillId="0" borderId="33" xfId="0" applyFont="1" applyBorder="1" applyAlignment="1">
      <alignment vertical="center"/>
    </xf>
    <xf numFmtId="0" fontId="76" fillId="0" borderId="33" xfId="0" applyFont="1" applyBorder="1"/>
    <xf numFmtId="41" fontId="76" fillId="0" borderId="33" xfId="0" applyNumberFormat="1" applyFont="1" applyBorder="1" applyAlignment="1">
      <alignment horizontal="right"/>
    </xf>
    <xf numFmtId="41" fontId="96" fillId="0" borderId="33" xfId="0" applyNumberFormat="1" applyFont="1" applyBorder="1"/>
    <xf numFmtId="41" fontId="96" fillId="0" borderId="55" xfId="0" applyNumberFormat="1" applyFont="1" applyBorder="1" applyAlignment="1">
      <alignment horizontal="center"/>
    </xf>
    <xf numFmtId="41" fontId="96" fillId="0" borderId="0" xfId="0" applyNumberFormat="1" applyFont="1" applyAlignment="1">
      <alignment horizontal="center"/>
    </xf>
    <xf numFmtId="41" fontId="96" fillId="0" borderId="60" xfId="0" applyNumberFormat="1" applyFont="1" applyBorder="1" applyAlignment="1">
      <alignment horizontal="center"/>
    </xf>
    <xf numFmtId="41" fontId="76" fillId="0" borderId="34" xfId="0" applyNumberFormat="1" applyFont="1" applyBorder="1" applyAlignment="1">
      <alignment horizontal="right"/>
    </xf>
    <xf numFmtId="41" fontId="96" fillId="0" borderId="34" xfId="0" applyNumberFormat="1" applyFont="1" applyBorder="1"/>
    <xf numFmtId="41" fontId="96" fillId="0" borderId="0" xfId="0" applyNumberFormat="1" applyFont="1"/>
    <xf numFmtId="3" fontId="76" fillId="0" borderId="0" xfId="0" applyNumberFormat="1" applyFont="1" applyAlignment="1">
      <alignment horizontal="left"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Border="1" applyAlignment="1" applyProtection="1">
      <alignment horizontal="centerContinuous" vertical="center"/>
      <protection hidden="1"/>
    </xf>
    <xf numFmtId="0" fontId="78" fillId="0" borderId="74" xfId="0" applyFont="1" applyBorder="1" applyAlignment="1" applyProtection="1">
      <alignment horizontal="centerContinuous" vertical="center"/>
      <protection hidden="1"/>
    </xf>
    <xf numFmtId="0" fontId="78" fillId="0" borderId="75" xfId="0" applyFont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78" fillId="0" borderId="43" xfId="0" applyFont="1" applyBorder="1" applyAlignment="1" applyProtection="1">
      <alignment horizontal="centerContinuous"/>
      <protection hidden="1"/>
    </xf>
    <xf numFmtId="0" fontId="78" fillId="0" borderId="11" xfId="0" applyFont="1" applyBorder="1" applyAlignment="1" applyProtection="1">
      <alignment horizontal="centerContinuous"/>
      <protection hidden="1"/>
    </xf>
    <xf numFmtId="0" fontId="78" fillId="0" borderId="0" xfId="0" applyFont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2" xfId="0" applyFont="1" applyBorder="1" applyAlignment="1">
      <alignment horizontal="center" vertical="center"/>
    </xf>
    <xf numFmtId="41" fontId="78" fillId="0" borderId="54" xfId="0" applyNumberFormat="1" applyFont="1" applyBorder="1"/>
    <xf numFmtId="0" fontId="76" fillId="0" borderId="12" xfId="0" applyFont="1" applyBorder="1" applyAlignment="1">
      <alignment horizontal="left" wrapText="1"/>
    </xf>
    <xf numFmtId="41" fontId="101" fillId="0" borderId="0" xfId="0" applyNumberFormat="1" applyFont="1" applyAlignment="1">
      <alignment horizontal="right" wrapText="1"/>
    </xf>
    <xf numFmtId="41" fontId="101" fillId="0" borderId="0" xfId="0" applyNumberFormat="1" applyFont="1" applyAlignment="1">
      <alignment vertical="center" wrapText="1"/>
    </xf>
    <xf numFmtId="41" fontId="101" fillId="56" borderId="23" xfId="0" applyNumberFormat="1" applyFont="1" applyFill="1" applyBorder="1" applyAlignment="1">
      <alignment vertical="center" wrapText="1"/>
    </xf>
    <xf numFmtId="41" fontId="101" fillId="0" borderId="0" xfId="0" applyNumberFormat="1" applyFont="1" applyAlignment="1">
      <alignment horizontal="right" vertical="center"/>
    </xf>
    <xf numFmtId="41" fontId="76" fillId="56" borderId="78" xfId="0" applyNumberFormat="1" applyFont="1" applyFill="1" applyBorder="1" applyAlignment="1">
      <alignment vertical="center" wrapText="1"/>
    </xf>
    <xf numFmtId="41" fontId="76" fillId="56" borderId="26" xfId="0" applyNumberFormat="1" applyFont="1" applyFill="1" applyBorder="1" applyAlignment="1">
      <alignment vertical="center" wrapText="1"/>
    </xf>
    <xf numFmtId="41" fontId="76" fillId="56" borderId="0" xfId="0" applyNumberFormat="1" applyFont="1" applyFill="1" applyAlignment="1">
      <alignment vertical="center" wrapText="1"/>
    </xf>
    <xf numFmtId="41" fontId="76" fillId="56" borderId="23" xfId="0" applyNumberFormat="1" applyFont="1" applyFill="1" applyBorder="1" applyAlignment="1">
      <alignment vertical="center" wrapText="1"/>
    </xf>
    <xf numFmtId="41" fontId="96" fillId="56" borderId="62" xfId="0" applyNumberFormat="1" applyFont="1" applyFill="1" applyBorder="1" applyAlignment="1">
      <alignment vertical="center" wrapText="1"/>
    </xf>
    <xf numFmtId="0" fontId="78" fillId="0" borderId="43" xfId="0" applyFont="1" applyBorder="1" applyAlignment="1">
      <alignment horizontal="left" vertical="center"/>
    </xf>
    <xf numFmtId="41" fontId="96" fillId="56" borderId="10" xfId="0" applyNumberFormat="1" applyFont="1" applyFill="1" applyBorder="1" applyAlignment="1">
      <alignment vertical="center" wrapText="1"/>
    </xf>
    <xf numFmtId="167" fontId="76" fillId="56" borderId="31" xfId="0" applyNumberFormat="1" applyFont="1" applyFill="1" applyBorder="1" applyAlignment="1">
      <alignment vertical="center" wrapText="1"/>
    </xf>
    <xf numFmtId="41" fontId="76" fillId="0" borderId="59" xfId="0" applyNumberFormat="1" applyFont="1" applyBorder="1" applyAlignment="1">
      <alignment vertical="center" wrapText="1"/>
    </xf>
    <xf numFmtId="167" fontId="76" fillId="0" borderId="78" xfId="0" applyNumberFormat="1" applyFont="1" applyBorder="1" applyAlignment="1">
      <alignment vertical="center" wrapText="1"/>
    </xf>
    <xf numFmtId="3" fontId="76" fillId="0" borderId="61" xfId="0" applyNumberFormat="1" applyFont="1" applyBorder="1"/>
    <xf numFmtId="0" fontId="97" fillId="0" borderId="29" xfId="0" applyFont="1" applyBorder="1" applyAlignment="1">
      <alignment horizontal="left" vertical="top"/>
    </xf>
    <xf numFmtId="0" fontId="76" fillId="0" borderId="29" xfId="0" applyFont="1" applyBorder="1" applyAlignment="1">
      <alignment horizontal="left" vertical="center"/>
    </xf>
    <xf numFmtId="41" fontId="76" fillId="0" borderId="29" xfId="0" applyNumberFormat="1" applyFont="1" applyBorder="1" applyAlignment="1">
      <alignment horizontal="right" vertical="center"/>
    </xf>
    <xf numFmtId="3" fontId="76" fillId="0" borderId="43" xfId="0" applyNumberFormat="1" applyFont="1" applyBorder="1"/>
    <xf numFmtId="0" fontId="76" fillId="0" borderId="10" xfId="0" applyFont="1" applyBorder="1" applyAlignment="1">
      <alignment horizontal="left" vertical="center"/>
    </xf>
    <xf numFmtId="41" fontId="76" fillId="0" borderId="10" xfId="0" applyNumberFormat="1" applyFont="1" applyBorder="1" applyAlignment="1">
      <alignment horizontal="right" vertical="center"/>
    </xf>
    <xf numFmtId="41" fontId="76" fillId="56" borderId="10" xfId="0" applyNumberFormat="1" applyFont="1" applyFill="1" applyBorder="1" applyAlignment="1">
      <alignment vertical="center" wrapText="1"/>
    </xf>
    <xf numFmtId="41" fontId="96" fillId="0" borderId="31" xfId="0" applyNumberFormat="1" applyFont="1" applyBorder="1" applyAlignment="1">
      <alignment vertical="center" wrapText="1"/>
    </xf>
    <xf numFmtId="41" fontId="96" fillId="0" borderId="62" xfId="0" applyNumberFormat="1" applyFont="1" applyBorder="1" applyAlignment="1">
      <alignment vertical="center" wrapText="1"/>
    </xf>
    <xf numFmtId="3" fontId="76" fillId="0" borderId="0" xfId="0" applyNumberFormat="1" applyFont="1" applyAlignment="1" applyProtection="1">
      <alignment horizontal="left" wrapText="1"/>
      <protection locked="0"/>
    </xf>
    <xf numFmtId="0" fontId="102" fillId="0" borderId="0" xfId="0" applyFont="1" applyAlignment="1">
      <alignment vertical="center"/>
    </xf>
    <xf numFmtId="0" fontId="101" fillId="0" borderId="0" xfId="0" applyFont="1"/>
    <xf numFmtId="3" fontId="101" fillId="0" borderId="0" xfId="0" applyNumberFormat="1" applyFont="1"/>
    <xf numFmtId="41" fontId="76" fillId="0" borderId="31" xfId="0" applyNumberFormat="1" applyFont="1" applyBorder="1"/>
    <xf numFmtId="41" fontId="95" fillId="0" borderId="0" xfId="0" applyNumberFormat="1" applyFont="1"/>
    <xf numFmtId="0" fontId="102" fillId="0" borderId="20" xfId="0" applyFont="1" applyBorder="1"/>
    <xf numFmtId="0" fontId="101" fillId="0" borderId="20" xfId="0" applyFont="1" applyBorder="1"/>
    <xf numFmtId="41" fontId="96" fillId="0" borderId="20" xfId="0" applyNumberFormat="1" applyFont="1" applyBorder="1"/>
    <xf numFmtId="41" fontId="96" fillId="0" borderId="31" xfId="0" applyNumberFormat="1" applyFont="1" applyBorder="1"/>
    <xf numFmtId="0" fontId="102" fillId="0" borderId="33" xfId="0" applyFont="1" applyBorder="1" applyAlignment="1">
      <alignment vertical="center"/>
    </xf>
    <xf numFmtId="0" fontId="101" fillId="0" borderId="33" xfId="0" applyFont="1" applyBorder="1"/>
    <xf numFmtId="41" fontId="96" fillId="0" borderId="31" xfId="0" applyNumberFormat="1" applyFont="1" applyBorder="1" applyAlignment="1">
      <alignment horizontal="center"/>
    </xf>
    <xf numFmtId="0" fontId="102" fillId="0" borderId="34" xfId="0" applyFont="1" applyBorder="1" applyAlignment="1">
      <alignment vertical="center"/>
    </xf>
    <xf numFmtId="0" fontId="101" fillId="0" borderId="34" xfId="0" applyFont="1" applyBorder="1"/>
    <xf numFmtId="41" fontId="96" fillId="0" borderId="62" xfId="0" applyNumberFormat="1" applyFont="1" applyBorder="1" applyAlignment="1">
      <alignment horizontal="center"/>
    </xf>
    <xf numFmtId="3" fontId="76" fillId="0" borderId="0" xfId="0" applyNumberFormat="1" applyFont="1" applyAlignment="1">
      <alignment horizontal="center" wrapText="1"/>
    </xf>
    <xf numFmtId="0" fontId="78" fillId="56" borderId="19" xfId="0" applyFont="1" applyFill="1" applyBorder="1" applyAlignment="1">
      <alignment wrapText="1"/>
    </xf>
    <xf numFmtId="0" fontId="78" fillId="56" borderId="20" xfId="0" applyFont="1" applyFill="1" applyBorder="1" applyAlignment="1">
      <alignment wrapText="1"/>
    </xf>
    <xf numFmtId="0" fontId="92" fillId="61" borderId="33" xfId="0" applyFont="1" applyFill="1" applyBorder="1" applyAlignment="1">
      <alignment horizontal="centerContinuous"/>
    </xf>
    <xf numFmtId="0" fontId="92" fillId="61" borderId="45" xfId="0" applyFont="1" applyFill="1" applyBorder="1" applyAlignment="1">
      <alignment horizontal="centerContinuous"/>
    </xf>
    <xf numFmtId="0" fontId="78" fillId="0" borderId="0" xfId="0" applyFont="1" applyAlignment="1">
      <alignment horizontal="left" wrapText="1"/>
    </xf>
    <xf numFmtId="41" fontId="78" fillId="0" borderId="0" xfId="0" applyNumberFormat="1" applyFont="1" applyAlignment="1">
      <alignment horizontal="right" wrapText="1"/>
    </xf>
    <xf numFmtId="41" fontId="76" fillId="0" borderId="0" xfId="0" applyNumberFormat="1" applyFont="1" applyAlignment="1">
      <alignment horizontal="center" wrapText="1"/>
    </xf>
    <xf numFmtId="41" fontId="76" fillId="0" borderId="46" xfId="0" applyNumberFormat="1" applyFont="1" applyBorder="1" applyAlignment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Border="1"/>
    <xf numFmtId="41" fontId="76" fillId="0" borderId="48" xfId="0" applyNumberFormat="1" applyFont="1" applyBorder="1" applyAlignment="1">
      <alignment horizontal="center" wrapText="1"/>
    </xf>
    <xf numFmtId="41" fontId="76" fillId="0" borderId="1" xfId="0" applyNumberFormat="1" applyFont="1" applyBorder="1" applyAlignment="1">
      <alignment horizontal="center" wrapText="1"/>
    </xf>
    <xf numFmtId="41" fontId="76" fillId="0" borderId="45" xfId="0" applyNumberFormat="1" applyFont="1" applyBorder="1" applyAlignment="1">
      <alignment horizontal="center" wrapText="1"/>
    </xf>
    <xf numFmtId="41" fontId="96" fillId="0" borderId="35" xfId="0" applyNumberFormat="1" applyFont="1" applyBorder="1" applyAlignment="1">
      <alignment vertical="center" wrapText="1"/>
    </xf>
    <xf numFmtId="41" fontId="76" fillId="0" borderId="78" xfId="0" applyNumberFormat="1" applyFont="1" applyBorder="1" applyAlignment="1">
      <alignment vertical="center" wrapText="1"/>
    </xf>
    <xf numFmtId="41" fontId="96" fillId="0" borderId="78" xfId="0" applyNumberFormat="1" applyFont="1" applyBorder="1" applyAlignment="1">
      <alignment vertical="center" wrapText="1"/>
    </xf>
    <xf numFmtId="41" fontId="76" fillId="0" borderId="41" xfId="0" applyNumberFormat="1" applyFont="1" applyBorder="1" applyAlignment="1">
      <alignment vertical="center" wrapText="1"/>
    </xf>
    <xf numFmtId="41" fontId="76" fillId="0" borderId="42" xfId="0" applyNumberFormat="1" applyFont="1" applyBorder="1" applyAlignment="1">
      <alignment vertical="center" wrapText="1"/>
    </xf>
    <xf numFmtId="41" fontId="76" fillId="0" borderId="49" xfId="0" applyNumberFormat="1" applyFont="1" applyBorder="1" applyAlignment="1">
      <alignment vertical="center" wrapText="1"/>
    </xf>
    <xf numFmtId="0" fontId="78" fillId="0" borderId="111" xfId="0" applyFont="1" applyBorder="1"/>
    <xf numFmtId="0" fontId="78" fillId="0" borderId="109" xfId="0" applyFont="1" applyBorder="1"/>
    <xf numFmtId="0" fontId="76" fillId="0" borderId="109" xfId="0" applyFont="1" applyBorder="1"/>
    <xf numFmtId="0" fontId="76" fillId="0" borderId="111" xfId="0" applyFont="1" applyBorder="1"/>
    <xf numFmtId="0" fontId="78" fillId="0" borderId="109" xfId="0" applyFont="1" applyBorder="1" applyAlignment="1">
      <alignment vertical="center"/>
    </xf>
    <xf numFmtId="3" fontId="76" fillId="0" borderId="109" xfId="0" applyNumberFormat="1" applyFont="1" applyBorder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Border="1" applyAlignment="1">
      <alignment vertical="center"/>
    </xf>
    <xf numFmtId="0" fontId="78" fillId="0" borderId="110" xfId="0" applyFont="1" applyBorder="1" applyAlignment="1">
      <alignment vertical="center"/>
    </xf>
    <xf numFmtId="0" fontId="78" fillId="0" borderId="112" xfId="0" applyFont="1" applyBorder="1" applyAlignment="1">
      <alignment vertical="center"/>
    </xf>
    <xf numFmtId="0" fontId="78" fillId="0" borderId="113" xfId="0" applyFont="1" applyBorder="1" applyAlignment="1">
      <alignment vertical="center"/>
    </xf>
    <xf numFmtId="0" fontId="78" fillId="0" borderId="114" xfId="0" applyFont="1" applyBorder="1" applyAlignment="1">
      <alignment vertical="center"/>
    </xf>
    <xf numFmtId="0" fontId="76" fillId="0" borderId="114" xfId="0" applyFont="1" applyBorder="1"/>
    <xf numFmtId="41" fontId="76" fillId="0" borderId="114" xfId="0" applyNumberFormat="1" applyFont="1" applyBorder="1" applyAlignment="1">
      <alignment horizontal="right"/>
    </xf>
    <xf numFmtId="41" fontId="96" fillId="0" borderId="114" xfId="0" applyNumberFormat="1" applyFont="1" applyBorder="1"/>
    <xf numFmtId="41" fontId="96" fillId="0" borderId="115" xfId="0" applyNumberFormat="1" applyFont="1" applyBorder="1" applyAlignment="1">
      <alignment horizontal="center"/>
    </xf>
    <xf numFmtId="41" fontId="96" fillId="0" borderId="116" xfId="0" applyNumberFormat="1" applyFont="1" applyBorder="1" applyAlignment="1">
      <alignment horizontal="center"/>
    </xf>
    <xf numFmtId="41" fontId="96" fillId="0" borderId="117" xfId="0" applyNumberFormat="1" applyFont="1" applyBorder="1" applyAlignment="1">
      <alignment horizontal="center"/>
    </xf>
    <xf numFmtId="3" fontId="76" fillId="0" borderId="118" xfId="0" applyNumberFormat="1" applyFont="1" applyBorder="1" applyAlignment="1">
      <alignment horizontal="left" wrapText="1"/>
    </xf>
    <xf numFmtId="0" fontId="78" fillId="0" borderId="119" xfId="0" applyFont="1" applyBorder="1" applyAlignment="1">
      <alignment horizontal="left" vertical="center"/>
    </xf>
    <xf numFmtId="0" fontId="78" fillId="0" borderId="116" xfId="0" applyFont="1" applyBorder="1" applyAlignment="1">
      <alignment horizontal="left" vertical="center"/>
    </xf>
    <xf numFmtId="3" fontId="76" fillId="0" borderId="116" xfId="0" applyNumberFormat="1" applyFont="1" applyBorder="1" applyAlignment="1">
      <alignment wrapText="1"/>
    </xf>
    <xf numFmtId="41" fontId="76" fillId="0" borderId="116" xfId="0" applyNumberFormat="1" applyFont="1" applyBorder="1" applyAlignment="1">
      <alignment horizontal="right" wrapText="1"/>
    </xf>
    <xf numFmtId="41" fontId="76" fillId="0" borderId="116" xfId="0" applyNumberFormat="1" applyFont="1" applyBorder="1" applyAlignment="1">
      <alignment vertical="center" wrapText="1"/>
    </xf>
    <xf numFmtId="41" fontId="96" fillId="0" borderId="120" xfId="0" applyNumberFormat="1" applyFont="1" applyBorder="1" applyAlignment="1">
      <alignment vertical="center" wrapText="1"/>
    </xf>
    <xf numFmtId="41" fontId="96" fillId="0" borderId="115" xfId="0" applyNumberFormat="1" applyFont="1" applyBorder="1" applyAlignment="1">
      <alignment vertical="center" wrapText="1"/>
    </xf>
    <xf numFmtId="3" fontId="76" fillId="0" borderId="118" xfId="0" applyNumberFormat="1" applyFont="1" applyBorder="1" applyAlignment="1" applyProtection="1">
      <alignment horizontal="left" wrapText="1"/>
      <protection locked="0"/>
    </xf>
    <xf numFmtId="0" fontId="78" fillId="0" borderId="107" xfId="0" applyFont="1" applyBorder="1" applyAlignment="1">
      <alignment horizontal="left" vertical="center"/>
    </xf>
    <xf numFmtId="0" fontId="78" fillId="0" borderId="108" xfId="0" applyFont="1" applyBorder="1" applyAlignment="1">
      <alignment horizontal="left" vertical="center"/>
    </xf>
    <xf numFmtId="3" fontId="76" fillId="0" borderId="108" xfId="0" applyNumberFormat="1" applyFont="1" applyBorder="1" applyAlignment="1">
      <alignment wrapText="1"/>
    </xf>
    <xf numFmtId="41" fontId="76" fillId="0" borderId="108" xfId="0" applyNumberFormat="1" applyFont="1" applyBorder="1" applyAlignment="1">
      <alignment horizontal="right" wrapText="1"/>
    </xf>
    <xf numFmtId="41" fontId="76" fillId="0" borderId="108" xfId="0" applyNumberFormat="1" applyFont="1" applyBorder="1" applyAlignment="1">
      <alignment vertical="center" wrapText="1"/>
    </xf>
    <xf numFmtId="41" fontId="96" fillId="0" borderId="108" xfId="0" applyNumberFormat="1" applyFont="1" applyBorder="1" applyAlignment="1">
      <alignment vertical="center" wrapText="1"/>
    </xf>
    <xf numFmtId="41" fontId="96" fillId="0" borderId="12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vertical="center" wrapText="1"/>
    </xf>
    <xf numFmtId="41" fontId="95" fillId="0" borderId="122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horizontal="right" vertical="center"/>
    </xf>
    <xf numFmtId="41" fontId="76" fillId="0" borderId="123" xfId="0" applyNumberFormat="1" applyFont="1" applyBorder="1" applyAlignment="1">
      <alignment vertical="center" wrapText="1"/>
    </xf>
    <xf numFmtId="3" fontId="76" fillId="0" borderId="124" xfId="0" applyNumberFormat="1" applyFont="1" applyBorder="1"/>
    <xf numFmtId="0" fontId="97" fillId="0" borderId="116" xfId="0" applyFont="1" applyBorder="1" applyAlignment="1">
      <alignment horizontal="left" vertical="top"/>
    </xf>
    <xf numFmtId="0" fontId="76" fillId="0" borderId="116" xfId="0" applyFont="1" applyBorder="1" applyAlignment="1">
      <alignment horizontal="left" vertical="center"/>
    </xf>
    <xf numFmtId="41" fontId="76" fillId="0" borderId="116" xfId="0" applyNumberFormat="1" applyFont="1" applyBorder="1" applyAlignment="1">
      <alignment horizontal="right" vertical="center"/>
    </xf>
    <xf numFmtId="41" fontId="76" fillId="0" borderId="120" xfId="0" applyNumberFormat="1" applyFont="1" applyBorder="1" applyAlignment="1">
      <alignment vertical="center" wrapText="1"/>
    </xf>
    <xf numFmtId="41" fontId="76" fillId="0" borderId="125" xfId="0" applyNumberFormat="1" applyFont="1" applyBorder="1" applyAlignment="1">
      <alignment vertical="center" wrapText="1"/>
    </xf>
    <xf numFmtId="3" fontId="76" fillId="0" borderId="121" xfId="0" applyNumberFormat="1" applyFont="1" applyBorder="1" applyAlignment="1">
      <alignment horizontal="left" wrapText="1"/>
    </xf>
    <xf numFmtId="3" fontId="76" fillId="0" borderId="107" xfId="0" applyNumberFormat="1" applyFont="1" applyBorder="1"/>
    <xf numFmtId="0" fontId="76" fillId="0" borderId="108" xfId="0" applyFont="1" applyBorder="1" applyAlignment="1">
      <alignment horizontal="left" vertical="center"/>
    </xf>
    <xf numFmtId="41" fontId="76" fillId="0" borderId="108" xfId="0" applyNumberFormat="1" applyFont="1" applyBorder="1" applyAlignment="1">
      <alignment horizontal="right" vertical="center"/>
    </xf>
    <xf numFmtId="0" fontId="78" fillId="0" borderId="124" xfId="0" applyFont="1" applyBorder="1" applyAlignment="1">
      <alignment vertical="center"/>
    </xf>
    <xf numFmtId="0" fontId="78" fillId="0" borderId="116" xfId="0" applyFont="1" applyBorder="1" applyAlignment="1">
      <alignment vertical="center"/>
    </xf>
    <xf numFmtId="41" fontId="96" fillId="0" borderId="116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left" vertical="top"/>
    </xf>
    <xf numFmtId="0" fontId="76" fillId="56" borderId="0" xfId="0" applyFont="1" applyFill="1" applyAlignment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Border="1" applyAlignment="1">
      <alignment vertical="center" wrapText="1"/>
    </xf>
    <xf numFmtId="41" fontId="96" fillId="0" borderId="12" xfId="0" applyNumberFormat="1" applyFont="1" applyBorder="1" applyAlignment="1">
      <alignment vertical="center" wrapText="1"/>
    </xf>
    <xf numFmtId="41" fontId="96" fillId="0" borderId="127" xfId="0" applyNumberFormat="1" applyFont="1" applyBorder="1" applyAlignment="1">
      <alignment vertical="top" wrapText="1"/>
    </xf>
    <xf numFmtId="3" fontId="76" fillId="0" borderId="43" xfId="0" applyNumberFormat="1" applyFont="1" applyBorder="1" applyAlignment="1">
      <alignment vertical="top"/>
    </xf>
    <xf numFmtId="3" fontId="76" fillId="0" borderId="10" xfId="0" applyNumberFormat="1" applyFont="1" applyBorder="1" applyAlignment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Border="1" applyAlignment="1">
      <alignment horizontal="center" vertical="top"/>
    </xf>
    <xf numFmtId="41" fontId="76" fillId="56" borderId="127" xfId="0" applyNumberFormat="1" applyFont="1" applyFill="1" applyBorder="1" applyAlignment="1">
      <alignment vertical="top" wrapText="1"/>
    </xf>
    <xf numFmtId="41" fontId="76" fillId="0" borderId="127" xfId="0" applyNumberFormat="1" applyFont="1" applyBorder="1" applyAlignment="1">
      <alignment vertical="top" wrapText="1"/>
    </xf>
    <xf numFmtId="0" fontId="76" fillId="0" borderId="10" xfId="0" applyFont="1" applyBorder="1" applyAlignment="1">
      <alignment horizontal="left" vertical="top"/>
    </xf>
    <xf numFmtId="41" fontId="76" fillId="56" borderId="10" xfId="0" applyNumberFormat="1" applyFont="1" applyFill="1" applyBorder="1" applyAlignment="1">
      <alignment vertical="top" wrapText="1"/>
    </xf>
    <xf numFmtId="3" fontId="76" fillId="0" borderId="0" xfId="0" applyNumberFormat="1" applyFont="1" applyAlignment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>
      <alignment vertical="center" wrapText="1"/>
    </xf>
    <xf numFmtId="0" fontId="76" fillId="55" borderId="80" xfId="0" applyFont="1" applyFill="1" applyBorder="1"/>
    <xf numFmtId="0" fontId="76" fillId="61" borderId="80" xfId="0" applyFont="1" applyFill="1" applyBorder="1"/>
    <xf numFmtId="0" fontId="76" fillId="28" borderId="80" xfId="0" applyFont="1" applyFill="1" applyBorder="1" applyAlignment="1">
      <alignment wrapText="1"/>
    </xf>
    <xf numFmtId="0" fontId="76" fillId="56" borderId="0" xfId="45" applyFont="1" applyFill="1"/>
    <xf numFmtId="0" fontId="77" fillId="56" borderId="0" xfId="45" applyFont="1" applyFill="1" applyAlignment="1">
      <alignment horizontal="centerContinuous"/>
    </xf>
    <xf numFmtId="0" fontId="76" fillId="56" borderId="92" xfId="0" applyFont="1" applyFill="1" applyBorder="1"/>
    <xf numFmtId="0" fontId="76" fillId="56" borderId="70" xfId="0" applyFont="1" applyFill="1" applyBorder="1"/>
    <xf numFmtId="0" fontId="78" fillId="56" borderId="70" xfId="0" applyFont="1" applyFill="1" applyBorder="1" applyAlignment="1">
      <alignment horizontal="center"/>
    </xf>
    <xf numFmtId="0" fontId="78" fillId="56" borderId="0" xfId="0" applyFont="1" applyFill="1" applyAlignment="1">
      <alignment horizontal="center"/>
    </xf>
    <xf numFmtId="0" fontId="76" fillId="56" borderId="70" xfId="0" applyFont="1" applyFill="1" applyBorder="1" applyAlignment="1">
      <alignment horizontal="left"/>
    </xf>
    <xf numFmtId="0" fontId="76" fillId="56" borderId="0" xfId="0" applyFont="1" applyFill="1" applyAlignment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Alignment="1" applyProtection="1">
      <alignment vertical="center"/>
      <protection hidden="1"/>
    </xf>
    <xf numFmtId="170" fontId="76" fillId="56" borderId="0" xfId="2448" applyNumberFormat="1" applyFont="1" applyFill="1" applyAlignment="1">
      <alignment horizontal="center" vertical="center" wrapText="1"/>
    </xf>
    <xf numFmtId="0" fontId="76" fillId="56" borderId="0" xfId="2448" applyFont="1" applyFill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Alignment="1" applyProtection="1">
      <alignment horizontal="center" vertical="center" wrapText="1"/>
      <protection hidden="1"/>
    </xf>
    <xf numFmtId="0" fontId="78" fillId="56" borderId="0" xfId="2448" applyFont="1" applyFill="1" applyAlignment="1" applyProtection="1">
      <alignment horizontal="left" vertical="center" wrapText="1"/>
      <protection hidden="1"/>
    </xf>
    <xf numFmtId="2" fontId="76" fillId="28" borderId="0" xfId="2448" applyNumberFormat="1" applyFont="1" applyFill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Alignment="1" applyProtection="1">
      <alignment horizontal="center" vertical="center" wrapText="1"/>
      <protection hidden="1"/>
    </xf>
    <xf numFmtId="41" fontId="78" fillId="0" borderId="15" xfId="0" applyNumberFormat="1" applyFont="1" applyBorder="1" applyAlignment="1">
      <alignment horizontal="center"/>
    </xf>
    <xf numFmtId="0" fontId="92" fillId="61" borderId="80" xfId="2448" applyFont="1" applyFill="1" applyBorder="1" applyAlignment="1">
      <alignment horizontal="centerContinuous" vertical="top" wrapText="1"/>
    </xf>
    <xf numFmtId="0" fontId="92" fillId="30" borderId="32" xfId="0" applyFont="1" applyFill="1" applyBorder="1" applyAlignment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76" fillId="0" borderId="19" xfId="0" applyFont="1" applyBorder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Border="1" applyAlignment="1">
      <alignment horizontal="left" wrapText="1"/>
    </xf>
    <xf numFmtId="3" fontId="76" fillId="56" borderId="0" xfId="0" applyNumberFormat="1" applyFont="1" applyFill="1"/>
    <xf numFmtId="0" fontId="78" fillId="56" borderId="0" xfId="0" applyFont="1" applyFill="1"/>
    <xf numFmtId="0" fontId="78" fillId="56" borderId="13" xfId="0" applyFont="1" applyFill="1" applyBorder="1"/>
    <xf numFmtId="0" fontId="78" fillId="56" borderId="14" xfId="0" applyFont="1" applyFill="1" applyBorder="1"/>
    <xf numFmtId="0" fontId="76" fillId="56" borderId="14" xfId="0" applyFont="1" applyFill="1" applyBorder="1"/>
    <xf numFmtId="41" fontId="76" fillId="56" borderId="14" xfId="0" applyNumberFormat="1" applyFont="1" applyFill="1" applyBorder="1" applyAlignment="1">
      <alignment horizontal="right"/>
    </xf>
    <xf numFmtId="41" fontId="78" fillId="56" borderId="50" xfId="0" applyNumberFormat="1" applyFont="1" applyFill="1" applyBorder="1" applyAlignment="1">
      <alignment horizontal="center"/>
    </xf>
    <xf numFmtId="0" fontId="78" fillId="56" borderId="11" xfId="0" applyFont="1" applyFill="1" applyBorder="1"/>
    <xf numFmtId="41" fontId="78" fillId="56" borderId="51" xfId="0" applyNumberFormat="1" applyFont="1" applyFill="1" applyBorder="1" applyAlignment="1">
      <alignment horizontal="center"/>
    </xf>
    <xf numFmtId="0" fontId="78" fillId="56" borderId="19" xfId="0" applyFont="1" applyFill="1" applyBorder="1"/>
    <xf numFmtId="0" fontId="78" fillId="56" borderId="20" xfId="0" applyFont="1" applyFill="1" applyBorder="1"/>
    <xf numFmtId="0" fontId="76" fillId="56" borderId="20" xfId="0" applyFont="1" applyFill="1" applyBorder="1"/>
    <xf numFmtId="41" fontId="76" fillId="56" borderId="20" xfId="0" applyNumberFormat="1" applyFont="1" applyFill="1" applyBorder="1" applyAlignment="1">
      <alignment horizontal="right"/>
    </xf>
    <xf numFmtId="41" fontId="78" fillId="56" borderId="21" xfId="0" applyNumberFormat="1" applyFont="1" applyFill="1" applyBorder="1" applyAlignment="1">
      <alignment horizontal="center"/>
    </xf>
    <xf numFmtId="0" fontId="76" fillId="56" borderId="11" xfId="0" applyFont="1" applyFill="1" applyBorder="1"/>
    <xf numFmtId="0" fontId="78" fillId="56" borderId="0" xfId="0" applyFont="1" applyFill="1" applyAlignment="1">
      <alignment horizontal="center" textRotation="60" wrapText="1"/>
    </xf>
    <xf numFmtId="41" fontId="76" fillId="56" borderId="20" xfId="0" applyNumberFormat="1" applyFont="1" applyFill="1" applyBorder="1" applyAlignment="1">
      <alignment horizontal="right" vertical="top" wrapText="1"/>
    </xf>
    <xf numFmtId="41" fontId="76" fillId="56" borderId="21" xfId="0" applyNumberFormat="1" applyFont="1" applyFill="1" applyBorder="1" applyAlignment="1">
      <alignment horizontal="center" wrapText="1"/>
    </xf>
    <xf numFmtId="3" fontId="76" fillId="56" borderId="0" xfId="0" applyNumberFormat="1" applyFont="1" applyFill="1" applyAlignment="1">
      <alignment wrapText="1"/>
    </xf>
    <xf numFmtId="0" fontId="78" fillId="56" borderId="11" xfId="0" applyFont="1" applyFill="1" applyBorder="1" applyAlignment="1">
      <alignment vertical="center"/>
    </xf>
    <xf numFmtId="0" fontId="78" fillId="56" borderId="0" xfId="0" applyFont="1" applyFill="1" applyAlignment="1">
      <alignment vertical="center"/>
    </xf>
    <xf numFmtId="41" fontId="101" fillId="56" borderId="0" xfId="0" applyNumberFormat="1" applyFont="1" applyFill="1" applyAlignment="1">
      <alignment horizontal="right" wrapText="1"/>
    </xf>
    <xf numFmtId="41" fontId="101" fillId="56" borderId="0" xfId="0" applyNumberFormat="1" applyFont="1" applyFill="1" applyAlignment="1">
      <alignment vertical="center" wrapText="1"/>
    </xf>
    <xf numFmtId="3" fontId="76" fillId="56" borderId="11" xfId="0" applyNumberFormat="1" applyFont="1" applyFill="1" applyBorder="1"/>
    <xf numFmtId="0" fontId="76" fillId="56" borderId="0" xfId="0" applyFont="1" applyFill="1" applyAlignment="1">
      <alignment horizontal="left" vertical="center" indent="1"/>
    </xf>
    <xf numFmtId="41" fontId="76" fillId="56" borderId="0" xfId="0" applyNumberFormat="1" applyFont="1" applyFill="1" applyAlignment="1">
      <alignment horizontal="right" vertical="center" wrapText="1"/>
    </xf>
    <xf numFmtId="0" fontId="78" fillId="56" borderId="28" xfId="0" applyFont="1" applyFill="1" applyBorder="1" applyAlignment="1">
      <alignment horizontal="left" vertical="center"/>
    </xf>
    <xf numFmtId="0" fontId="78" fillId="56" borderId="29" xfId="0" applyFont="1" applyFill="1" applyBorder="1" applyAlignment="1">
      <alignment horizontal="left" vertical="center"/>
    </xf>
    <xf numFmtId="3" fontId="76" fillId="56" borderId="29" xfId="0" applyNumberFormat="1" applyFont="1" applyFill="1" applyBorder="1" applyAlignment="1">
      <alignment wrapText="1"/>
    </xf>
    <xf numFmtId="41" fontId="76" fillId="56" borderId="29" xfId="0" applyNumberFormat="1" applyFont="1" applyFill="1" applyBorder="1" applyAlignment="1">
      <alignment horizontal="right" wrapText="1"/>
    </xf>
    <xf numFmtId="41" fontId="7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horizontal="left" vertical="center"/>
    </xf>
    <xf numFmtId="0" fontId="78" fillId="56" borderId="10" xfId="0" applyFont="1" applyFill="1" applyBorder="1" applyAlignment="1">
      <alignment horizontal="left" vertical="center"/>
    </xf>
    <xf numFmtId="3" fontId="76" fillId="56" borderId="10" xfId="0" applyNumberFormat="1" applyFont="1" applyFill="1" applyBorder="1" applyAlignment="1">
      <alignment wrapText="1"/>
    </xf>
    <xf numFmtId="41" fontId="76" fillId="56" borderId="10" xfId="0" applyNumberFormat="1" applyFont="1" applyFill="1" applyBorder="1" applyAlignment="1">
      <alignment horizontal="right" wrapText="1"/>
    </xf>
    <xf numFmtId="0" fontId="78" fillId="56" borderId="0" xfId="0" applyFont="1" applyFill="1" applyAlignment="1">
      <alignment horizontal="left" vertical="center"/>
    </xf>
    <xf numFmtId="41" fontId="49" fillId="56" borderId="0" xfId="0" applyNumberFormat="1" applyFont="1" applyFill="1" applyAlignment="1">
      <alignment horizontal="right" wrapText="1"/>
    </xf>
    <xf numFmtId="0" fontId="97" fillId="56" borderId="0" xfId="0" applyFont="1" applyFill="1" applyAlignment="1">
      <alignment vertical="top"/>
    </xf>
    <xf numFmtId="41" fontId="95" fillId="56" borderId="0" xfId="0" applyNumberFormat="1" applyFont="1" applyFill="1" applyAlignment="1">
      <alignment horizontal="right" vertical="center"/>
    </xf>
    <xf numFmtId="0" fontId="97" fillId="56" borderId="0" xfId="0" applyFont="1" applyFill="1" applyAlignment="1">
      <alignment horizontal="left" vertical="top"/>
    </xf>
    <xf numFmtId="41" fontId="76" fillId="56" borderId="53" xfId="0" applyNumberFormat="1" applyFont="1" applyFill="1" applyBorder="1" applyAlignment="1">
      <alignment vertical="center" wrapText="1"/>
    </xf>
    <xf numFmtId="0" fontId="98" fillId="56" borderId="0" xfId="0" applyFont="1" applyFill="1" applyAlignment="1">
      <alignment horizontal="left" vertical="top"/>
    </xf>
    <xf numFmtId="3" fontId="76" fillId="56" borderId="61" xfId="0" applyNumberFormat="1" applyFont="1" applyFill="1" applyBorder="1"/>
    <xf numFmtId="0" fontId="97" fillId="56" borderId="29" xfId="0" applyFont="1" applyFill="1" applyBorder="1" applyAlignment="1">
      <alignment horizontal="left" vertical="top"/>
    </xf>
    <xf numFmtId="0" fontId="76" fillId="56" borderId="29" xfId="0" applyFont="1" applyFill="1" applyBorder="1" applyAlignment="1">
      <alignment horizontal="left" vertical="center"/>
    </xf>
    <xf numFmtId="41" fontId="76" fillId="56" borderId="29" xfId="0" applyNumberFormat="1" applyFont="1" applyFill="1" applyBorder="1" applyAlignment="1">
      <alignment horizontal="right" vertical="center"/>
    </xf>
    <xf numFmtId="0" fontId="85" fillId="56" borderId="0" xfId="0" applyFont="1" applyFill="1" applyAlignment="1">
      <alignment vertical="center" wrapText="1"/>
    </xf>
    <xf numFmtId="41" fontId="85" fillId="56" borderId="0" xfId="0" applyNumberFormat="1" applyFont="1" applyFill="1" applyAlignment="1">
      <alignment horizontal="right" vertical="center" wrapText="1"/>
    </xf>
    <xf numFmtId="41" fontId="96" fillId="56" borderId="51" xfId="0" applyNumberFormat="1" applyFont="1" applyFill="1" applyBorder="1" applyAlignment="1">
      <alignment vertical="center" wrapText="1"/>
    </xf>
    <xf numFmtId="0" fontId="78" fillId="56" borderId="61" xfId="0" applyFont="1" applyFill="1" applyBorder="1" applyAlignment="1">
      <alignment vertical="center"/>
    </xf>
    <xf numFmtId="0" fontId="78" fillId="56" borderId="29" xfId="0" applyFont="1" applyFill="1" applyBorder="1" applyAlignment="1">
      <alignment vertical="center"/>
    </xf>
    <xf numFmtId="41" fontId="9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vertical="center"/>
    </xf>
    <xf numFmtId="0" fontId="78" fillId="56" borderId="10" xfId="0" applyFont="1" applyFill="1" applyBorder="1" applyAlignment="1">
      <alignment vertical="center"/>
    </xf>
    <xf numFmtId="41" fontId="76" fillId="56" borderId="51" xfId="0" applyNumberFormat="1" applyFont="1" applyFill="1" applyBorder="1"/>
    <xf numFmtId="3" fontId="78" fillId="56" borderId="0" xfId="0" applyNumberFormat="1" applyFont="1" applyFill="1"/>
    <xf numFmtId="41" fontId="78" fillId="56" borderId="0" xfId="0" applyNumberFormat="1" applyFont="1" applyFill="1" applyAlignment="1">
      <alignment horizontal="right"/>
    </xf>
    <xf numFmtId="41" fontId="78" fillId="56" borderId="51" xfId="0" applyNumberFormat="1" applyFont="1" applyFill="1" applyBorder="1"/>
    <xf numFmtId="41" fontId="96" fillId="56" borderId="51" xfId="0" applyNumberFormat="1" applyFont="1" applyFill="1" applyBorder="1"/>
    <xf numFmtId="0" fontId="78" fillId="56" borderId="29" xfId="0" applyFont="1" applyFill="1" applyBorder="1"/>
    <xf numFmtId="41" fontId="78" fillId="56" borderId="29" xfId="0" applyNumberFormat="1" applyFont="1" applyFill="1" applyBorder="1" applyAlignment="1">
      <alignment horizontal="right"/>
    </xf>
    <xf numFmtId="41" fontId="78" fillId="56" borderId="29" xfId="0" applyNumberFormat="1" applyFont="1" applyFill="1" applyBorder="1"/>
    <xf numFmtId="41" fontId="78" fillId="56" borderId="14" xfId="0" applyNumberFormat="1" applyFont="1" applyFill="1" applyBorder="1" applyAlignment="1">
      <alignment horizontal="center"/>
    </xf>
    <xf numFmtId="41" fontId="78" fillId="56" borderId="16" xfId="0" applyNumberFormat="1" applyFont="1" applyFill="1" applyBorder="1" applyAlignment="1">
      <alignment horizontal="center"/>
    </xf>
    <xf numFmtId="41" fontId="78" fillId="56" borderId="36" xfId="0" applyNumberFormat="1" applyFont="1" applyFill="1" applyBorder="1" applyAlignment="1">
      <alignment horizontal="center"/>
    </xf>
    <xf numFmtId="41" fontId="78" fillId="56" borderId="0" xfId="0" applyNumberFormat="1" applyFont="1" applyFill="1" applyAlignment="1">
      <alignment horizontal="center"/>
    </xf>
    <xf numFmtId="41" fontId="78" fillId="56" borderId="18" xfId="0" applyNumberFormat="1" applyFont="1" applyFill="1" applyBorder="1" applyAlignment="1">
      <alignment horizontal="center"/>
    </xf>
    <xf numFmtId="41" fontId="78" fillId="56" borderId="12" xfId="0" applyNumberFormat="1" applyFont="1" applyFill="1" applyBorder="1" applyAlignment="1">
      <alignment horizontal="center"/>
    </xf>
    <xf numFmtId="41" fontId="78" fillId="56" borderId="20" xfId="0" applyNumberFormat="1" applyFont="1" applyFill="1" applyBorder="1" applyAlignment="1">
      <alignment horizontal="center"/>
    </xf>
    <xf numFmtId="41" fontId="78" fillId="56" borderId="54" xfId="0" applyNumberFormat="1" applyFont="1" applyFill="1" applyBorder="1" applyAlignment="1">
      <alignment horizontal="center"/>
    </xf>
    <xf numFmtId="41" fontId="78" fillId="56" borderId="44" xfId="0" applyNumberFormat="1" applyFont="1" applyFill="1" applyBorder="1" applyAlignment="1">
      <alignment horizontal="center"/>
    </xf>
    <xf numFmtId="41" fontId="76" fillId="56" borderId="12" xfId="0" applyNumberFormat="1" applyFont="1" applyFill="1" applyBorder="1" applyAlignment="1">
      <alignment vertical="center" wrapText="1"/>
    </xf>
    <xf numFmtId="41" fontId="101" fillId="56" borderId="12" xfId="0" applyNumberFormat="1" applyFont="1" applyFill="1" applyBorder="1" applyAlignment="1">
      <alignment vertical="center" wrapText="1"/>
    </xf>
    <xf numFmtId="41" fontId="76" fillId="56" borderId="27" xfId="0" applyNumberFormat="1" applyFont="1" applyFill="1" applyBorder="1" applyAlignment="1">
      <alignment vertical="center" wrapText="1"/>
    </xf>
    <xf numFmtId="41" fontId="76" fillId="56" borderId="40" xfId="0" applyNumberFormat="1" applyFont="1" applyFill="1" applyBorder="1" applyAlignment="1">
      <alignment vertical="center" wrapText="1"/>
    </xf>
    <xf numFmtId="41" fontId="76" fillId="56" borderId="39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 applyAlignment="1">
      <alignment vertical="center" wrapText="1"/>
    </xf>
    <xf numFmtId="41" fontId="96" fillId="56" borderId="66" xfId="0" applyNumberFormat="1" applyFont="1" applyFill="1" applyBorder="1" applyAlignment="1">
      <alignment vertical="center" wrapText="1"/>
    </xf>
    <xf numFmtId="41" fontId="76" fillId="56" borderId="12" xfId="0" applyNumberFormat="1" applyFont="1" applyFill="1" applyBorder="1"/>
    <xf numFmtId="41" fontId="76" fillId="56" borderId="23" xfId="0" applyNumberFormat="1" applyFont="1" applyFill="1" applyBorder="1"/>
    <xf numFmtId="41" fontId="76" fillId="56" borderId="57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/>
    <xf numFmtId="176" fontId="0" fillId="0" borderId="0" xfId="0" applyNumberFormat="1" applyProtection="1">
      <protection hidden="1"/>
    </xf>
    <xf numFmtId="0" fontId="76" fillId="56" borderId="106" xfId="0" applyFont="1" applyFill="1" applyBorder="1"/>
    <xf numFmtId="0" fontId="76" fillId="56" borderId="0" xfId="0" applyFont="1" applyFill="1" applyAlignment="1" applyProtection="1">
      <alignment vertical="center"/>
      <protection locked="0"/>
    </xf>
    <xf numFmtId="175" fontId="76" fillId="56" borderId="0" xfId="0" applyNumberFormat="1" applyFont="1" applyFill="1" applyAlignment="1" applyProtection="1">
      <alignment horizontal="left" vertical="center"/>
      <protection locked="0"/>
    </xf>
    <xf numFmtId="0" fontId="76" fillId="56" borderId="0" xfId="0" applyFont="1" applyFill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>
      <alignment horizontal="centerContinuous"/>
    </xf>
    <xf numFmtId="0" fontId="78" fillId="56" borderId="66" xfId="0" applyFont="1" applyFill="1" applyBorder="1" applyAlignment="1">
      <alignment horizontal="centerContinuous"/>
    </xf>
    <xf numFmtId="0" fontId="78" fillId="56" borderId="0" xfId="0" applyFont="1" applyFill="1" applyAlignment="1">
      <alignment horizontal="centerContinuous"/>
    </xf>
    <xf numFmtId="0" fontId="78" fillId="56" borderId="12" xfId="0" applyFont="1" applyFill="1" applyBorder="1" applyAlignment="1">
      <alignment horizontal="centerContinuous"/>
    </xf>
    <xf numFmtId="3" fontId="76" fillId="0" borderId="0" xfId="0" quotePrefix="1" applyNumberFormat="1" applyFont="1" applyAlignment="1">
      <alignment wrapText="1"/>
    </xf>
    <xf numFmtId="176" fontId="76" fillId="0" borderId="0" xfId="0" applyNumberFormat="1" applyFont="1" applyAlignment="1" applyProtection="1">
      <alignment wrapText="1"/>
      <protection hidden="1"/>
    </xf>
    <xf numFmtId="41" fontId="95" fillId="56" borderId="78" xfId="0" applyNumberFormat="1" applyFont="1" applyFill="1" applyBorder="1" applyAlignment="1">
      <alignment vertical="center" wrapText="1"/>
    </xf>
    <xf numFmtId="41" fontId="78" fillId="0" borderId="31" xfId="0" applyNumberFormat="1" applyFont="1" applyBorder="1" applyAlignment="1">
      <alignment vertical="center" wrapText="1"/>
    </xf>
    <xf numFmtId="41" fontId="78" fillId="56" borderId="62" xfId="0" applyNumberFormat="1" applyFont="1" applyFill="1" applyBorder="1" applyAlignment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Alignment="1">
      <alignment horizontal="left"/>
    </xf>
    <xf numFmtId="0" fontId="78" fillId="56" borderId="0" xfId="0" applyFont="1" applyFill="1" applyAlignment="1" applyProtection="1">
      <alignment horizontal="left" vertical="top" wrapText="1"/>
      <protection hidden="1"/>
    </xf>
    <xf numFmtId="0" fontId="76" fillId="56" borderId="12" xfId="0" applyFont="1" applyFill="1" applyBorder="1"/>
    <xf numFmtId="0" fontId="78" fillId="0" borderId="121" xfId="0" applyFont="1" applyBorder="1"/>
    <xf numFmtId="0" fontId="76" fillId="0" borderId="118" xfId="0" applyFont="1" applyBorder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Border="1" applyAlignment="1">
      <alignment horizontal="left"/>
    </xf>
    <xf numFmtId="0" fontId="78" fillId="0" borderId="118" xfId="0" applyFont="1" applyBorder="1" applyAlignment="1">
      <alignment horizontal="left" vertical="center"/>
    </xf>
    <xf numFmtId="0" fontId="78" fillId="0" borderId="118" xfId="0" applyFont="1" applyBorder="1" applyAlignment="1">
      <alignment horizontal="left" textRotation="60" wrapText="1"/>
    </xf>
    <xf numFmtId="3" fontId="78" fillId="0" borderId="118" xfId="0" applyNumberFormat="1" applyFont="1" applyBorder="1" applyAlignment="1">
      <alignment horizontal="left" wrapText="1"/>
    </xf>
    <xf numFmtId="41" fontId="78" fillId="0" borderId="139" xfId="0" applyNumberFormat="1" applyFont="1" applyBorder="1" applyAlignment="1">
      <alignment horizontal="center"/>
    </xf>
    <xf numFmtId="41" fontId="78" fillId="0" borderId="118" xfId="0" applyNumberFormat="1" applyFont="1" applyBorder="1" applyAlignment="1">
      <alignment horizontal="center"/>
    </xf>
    <xf numFmtId="0" fontId="76" fillId="0" borderId="138" xfId="0" applyFont="1" applyBorder="1"/>
    <xf numFmtId="41" fontId="78" fillId="0" borderId="137" xfId="0" applyNumberFormat="1" applyFont="1" applyBorder="1" applyAlignment="1">
      <alignment horizontal="center" wrapText="1"/>
    </xf>
    <xf numFmtId="41" fontId="76" fillId="0" borderId="139" xfId="0" applyNumberFormat="1" applyFont="1" applyBorder="1" applyAlignment="1">
      <alignment horizontal="center" wrapText="1"/>
    </xf>
    <xf numFmtId="41" fontId="76" fillId="0" borderId="140" xfId="0" applyNumberFormat="1" applyFont="1" applyBorder="1" applyAlignment="1">
      <alignment vertical="center" wrapText="1"/>
    </xf>
    <xf numFmtId="41" fontId="96" fillId="0" borderId="125" xfId="0" applyNumberFormat="1" applyFont="1" applyBorder="1" applyAlignment="1">
      <alignment vertical="center" wrapText="1"/>
    </xf>
    <xf numFmtId="41" fontId="76" fillId="0" borderId="121" xfId="0" applyNumberFormat="1" applyFont="1" applyBorder="1" applyAlignment="1">
      <alignment vertical="center" wrapText="1"/>
    </xf>
    <xf numFmtId="41" fontId="96" fillId="0" borderId="122" xfId="0" applyNumberFormat="1" applyFont="1" applyBorder="1" applyAlignment="1">
      <alignment vertical="center" wrapText="1"/>
    </xf>
    <xf numFmtId="41" fontId="96" fillId="0" borderId="14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wrapText="1"/>
    </xf>
    <xf numFmtId="41" fontId="76" fillId="0" borderId="140" xfId="0" applyNumberFormat="1" applyFont="1" applyBorder="1"/>
    <xf numFmtId="41" fontId="76" fillId="0" borderId="122" xfId="0" applyNumberFormat="1" applyFont="1" applyBorder="1"/>
    <xf numFmtId="41" fontId="96" fillId="0" borderId="128" xfId="0" applyNumberFormat="1" applyFont="1" applyBorder="1" applyAlignment="1">
      <alignment horizontal="center"/>
    </xf>
    <xf numFmtId="41" fontId="96" fillId="0" borderId="141" xfId="0" applyNumberFormat="1" applyFont="1" applyBorder="1" applyAlignment="1">
      <alignment horizontal="center"/>
    </xf>
    <xf numFmtId="0" fontId="87" fillId="59" borderId="93" xfId="0" applyFont="1" applyFill="1" applyBorder="1" applyAlignment="1">
      <alignment horizontal="centerContinuous" vertical="center"/>
    </xf>
    <xf numFmtId="0" fontId="76" fillId="0" borderId="95" xfId="0" applyFont="1" applyBorder="1" applyAlignment="1">
      <alignment horizontal="centerContinuous"/>
    </xf>
    <xf numFmtId="0" fontId="76" fillId="56" borderId="71" xfId="0" applyFont="1" applyFill="1" applyBorder="1" applyAlignment="1">
      <alignment vertical="center"/>
    </xf>
    <xf numFmtId="175" fontId="76" fillId="56" borderId="71" xfId="0" applyNumberFormat="1" applyFont="1" applyFill="1" applyBorder="1" applyAlignment="1">
      <alignment horizontal="left" vertical="center"/>
    </xf>
    <xf numFmtId="0" fontId="76" fillId="56" borderId="91" xfId="0" applyFont="1" applyFill="1" applyBorder="1" applyAlignment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92" xfId="0" applyFont="1" applyBorder="1"/>
    <xf numFmtId="0" fontId="76" fillId="0" borderId="79" xfId="0" applyFont="1" applyBorder="1"/>
    <xf numFmtId="0" fontId="76" fillId="0" borderId="84" xfId="0" applyFont="1" applyBorder="1"/>
    <xf numFmtId="0" fontId="76" fillId="0" borderId="70" xfId="0" applyFont="1" applyBorder="1"/>
    <xf numFmtId="0" fontId="76" fillId="0" borderId="71" xfId="0" applyFont="1" applyBorder="1"/>
    <xf numFmtId="0" fontId="103" fillId="0" borderId="70" xfId="0" applyFont="1" applyBorder="1"/>
    <xf numFmtId="0" fontId="77" fillId="0" borderId="0" xfId="0" applyFont="1" applyAlignment="1">
      <alignment horizontal="centerContinuous" vertical="center" wrapText="1"/>
    </xf>
    <xf numFmtId="0" fontId="77" fillId="0" borderId="0" xfId="0" applyFont="1" applyAlignment="1">
      <alignment horizontal="centerContinuous" vertical="center"/>
    </xf>
    <xf numFmtId="0" fontId="103" fillId="0" borderId="0" xfId="0" applyFont="1" applyAlignment="1">
      <alignment horizontal="centerContinuous" vertical="center"/>
    </xf>
    <xf numFmtId="0" fontId="103" fillId="0" borderId="71" xfId="0" applyFont="1" applyBorder="1"/>
    <xf numFmtId="0" fontId="76" fillId="0" borderId="70" xfId="0" applyFont="1" applyBorder="1" applyAlignment="1">
      <alignment wrapText="1"/>
    </xf>
    <xf numFmtId="0" fontId="76" fillId="0" borderId="104" xfId="0" applyFont="1" applyBorder="1"/>
    <xf numFmtId="0" fontId="76" fillId="0" borderId="71" xfId="0" applyFont="1" applyBorder="1" applyAlignment="1">
      <alignment wrapText="1"/>
    </xf>
    <xf numFmtId="0" fontId="76" fillId="0" borderId="106" xfId="0" applyFont="1" applyBorder="1"/>
    <xf numFmtId="0" fontId="78" fillId="0" borderId="0" xfId="0" quotePrefix="1" applyFont="1" applyAlignment="1">
      <alignment horizontal="left"/>
    </xf>
    <xf numFmtId="0" fontId="76" fillId="0" borderId="81" xfId="0" applyFont="1" applyBorder="1"/>
    <xf numFmtId="0" fontId="76" fillId="0" borderId="0" xfId="0" quotePrefix="1" applyFont="1" applyAlignment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Border="1" applyAlignment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Border="1" applyAlignment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/>
    <xf numFmtId="0" fontId="76" fillId="0" borderId="105" xfId="0" applyFont="1" applyBorder="1" applyAlignment="1">
      <alignment wrapText="1"/>
    </xf>
    <xf numFmtId="0" fontId="78" fillId="0" borderId="80" xfId="0" applyFont="1" applyBorder="1"/>
    <xf numFmtId="0" fontId="76" fillId="64" borderId="80" xfId="0" applyFont="1" applyFill="1" applyBorder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Font="1" applyFill="1" applyBorder="1" applyAlignment="1">
      <alignment horizontal="center" vertical="top"/>
    </xf>
    <xf numFmtId="0" fontId="76" fillId="56" borderId="80" xfId="96" applyFont="1" applyFill="1" applyBorder="1" applyAlignment="1">
      <alignment horizontal="center" vertical="top" wrapText="1"/>
    </xf>
    <xf numFmtId="0" fontId="78" fillId="56" borderId="80" xfId="96" applyFont="1" applyFill="1" applyBorder="1" applyAlignment="1">
      <alignment horizontal="center" vertical="top" wrapText="1"/>
    </xf>
    <xf numFmtId="41" fontId="78" fillId="28" borderId="0" xfId="96" applyNumberFormat="1" applyFont="1" applyFill="1" applyAlignment="1">
      <alignment horizontal="center" vertical="center" wrapText="1"/>
    </xf>
    <xf numFmtId="41" fontId="76" fillId="56" borderId="0" xfId="96" applyNumberFormat="1" applyFont="1" applyFill="1" applyAlignment="1">
      <alignment horizontal="center" vertical="center"/>
    </xf>
    <xf numFmtId="41" fontId="76" fillId="56" borderId="0" xfId="96" applyNumberFormat="1" applyFont="1" applyFill="1" applyAlignment="1">
      <alignment horizontal="center" vertical="center" wrapText="1"/>
    </xf>
    <xf numFmtId="169" fontId="76" fillId="56" borderId="0" xfId="96" applyNumberFormat="1" applyFont="1" applyFill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Border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Border="1"/>
    <xf numFmtId="0" fontId="78" fillId="0" borderId="161" xfId="0" applyFont="1" applyBorder="1"/>
    <xf numFmtId="0" fontId="76" fillId="0" borderId="161" xfId="0" applyFont="1" applyBorder="1"/>
    <xf numFmtId="41" fontId="76" fillId="0" borderId="161" xfId="0" applyNumberFormat="1" applyFont="1" applyBorder="1" applyAlignment="1">
      <alignment horizontal="right"/>
    </xf>
    <xf numFmtId="41" fontId="78" fillId="0" borderId="161" xfId="0" applyNumberFormat="1" applyFont="1" applyBorder="1" applyAlignment="1">
      <alignment horizontal="center"/>
    </xf>
    <xf numFmtId="41" fontId="78" fillId="0" borderId="162" xfId="0" applyNumberFormat="1" applyFont="1" applyBorder="1" applyAlignment="1">
      <alignment horizontal="center"/>
    </xf>
    <xf numFmtId="41" fontId="78" fillId="0" borderId="163" xfId="0" applyNumberFormat="1" applyFont="1" applyBorder="1" applyAlignment="1">
      <alignment horizontal="center"/>
    </xf>
    <xf numFmtId="41" fontId="78" fillId="0" borderId="164" xfId="0" applyNumberFormat="1" applyFont="1" applyBorder="1" applyAlignment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Border="1" applyAlignment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Border="1" applyAlignment="1">
      <alignment vertical="center" wrapText="1"/>
    </xf>
    <xf numFmtId="41" fontId="96" fillId="0" borderId="166" xfId="0" applyNumberFormat="1" applyFont="1" applyBorder="1" applyAlignment="1">
      <alignment vertical="center" wrapText="1"/>
    </xf>
    <xf numFmtId="41" fontId="76" fillId="56" borderId="1" xfId="0" applyNumberFormat="1" applyFont="1" applyFill="1" applyBorder="1" applyAlignment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>
      <alignment vertical="top" wrapText="1"/>
    </xf>
    <xf numFmtId="41" fontId="76" fillId="0" borderId="167" xfId="0" applyNumberFormat="1" applyFont="1" applyBorder="1" applyAlignment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>
      <alignment vertical="center" wrapText="1"/>
    </xf>
    <xf numFmtId="41" fontId="95" fillId="0" borderId="31" xfId="0" applyNumberFormat="1" applyFont="1" applyBorder="1" applyAlignment="1">
      <alignment horizontal="right" vertical="center"/>
    </xf>
    <xf numFmtId="41" fontId="95" fillId="56" borderId="31" xfId="0" applyNumberFormat="1" applyFont="1" applyFill="1" applyBorder="1" applyAlignment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Border="1" applyAlignment="1">
      <alignment vertical="center"/>
    </xf>
    <xf numFmtId="41" fontId="78" fillId="0" borderId="122" xfId="0" applyNumberFormat="1" applyFont="1" applyBorder="1" applyAlignment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horizontal="center"/>
    </xf>
    <xf numFmtId="41" fontId="96" fillId="56" borderId="116" xfId="0" applyNumberFormat="1" applyFont="1" applyFill="1" applyBorder="1" applyAlignment="1">
      <alignment horizontal="center"/>
    </xf>
    <xf numFmtId="0" fontId="0" fillId="0" borderId="116" xfId="0" applyBorder="1"/>
    <xf numFmtId="41" fontId="78" fillId="0" borderId="15" xfId="0" applyNumberFormat="1" applyFont="1" applyBorder="1" applyAlignment="1">
      <alignment horizontal="center" vertical="top"/>
    </xf>
    <xf numFmtId="41" fontId="78" fillId="0" borderId="17" xfId="0" applyNumberFormat="1" applyFont="1" applyBorder="1" applyAlignment="1">
      <alignment horizontal="center" vertical="top"/>
    </xf>
    <xf numFmtId="41" fontId="78" fillId="0" borderId="22" xfId="0" applyNumberFormat="1" applyFont="1" applyBorder="1" applyAlignment="1">
      <alignment horizontal="center" vertical="top"/>
    </xf>
    <xf numFmtId="41" fontId="78" fillId="0" borderId="15" xfId="0" applyNumberFormat="1" applyFont="1" applyBorder="1" applyAlignment="1">
      <alignment horizontal="center" vertical="top" wrapText="1"/>
    </xf>
    <xf numFmtId="166" fontId="78" fillId="56" borderId="22" xfId="0" applyNumberFormat="1" applyFont="1" applyFill="1" applyBorder="1" applyAlignment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Border="1" applyAlignment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 wrapText="1"/>
    </xf>
    <xf numFmtId="41" fontId="95" fillId="56" borderId="46" xfId="0" applyNumberFormat="1" applyFont="1" applyFill="1" applyBorder="1" applyAlignment="1">
      <alignment vertical="top" wrapText="1"/>
    </xf>
    <xf numFmtId="41" fontId="76" fillId="0" borderId="46" xfId="0" applyNumberFormat="1" applyFont="1" applyBorder="1" applyAlignment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Border="1" applyAlignment="1">
      <alignment vertical="top" wrapText="1"/>
    </xf>
    <xf numFmtId="41" fontId="96" fillId="0" borderId="46" xfId="0" applyNumberFormat="1" applyFont="1" applyBorder="1" applyAlignment="1">
      <alignment vertical="top" wrapText="1"/>
    </xf>
    <xf numFmtId="41" fontId="96" fillId="0" borderId="174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/>
    </xf>
    <xf numFmtId="41" fontId="96" fillId="0" borderId="46" xfId="0" applyNumberFormat="1" applyFont="1" applyBorder="1" applyAlignment="1">
      <alignment vertical="top"/>
    </xf>
    <xf numFmtId="41" fontId="96" fillId="0" borderId="46" xfId="0" applyNumberFormat="1" applyFont="1" applyBorder="1" applyAlignment="1">
      <alignment horizontal="center" vertical="top"/>
    </xf>
    <xf numFmtId="41" fontId="96" fillId="0" borderId="174" xfId="0" applyNumberFormat="1" applyFont="1" applyBorder="1" applyAlignment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Border="1" applyAlignment="1">
      <alignment vertical="top"/>
    </xf>
    <xf numFmtId="41" fontId="78" fillId="0" borderId="175" xfId="0" applyNumberFormat="1" applyFont="1" applyBorder="1" applyAlignment="1">
      <alignment vertical="top"/>
    </xf>
    <xf numFmtId="41" fontId="76" fillId="56" borderId="129" xfId="0" applyNumberFormat="1" applyFont="1" applyFill="1" applyBorder="1" applyAlignment="1">
      <alignment vertical="top"/>
    </xf>
    <xf numFmtId="41" fontId="78" fillId="0" borderId="47" xfId="0" applyNumberFormat="1" applyFont="1" applyBorder="1" applyAlignment="1">
      <alignment vertical="top"/>
    </xf>
    <xf numFmtId="0" fontId="78" fillId="56" borderId="176" xfId="0" applyFont="1" applyFill="1" applyBorder="1" applyAlignment="1">
      <alignment vertical="top"/>
    </xf>
    <xf numFmtId="0" fontId="78" fillId="56" borderId="177" xfId="0" applyFont="1" applyFill="1" applyBorder="1" applyAlignment="1">
      <alignment horizontal="center" vertical="top"/>
    </xf>
    <xf numFmtId="0" fontId="92" fillId="61" borderId="178" xfId="2448" applyFont="1" applyFill="1" applyBorder="1" applyAlignment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>
      <alignment horizontal="left" vertical="top"/>
    </xf>
    <xf numFmtId="0" fontId="78" fillId="56" borderId="177" xfId="0" applyFont="1" applyFill="1" applyBorder="1" applyAlignment="1">
      <alignment horizontal="left" vertical="top"/>
    </xf>
    <xf numFmtId="3" fontId="76" fillId="56" borderId="177" xfId="0" applyNumberFormat="1" applyFont="1" applyFill="1" applyBorder="1" applyAlignment="1">
      <alignment horizontal="left" vertical="top" wrapText="1"/>
    </xf>
    <xf numFmtId="0" fontId="92" fillId="30" borderId="177" xfId="0" applyFont="1" applyFill="1" applyBorder="1" applyAlignment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Border="1" applyAlignment="1">
      <alignment horizontal="left" vertical="top" wrapText="1"/>
    </xf>
    <xf numFmtId="3" fontId="76" fillId="0" borderId="177" xfId="0" applyNumberFormat="1" applyFont="1" applyBorder="1" applyAlignment="1">
      <alignment horizontal="left" vertical="top" wrapText="1"/>
    </xf>
    <xf numFmtId="3" fontId="76" fillId="56" borderId="180" xfId="0" applyNumberFormat="1" applyFont="1" applyFill="1" applyBorder="1" applyAlignment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Alignment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/>
      <protection hidden="1"/>
    </xf>
    <xf numFmtId="0" fontId="77" fillId="0" borderId="82" xfId="2448" applyFont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>
      <alignment horizontal="left" vertical="center"/>
    </xf>
    <xf numFmtId="0" fontId="78" fillId="56" borderId="70" xfId="0" applyFont="1" applyFill="1" applyBorder="1" applyProtection="1">
      <protection hidden="1"/>
    </xf>
    <xf numFmtId="0" fontId="78" fillId="56" borderId="70" xfId="0" applyFont="1" applyFill="1" applyBorder="1" applyAlignment="1">
      <alignment horizontal="left"/>
    </xf>
    <xf numFmtId="0" fontId="76" fillId="56" borderId="156" xfId="0" applyFont="1" applyFill="1" applyBorder="1"/>
    <xf numFmtId="0" fontId="76" fillId="56" borderId="157" xfId="0" applyFont="1" applyFill="1" applyBorder="1"/>
    <xf numFmtId="0" fontId="76" fillId="56" borderId="70" xfId="0" applyFont="1" applyFill="1" applyBorder="1" applyAlignment="1">
      <alignment horizontal="left" indent="1"/>
    </xf>
    <xf numFmtId="0" fontId="76" fillId="56" borderId="104" xfId="0" applyFont="1" applyFill="1" applyBorder="1"/>
    <xf numFmtId="0" fontId="76" fillId="56" borderId="105" xfId="0" applyFont="1" applyFill="1" applyBorder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>
      <alignment horizontal="right" vertical="center" wrapText="1"/>
    </xf>
    <xf numFmtId="0" fontId="76" fillId="0" borderId="186" xfId="0" applyFont="1" applyBorder="1"/>
    <xf numFmtId="0" fontId="75" fillId="0" borderId="105" xfId="0" applyFont="1" applyBorder="1" applyAlignment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/>
    <xf numFmtId="0" fontId="78" fillId="56" borderId="70" xfId="0" applyFont="1" applyFill="1" applyBorder="1" applyAlignment="1">
      <alignment horizontal="left" indent="1"/>
    </xf>
    <xf numFmtId="0" fontId="91" fillId="0" borderId="0" xfId="0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>
      <alignment horizontal="right"/>
    </xf>
    <xf numFmtId="0" fontId="78" fillId="0" borderId="0" xfId="0" applyFont="1" applyAlignment="1">
      <alignment horizontal="left" indent="1"/>
    </xf>
    <xf numFmtId="0" fontId="78" fillId="0" borderId="0" xfId="0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56" borderId="91" xfId="0" applyFont="1" applyFill="1" applyBorder="1" applyAlignment="1">
      <alignment horizontal="left"/>
    </xf>
    <xf numFmtId="0" fontId="76" fillId="0" borderId="149" xfId="0" applyFont="1" applyBorder="1"/>
    <xf numFmtId="0" fontId="76" fillId="0" borderId="149" xfId="0" applyFont="1" applyBorder="1" applyAlignment="1">
      <alignment horizontal="centerContinuous"/>
    </xf>
    <xf numFmtId="0" fontId="76" fillId="0" borderId="0" xfId="0" applyFont="1" applyAlignment="1">
      <alignment horizontal="centerContinuous"/>
    </xf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79" xfId="0" applyFont="1" applyBorder="1" applyAlignment="1">
      <alignment horizontal="center"/>
    </xf>
    <xf numFmtId="0" fontId="76" fillId="0" borderId="84" xfId="0" applyFont="1" applyBorder="1" applyAlignment="1">
      <alignment horizontal="center"/>
    </xf>
    <xf numFmtId="0" fontId="76" fillId="0" borderId="71" xfId="0" applyFont="1" applyBorder="1" applyAlignment="1">
      <alignment horizontal="center"/>
    </xf>
    <xf numFmtId="0" fontId="76" fillId="0" borderId="106" xfId="0" applyFont="1" applyBorder="1" applyAlignment="1">
      <alignment horizontal="center"/>
    </xf>
    <xf numFmtId="0" fontId="76" fillId="0" borderId="104" xfId="0" applyFont="1" applyBorder="1" applyAlignment="1">
      <alignment horizontal="left" indent="1"/>
    </xf>
    <xf numFmtId="0" fontId="76" fillId="0" borderId="196" xfId="0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Border="1" applyAlignment="1">
      <alignment vertical="center" wrapText="1"/>
    </xf>
    <xf numFmtId="167" fontId="96" fillId="0" borderId="31" xfId="0" applyNumberFormat="1" applyFont="1" applyBorder="1" applyAlignment="1">
      <alignment vertical="center" wrapText="1"/>
    </xf>
    <xf numFmtId="3" fontId="76" fillId="0" borderId="0" xfId="0" applyNumberFormat="1" applyFo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Protection="1">
      <protection locked="0"/>
    </xf>
    <xf numFmtId="41" fontId="78" fillId="0" borderId="24" xfId="0" applyNumberFormat="1" applyFont="1" applyBorder="1" applyAlignment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135" fillId="0" borderId="219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>
      <alignment wrapText="1"/>
    </xf>
    <xf numFmtId="3" fontId="135" fillId="0" borderId="219" xfId="0" applyNumberFormat="1" applyFont="1" applyBorder="1" applyAlignment="1">
      <alignment horizontal="right" vertical="top"/>
    </xf>
    <xf numFmtId="0" fontId="78" fillId="56" borderId="101" xfId="45" applyFont="1" applyFill="1" applyBorder="1" applyAlignment="1">
      <alignment horizontal="center" wrapText="1"/>
    </xf>
    <xf numFmtId="0" fontId="117" fillId="0" borderId="101" xfId="0" applyFont="1" applyBorder="1" applyAlignment="1">
      <alignment horizontal="center" vertical="center" wrapText="1"/>
    </xf>
    <xf numFmtId="0" fontId="135" fillId="0" borderId="220" xfId="0" applyFont="1" applyBorder="1" applyAlignment="1">
      <alignment horizontal="center" vertical="top"/>
    </xf>
    <xf numFmtId="0" fontId="135" fillId="0" borderId="220" xfId="0" quotePrefix="1" applyFont="1" applyBorder="1" applyAlignment="1">
      <alignment horizontal="center" vertical="top"/>
    </xf>
    <xf numFmtId="0" fontId="135" fillId="0" borderId="221" xfId="0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135" fillId="0" borderId="222" xfId="0" applyNumberFormat="1" applyFont="1" applyBorder="1" applyAlignment="1">
      <alignment horizontal="right" vertical="top"/>
    </xf>
    <xf numFmtId="0" fontId="135" fillId="0" borderId="91" xfId="0" applyFont="1" applyBorder="1" applyAlignment="1">
      <alignment horizontal="center" vertical="top"/>
    </xf>
    <xf numFmtId="0" fontId="135" fillId="0" borderId="91" xfId="0" applyFont="1" applyBorder="1" applyAlignment="1">
      <alignment vertical="top"/>
    </xf>
    <xf numFmtId="3" fontId="135" fillId="0" borderId="91" xfId="0" applyNumberFormat="1" applyFont="1" applyBorder="1" applyAlignment="1">
      <alignment horizontal="right" vertical="top"/>
    </xf>
    <xf numFmtId="0" fontId="76" fillId="0" borderId="73" xfId="0" quotePrefix="1" applyFont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79" fillId="56" borderId="70" xfId="0" applyFont="1" applyFill="1" applyBorder="1" applyAlignment="1">
      <alignment horizontal="center"/>
    </xf>
    <xf numFmtId="0" fontId="79" fillId="56" borderId="0" xfId="0" applyFont="1" applyFill="1" applyAlignment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>
      <alignment horizontal="center" wrapText="1"/>
    </xf>
    <xf numFmtId="0" fontId="77" fillId="56" borderId="0" xfId="0" applyFont="1" applyFill="1" applyAlignment="1">
      <alignment horizontal="center" wrapText="1"/>
    </xf>
    <xf numFmtId="0" fontId="77" fillId="56" borderId="71" xfId="0" applyFont="1" applyFill="1" applyBorder="1" applyAlignment="1">
      <alignment horizontal="center" wrapText="1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Protection="1">
      <protection hidden="1"/>
    </xf>
    <xf numFmtId="0" fontId="108" fillId="58" borderId="200" xfId="0" applyFont="1" applyFill="1" applyBorder="1" applyProtection="1"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Font="1" applyFill="1" applyBorder="1" applyAlignment="1" applyProtection="1">
      <alignment horizontal="left" vertical="top" wrapText="1"/>
      <protection locked="0"/>
    </xf>
    <xf numFmtId="0" fontId="76" fillId="55" borderId="183" xfId="96" applyFont="1" applyFill="1" applyBorder="1" applyAlignment="1" applyProtection="1">
      <alignment horizontal="left" vertical="top" wrapText="1"/>
      <protection locked="0"/>
    </xf>
    <xf numFmtId="0" fontId="76" fillId="55" borderId="184" xfId="96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92" fillId="61" borderId="83" xfId="2448" applyFont="1" applyFill="1" applyBorder="1" applyAlignment="1">
      <alignment horizontal="center" vertical="center" wrapText="1"/>
    </xf>
    <xf numFmtId="0" fontId="76" fillId="61" borderId="74" xfId="2448" applyFont="1" applyFill="1" applyBorder="1" applyAlignment="1">
      <alignment horizontal="center" vertical="center" wrapText="1"/>
    </xf>
    <xf numFmtId="0" fontId="76" fillId="61" borderId="75" xfId="2448" applyFont="1" applyFill="1" applyBorder="1" applyAlignment="1">
      <alignment horizontal="center" vertical="center" wrapText="1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 wrapText="1"/>
      <protection hidden="1"/>
    </xf>
    <xf numFmtId="0" fontId="77" fillId="0" borderId="82" xfId="2448" applyFont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>
      <alignment horizontal="center" vertical="top" wrapText="1"/>
    </xf>
    <xf numFmtId="0" fontId="76" fillId="61" borderId="74" xfId="2448" applyFont="1" applyFill="1" applyBorder="1" applyAlignment="1">
      <alignment horizontal="center" vertical="top" wrapText="1"/>
    </xf>
    <xf numFmtId="0" fontId="76" fillId="61" borderId="75" xfId="2448" applyFont="1" applyFill="1" applyBorder="1" applyAlignment="1">
      <alignment horizontal="center" vertical="top" wrapText="1"/>
    </xf>
    <xf numFmtId="41" fontId="78" fillId="0" borderId="1" xfId="0" applyNumberFormat="1" applyFont="1" applyBorder="1" applyAlignment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>
      <alignment vertical="top" wrapText="1"/>
    </xf>
    <xf numFmtId="0" fontId="76" fillId="56" borderId="20" xfId="0" applyFont="1" applyFill="1" applyBorder="1" applyAlignment="1">
      <alignment vertical="top" wrapText="1"/>
    </xf>
    <xf numFmtId="0" fontId="77" fillId="56" borderId="43" xfId="0" applyFont="1" applyFill="1" applyBorder="1" applyAlignment="1">
      <alignment horizontal="center" vertical="center"/>
    </xf>
    <xf numFmtId="0" fontId="77" fillId="56" borderId="10" xfId="0" applyFont="1" applyFill="1" applyBorder="1" applyAlignment="1">
      <alignment horizontal="center" vertical="center"/>
    </xf>
    <xf numFmtId="0" fontId="77" fillId="56" borderId="135" xfId="0" applyFont="1" applyFill="1" applyBorder="1" applyAlignment="1">
      <alignment horizontal="center" vertical="center"/>
    </xf>
    <xf numFmtId="0" fontId="77" fillId="56" borderId="19" xfId="0" applyFont="1" applyFill="1" applyBorder="1" applyAlignment="1">
      <alignment horizontal="center" vertical="center"/>
    </xf>
    <xf numFmtId="0" fontId="77" fillId="56" borderId="20" xfId="0" applyFont="1" applyFill="1" applyBorder="1" applyAlignment="1">
      <alignment horizontal="center" vertical="center"/>
    </xf>
    <xf numFmtId="0" fontId="77" fillId="56" borderId="21" xfId="0" applyFont="1" applyFill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 wrapText="1"/>
    </xf>
    <xf numFmtId="0" fontId="78" fillId="0" borderId="109" xfId="0" applyFont="1" applyBorder="1" applyAlignment="1">
      <alignment vertical="top" wrapText="1"/>
    </xf>
    <xf numFmtId="0" fontId="76" fillId="0" borderId="0" xfId="0" applyFont="1" applyAlignment="1">
      <alignment vertical="top" wrapText="1"/>
    </xf>
    <xf numFmtId="0" fontId="76" fillId="0" borderId="110" xfId="0" applyFont="1" applyBorder="1" applyAlignment="1">
      <alignment vertical="top" wrapText="1"/>
    </xf>
    <xf numFmtId="0" fontId="76" fillId="0" borderId="20" xfId="0" applyFont="1" applyBorder="1" applyAlignment="1">
      <alignment vertical="top" wrapText="1"/>
    </xf>
    <xf numFmtId="41" fontId="78" fillId="0" borderId="15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50" xfId="0" applyNumberFormat="1" applyFont="1" applyBorder="1" applyAlignment="1">
      <alignment horizontal="center"/>
    </xf>
    <xf numFmtId="0" fontId="78" fillId="0" borderId="108" xfId="0" applyFont="1" applyBorder="1" applyAlignment="1">
      <alignment horizontal="center"/>
    </xf>
    <xf numFmtId="0" fontId="78" fillId="0" borderId="121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20" xfId="0" applyFont="1" applyBorder="1" applyAlignment="1">
      <alignment horizontal="center"/>
    </xf>
    <xf numFmtId="0" fontId="78" fillId="0" borderId="138" xfId="0" applyFont="1" applyBorder="1" applyAlignment="1">
      <alignment horizontal="center"/>
    </xf>
    <xf numFmtId="0" fontId="77" fillId="0" borderId="107" xfId="0" applyFont="1" applyBorder="1" applyAlignment="1">
      <alignment horizontal="center" vertical="center"/>
    </xf>
    <xf numFmtId="0" fontId="77" fillId="0" borderId="108" xfId="0" applyFont="1" applyBorder="1" applyAlignment="1">
      <alignment horizontal="center" vertical="center"/>
    </xf>
    <xf numFmtId="0" fontId="77" fillId="0" borderId="136" xfId="0" applyFont="1" applyBorder="1" applyAlignment="1">
      <alignment horizontal="center" vertical="center"/>
    </xf>
    <xf numFmtId="0" fontId="77" fillId="0" borderId="109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0" borderId="51" xfId="0" applyFont="1" applyBorder="1" applyAlignment="1">
      <alignment horizontal="center" vertical="center"/>
    </xf>
    <xf numFmtId="0" fontId="77" fillId="0" borderId="110" xfId="0" applyFont="1" applyBorder="1" applyAlignment="1">
      <alignment horizontal="center" vertical="center"/>
    </xf>
    <xf numFmtId="0" fontId="77" fillId="0" borderId="20" xfId="0" applyFont="1" applyBorder="1" applyAlignment="1">
      <alignment horizontal="center" vertical="center"/>
    </xf>
    <xf numFmtId="0" fontId="77" fillId="0" borderId="21" xfId="0" applyFont="1" applyBorder="1" applyAlignment="1">
      <alignment horizontal="center" vertical="center"/>
    </xf>
    <xf numFmtId="41" fontId="78" fillId="30" borderId="0" xfId="0" applyNumberFormat="1" applyFont="1" applyFill="1" applyAlignment="1">
      <alignment horizontal="center" vertical="center" wrapText="1"/>
    </xf>
    <xf numFmtId="41" fontId="78" fillId="30" borderId="12" xfId="0" applyNumberFormat="1" applyFont="1" applyFill="1" applyBorder="1" applyAlignment="1">
      <alignment horizontal="center" vertical="center" wrapText="1"/>
    </xf>
    <xf numFmtId="0" fontId="76" fillId="0" borderId="19" xfId="0" applyFont="1" applyBorder="1" applyAlignment="1">
      <alignment vertical="top" wrapText="1"/>
    </xf>
    <xf numFmtId="0" fontId="78" fillId="0" borderId="10" xfId="0" applyFont="1" applyBorder="1" applyAlignment="1">
      <alignment horizontal="center"/>
    </xf>
    <xf numFmtId="0" fontId="78" fillId="0" borderId="66" xfId="0" applyFont="1" applyBorder="1" applyAlignment="1">
      <alignment horizontal="center"/>
    </xf>
    <xf numFmtId="0" fontId="78" fillId="0" borderId="12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7" fillId="0" borderId="43" xfId="0" applyFont="1" applyBorder="1" applyAlignment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Border="1" applyAlignment="1">
      <alignment horizontal="center" vertical="center"/>
    </xf>
    <xf numFmtId="0" fontId="77" fillId="0" borderId="144" xfId="0" applyFont="1" applyBorder="1" applyAlignment="1">
      <alignment horizontal="center" vertical="center"/>
    </xf>
    <xf numFmtId="0" fontId="77" fillId="0" borderId="145" xfId="0" applyFont="1" applyBorder="1" applyAlignment="1">
      <alignment horizontal="center" vertical="center"/>
    </xf>
    <xf numFmtId="0" fontId="77" fillId="0" borderId="146" xfId="0" applyFont="1" applyBorder="1" applyAlignment="1">
      <alignment horizontal="center" vertical="center"/>
    </xf>
    <xf numFmtId="0" fontId="77" fillId="0" borderId="147" xfId="0" applyFont="1" applyBorder="1" applyAlignment="1">
      <alignment horizontal="center" vertical="center"/>
    </xf>
    <xf numFmtId="0" fontId="78" fillId="0" borderId="17" xfId="0" applyFont="1" applyBorder="1" applyAlignment="1">
      <alignment horizontal="center" vertical="top"/>
    </xf>
    <xf numFmtId="0" fontId="78" fillId="0" borderId="0" xfId="0" applyFont="1" applyAlignment="1">
      <alignment horizontal="center" vertical="top"/>
    </xf>
    <xf numFmtId="0" fontId="78" fillId="0" borderId="14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1" xfId="0" applyFont="1" applyBorder="1" applyAlignment="1">
      <alignment horizontal="center" vertical="top" wrapText="1"/>
    </xf>
    <xf numFmtId="0" fontId="78" fillId="0" borderId="172" xfId="0" applyFont="1" applyBorder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0" fontId="76" fillId="30" borderId="142" xfId="0" applyFont="1" applyFill="1" applyBorder="1" applyAlignment="1">
      <alignment horizontal="center" vertical="top" wrapText="1"/>
    </xf>
    <xf numFmtId="0" fontId="76" fillId="30" borderId="33" xfId="0" applyFont="1" applyFill="1" applyBorder="1" applyAlignment="1">
      <alignment horizontal="center" vertical="top" wrapText="1"/>
    </xf>
    <xf numFmtId="0" fontId="76" fillId="30" borderId="48" xfId="0" applyFont="1" applyFill="1" applyBorder="1" applyAlignment="1">
      <alignment horizontal="center" vertical="top" wrapText="1"/>
    </xf>
    <xf numFmtId="0" fontId="78" fillId="28" borderId="83" xfId="96" applyFont="1" applyFill="1" applyBorder="1" applyAlignment="1">
      <alignment horizontal="left" vertical="top" wrapText="1"/>
    </xf>
    <xf numFmtId="0" fontId="78" fillId="28" borderId="74" xfId="96" applyFont="1" applyFill="1" applyBorder="1" applyAlignment="1">
      <alignment horizontal="left" vertical="top" wrapText="1"/>
    </xf>
    <xf numFmtId="0" fontId="78" fillId="28" borderId="75" xfId="96" applyFont="1" applyFill="1" applyBorder="1" applyAlignment="1">
      <alignment horizontal="left" vertical="top" wrapText="1"/>
    </xf>
    <xf numFmtId="0" fontId="76" fillId="56" borderId="83" xfId="96" applyFont="1" applyFill="1" applyBorder="1" applyAlignment="1">
      <alignment horizontal="left" vertical="top" wrapText="1"/>
    </xf>
    <xf numFmtId="0" fontId="76" fillId="56" borderId="74" xfId="96" applyFont="1" applyFill="1" applyBorder="1" applyAlignment="1">
      <alignment horizontal="left" vertical="top" wrapText="1"/>
    </xf>
    <xf numFmtId="0" fontId="76" fillId="56" borderId="75" xfId="96" applyFont="1" applyFill="1" applyBorder="1" applyAlignment="1">
      <alignment horizontal="left" vertical="top" wrapText="1"/>
    </xf>
    <xf numFmtId="0" fontId="76" fillId="55" borderId="83" xfId="96" applyFont="1" applyFill="1" applyBorder="1" applyAlignment="1" applyProtection="1">
      <alignment horizontal="left" vertical="top" wrapText="1"/>
      <protection locked="0"/>
    </xf>
    <xf numFmtId="0" fontId="76" fillId="55" borderId="74" xfId="96" applyFont="1" applyFill="1" applyBorder="1" applyAlignment="1" applyProtection="1">
      <alignment horizontal="left" vertical="top" wrapText="1"/>
      <protection locked="0"/>
    </xf>
    <xf numFmtId="0" fontId="76" fillId="55" borderId="75" xfId="96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1601320</xdr:colOff>
      <xdr:row>1</xdr:row>
      <xdr:rowOff>41453</xdr:rowOff>
    </xdr:from>
    <xdr:to>
      <xdr:col>4</xdr:col>
      <xdr:colOff>2020026</xdr:colOff>
      <xdr:row>6</xdr:row>
      <xdr:rowOff>3353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476209" y="239009"/>
          <a:ext cx="333970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>
      <selection activeCell="B8" sqref="B8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10" ht="15.5" thickBot="1"/>
    <row r="2" spans="2:10">
      <c r="B2" s="709"/>
      <c r="C2" s="710"/>
      <c r="D2" s="710"/>
      <c r="E2" s="710"/>
      <c r="F2" s="711"/>
    </row>
    <row r="3" spans="2:10">
      <c r="B3" s="712"/>
      <c r="F3" s="713"/>
    </row>
    <row r="4" spans="2:10">
      <c r="B4" s="712"/>
      <c r="F4" s="713"/>
    </row>
    <row r="5" spans="2:10">
      <c r="B5" s="712"/>
      <c r="F5" s="713"/>
    </row>
    <row r="6" spans="2:10">
      <c r="B6" s="712"/>
      <c r="F6" s="713"/>
    </row>
    <row r="7" spans="2:10" ht="37">
      <c r="B7" s="714"/>
      <c r="C7" s="715" t="s">
        <v>1827</v>
      </c>
      <c r="D7" s="716"/>
      <c r="E7" s="717"/>
      <c r="F7" s="718"/>
    </row>
    <row r="8" spans="2:10">
      <c r="B8" s="712"/>
      <c r="C8" s="3"/>
      <c r="D8" s="3"/>
      <c r="F8" s="713"/>
    </row>
    <row r="9" spans="2:10">
      <c r="B9" s="712"/>
      <c r="C9" s="524" t="s">
        <v>237</v>
      </c>
      <c r="D9" s="524"/>
      <c r="E9" s="524"/>
      <c r="F9" s="713"/>
      <c r="J9" s="972"/>
    </row>
    <row r="10" spans="2:10" ht="25" customHeight="1">
      <c r="B10" s="712"/>
      <c r="C10" s="723" t="s">
        <v>271</v>
      </c>
      <c r="E10" s="724"/>
      <c r="F10" s="713"/>
    </row>
    <row r="11" spans="2:10">
      <c r="B11" s="712"/>
      <c r="C11" s="725"/>
      <c r="D11" s="726" t="s">
        <v>238</v>
      </c>
      <c r="E11" s="727" t="s">
        <v>269</v>
      </c>
      <c r="F11" s="713"/>
    </row>
    <row r="12" spans="2:10">
      <c r="B12" s="712"/>
      <c r="C12" s="725"/>
      <c r="D12" s="728" t="s">
        <v>239</v>
      </c>
      <c r="E12" s="727" t="s">
        <v>270</v>
      </c>
      <c r="F12" s="713"/>
    </row>
    <row r="13" spans="2:10" ht="25" customHeight="1">
      <c r="B13" s="712"/>
      <c r="C13" s="723" t="s">
        <v>272</v>
      </c>
      <c r="F13" s="713"/>
    </row>
    <row r="14" spans="2:10" ht="30">
      <c r="B14" s="712"/>
      <c r="D14" s="729" t="s">
        <v>310</v>
      </c>
      <c r="E14" s="730" t="s">
        <v>273</v>
      </c>
      <c r="F14" s="713"/>
    </row>
    <row r="15" spans="2:10" ht="30">
      <c r="B15" s="712"/>
      <c r="D15" s="729" t="s">
        <v>311</v>
      </c>
      <c r="E15" s="730" t="s">
        <v>274</v>
      </c>
      <c r="F15" s="713"/>
    </row>
    <row r="16" spans="2:10" ht="30">
      <c r="B16" s="712"/>
      <c r="D16" s="729" t="s">
        <v>312</v>
      </c>
      <c r="E16" s="730" t="s">
        <v>275</v>
      </c>
      <c r="F16" s="713"/>
    </row>
    <row r="17" spans="2:6" ht="45">
      <c r="B17" s="712"/>
      <c r="D17" s="731" t="s">
        <v>313</v>
      </c>
      <c r="E17" s="730" t="s">
        <v>453</v>
      </c>
      <c r="F17" s="713"/>
    </row>
    <row r="18" spans="2:6" ht="45">
      <c r="B18" s="712"/>
      <c r="D18" s="729" t="s">
        <v>1135</v>
      </c>
      <c r="E18" s="730" t="s">
        <v>302</v>
      </c>
      <c r="F18" s="713"/>
    </row>
    <row r="19" spans="2:6" ht="30">
      <c r="B19" s="712"/>
      <c r="D19" s="729" t="s">
        <v>1136</v>
      </c>
      <c r="E19" s="730" t="s">
        <v>267</v>
      </c>
      <c r="F19" s="713"/>
    </row>
    <row r="20" spans="2:6" ht="30">
      <c r="B20" s="712"/>
      <c r="D20" s="729" t="s">
        <v>1137</v>
      </c>
      <c r="E20" s="730" t="s">
        <v>268</v>
      </c>
      <c r="F20" s="713"/>
    </row>
    <row r="21" spans="2:6" ht="45">
      <c r="B21" s="712"/>
      <c r="D21" s="729" t="s">
        <v>1138</v>
      </c>
      <c r="E21" s="730" t="s">
        <v>278</v>
      </c>
      <c r="F21" s="713"/>
    </row>
    <row r="22" spans="2:6" ht="30">
      <c r="B22" s="712"/>
      <c r="C22" s="10"/>
      <c r="D22" s="732" t="s">
        <v>1139</v>
      </c>
      <c r="E22" s="727" t="s">
        <v>417</v>
      </c>
      <c r="F22" s="713"/>
    </row>
    <row r="23" spans="2:6">
      <c r="B23" s="712"/>
      <c r="C23" s="3"/>
      <c r="D23" s="733"/>
      <c r="F23" s="713"/>
    </row>
    <row r="24" spans="2:6">
      <c r="B24" s="712"/>
      <c r="C24" s="524" t="s">
        <v>240</v>
      </c>
      <c r="D24" s="524"/>
      <c r="E24" s="524"/>
      <c r="F24" s="713"/>
    </row>
    <row r="25" spans="2:6" ht="25" customHeight="1">
      <c r="B25" s="712"/>
      <c r="C25" s="10"/>
      <c r="D25" s="10"/>
      <c r="F25" s="713"/>
    </row>
    <row r="26" spans="2:6">
      <c r="B26" s="712"/>
      <c r="C26" s="528"/>
      <c r="D26" s="872" t="s">
        <v>279</v>
      </c>
      <c r="E26" s="4"/>
      <c r="F26" s="713"/>
    </row>
    <row r="27" spans="2:6" ht="5.15" customHeight="1">
      <c r="B27" s="712"/>
      <c r="C27"/>
      <c r="E27" s="4"/>
      <c r="F27" s="713"/>
    </row>
    <row r="28" spans="2:6">
      <c r="B28" s="712"/>
      <c r="C28" s="529"/>
      <c r="D28" s="734" t="s">
        <v>1143</v>
      </c>
      <c r="E28" s="4"/>
      <c r="F28" s="713"/>
    </row>
    <row r="29" spans="2:6" ht="5.15" customHeight="1">
      <c r="B29" s="712"/>
      <c r="C29"/>
      <c r="D29" s="734"/>
      <c r="E29" s="4"/>
      <c r="F29" s="713"/>
    </row>
    <row r="30" spans="2:6" s="4" customFormat="1" ht="31.5" customHeight="1">
      <c r="B30" s="719"/>
      <c r="C30" s="530"/>
      <c r="D30" s="996" t="s">
        <v>280</v>
      </c>
      <c r="E30" s="997"/>
      <c r="F30" s="721"/>
    </row>
    <row r="31" spans="2:6" ht="15" customHeight="1" thickBot="1">
      <c r="B31" s="720"/>
      <c r="C31" s="735"/>
      <c r="D31" s="735"/>
      <c r="E31" s="883" t="s">
        <v>1822</v>
      </c>
      <c r="F31" s="722"/>
    </row>
  </sheetData>
  <sheetProtection algorithmName="SHA-512" hashValue="/jdiNPZRuXCNGuf88wkXubu1d0IN013ZScWNhnhU4y/WmyyKAJ2g31kOIAEK+FCyb1dpAhVWdI4G6IhSuWVruw==" saltValue="QyTQaahmb0pYBzfBtN0Ang==" spinCount="100000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7" sqref="I17"/>
    </sheetView>
  </sheetViews>
  <sheetFormatPr defaultColWidth="8.81640625" defaultRowHeight="15"/>
  <cols>
    <col min="1" max="1" width="3.7265625" style="99" customWidth="1"/>
    <col min="2" max="3" width="2.26953125" style="99" customWidth="1"/>
    <col min="4" max="4" width="25.7265625" style="99" customWidth="1"/>
    <col min="5" max="5" width="40.7265625" style="100" customWidth="1"/>
    <col min="6" max="6" width="2.7265625" style="100" customWidth="1"/>
    <col min="7" max="7" width="16.26953125" style="101" bestFit="1" customWidth="1"/>
    <col min="8" max="8" width="2.7265625" style="102" customWidth="1"/>
    <col min="9" max="13" width="13.7265625" style="102" customWidth="1"/>
    <col min="14" max="14" width="55.7265625" style="103" customWidth="1"/>
    <col min="15" max="16384" width="8.81640625" style="99"/>
  </cols>
  <sheetData>
    <row r="1" spans="2:14" ht="15.5" thickBot="1"/>
    <row r="2" spans="2:14" s="100" customFormat="1" ht="16.5" customHeight="1" thickTop="1">
      <c r="B2" s="1093" t="s">
        <v>298</v>
      </c>
      <c r="C2" s="1094"/>
      <c r="D2" s="1094"/>
      <c r="E2" s="1094"/>
      <c r="F2" s="1095"/>
      <c r="G2" s="1100" t="str">
        <f>UPPER('4) Pre-Opening Period Budget'!B2)</f>
        <v>PLEASE ENTER SCHOOL NAME ON TAB - "1) SCHOOL INFORMATION"</v>
      </c>
      <c r="H2" s="1101"/>
      <c r="I2" s="1101"/>
      <c r="J2" s="1101"/>
      <c r="K2" s="1101"/>
      <c r="L2" s="1101"/>
      <c r="M2" s="1101"/>
      <c r="N2" s="836"/>
    </row>
    <row r="3" spans="2:14" s="100" customFormat="1" ht="14.25" customHeight="1">
      <c r="B3" s="1096"/>
      <c r="C3" s="1072"/>
      <c r="D3" s="1072"/>
      <c r="E3" s="1072"/>
      <c r="F3" s="1073"/>
      <c r="G3" s="1102"/>
      <c r="H3" s="1103"/>
      <c r="I3" s="1103"/>
      <c r="J3" s="1103"/>
      <c r="K3" s="1103"/>
      <c r="L3" s="1103"/>
      <c r="M3" s="1103"/>
      <c r="N3" s="837" t="s">
        <v>105</v>
      </c>
    </row>
    <row r="4" spans="2:14" s="100" customFormat="1" ht="14.25" customHeight="1">
      <c r="B4" s="1097"/>
      <c r="C4" s="1075"/>
      <c r="D4" s="1075"/>
      <c r="E4" s="1075"/>
      <c r="F4" s="1076"/>
      <c r="G4" s="1098" t="s">
        <v>117</v>
      </c>
      <c r="H4" s="1099"/>
      <c r="I4" s="1099"/>
      <c r="J4" s="1099"/>
      <c r="K4" s="1099"/>
      <c r="L4" s="1099"/>
      <c r="M4" s="1099"/>
      <c r="N4" s="837"/>
    </row>
    <row r="5" spans="2:14" s="100" customFormat="1" ht="30">
      <c r="B5" s="1109" t="s">
        <v>297</v>
      </c>
      <c r="C5" s="1110"/>
      <c r="D5" s="1110"/>
      <c r="E5" s="1110"/>
      <c r="F5" s="1111"/>
      <c r="G5" s="1098" t="str">
        <f>CONTROL!$G$19&amp;" THROUGH "&amp;CONTROL!$G$23</f>
        <v>2026-27 THROUGH 2030-31</v>
      </c>
      <c r="H5" s="1099"/>
      <c r="I5" s="1099"/>
      <c r="J5" s="1099"/>
      <c r="K5" s="1099"/>
      <c r="L5" s="1099"/>
      <c r="M5" s="1099"/>
      <c r="N5" s="838" t="s">
        <v>299</v>
      </c>
    </row>
    <row r="6" spans="2:14" s="100" customFormat="1">
      <c r="B6" s="106" t="s">
        <v>23</v>
      </c>
      <c r="C6" s="107"/>
      <c r="D6" s="107"/>
      <c r="E6" s="108"/>
      <c r="F6" s="108"/>
      <c r="G6" s="109"/>
      <c r="H6" s="110"/>
      <c r="I6" s="111">
        <f>I65</f>
        <v>0</v>
      </c>
      <c r="J6" s="111">
        <f>J65</f>
        <v>0</v>
      </c>
      <c r="K6" s="111">
        <f>K65</f>
        <v>0</v>
      </c>
      <c r="L6" s="111">
        <f>L65</f>
        <v>0</v>
      </c>
      <c r="M6" s="808">
        <f>M65</f>
        <v>0</v>
      </c>
      <c r="N6" s="839"/>
    </row>
    <row r="7" spans="2:14" s="100" customFormat="1">
      <c r="B7" s="112" t="s">
        <v>0</v>
      </c>
      <c r="C7" s="113"/>
      <c r="D7" s="113"/>
      <c r="G7" s="101"/>
      <c r="H7" s="114"/>
      <c r="I7" s="115">
        <f>I155</f>
        <v>0</v>
      </c>
      <c r="J7" s="115">
        <f>J155</f>
        <v>0</v>
      </c>
      <c r="K7" s="115">
        <f>K155</f>
        <v>0</v>
      </c>
      <c r="L7" s="115">
        <f>L155</f>
        <v>0</v>
      </c>
      <c r="M7" s="809">
        <f>M155</f>
        <v>0</v>
      </c>
      <c r="N7" s="839"/>
    </row>
    <row r="8" spans="2:14" s="100" customFormat="1">
      <c r="B8" s="112" t="s">
        <v>143</v>
      </c>
      <c r="C8" s="113"/>
      <c r="D8" s="113"/>
      <c r="G8" s="101"/>
      <c r="H8" s="114"/>
      <c r="I8" s="115">
        <f>I6-I7</f>
        <v>0</v>
      </c>
      <c r="J8" s="115">
        <f>J157</f>
        <v>0</v>
      </c>
      <c r="K8" s="115">
        <f>K157</f>
        <v>0</v>
      </c>
      <c r="L8" s="115">
        <f>L157</f>
        <v>0</v>
      </c>
      <c r="M8" s="809">
        <f>M157</f>
        <v>0</v>
      </c>
      <c r="N8" s="839"/>
    </row>
    <row r="9" spans="2:14" s="100" customFormat="1">
      <c r="B9" s="760" t="s">
        <v>340</v>
      </c>
      <c r="C9" s="761"/>
      <c r="D9" s="761"/>
      <c r="E9" s="116"/>
      <c r="F9" s="116"/>
      <c r="G9" s="117"/>
      <c r="H9" s="118"/>
      <c r="I9" s="769">
        <f>I176</f>
        <v>0</v>
      </c>
      <c r="J9" s="769">
        <f>J176</f>
        <v>0</v>
      </c>
      <c r="K9" s="769">
        <f>K176</f>
        <v>0</v>
      </c>
      <c r="L9" s="769">
        <f>L176</f>
        <v>0</v>
      </c>
      <c r="M9" s="810">
        <f>M176</f>
        <v>0</v>
      </c>
      <c r="N9" s="839"/>
    </row>
    <row r="10" spans="2:14" s="100" customFormat="1" ht="8.15" customHeight="1">
      <c r="B10" s="120"/>
      <c r="G10" s="101"/>
      <c r="H10" s="102"/>
      <c r="I10" s="102"/>
      <c r="J10" s="102"/>
      <c r="K10" s="102"/>
      <c r="L10" s="102"/>
      <c r="M10" s="102"/>
      <c r="N10" s="840"/>
    </row>
    <row r="11" spans="2:14" s="100" customFormat="1">
      <c r="B11" s="1107"/>
      <c r="C11" s="1056"/>
      <c r="D11" s="1056"/>
      <c r="E11" s="1056"/>
      <c r="F11" s="121"/>
      <c r="G11" s="1108"/>
      <c r="H11" s="1106"/>
      <c r="I11" s="111" t="s">
        <v>111</v>
      </c>
      <c r="J11" s="122" t="s">
        <v>112</v>
      </c>
      <c r="K11" s="122" t="s">
        <v>113</v>
      </c>
      <c r="L11" s="122" t="s">
        <v>114</v>
      </c>
      <c r="M11" s="811" t="s">
        <v>115</v>
      </c>
      <c r="N11" s="840"/>
    </row>
    <row r="12" spans="2:14" s="124" customFormat="1">
      <c r="B12" s="1107"/>
      <c r="C12" s="1056"/>
      <c r="D12" s="1056"/>
      <c r="E12" s="1056"/>
      <c r="F12" s="121"/>
      <c r="G12" s="1108"/>
      <c r="H12" s="1106"/>
      <c r="I12" s="123" t="str">
        <f>CONTROL!G19</f>
        <v>2026-27</v>
      </c>
      <c r="J12" s="123" t="str">
        <f>CONTROL!G20</f>
        <v>2027-28</v>
      </c>
      <c r="K12" s="123" t="str">
        <f>CONTROL!G21</f>
        <v>2028-29</v>
      </c>
      <c r="L12" s="123" t="str">
        <f>CONTROL!G22</f>
        <v>2029-30</v>
      </c>
      <c r="M12" s="812" t="str">
        <f>CONTROL!G23</f>
        <v>2030-31</v>
      </c>
      <c r="N12" s="841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841"/>
    </row>
    <row r="14" spans="2:14" s="119" customFormat="1">
      <c r="B14" s="112" t="s">
        <v>24</v>
      </c>
      <c r="C14" s="113"/>
      <c r="D14" s="113"/>
      <c r="G14" s="129"/>
      <c r="H14" s="130"/>
      <c r="I14" s="1104" t="s">
        <v>116</v>
      </c>
      <c r="J14" s="1104"/>
      <c r="K14" s="1104"/>
      <c r="L14" s="1104"/>
      <c r="M14" s="1105"/>
      <c r="N14" s="842"/>
    </row>
    <row r="15" spans="2:14" s="119" customFormat="1">
      <c r="B15" s="112"/>
      <c r="C15" s="113" t="s">
        <v>25</v>
      </c>
      <c r="D15" s="113"/>
      <c r="G15" s="129"/>
      <c r="H15" s="130"/>
      <c r="I15" s="973">
        <v>0</v>
      </c>
      <c r="J15" s="973">
        <v>0</v>
      </c>
      <c r="K15" s="973">
        <v>0</v>
      </c>
      <c r="L15" s="973">
        <v>0</v>
      </c>
      <c r="M15" s="973">
        <v>0</v>
      </c>
      <c r="N15" s="839"/>
    </row>
    <row r="16" spans="2:14" s="119" customFormat="1" ht="30">
      <c r="B16" s="131"/>
      <c r="C16" s="99"/>
      <c r="D16" s="100" t="s">
        <v>21</v>
      </c>
      <c r="G16" s="132" t="str">
        <f>'6) Year 1 Budget &amp; Assumptions'!G16</f>
        <v>Basic Tuition (2026-27)</v>
      </c>
      <c r="H16" s="130"/>
      <c r="I16" s="133"/>
      <c r="J16" s="133"/>
      <c r="K16" s="133"/>
      <c r="L16" s="133"/>
      <c r="M16" s="133"/>
      <c r="N16" s="842"/>
    </row>
    <row r="17" spans="2:14" s="119" customFormat="1">
      <c r="B17" s="131"/>
      <c r="C17" s="99"/>
      <c r="D17" s="134" t="s">
        <v>166</v>
      </c>
      <c r="E17" s="135" t="str">
        <f>'6) Year 1 Budget &amp; Assumptions'!E17</f>
        <v>Please complete "ENROLLMENT" tab</v>
      </c>
      <c r="F17" s="136"/>
      <c r="G17" s="137">
        <f>CONTROL!C98</f>
        <v>0</v>
      </c>
      <c r="H17" s="130"/>
      <c r="I17" s="793">
        <f>'7) Year 1 Cash Flow'!U18</f>
        <v>0</v>
      </c>
      <c r="J17" s="793">
        <f>CONTROL!U98</f>
        <v>0</v>
      </c>
      <c r="K17" s="793">
        <f>CONTROL!V98</f>
        <v>0</v>
      </c>
      <c r="L17" s="793">
        <f>CONTROL!W98</f>
        <v>0</v>
      </c>
      <c r="M17" s="813">
        <f>CONTROL!X98</f>
        <v>0</v>
      </c>
      <c r="N17" s="839"/>
    </row>
    <row r="18" spans="2:14" s="119" customFormat="1">
      <c r="B18" s="131"/>
      <c r="C18" s="99"/>
      <c r="D18" s="134" t="s">
        <v>1141</v>
      </c>
      <c r="E18" s="134" t="str">
        <f>'6) Year 1 Budget &amp; Assumptions'!E18</f>
        <v/>
      </c>
      <c r="F18" s="136"/>
      <c r="G18" s="137">
        <f>CONTROL!C99</f>
        <v>0</v>
      </c>
      <c r="H18" s="130"/>
      <c r="I18" s="793">
        <f>'7) Year 1 Cash Flow'!U19</f>
        <v>0</v>
      </c>
      <c r="J18" s="793">
        <f>CONTROL!U99</f>
        <v>0</v>
      </c>
      <c r="K18" s="793">
        <f>CONTROL!V99</f>
        <v>0</v>
      </c>
      <c r="L18" s="793">
        <f>CONTROL!W99</f>
        <v>0</v>
      </c>
      <c r="M18" s="813">
        <f>CONTROL!X99</f>
        <v>0</v>
      </c>
      <c r="N18" s="839"/>
    </row>
    <row r="19" spans="2:14" s="119" customFormat="1">
      <c r="B19" s="131"/>
      <c r="C19" s="99"/>
      <c r="D19" s="134" t="s">
        <v>211</v>
      </c>
      <c r="E19" s="134" t="str">
        <f>'6) Year 1 Budget &amp; Assumptions'!E19</f>
        <v/>
      </c>
      <c r="F19" s="136"/>
      <c r="G19" s="137">
        <f>CONTROL!C100</f>
        <v>0</v>
      </c>
      <c r="H19" s="130"/>
      <c r="I19" s="793">
        <f>'7) Year 1 Cash Flow'!U20</f>
        <v>0</v>
      </c>
      <c r="J19" s="793">
        <f>CONTROL!U100</f>
        <v>0</v>
      </c>
      <c r="K19" s="793">
        <f>CONTROL!V100</f>
        <v>0</v>
      </c>
      <c r="L19" s="793">
        <f>CONTROL!W100</f>
        <v>0</v>
      </c>
      <c r="M19" s="813">
        <f>CONTROL!X100</f>
        <v>0</v>
      </c>
      <c r="N19" s="839"/>
    </row>
    <row r="20" spans="2:14" s="119" customFormat="1">
      <c r="B20" s="131"/>
      <c r="C20" s="99"/>
      <c r="D20" s="134" t="s">
        <v>212</v>
      </c>
      <c r="E20" s="134" t="str">
        <f>'6) Year 1 Budget &amp; Assumptions'!E20</f>
        <v/>
      </c>
      <c r="F20" s="136"/>
      <c r="G20" s="137">
        <f>CONTROL!C101</f>
        <v>0</v>
      </c>
      <c r="H20" s="130"/>
      <c r="I20" s="793">
        <f>'7) Year 1 Cash Flow'!U21</f>
        <v>0</v>
      </c>
      <c r="J20" s="793">
        <f>CONTROL!U101</f>
        <v>0</v>
      </c>
      <c r="K20" s="793">
        <f>CONTROL!V101</f>
        <v>0</v>
      </c>
      <c r="L20" s="793">
        <f>CONTROL!W101</f>
        <v>0</v>
      </c>
      <c r="M20" s="813">
        <f>CONTROL!X101</f>
        <v>0</v>
      </c>
      <c r="N20" s="839"/>
    </row>
    <row r="21" spans="2:14" s="119" customFormat="1">
      <c r="B21" s="131"/>
      <c r="C21" s="99"/>
      <c r="D21" s="134" t="s">
        <v>1142</v>
      </c>
      <c r="E21" s="134" t="str">
        <f>'6) Year 1 Budget &amp; Assumptions'!E21</f>
        <v/>
      </c>
      <c r="F21" s="136"/>
      <c r="G21" s="137">
        <f>CONTROL!C102</f>
        <v>0</v>
      </c>
      <c r="H21" s="130"/>
      <c r="I21" s="793">
        <f>'7) Year 1 Cash Flow'!U22</f>
        <v>0</v>
      </c>
      <c r="J21" s="793">
        <f>CONTROL!U102</f>
        <v>0</v>
      </c>
      <c r="K21" s="793">
        <f>CONTROL!V102</f>
        <v>0</v>
      </c>
      <c r="L21" s="793">
        <f>CONTROL!W102</f>
        <v>0</v>
      </c>
      <c r="M21" s="813">
        <f>CONTROL!X102</f>
        <v>0</v>
      </c>
      <c r="N21" s="839"/>
    </row>
    <row r="22" spans="2:14" s="119" customFormat="1">
      <c r="B22" s="131"/>
      <c r="C22" s="99"/>
      <c r="D22" s="134" t="s">
        <v>214</v>
      </c>
      <c r="E22" s="134" t="str">
        <f>'6) Year 1 Budget &amp; Assumptions'!E22</f>
        <v/>
      </c>
      <c r="F22" s="136"/>
      <c r="G22" s="137">
        <f>CONTROL!C103</f>
        <v>0</v>
      </c>
      <c r="H22" s="130"/>
      <c r="I22" s="793">
        <f>'7) Year 1 Cash Flow'!U23</f>
        <v>0</v>
      </c>
      <c r="J22" s="793">
        <f>CONTROL!U103</f>
        <v>0</v>
      </c>
      <c r="K22" s="793">
        <f>CONTROL!V103</f>
        <v>0</v>
      </c>
      <c r="L22" s="793">
        <f>CONTROL!W103</f>
        <v>0</v>
      </c>
      <c r="M22" s="813">
        <f>CONTROL!X103</f>
        <v>0</v>
      </c>
      <c r="N22" s="839"/>
    </row>
    <row r="23" spans="2:14" s="119" customFormat="1">
      <c r="B23" s="131"/>
      <c r="C23" s="99"/>
      <c r="D23" s="134" t="s">
        <v>215</v>
      </c>
      <c r="E23" s="134" t="str">
        <f>'6) Year 1 Budget &amp; Assumptions'!E23</f>
        <v/>
      </c>
      <c r="F23" s="136"/>
      <c r="G23" s="137">
        <f>CONTROL!C104</f>
        <v>0</v>
      </c>
      <c r="H23" s="130"/>
      <c r="I23" s="793">
        <f>'7) Year 1 Cash Flow'!U24</f>
        <v>0</v>
      </c>
      <c r="J23" s="793">
        <f>CONTROL!U104</f>
        <v>0</v>
      </c>
      <c r="K23" s="793">
        <f>CONTROL!V104</f>
        <v>0</v>
      </c>
      <c r="L23" s="793">
        <f>CONTROL!W104</f>
        <v>0</v>
      </c>
      <c r="M23" s="813">
        <f>CONTROL!X104</f>
        <v>0</v>
      </c>
      <c r="N23" s="839"/>
    </row>
    <row r="24" spans="2:14" s="119" customFormat="1">
      <c r="B24" s="131"/>
      <c r="C24" s="99"/>
      <c r="D24" s="134" t="s">
        <v>216</v>
      </c>
      <c r="E24" s="134" t="str">
        <f>'6) Year 1 Budget &amp; Assumptions'!E24</f>
        <v/>
      </c>
      <c r="F24" s="136"/>
      <c r="G24" s="137">
        <f>CONTROL!C105</f>
        <v>0</v>
      </c>
      <c r="H24" s="130"/>
      <c r="I24" s="793">
        <f>'7) Year 1 Cash Flow'!U25</f>
        <v>0</v>
      </c>
      <c r="J24" s="793">
        <f>CONTROL!U105</f>
        <v>0</v>
      </c>
      <c r="K24" s="793">
        <f>CONTROL!V105</f>
        <v>0</v>
      </c>
      <c r="L24" s="793">
        <f>CONTROL!W105</f>
        <v>0</v>
      </c>
      <c r="M24" s="813">
        <f>CONTROL!X105</f>
        <v>0</v>
      </c>
      <c r="N24" s="839"/>
    </row>
    <row r="25" spans="2:14" s="119" customFormat="1">
      <c r="B25" s="131"/>
      <c r="C25" s="99"/>
      <c r="D25" s="134" t="s">
        <v>217</v>
      </c>
      <c r="E25" s="134" t="str">
        <f>'6) Year 1 Budget &amp; Assumptions'!E25</f>
        <v/>
      </c>
      <c r="F25" s="136"/>
      <c r="G25" s="137">
        <f>CONTROL!C106</f>
        <v>0</v>
      </c>
      <c r="H25" s="130"/>
      <c r="I25" s="793">
        <f>'7) Year 1 Cash Flow'!U26</f>
        <v>0</v>
      </c>
      <c r="J25" s="793">
        <f>CONTROL!U106</f>
        <v>0</v>
      </c>
      <c r="K25" s="793">
        <f>CONTROL!V106</f>
        <v>0</v>
      </c>
      <c r="L25" s="793">
        <f>CONTROL!W106</f>
        <v>0</v>
      </c>
      <c r="M25" s="813">
        <f>CONTROL!X106</f>
        <v>0</v>
      </c>
      <c r="N25" s="839"/>
    </row>
    <row r="26" spans="2:14" s="119" customFormat="1">
      <c r="B26" s="131"/>
      <c r="C26" s="99"/>
      <c r="D26" s="134" t="s">
        <v>218</v>
      </c>
      <c r="E26" s="134" t="str">
        <f>'6) Year 1 Budget &amp; Assumptions'!E26</f>
        <v/>
      </c>
      <c r="F26" s="136"/>
      <c r="G26" s="137">
        <f>CONTROL!C107</f>
        <v>0</v>
      </c>
      <c r="H26" s="130"/>
      <c r="I26" s="793">
        <f>'7) Year 1 Cash Flow'!U27</f>
        <v>0</v>
      </c>
      <c r="J26" s="793">
        <f>CONTROL!U107</f>
        <v>0</v>
      </c>
      <c r="K26" s="793">
        <f>CONTROL!V107</f>
        <v>0</v>
      </c>
      <c r="L26" s="793">
        <f>CONTROL!W107</f>
        <v>0</v>
      </c>
      <c r="M26" s="813">
        <f>CONTROL!X107</f>
        <v>0</v>
      </c>
      <c r="N26" s="839"/>
    </row>
    <row r="27" spans="2:14" s="119" customFormat="1">
      <c r="B27" s="131"/>
      <c r="C27" s="99"/>
      <c r="D27" s="134" t="s">
        <v>219</v>
      </c>
      <c r="E27" s="134" t="str">
        <f>'6) Year 1 Budget &amp; Assumptions'!E27</f>
        <v/>
      </c>
      <c r="F27" s="136"/>
      <c r="G27" s="137">
        <f>CONTROL!C108</f>
        <v>0</v>
      </c>
      <c r="H27" s="130"/>
      <c r="I27" s="793">
        <f>'7) Year 1 Cash Flow'!U28</f>
        <v>0</v>
      </c>
      <c r="J27" s="793">
        <f>CONTROL!U108</f>
        <v>0</v>
      </c>
      <c r="K27" s="793">
        <f>CONTROL!V108</f>
        <v>0</v>
      </c>
      <c r="L27" s="793">
        <f>CONTROL!W108</f>
        <v>0</v>
      </c>
      <c r="M27" s="813">
        <f>CONTROL!X108</f>
        <v>0</v>
      </c>
      <c r="N27" s="839"/>
    </row>
    <row r="28" spans="2:14" s="119" customFormat="1">
      <c r="B28" s="131"/>
      <c r="C28" s="99"/>
      <c r="D28" s="134" t="s">
        <v>220</v>
      </c>
      <c r="E28" s="134" t="str">
        <f>'6) Year 1 Budget &amp; Assumptions'!E28</f>
        <v/>
      </c>
      <c r="F28" s="136"/>
      <c r="G28" s="137">
        <f>CONTROL!C109</f>
        <v>0</v>
      </c>
      <c r="H28" s="130"/>
      <c r="I28" s="793">
        <f>'7) Year 1 Cash Flow'!U29</f>
        <v>0</v>
      </c>
      <c r="J28" s="793">
        <f>CONTROL!U109</f>
        <v>0</v>
      </c>
      <c r="K28" s="793">
        <f>CONTROL!V109</f>
        <v>0</v>
      </c>
      <c r="L28" s="793">
        <f>CONTROL!W109</f>
        <v>0</v>
      </c>
      <c r="M28" s="813">
        <f>CONTROL!X109</f>
        <v>0</v>
      </c>
      <c r="N28" s="839"/>
    </row>
    <row r="29" spans="2:14" s="119" customFormat="1">
      <c r="B29" s="131"/>
      <c r="C29" s="99"/>
      <c r="D29" s="134" t="s">
        <v>221</v>
      </c>
      <c r="E29" s="134" t="str">
        <f>'6) Year 1 Budget &amp; Assumptions'!E29</f>
        <v/>
      </c>
      <c r="F29" s="136"/>
      <c r="G29" s="137">
        <f>CONTROL!C110</f>
        <v>0</v>
      </c>
      <c r="H29" s="130"/>
      <c r="I29" s="793">
        <f>'7) Year 1 Cash Flow'!U30</f>
        <v>0</v>
      </c>
      <c r="J29" s="793">
        <f>CONTROL!U110</f>
        <v>0</v>
      </c>
      <c r="K29" s="793">
        <f>CONTROL!V110</f>
        <v>0</v>
      </c>
      <c r="L29" s="793">
        <f>CONTROL!W110</f>
        <v>0</v>
      </c>
      <c r="M29" s="813">
        <f>CONTROL!X110</f>
        <v>0</v>
      </c>
      <c r="N29" s="839"/>
    </row>
    <row r="30" spans="2:14" s="119" customFormat="1">
      <c r="B30" s="131"/>
      <c r="C30" s="99"/>
      <c r="D30" s="134" t="s">
        <v>222</v>
      </c>
      <c r="E30" s="134" t="str">
        <f>'6) Year 1 Budget &amp; Assumptions'!E30</f>
        <v/>
      </c>
      <c r="F30" s="136"/>
      <c r="G30" s="137">
        <f>CONTROL!C111</f>
        <v>0</v>
      </c>
      <c r="H30" s="130"/>
      <c r="I30" s="793">
        <f>'7) Year 1 Cash Flow'!U31</f>
        <v>0</v>
      </c>
      <c r="J30" s="793">
        <f>CONTROL!U111</f>
        <v>0</v>
      </c>
      <c r="K30" s="793">
        <f>CONTROL!V111</f>
        <v>0</v>
      </c>
      <c r="L30" s="793">
        <f>CONTROL!W111</f>
        <v>0</v>
      </c>
      <c r="M30" s="813">
        <f>CONTROL!X111</f>
        <v>0</v>
      </c>
      <c r="N30" s="839"/>
    </row>
    <row r="31" spans="2:14" s="119" customFormat="1">
      <c r="B31" s="131"/>
      <c r="C31" s="99"/>
      <c r="D31" s="134" t="s">
        <v>223</v>
      </c>
      <c r="E31" s="134" t="str">
        <f>'6) Year 1 Budget &amp; Assumptions'!E31</f>
        <v/>
      </c>
      <c r="F31" s="136"/>
      <c r="G31" s="137">
        <f>CONTROL!C112</f>
        <v>0</v>
      </c>
      <c r="H31" s="130"/>
      <c r="I31" s="793">
        <f>'7) Year 1 Cash Flow'!U32</f>
        <v>0</v>
      </c>
      <c r="J31" s="793">
        <f>CONTROL!U112</f>
        <v>0</v>
      </c>
      <c r="K31" s="793">
        <f>CONTROL!V112</f>
        <v>0</v>
      </c>
      <c r="L31" s="793">
        <f>CONTROL!W112</f>
        <v>0</v>
      </c>
      <c r="M31" s="813">
        <f>CONTROL!X112</f>
        <v>0</v>
      </c>
      <c r="N31" s="839"/>
    </row>
    <row r="32" spans="2:14" s="119" customFormat="1" ht="18">
      <c r="B32" s="131"/>
      <c r="C32" s="99"/>
      <c r="D32" s="134" t="str">
        <f>'6) Year 1 Budget &amp; Assumptions'!D32</f>
        <v xml:space="preserve"> Other School Districts' Revenue:</v>
      </c>
      <c r="E32" s="134"/>
      <c r="F32" s="851" t="s">
        <v>343</v>
      </c>
      <c r="G32" s="797">
        <f>CONTROL!C148</f>
        <v>0</v>
      </c>
      <c r="H32" s="130"/>
      <c r="I32" s="792">
        <f>'7) Year 1 Cash Flow'!U33</f>
        <v>0</v>
      </c>
      <c r="J32" s="792">
        <f>CONTROL!U148</f>
        <v>0</v>
      </c>
      <c r="K32" s="792">
        <f>CONTROL!V148</f>
        <v>0</v>
      </c>
      <c r="L32" s="792">
        <f>CONTROL!W148</f>
        <v>0</v>
      </c>
      <c r="M32" s="814">
        <f>CONTROL!X148</f>
        <v>0</v>
      </c>
      <c r="N32" s="839"/>
    </row>
    <row r="33" spans="2:14" s="119" customFormat="1">
      <c r="B33" s="131"/>
      <c r="C33" s="99"/>
      <c r="D33" s="339" t="s">
        <v>342</v>
      </c>
      <c r="E33" s="220"/>
      <c r="F33" s="851" t="s">
        <v>343</v>
      </c>
      <c r="G33" s="137">
        <f>CONTROL!C149</f>
        <v>0</v>
      </c>
      <c r="H33" s="130"/>
      <c r="I33" s="527">
        <f>SUM(I17:I32)</f>
        <v>0</v>
      </c>
      <c r="J33" s="327">
        <f>SUM(J17:J32)</f>
        <v>0</v>
      </c>
      <c r="K33" s="327">
        <f>SUM(K17:K32)</f>
        <v>0</v>
      </c>
      <c r="L33" s="327">
        <f>SUM(L17:L32)</f>
        <v>0</v>
      </c>
      <c r="M33" s="439">
        <f>SUM(M17:M32)</f>
        <v>0</v>
      </c>
      <c r="N33" s="839"/>
    </row>
    <row r="34" spans="2:14" s="119" customFormat="1">
      <c r="B34" s="131"/>
      <c r="C34" s="99"/>
      <c r="D34" s="147" t="s">
        <v>26</v>
      </c>
      <c r="G34" s="129"/>
      <c r="H34" s="130"/>
      <c r="I34" s="138">
        <f>'7) Year 1 Cash Flow'!U35</f>
        <v>0</v>
      </c>
      <c r="J34" s="144">
        <v>0</v>
      </c>
      <c r="K34" s="144">
        <v>0</v>
      </c>
      <c r="L34" s="144">
        <v>0</v>
      </c>
      <c r="M34" s="815">
        <v>0</v>
      </c>
      <c r="N34" s="839"/>
    </row>
    <row r="35" spans="2:14" s="119" customFormat="1">
      <c r="B35" s="131"/>
      <c r="C35" s="99"/>
      <c r="D35" s="147" t="s">
        <v>457</v>
      </c>
      <c r="G35" s="129"/>
      <c r="H35" s="130"/>
      <c r="I35" s="138">
        <f>'7) Year 1 Cash Flow'!U36</f>
        <v>0</v>
      </c>
      <c r="J35" s="144">
        <v>0</v>
      </c>
      <c r="K35" s="144">
        <v>0</v>
      </c>
      <c r="L35" s="144">
        <v>0</v>
      </c>
      <c r="M35" s="815">
        <v>0</v>
      </c>
      <c r="N35" s="979"/>
    </row>
    <row r="36" spans="2:14" s="119" customFormat="1">
      <c r="B36" s="131"/>
      <c r="C36" s="99"/>
      <c r="D36" s="113" t="s">
        <v>27</v>
      </c>
      <c r="G36" s="129"/>
      <c r="H36" s="130"/>
      <c r="I36" s="145"/>
      <c r="J36" s="146"/>
      <c r="K36" s="146"/>
      <c r="L36" s="146"/>
      <c r="M36" s="146"/>
      <c r="N36" s="842"/>
    </row>
    <row r="37" spans="2:14" s="119" customFormat="1">
      <c r="B37" s="131"/>
      <c r="C37" s="99"/>
      <c r="D37" s="147" t="s">
        <v>28</v>
      </c>
      <c r="F37" s="148"/>
      <c r="G37" s="101"/>
      <c r="H37" s="130"/>
      <c r="I37" s="138">
        <f>'7) Year 1 Cash Flow'!U38</f>
        <v>0</v>
      </c>
      <c r="J37" s="144">
        <v>0</v>
      </c>
      <c r="K37" s="144">
        <v>0</v>
      </c>
      <c r="L37" s="144">
        <v>0</v>
      </c>
      <c r="M37" s="815">
        <v>0</v>
      </c>
      <c r="N37" s="839"/>
    </row>
    <row r="38" spans="2:14" s="119" customFormat="1">
      <c r="B38" s="131"/>
      <c r="C38" s="99"/>
      <c r="D38" s="147" t="s">
        <v>29</v>
      </c>
      <c r="F38" s="148"/>
      <c r="G38" s="101"/>
      <c r="H38" s="130"/>
      <c r="I38" s="138">
        <f>'7) Year 1 Cash Flow'!U39</f>
        <v>0</v>
      </c>
      <c r="J38" s="144">
        <v>0</v>
      </c>
      <c r="K38" s="144">
        <v>0</v>
      </c>
      <c r="L38" s="144">
        <v>0</v>
      </c>
      <c r="M38" s="815">
        <v>0</v>
      </c>
      <c r="N38" s="839"/>
    </row>
    <row r="39" spans="2:14" s="119" customFormat="1">
      <c r="B39" s="131"/>
      <c r="C39" s="99"/>
      <c r="D39" s="147" t="s">
        <v>30</v>
      </c>
      <c r="F39" s="148"/>
      <c r="G39" s="101"/>
      <c r="H39" s="130"/>
      <c r="I39" s="138">
        <f>'7) Year 1 Cash Flow'!U40</f>
        <v>0</v>
      </c>
      <c r="J39" s="144">
        <v>0</v>
      </c>
      <c r="K39" s="144">
        <v>0</v>
      </c>
      <c r="L39" s="144">
        <v>0</v>
      </c>
      <c r="M39" s="815">
        <v>0</v>
      </c>
      <c r="N39" s="839"/>
    </row>
    <row r="40" spans="2:14" s="119" customFormat="1" ht="18">
      <c r="B40" s="131"/>
      <c r="C40" s="99"/>
      <c r="D40" s="147" t="s">
        <v>30</v>
      </c>
      <c r="G40" s="129"/>
      <c r="H40" s="130"/>
      <c r="I40" s="138">
        <f>'7) Year 1 Cash Flow'!U41</f>
        <v>0</v>
      </c>
      <c r="J40" s="140">
        <v>0</v>
      </c>
      <c r="K40" s="140">
        <v>0</v>
      </c>
      <c r="L40" s="140">
        <v>0</v>
      </c>
      <c r="M40" s="816">
        <v>0</v>
      </c>
      <c r="N40" s="839"/>
    </row>
    <row r="41" spans="2:14" s="119" customFormat="1">
      <c r="B41" s="131"/>
      <c r="C41" s="99" t="s">
        <v>31</v>
      </c>
      <c r="D41" s="100"/>
      <c r="G41" s="129"/>
      <c r="H41" s="130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817">
        <f>SUM(M33:M40)</f>
        <v>0</v>
      </c>
      <c r="N41" s="839"/>
    </row>
    <row r="42" spans="2:14" s="119" customFormat="1" ht="7.5" customHeight="1">
      <c r="B42" s="131"/>
      <c r="C42" s="99"/>
      <c r="D42" s="99"/>
      <c r="E42" s="121"/>
      <c r="F42" s="121"/>
      <c r="G42" s="129"/>
      <c r="H42" s="130"/>
      <c r="I42" s="149"/>
      <c r="J42" s="150"/>
      <c r="K42" s="150"/>
      <c r="L42" s="150"/>
      <c r="M42" s="150"/>
      <c r="N42" s="842"/>
    </row>
    <row r="43" spans="2:14" s="119" customFormat="1" ht="12" customHeight="1">
      <c r="B43" s="112"/>
      <c r="C43" s="113" t="s">
        <v>32</v>
      </c>
      <c r="D43" s="113"/>
      <c r="E43" s="121"/>
      <c r="F43" s="121"/>
      <c r="G43" s="129"/>
      <c r="H43" s="130"/>
      <c r="I43" s="151"/>
      <c r="J43" s="152"/>
      <c r="K43" s="152"/>
      <c r="L43" s="152"/>
      <c r="M43" s="152"/>
      <c r="N43" s="842"/>
    </row>
    <row r="44" spans="2:14" s="119" customFormat="1">
      <c r="B44" s="131"/>
      <c r="C44" s="99"/>
      <c r="D44" s="100" t="s">
        <v>33</v>
      </c>
      <c r="G44" s="129"/>
      <c r="H44" s="130"/>
      <c r="I44" s="138">
        <f>'7) Year 1 Cash Flow'!U45</f>
        <v>0</v>
      </c>
      <c r="J44" s="144">
        <v>0</v>
      </c>
      <c r="K44" s="144">
        <v>0</v>
      </c>
      <c r="L44" s="144">
        <v>0</v>
      </c>
      <c r="M44" s="815">
        <v>0</v>
      </c>
      <c r="N44" s="839"/>
    </row>
    <row r="45" spans="2:14" s="119" customFormat="1">
      <c r="B45" s="131"/>
      <c r="C45" s="99"/>
      <c r="D45" s="100" t="s">
        <v>34</v>
      </c>
      <c r="G45" s="129"/>
      <c r="H45" s="130"/>
      <c r="I45" s="138">
        <f>'7) Year 1 Cash Flow'!U46</f>
        <v>0</v>
      </c>
      <c r="J45" s="153">
        <v>0</v>
      </c>
      <c r="K45" s="153">
        <v>0</v>
      </c>
      <c r="L45" s="153">
        <v>0</v>
      </c>
      <c r="M45" s="818">
        <v>0</v>
      </c>
      <c r="N45" s="839"/>
    </row>
    <row r="46" spans="2:14" s="119" customFormat="1">
      <c r="B46" s="131"/>
      <c r="C46" s="99"/>
      <c r="D46" s="100" t="s">
        <v>35</v>
      </c>
      <c r="G46" s="129"/>
      <c r="H46" s="130"/>
      <c r="I46" s="138">
        <f>'7) Year 1 Cash Flow'!U47</f>
        <v>0</v>
      </c>
      <c r="J46" s="144">
        <v>0</v>
      </c>
      <c r="K46" s="144">
        <v>0</v>
      </c>
      <c r="L46" s="144">
        <v>0</v>
      </c>
      <c r="M46" s="815">
        <v>0</v>
      </c>
      <c r="N46" s="839"/>
    </row>
    <row r="47" spans="2:14" s="119" customFormat="1">
      <c r="B47" s="131"/>
      <c r="C47" s="99"/>
      <c r="D47" s="100" t="s">
        <v>36</v>
      </c>
      <c r="G47" s="129"/>
      <c r="H47" s="130"/>
      <c r="I47" s="138">
        <f>'7) Year 1 Cash Flow'!U48</f>
        <v>0</v>
      </c>
      <c r="J47" s="153">
        <v>0</v>
      </c>
      <c r="K47" s="153">
        <v>0</v>
      </c>
      <c r="L47" s="153">
        <v>0</v>
      </c>
      <c r="M47" s="818">
        <v>0</v>
      </c>
      <c r="N47" s="839"/>
    </row>
    <row r="48" spans="2:14" s="119" customFormat="1" ht="12" customHeight="1">
      <c r="B48" s="131"/>
      <c r="C48" s="99"/>
      <c r="D48" s="113" t="s">
        <v>27</v>
      </c>
      <c r="G48" s="129"/>
      <c r="H48" s="130"/>
      <c r="I48" s="145"/>
      <c r="J48" s="146"/>
      <c r="K48" s="146"/>
      <c r="L48" s="146"/>
      <c r="M48" s="146"/>
      <c r="N48" s="842"/>
    </row>
    <row r="49" spans="2:14" s="119" customFormat="1">
      <c r="B49" s="131"/>
      <c r="C49" s="99"/>
      <c r="D49" s="147" t="s">
        <v>37</v>
      </c>
      <c r="F49" s="148"/>
      <c r="G49" s="101"/>
      <c r="H49" s="130"/>
      <c r="I49" s="138">
        <f>'7) Year 1 Cash Flow'!U50</f>
        <v>0</v>
      </c>
      <c r="J49" s="144">
        <v>0</v>
      </c>
      <c r="K49" s="144">
        <v>0</v>
      </c>
      <c r="L49" s="144">
        <v>0</v>
      </c>
      <c r="M49" s="815">
        <v>0</v>
      </c>
      <c r="N49" s="839"/>
    </row>
    <row r="50" spans="2:14" s="119" customFormat="1">
      <c r="B50" s="131"/>
      <c r="C50" s="99"/>
      <c r="D50" s="147" t="s">
        <v>30</v>
      </c>
      <c r="F50" s="148"/>
      <c r="G50" s="101"/>
      <c r="H50" s="130"/>
      <c r="I50" s="138">
        <f>'7) Year 1 Cash Flow'!U51</f>
        <v>0</v>
      </c>
      <c r="J50" s="144">
        <v>0</v>
      </c>
      <c r="K50" s="144">
        <v>0</v>
      </c>
      <c r="L50" s="144">
        <v>0</v>
      </c>
      <c r="M50" s="815">
        <v>0</v>
      </c>
      <c r="N50" s="839"/>
    </row>
    <row r="51" spans="2:14" s="119" customFormat="1" ht="13.5" customHeight="1">
      <c r="B51" s="131"/>
      <c r="C51" s="99"/>
      <c r="D51" s="147" t="s">
        <v>38</v>
      </c>
      <c r="G51" s="129"/>
      <c r="H51" s="130"/>
      <c r="I51" s="138">
        <f>'7) Year 1 Cash Flow'!U52</f>
        <v>0</v>
      </c>
      <c r="J51" s="140">
        <v>0</v>
      </c>
      <c r="K51" s="140">
        <v>0</v>
      </c>
      <c r="L51" s="140">
        <v>0</v>
      </c>
      <c r="M51" s="816">
        <v>0</v>
      </c>
      <c r="N51" s="839"/>
    </row>
    <row r="52" spans="2:14" s="119" customFormat="1">
      <c r="B52" s="131"/>
      <c r="C52" s="134" t="s">
        <v>39</v>
      </c>
      <c r="D52" s="100"/>
      <c r="G52" s="129"/>
      <c r="H52" s="130"/>
      <c r="I52" s="142">
        <f>SUM(I44:I51)</f>
        <v>0</v>
      </c>
      <c r="J52" s="142">
        <f>SUM(J44:J51)</f>
        <v>0</v>
      </c>
      <c r="K52" s="142">
        <f>SUM(K44:K51)</f>
        <v>0</v>
      </c>
      <c r="L52" s="142">
        <f>SUM(L44:L51)</f>
        <v>0</v>
      </c>
      <c r="M52" s="142">
        <f>SUM(M44:M51)</f>
        <v>0</v>
      </c>
      <c r="N52" s="839"/>
    </row>
    <row r="53" spans="2:14" s="119" customFormat="1" ht="7.5" customHeight="1">
      <c r="B53" s="131"/>
      <c r="C53" s="99"/>
      <c r="D53" s="99"/>
      <c r="E53" s="121"/>
      <c r="F53" s="121"/>
      <c r="G53" s="129"/>
      <c r="H53" s="130"/>
      <c r="I53" s="149"/>
      <c r="J53" s="150"/>
      <c r="K53" s="150"/>
      <c r="L53" s="150"/>
      <c r="M53" s="150"/>
      <c r="N53" s="842"/>
    </row>
    <row r="54" spans="2:14" s="119" customFormat="1">
      <c r="B54" s="112"/>
      <c r="C54" s="113" t="s">
        <v>40</v>
      </c>
      <c r="D54" s="113"/>
      <c r="E54" s="121"/>
      <c r="F54" s="121"/>
      <c r="G54" s="129"/>
      <c r="H54" s="130"/>
      <c r="I54" s="151"/>
      <c r="J54" s="152"/>
      <c r="K54" s="152"/>
      <c r="L54" s="152"/>
      <c r="M54" s="152"/>
      <c r="N54" s="842"/>
    </row>
    <row r="55" spans="2:14" s="119" customFormat="1">
      <c r="B55" s="131"/>
      <c r="C55" s="99"/>
      <c r="D55" s="100" t="s">
        <v>41</v>
      </c>
      <c r="G55" s="129"/>
      <c r="H55" s="130"/>
      <c r="I55" s="138">
        <f>'7) Year 1 Cash Flow'!U56</f>
        <v>0</v>
      </c>
      <c r="J55" s="144">
        <v>0</v>
      </c>
      <c r="K55" s="144">
        <v>0</v>
      </c>
      <c r="L55" s="144">
        <v>0</v>
      </c>
      <c r="M55" s="815">
        <v>0</v>
      </c>
      <c r="N55" s="839"/>
    </row>
    <row r="56" spans="2:14" s="119" customFormat="1">
      <c r="B56" s="131"/>
      <c r="C56" s="99"/>
      <c r="D56" s="100" t="s">
        <v>42</v>
      </c>
      <c r="G56" s="129"/>
      <c r="H56" s="130"/>
      <c r="I56" s="138">
        <f>'7) Year 1 Cash Flow'!U57</f>
        <v>0</v>
      </c>
      <c r="J56" s="153">
        <v>0</v>
      </c>
      <c r="K56" s="153">
        <v>0</v>
      </c>
      <c r="L56" s="153">
        <v>0</v>
      </c>
      <c r="M56" s="818">
        <v>0</v>
      </c>
      <c r="N56" s="839"/>
    </row>
    <row r="57" spans="2:14" s="119" customFormat="1">
      <c r="B57" s="131"/>
      <c r="C57" s="99"/>
      <c r="D57" s="100" t="s">
        <v>43</v>
      </c>
      <c r="G57" s="129"/>
      <c r="H57" s="130"/>
      <c r="I57" s="138">
        <f>'7) Year 1 Cash Flow'!U58</f>
        <v>0</v>
      </c>
      <c r="J57" s="144">
        <v>0</v>
      </c>
      <c r="K57" s="144">
        <v>0</v>
      </c>
      <c r="L57" s="144">
        <v>0</v>
      </c>
      <c r="M57" s="815">
        <v>0</v>
      </c>
      <c r="N57" s="839"/>
    </row>
    <row r="58" spans="2:14" s="119" customFormat="1">
      <c r="B58" s="131"/>
      <c r="C58" s="99"/>
      <c r="D58" s="100" t="s">
        <v>44</v>
      </c>
      <c r="G58" s="129"/>
      <c r="H58" s="130"/>
      <c r="I58" s="138">
        <f>'7) Year 1 Cash Flow'!U59</f>
        <v>0</v>
      </c>
      <c r="J58" s="144">
        <v>0</v>
      </c>
      <c r="K58" s="144">
        <v>0</v>
      </c>
      <c r="L58" s="144">
        <v>0</v>
      </c>
      <c r="M58" s="815">
        <v>0</v>
      </c>
      <c r="N58" s="839"/>
    </row>
    <row r="59" spans="2:14" s="119" customFormat="1">
      <c r="B59" s="131"/>
      <c r="C59" s="99"/>
      <c r="D59" s="100" t="s">
        <v>45</v>
      </c>
      <c r="G59" s="129"/>
      <c r="H59" s="130"/>
      <c r="I59" s="138">
        <f>'7) Year 1 Cash Flow'!U60</f>
        <v>0</v>
      </c>
      <c r="J59" s="144">
        <v>0</v>
      </c>
      <c r="K59" s="144">
        <v>0</v>
      </c>
      <c r="L59" s="144">
        <v>0</v>
      </c>
      <c r="M59" s="815">
        <v>0</v>
      </c>
      <c r="N59" s="839"/>
    </row>
    <row r="60" spans="2:14" s="119" customFormat="1">
      <c r="B60" s="131"/>
      <c r="C60" s="99"/>
      <c r="D60" s="100" t="s">
        <v>46</v>
      </c>
      <c r="G60" s="129"/>
      <c r="H60" s="130"/>
      <c r="I60" s="138">
        <f>'7) Year 1 Cash Flow'!U61</f>
        <v>0</v>
      </c>
      <c r="J60" s="144">
        <v>0</v>
      </c>
      <c r="K60" s="144">
        <v>0</v>
      </c>
      <c r="L60" s="144">
        <v>0</v>
      </c>
      <c r="M60" s="815">
        <v>0</v>
      </c>
      <c r="N60" s="839"/>
    </row>
    <row r="61" spans="2:14" s="119" customFormat="1">
      <c r="B61" s="131"/>
      <c r="C61" s="99"/>
      <c r="D61" s="100" t="s">
        <v>47</v>
      </c>
      <c r="G61" s="129"/>
      <c r="H61" s="130"/>
      <c r="I61" s="138">
        <f>'7) Year 1 Cash Flow'!U62</f>
        <v>0</v>
      </c>
      <c r="J61" s="144">
        <v>0</v>
      </c>
      <c r="K61" s="144">
        <v>0</v>
      </c>
      <c r="L61" s="144">
        <v>0</v>
      </c>
      <c r="M61" s="815">
        <v>0</v>
      </c>
      <c r="N61" s="839"/>
    </row>
    <row r="62" spans="2:14" s="119" customFormat="1" ht="18">
      <c r="B62" s="131"/>
      <c r="C62" s="99"/>
      <c r="D62" s="100" t="s">
        <v>48</v>
      </c>
      <c r="G62" s="129"/>
      <c r="H62" s="130"/>
      <c r="I62" s="138">
        <f>'7) Year 1 Cash Flow'!U63</f>
        <v>0</v>
      </c>
      <c r="J62" s="140">
        <v>0</v>
      </c>
      <c r="K62" s="140">
        <v>0</v>
      </c>
      <c r="L62" s="140">
        <v>0</v>
      </c>
      <c r="M62" s="816">
        <v>0</v>
      </c>
      <c r="N62" s="839"/>
    </row>
    <row r="63" spans="2:14" s="119" customFormat="1">
      <c r="B63" s="131"/>
      <c r="C63" s="99" t="s">
        <v>49</v>
      </c>
      <c r="D63" s="100"/>
      <c r="G63" s="129"/>
      <c r="H63" s="130"/>
      <c r="I63" s="154">
        <f>SUM(I55:I62)</f>
        <v>0</v>
      </c>
      <c r="J63" s="143">
        <f>SUM(J55:J62)</f>
        <v>0</v>
      </c>
      <c r="K63" s="143">
        <f>SUM(K55:K62)</f>
        <v>0</v>
      </c>
      <c r="L63" s="143">
        <f>SUM(L55:L62)</f>
        <v>0</v>
      </c>
      <c r="M63" s="817">
        <f>SUM(M55:M62)</f>
        <v>0</v>
      </c>
      <c r="N63" s="839"/>
    </row>
    <row r="64" spans="2:14" s="119" customFormat="1" ht="7.5" customHeight="1">
      <c r="B64" s="131"/>
      <c r="C64" s="99"/>
      <c r="D64" s="100"/>
      <c r="G64" s="129"/>
      <c r="H64" s="130"/>
      <c r="I64" s="146"/>
      <c r="J64" s="146"/>
      <c r="K64" s="146"/>
      <c r="L64" s="146"/>
      <c r="M64" s="146"/>
      <c r="N64" s="842"/>
    </row>
    <row r="65" spans="2:14" s="119" customFormat="1" ht="18.5" thickBot="1">
      <c r="B65" s="155" t="s">
        <v>50</v>
      </c>
      <c r="C65" s="156"/>
      <c r="D65" s="156"/>
      <c r="E65" s="157"/>
      <c r="F65" s="158"/>
      <c r="G65" s="159"/>
      <c r="H65" s="160"/>
      <c r="I65" s="161">
        <f>I63+I52+I41</f>
        <v>0</v>
      </c>
      <c r="J65" s="161">
        <f>J63+J52+J41</f>
        <v>0</v>
      </c>
      <c r="K65" s="161">
        <f>K63+K52+K41</f>
        <v>0</v>
      </c>
      <c r="L65" s="161">
        <f>L63+L52+L41</f>
        <v>0</v>
      </c>
      <c r="M65" s="819">
        <f>M63+M52+M41</f>
        <v>0</v>
      </c>
      <c r="N65" s="839"/>
    </row>
    <row r="66" spans="2:14" s="119" customFormat="1" ht="7.5" customHeight="1" thickTop="1">
      <c r="B66" s="112"/>
      <c r="C66" s="113"/>
      <c r="D66" s="113"/>
      <c r="G66" s="129"/>
      <c r="H66" s="130"/>
      <c r="I66" s="130"/>
      <c r="J66" s="130"/>
      <c r="K66" s="130"/>
      <c r="L66" s="130"/>
      <c r="M66" s="130"/>
      <c r="N66" s="842"/>
    </row>
    <row r="67" spans="2:14" s="119" customFormat="1" ht="5.15" customHeight="1">
      <c r="B67" s="112"/>
      <c r="C67" s="113"/>
      <c r="D67" s="113"/>
      <c r="G67" s="129"/>
      <c r="H67" s="130"/>
      <c r="I67" s="130"/>
      <c r="J67" s="130"/>
      <c r="K67" s="130"/>
      <c r="L67" s="130"/>
      <c r="M67" s="130"/>
      <c r="N67" s="842"/>
    </row>
    <row r="68" spans="2:14" s="119" customFormat="1">
      <c r="B68" s="112" t="s">
        <v>51</v>
      </c>
      <c r="C68" s="113"/>
      <c r="D68" s="113"/>
      <c r="G68" s="129"/>
      <c r="H68" s="130"/>
      <c r="I68" s="130"/>
      <c r="J68" s="130"/>
      <c r="K68" s="130"/>
      <c r="L68" s="130"/>
      <c r="M68" s="130"/>
      <c r="N68" s="842"/>
    </row>
    <row r="69" spans="2:14" s="119" customFormat="1" ht="30">
      <c r="B69" s="131"/>
      <c r="C69" s="165" t="s">
        <v>78</v>
      </c>
      <c r="D69" s="99"/>
      <c r="G69" s="129" t="s">
        <v>233</v>
      </c>
      <c r="H69" s="130"/>
      <c r="I69" s="130"/>
      <c r="J69" s="130"/>
      <c r="K69" s="130"/>
      <c r="L69" s="130"/>
      <c r="M69" s="130"/>
      <c r="N69" s="843" t="s">
        <v>289</v>
      </c>
    </row>
    <row r="70" spans="2:14" s="119" customFormat="1">
      <c r="B70" s="131"/>
      <c r="D70" s="166" t="s">
        <v>135</v>
      </c>
      <c r="E70" s="148"/>
      <c r="F70" s="148"/>
      <c r="G70" s="167">
        <f>'6) Year 1 Budget &amp; Assumptions'!G70</f>
        <v>0</v>
      </c>
      <c r="H70" s="130"/>
      <c r="I70" s="142">
        <f>'3) Staffing Plan'!D51</f>
        <v>0</v>
      </c>
      <c r="J70" s="142">
        <f>'3) Staffing Plan'!E51</f>
        <v>0</v>
      </c>
      <c r="K70" s="142">
        <f>'3) Staffing Plan'!F51</f>
        <v>0</v>
      </c>
      <c r="L70" s="142">
        <f>'3) Staffing Plan'!G51</f>
        <v>0</v>
      </c>
      <c r="M70" s="820">
        <f>'3) Staffing Plan'!H51</f>
        <v>0</v>
      </c>
      <c r="N70" s="839"/>
    </row>
    <row r="71" spans="2:14" s="119" customFormat="1">
      <c r="B71" s="131"/>
      <c r="D71" s="166" t="s">
        <v>136</v>
      </c>
      <c r="E71" s="148"/>
      <c r="F71" s="148"/>
      <c r="G71" s="167">
        <f>'6) Year 1 Budget &amp; Assumptions'!G71</f>
        <v>0</v>
      </c>
      <c r="H71" s="130"/>
      <c r="I71" s="142">
        <f>'3) Staffing Plan'!D52</f>
        <v>0</v>
      </c>
      <c r="J71" s="142">
        <f>'3) Staffing Plan'!E52</f>
        <v>0</v>
      </c>
      <c r="K71" s="142">
        <f>'3) Staffing Plan'!F52</f>
        <v>0</v>
      </c>
      <c r="L71" s="142">
        <f>'3) Staffing Plan'!G52</f>
        <v>0</v>
      </c>
      <c r="M71" s="820">
        <f>'3) Staffing Plan'!H52</f>
        <v>0</v>
      </c>
      <c r="N71" s="839"/>
    </row>
    <row r="72" spans="2:14" s="119" customFormat="1">
      <c r="B72" s="131"/>
      <c r="D72" s="166" t="s">
        <v>137</v>
      </c>
      <c r="E72" s="148"/>
      <c r="F72" s="148"/>
      <c r="G72" s="167">
        <f>'6) Year 1 Budget &amp; Assumptions'!G72</f>
        <v>0</v>
      </c>
      <c r="H72" s="130"/>
      <c r="I72" s="142">
        <f>'3) Staffing Plan'!D53</f>
        <v>0</v>
      </c>
      <c r="J72" s="142">
        <f>'3) Staffing Plan'!E53</f>
        <v>0</v>
      </c>
      <c r="K72" s="142">
        <f>'3) Staffing Plan'!F53</f>
        <v>0</v>
      </c>
      <c r="L72" s="142">
        <f>'3) Staffing Plan'!G53</f>
        <v>0</v>
      </c>
      <c r="M72" s="820">
        <f>'3) Staffing Plan'!H53</f>
        <v>0</v>
      </c>
      <c r="N72" s="839"/>
    </row>
    <row r="73" spans="2:14" s="119" customFormat="1">
      <c r="B73" s="131"/>
      <c r="D73" s="166" t="s">
        <v>106</v>
      </c>
      <c r="E73" s="148"/>
      <c r="F73" s="148"/>
      <c r="G73" s="167">
        <f>'6) Year 1 Budget &amp; Assumptions'!G73</f>
        <v>0</v>
      </c>
      <c r="H73" s="130"/>
      <c r="I73" s="142">
        <f>'3) Staffing Plan'!D54</f>
        <v>0</v>
      </c>
      <c r="J73" s="142">
        <f>'3) Staffing Plan'!E54</f>
        <v>0</v>
      </c>
      <c r="K73" s="142">
        <f>'3) Staffing Plan'!F54</f>
        <v>0</v>
      </c>
      <c r="L73" s="142">
        <f>'3) Staffing Plan'!G54</f>
        <v>0</v>
      </c>
      <c r="M73" s="820">
        <f>'3) Staffing Plan'!H54</f>
        <v>0</v>
      </c>
      <c r="N73" s="839"/>
    </row>
    <row r="74" spans="2:14" s="119" customFormat="1">
      <c r="B74" s="131"/>
      <c r="D74" s="166" t="s">
        <v>107</v>
      </c>
      <c r="E74" s="148"/>
      <c r="F74" s="148"/>
      <c r="G74" s="167">
        <f>'6) Year 1 Budget &amp; Assumptions'!G74</f>
        <v>0</v>
      </c>
      <c r="H74" s="130"/>
      <c r="I74" s="142">
        <f>'3) Staffing Plan'!D55</f>
        <v>0</v>
      </c>
      <c r="J74" s="142">
        <f>'3) Staffing Plan'!E55</f>
        <v>0</v>
      </c>
      <c r="K74" s="142">
        <f>'3) Staffing Plan'!F55</f>
        <v>0</v>
      </c>
      <c r="L74" s="142">
        <f>'3) Staffing Plan'!G55</f>
        <v>0</v>
      </c>
      <c r="M74" s="820">
        <f>'3) Staffing Plan'!H55</f>
        <v>0</v>
      </c>
      <c r="N74" s="839"/>
    </row>
    <row r="75" spans="2:14" s="119" customFormat="1" ht="18">
      <c r="B75" s="131"/>
      <c r="D75" s="166" t="s">
        <v>138</v>
      </c>
      <c r="E75" s="148"/>
      <c r="F75" s="148"/>
      <c r="G75" s="168">
        <f>'6) Year 1 Budget &amp; Assumptions'!G75</f>
        <v>0</v>
      </c>
      <c r="H75" s="130"/>
      <c r="I75" s="139">
        <f>'3) Staffing Plan'!D56</f>
        <v>0</v>
      </c>
      <c r="J75" s="139">
        <f>'3) Staffing Plan'!E56</f>
        <v>0</v>
      </c>
      <c r="K75" s="139">
        <f>'3) Staffing Plan'!F56</f>
        <v>0</v>
      </c>
      <c r="L75" s="139">
        <f>'3) Staffing Plan'!G56</f>
        <v>0</v>
      </c>
      <c r="M75" s="821">
        <f>'3) Staffing Plan'!H56</f>
        <v>0</v>
      </c>
      <c r="N75" s="839"/>
    </row>
    <row r="76" spans="2:14" s="119" customFormat="1">
      <c r="B76" s="131"/>
      <c r="C76" s="169" t="s">
        <v>77</v>
      </c>
      <c r="E76" s="148"/>
      <c r="F76" s="148"/>
      <c r="G76" s="167">
        <f>SUM(G70:G75)</f>
        <v>0</v>
      </c>
      <c r="H76" s="130"/>
      <c r="I76" s="170">
        <f>SUM(I70:I75)</f>
        <v>0</v>
      </c>
      <c r="J76" s="170">
        <f>SUM(J70:J75)</f>
        <v>0</v>
      </c>
      <c r="K76" s="170">
        <f>SUM(K70:K75)</f>
        <v>0</v>
      </c>
      <c r="L76" s="170">
        <f>SUM(L70:L75)</f>
        <v>0</v>
      </c>
      <c r="M76" s="822">
        <f>SUM(M70:M75)</f>
        <v>0</v>
      </c>
      <c r="N76" s="839"/>
    </row>
    <row r="77" spans="2:14" s="119" customFormat="1" ht="7.5" customHeight="1">
      <c r="B77" s="131"/>
      <c r="D77" s="148"/>
      <c r="E77" s="148"/>
      <c r="F77" s="148"/>
      <c r="G77" s="171"/>
      <c r="H77" s="130"/>
      <c r="I77" s="130"/>
      <c r="J77" s="130"/>
      <c r="K77" s="130"/>
      <c r="L77" s="130"/>
      <c r="M77" s="130"/>
      <c r="N77" s="842"/>
    </row>
    <row r="78" spans="2:14" s="119" customFormat="1" ht="12" customHeight="1">
      <c r="B78" s="131"/>
      <c r="C78" s="165" t="s">
        <v>79</v>
      </c>
      <c r="D78" s="99"/>
      <c r="G78" s="172"/>
      <c r="H78" s="130"/>
      <c r="I78" s="130"/>
      <c r="J78" s="130"/>
      <c r="K78" s="130"/>
      <c r="L78" s="130"/>
      <c r="M78" s="130"/>
      <c r="N78" s="842"/>
    </row>
    <row r="79" spans="2:14" s="119" customFormat="1">
      <c r="B79" s="131"/>
      <c r="D79" s="166" t="s">
        <v>52</v>
      </c>
      <c r="E79" s="148"/>
      <c r="F79" s="148"/>
      <c r="G79" s="167">
        <f>'6) Year 1 Budget &amp; Assumptions'!G79</f>
        <v>0</v>
      </c>
      <c r="H79" s="173"/>
      <c r="I79" s="142">
        <f>'3) Staffing Plan'!D60</f>
        <v>0</v>
      </c>
      <c r="J79" s="142">
        <f>'3) Staffing Plan'!E60</f>
        <v>0</v>
      </c>
      <c r="K79" s="142">
        <f>'3) Staffing Plan'!F60</f>
        <v>0</v>
      </c>
      <c r="L79" s="142">
        <f>'3) Staffing Plan'!G60</f>
        <v>0</v>
      </c>
      <c r="M79" s="820">
        <f>'3) Staffing Plan'!H60</f>
        <v>0</v>
      </c>
      <c r="N79" s="839"/>
    </row>
    <row r="80" spans="2:14" s="119" customFormat="1">
      <c r="B80" s="131"/>
      <c r="D80" s="166" t="s">
        <v>53</v>
      </c>
      <c r="E80" s="148"/>
      <c r="F80" s="148"/>
      <c r="G80" s="167">
        <f>'6) Year 1 Budget &amp; Assumptions'!G80</f>
        <v>0</v>
      </c>
      <c r="H80" s="173"/>
      <c r="I80" s="142">
        <f>'3) Staffing Plan'!D61</f>
        <v>0</v>
      </c>
      <c r="J80" s="142">
        <f>'3) Staffing Plan'!E61</f>
        <v>0</v>
      </c>
      <c r="K80" s="142">
        <f>'3) Staffing Plan'!F61</f>
        <v>0</v>
      </c>
      <c r="L80" s="142">
        <f>'3) Staffing Plan'!G61</f>
        <v>0</v>
      </c>
      <c r="M80" s="820">
        <f>'3) Staffing Plan'!H61</f>
        <v>0</v>
      </c>
      <c r="N80" s="839"/>
    </row>
    <row r="81" spans="2:14" s="119" customFormat="1">
      <c r="B81" s="131"/>
      <c r="D81" s="166" t="s">
        <v>10</v>
      </c>
      <c r="E81" s="148"/>
      <c r="F81" s="148"/>
      <c r="G81" s="167">
        <f>'6) Year 1 Budget &amp; Assumptions'!G81</f>
        <v>0</v>
      </c>
      <c r="H81" s="173"/>
      <c r="I81" s="142">
        <f>'3) Staffing Plan'!D62</f>
        <v>0</v>
      </c>
      <c r="J81" s="142">
        <f>'3) Staffing Plan'!E62</f>
        <v>0</v>
      </c>
      <c r="K81" s="142">
        <f>'3) Staffing Plan'!F62</f>
        <v>0</v>
      </c>
      <c r="L81" s="142">
        <f>'3) Staffing Plan'!G62</f>
        <v>0</v>
      </c>
      <c r="M81" s="820">
        <f>'3) Staffing Plan'!H62</f>
        <v>0</v>
      </c>
      <c r="N81" s="839"/>
    </row>
    <row r="82" spans="2:14" s="119" customFormat="1">
      <c r="B82" s="131"/>
      <c r="D82" s="166" t="s">
        <v>11</v>
      </c>
      <c r="E82" s="148"/>
      <c r="F82" s="148"/>
      <c r="G82" s="167">
        <f>'6) Year 1 Budget &amp; Assumptions'!G82</f>
        <v>0</v>
      </c>
      <c r="H82" s="173"/>
      <c r="I82" s="142">
        <f>'3) Staffing Plan'!D63</f>
        <v>0</v>
      </c>
      <c r="J82" s="142">
        <f>'3) Staffing Plan'!E63</f>
        <v>0</v>
      </c>
      <c r="K82" s="142">
        <f>'3) Staffing Plan'!F63</f>
        <v>0</v>
      </c>
      <c r="L82" s="142">
        <f>'3) Staffing Plan'!G63</f>
        <v>0</v>
      </c>
      <c r="M82" s="820">
        <f>'3) Staffing Plan'!H63</f>
        <v>0</v>
      </c>
      <c r="N82" s="839"/>
    </row>
    <row r="83" spans="2:14" s="119" customFormat="1">
      <c r="B83" s="131"/>
      <c r="D83" s="166" t="s">
        <v>12</v>
      </c>
      <c r="E83" s="148"/>
      <c r="F83" s="148"/>
      <c r="G83" s="167">
        <f>'6) Year 1 Budget &amp; Assumptions'!G83</f>
        <v>0</v>
      </c>
      <c r="H83" s="173"/>
      <c r="I83" s="142">
        <f>'3) Staffing Plan'!D64</f>
        <v>0</v>
      </c>
      <c r="J83" s="142">
        <f>'3) Staffing Plan'!E64</f>
        <v>0</v>
      </c>
      <c r="K83" s="142">
        <f>'3) Staffing Plan'!F64</f>
        <v>0</v>
      </c>
      <c r="L83" s="142">
        <f>'3) Staffing Plan'!G64</f>
        <v>0</v>
      </c>
      <c r="M83" s="820">
        <f>'3) Staffing Plan'!H64</f>
        <v>0</v>
      </c>
      <c r="N83" s="839"/>
    </row>
    <row r="84" spans="2:14" s="119" customFormat="1">
      <c r="B84" s="131"/>
      <c r="D84" s="166" t="s">
        <v>13</v>
      </c>
      <c r="E84" s="148"/>
      <c r="F84" s="148"/>
      <c r="G84" s="167">
        <f>'6) Year 1 Budget &amp; Assumptions'!G84</f>
        <v>0</v>
      </c>
      <c r="H84" s="173"/>
      <c r="I84" s="142">
        <f>'3) Staffing Plan'!D65</f>
        <v>0</v>
      </c>
      <c r="J84" s="142">
        <f>'3) Staffing Plan'!E65</f>
        <v>0</v>
      </c>
      <c r="K84" s="142">
        <f>'3) Staffing Plan'!F65</f>
        <v>0</v>
      </c>
      <c r="L84" s="142">
        <f>'3) Staffing Plan'!G65</f>
        <v>0</v>
      </c>
      <c r="M84" s="820">
        <f>'3) Staffing Plan'!H65</f>
        <v>0</v>
      </c>
      <c r="N84" s="839"/>
    </row>
    <row r="85" spans="2:14" s="119" customFormat="1">
      <c r="B85" s="131"/>
      <c r="D85" s="166" t="s">
        <v>75</v>
      </c>
      <c r="E85" s="148"/>
      <c r="F85" s="148"/>
      <c r="G85" s="167">
        <f>'6) Year 1 Budget &amp; Assumptions'!G85</f>
        <v>0</v>
      </c>
      <c r="H85" s="173"/>
      <c r="I85" s="142">
        <f>'3) Staffing Plan'!D66</f>
        <v>0</v>
      </c>
      <c r="J85" s="142">
        <f>'3) Staffing Plan'!E66</f>
        <v>0</v>
      </c>
      <c r="K85" s="142">
        <f>'3) Staffing Plan'!F66</f>
        <v>0</v>
      </c>
      <c r="L85" s="142">
        <f>'3) Staffing Plan'!G66</f>
        <v>0</v>
      </c>
      <c r="M85" s="820">
        <f>'3) Staffing Plan'!H66</f>
        <v>0</v>
      </c>
      <c r="N85" s="839"/>
    </row>
    <row r="86" spans="2:14" s="119" customFormat="1" ht="18">
      <c r="B86" s="131"/>
      <c r="D86" s="169" t="s">
        <v>30</v>
      </c>
      <c r="E86" s="148"/>
      <c r="F86" s="148"/>
      <c r="G86" s="168">
        <f>'6) Year 1 Budget &amp; Assumptions'!G86</f>
        <v>0</v>
      </c>
      <c r="H86" s="173"/>
      <c r="I86" s="139">
        <f>'3) Staffing Plan'!D67</f>
        <v>0</v>
      </c>
      <c r="J86" s="139">
        <f>'3) Staffing Plan'!E67</f>
        <v>0</v>
      </c>
      <c r="K86" s="139">
        <f>'3) Staffing Plan'!F67</f>
        <v>0</v>
      </c>
      <c r="L86" s="139">
        <f>'3) Staffing Plan'!G67</f>
        <v>0</v>
      </c>
      <c r="M86" s="821">
        <f>'3) Staffing Plan'!H67</f>
        <v>0</v>
      </c>
      <c r="N86" s="839"/>
    </row>
    <row r="87" spans="2:14" s="119" customFormat="1">
      <c r="B87" s="131"/>
      <c r="C87" s="169" t="s">
        <v>80</v>
      </c>
      <c r="E87" s="148"/>
      <c r="F87" s="148"/>
      <c r="G87" s="167">
        <f>SUM(G79:G86)</f>
        <v>0</v>
      </c>
      <c r="H87" s="173"/>
      <c r="I87" s="170">
        <f>SUM(I79:I86)</f>
        <v>0</v>
      </c>
      <c r="J87" s="170">
        <f>SUM(J79:J86)</f>
        <v>0</v>
      </c>
      <c r="K87" s="170">
        <f>SUM(K79:K86)</f>
        <v>0</v>
      </c>
      <c r="L87" s="170">
        <f>SUM(L79:L86)</f>
        <v>0</v>
      </c>
      <c r="M87" s="822">
        <f>SUM(M79:M86)</f>
        <v>0</v>
      </c>
      <c r="N87" s="839"/>
    </row>
    <row r="88" spans="2:14" s="119" customFormat="1" ht="7.5" customHeight="1">
      <c r="B88" s="131"/>
      <c r="D88" s="148"/>
      <c r="E88" s="148"/>
      <c r="F88" s="148"/>
      <c r="G88" s="171"/>
      <c r="H88" s="130"/>
      <c r="I88" s="130"/>
      <c r="J88" s="130"/>
      <c r="K88" s="130"/>
      <c r="L88" s="130"/>
      <c r="M88" s="130"/>
      <c r="N88" s="842"/>
    </row>
    <row r="89" spans="2:14" s="119" customFormat="1">
      <c r="B89" s="131"/>
      <c r="C89" s="165" t="s">
        <v>81</v>
      </c>
      <c r="D89" s="99"/>
      <c r="G89" s="174"/>
      <c r="H89" s="130"/>
      <c r="I89" s="130"/>
      <c r="J89" s="130"/>
      <c r="K89" s="130"/>
      <c r="L89" s="130"/>
      <c r="M89" s="130"/>
      <c r="N89" s="842"/>
    </row>
    <row r="90" spans="2:14" s="119" customFormat="1">
      <c r="B90" s="131"/>
      <c r="D90" s="166" t="s">
        <v>108</v>
      </c>
      <c r="E90" s="148"/>
      <c r="F90" s="148"/>
      <c r="G90" s="167">
        <f>'6) Year 1 Budget &amp; Assumptions'!G90</f>
        <v>0</v>
      </c>
      <c r="H90" s="130"/>
      <c r="I90" s="142">
        <f>'3) Staffing Plan'!D71</f>
        <v>0</v>
      </c>
      <c r="J90" s="142">
        <f>'3) Staffing Plan'!E71</f>
        <v>0</v>
      </c>
      <c r="K90" s="142">
        <f>'3) Staffing Plan'!F71</f>
        <v>0</v>
      </c>
      <c r="L90" s="142">
        <f>'3) Staffing Plan'!G71</f>
        <v>0</v>
      </c>
      <c r="M90" s="820">
        <f>'3) Staffing Plan'!H71</f>
        <v>0</v>
      </c>
      <c r="N90" s="839"/>
    </row>
    <row r="91" spans="2:14" s="119" customFormat="1">
      <c r="B91" s="131"/>
      <c r="D91" s="166" t="s">
        <v>109</v>
      </c>
      <c r="E91" s="148"/>
      <c r="F91" s="148"/>
      <c r="G91" s="167">
        <f>'6) Year 1 Budget &amp; Assumptions'!G91</f>
        <v>0</v>
      </c>
      <c r="H91" s="130"/>
      <c r="I91" s="142">
        <f>'3) Staffing Plan'!D72</f>
        <v>0</v>
      </c>
      <c r="J91" s="142">
        <f>'3) Staffing Plan'!E72</f>
        <v>0</v>
      </c>
      <c r="K91" s="142">
        <f>'3) Staffing Plan'!F72</f>
        <v>0</v>
      </c>
      <c r="L91" s="142">
        <f>'3) Staffing Plan'!G72</f>
        <v>0</v>
      </c>
      <c r="M91" s="820">
        <f>'3) Staffing Plan'!H72</f>
        <v>0</v>
      </c>
      <c r="N91" s="839"/>
    </row>
    <row r="92" spans="2:14" s="119" customFormat="1">
      <c r="B92" s="131"/>
      <c r="D92" s="166" t="s">
        <v>110</v>
      </c>
      <c r="E92" s="148"/>
      <c r="F92" s="148"/>
      <c r="G92" s="167">
        <f>'6) Year 1 Budget &amp; Assumptions'!G92</f>
        <v>0</v>
      </c>
      <c r="H92" s="130"/>
      <c r="I92" s="142">
        <f>'3) Staffing Plan'!D73</f>
        <v>0</v>
      </c>
      <c r="J92" s="142">
        <f>'3) Staffing Plan'!E73</f>
        <v>0</v>
      </c>
      <c r="K92" s="142">
        <f>'3) Staffing Plan'!F73</f>
        <v>0</v>
      </c>
      <c r="L92" s="142">
        <f>'3) Staffing Plan'!G73</f>
        <v>0</v>
      </c>
      <c r="M92" s="820">
        <f>'3) Staffing Plan'!H73</f>
        <v>0</v>
      </c>
      <c r="N92" s="839"/>
    </row>
    <row r="93" spans="2:14" s="119" customFormat="1">
      <c r="B93" s="131"/>
      <c r="D93" s="166" t="s">
        <v>7</v>
      </c>
      <c r="E93" s="148"/>
      <c r="F93" s="148"/>
      <c r="G93" s="167">
        <f>'6) Year 1 Budget &amp; Assumptions'!G93</f>
        <v>0</v>
      </c>
      <c r="H93" s="130"/>
      <c r="I93" s="142">
        <f>'3) Staffing Plan'!D74</f>
        <v>0</v>
      </c>
      <c r="J93" s="142">
        <f>'3) Staffing Plan'!E74</f>
        <v>0</v>
      </c>
      <c r="K93" s="142">
        <f>'3) Staffing Plan'!F74</f>
        <v>0</v>
      </c>
      <c r="L93" s="142">
        <f>'3) Staffing Plan'!G74</f>
        <v>0</v>
      </c>
      <c r="M93" s="820">
        <f>'3) Staffing Plan'!H74</f>
        <v>0</v>
      </c>
      <c r="N93" s="839"/>
    </row>
    <row r="94" spans="2:14" s="119" customFormat="1" ht="18">
      <c r="B94" s="131"/>
      <c r="D94" s="166" t="s">
        <v>30</v>
      </c>
      <c r="E94" s="148"/>
      <c r="F94" s="148"/>
      <c r="G94" s="168">
        <f>'6) Year 1 Budget &amp; Assumptions'!G94</f>
        <v>0</v>
      </c>
      <c r="H94" s="130"/>
      <c r="I94" s="139">
        <f>'3) Staffing Plan'!D75</f>
        <v>0</v>
      </c>
      <c r="J94" s="139">
        <f>'3) Staffing Plan'!E75</f>
        <v>0</v>
      </c>
      <c r="K94" s="139">
        <f>'3) Staffing Plan'!F75</f>
        <v>0</v>
      </c>
      <c r="L94" s="139">
        <f>'3) Staffing Plan'!G75</f>
        <v>0</v>
      </c>
      <c r="M94" s="821">
        <f>'3) Staffing Plan'!H75</f>
        <v>0</v>
      </c>
      <c r="N94" s="839"/>
    </row>
    <row r="95" spans="2:14" s="119" customFormat="1">
      <c r="B95" s="131"/>
      <c r="C95" s="169" t="s">
        <v>82</v>
      </c>
      <c r="E95" s="148"/>
      <c r="F95" s="148"/>
      <c r="G95" s="167">
        <f>SUM(G90:G94)</f>
        <v>0</v>
      </c>
      <c r="H95" s="130"/>
      <c r="I95" s="170">
        <f>SUM(I90:I94)</f>
        <v>0</v>
      </c>
      <c r="J95" s="170">
        <f>SUM(J90:J94)</f>
        <v>0</v>
      </c>
      <c r="K95" s="170">
        <f>SUM(K90:K94)</f>
        <v>0</v>
      </c>
      <c r="L95" s="170">
        <f>SUM(L90:L94)</f>
        <v>0</v>
      </c>
      <c r="M95" s="822">
        <f>SUM(M90:M94)</f>
        <v>0</v>
      </c>
      <c r="N95" s="839"/>
    </row>
    <row r="96" spans="2:14" s="119" customFormat="1" ht="7.5" customHeight="1">
      <c r="B96" s="131"/>
      <c r="D96" s="148"/>
      <c r="E96" s="148"/>
      <c r="F96" s="148"/>
      <c r="G96" s="171"/>
      <c r="H96" s="130"/>
      <c r="I96" s="150"/>
      <c r="J96" s="150"/>
      <c r="K96" s="150"/>
      <c r="L96" s="150"/>
      <c r="M96" s="150"/>
      <c r="N96" s="842"/>
    </row>
    <row r="97" spans="2:14" s="119" customFormat="1">
      <c r="B97" s="131"/>
      <c r="C97" s="175" t="s">
        <v>83</v>
      </c>
      <c r="D97" s="99"/>
      <c r="E97" s="99"/>
      <c r="F97" s="99"/>
      <c r="G97" s="404">
        <f>G76+G87+G95</f>
        <v>0</v>
      </c>
      <c r="H97" s="130"/>
      <c r="I97" s="143">
        <f>I76+I87+I95</f>
        <v>0</v>
      </c>
      <c r="J97" s="143">
        <f>J76+J87+J95</f>
        <v>0</v>
      </c>
      <c r="K97" s="143">
        <f>K76+K87+K95</f>
        <v>0</v>
      </c>
      <c r="L97" s="143">
        <f>L76+L87+L95</f>
        <v>0</v>
      </c>
      <c r="M97" s="817">
        <f>M76+M87+M95</f>
        <v>0</v>
      </c>
      <c r="N97" s="839"/>
    </row>
    <row r="98" spans="2:14" s="119" customFormat="1" ht="7.5" customHeight="1">
      <c r="B98" s="131"/>
      <c r="D98" s="148"/>
      <c r="E98" s="148"/>
      <c r="F98" s="148"/>
      <c r="G98" s="171"/>
      <c r="H98" s="130"/>
      <c r="I98" s="150"/>
      <c r="J98" s="150"/>
      <c r="K98" s="150"/>
      <c r="L98" s="150"/>
      <c r="M98" s="150"/>
      <c r="N98" s="842"/>
    </row>
    <row r="99" spans="2:14" s="119" customFormat="1">
      <c r="B99" s="131"/>
      <c r="C99" s="165" t="s">
        <v>84</v>
      </c>
      <c r="D99" s="99"/>
      <c r="E99" s="99"/>
      <c r="F99" s="99"/>
      <c r="G99" s="174"/>
      <c r="H99" s="130"/>
      <c r="I99" s="130"/>
      <c r="J99" s="130"/>
      <c r="K99" s="130"/>
      <c r="L99" s="130"/>
      <c r="M99" s="130"/>
      <c r="N99" s="842"/>
    </row>
    <row r="100" spans="2:14" s="119" customFormat="1">
      <c r="B100" s="131"/>
      <c r="D100" s="166" t="s">
        <v>14</v>
      </c>
      <c r="E100" s="99"/>
      <c r="F100" s="99"/>
      <c r="G100" s="174"/>
      <c r="H100" s="130"/>
      <c r="I100" s="773">
        <f>'7) Year 1 Cash Flow'!U101</f>
        <v>0</v>
      </c>
      <c r="J100" s="774">
        <v>0</v>
      </c>
      <c r="K100" s="144">
        <v>0</v>
      </c>
      <c r="L100" s="144">
        <v>0</v>
      </c>
      <c r="M100" s="815">
        <v>0</v>
      </c>
      <c r="N100" s="839"/>
    </row>
    <row r="101" spans="2:14" s="119" customFormat="1">
      <c r="B101" s="131"/>
      <c r="D101" s="148" t="s">
        <v>71</v>
      </c>
      <c r="E101" s="99"/>
      <c r="F101" s="99"/>
      <c r="G101" s="174"/>
      <c r="H101" s="130"/>
      <c r="I101" s="773">
        <f>'7) Year 1 Cash Flow'!U102</f>
        <v>0</v>
      </c>
      <c r="J101" s="774">
        <v>0</v>
      </c>
      <c r="K101" s="144">
        <v>0</v>
      </c>
      <c r="L101" s="144">
        <v>0</v>
      </c>
      <c r="M101" s="815">
        <v>0</v>
      </c>
      <c r="N101" s="839"/>
    </row>
    <row r="102" spans="2:14" s="119" customFormat="1" ht="18">
      <c r="B102" s="131"/>
      <c r="D102" s="166" t="s">
        <v>60</v>
      </c>
      <c r="E102" s="99"/>
      <c r="F102" s="99"/>
      <c r="G102" s="174"/>
      <c r="H102" s="130"/>
      <c r="I102" s="773">
        <f>'7) Year 1 Cash Flow'!U103</f>
        <v>0</v>
      </c>
      <c r="J102" s="775">
        <v>0</v>
      </c>
      <c r="K102" s="140">
        <v>0</v>
      </c>
      <c r="L102" s="140">
        <v>0</v>
      </c>
      <c r="M102" s="816">
        <v>0</v>
      </c>
      <c r="N102" s="839"/>
    </row>
    <row r="103" spans="2:14" s="119" customFormat="1">
      <c r="B103" s="131"/>
      <c r="C103" s="169" t="s">
        <v>85</v>
      </c>
      <c r="D103" s="99"/>
      <c r="E103" s="99"/>
      <c r="F103" s="99"/>
      <c r="G103" s="174"/>
      <c r="H103" s="130"/>
      <c r="I103" s="776">
        <f>SUM(I100:I102)</f>
        <v>0</v>
      </c>
      <c r="J103" s="777">
        <f>SUM(J100:J102)</f>
        <v>0</v>
      </c>
      <c r="K103" s="143">
        <f>SUM(K100:K102)</f>
        <v>0</v>
      </c>
      <c r="L103" s="143">
        <f>SUM(L100:L102)</f>
        <v>0</v>
      </c>
      <c r="M103" s="817">
        <f>SUM(M100:M102)</f>
        <v>0</v>
      </c>
      <c r="N103" s="839"/>
    </row>
    <row r="104" spans="2:14" s="119" customFormat="1" ht="7.5" customHeight="1">
      <c r="B104" s="131"/>
      <c r="D104" s="148"/>
      <c r="E104" s="148"/>
      <c r="F104" s="148"/>
      <c r="G104" s="171"/>
      <c r="H104" s="130"/>
      <c r="I104" s="149"/>
      <c r="J104" s="150"/>
      <c r="K104" s="150"/>
      <c r="L104" s="150"/>
      <c r="M104" s="150"/>
      <c r="N104" s="842"/>
    </row>
    <row r="105" spans="2:14" s="119" customFormat="1">
      <c r="B105" s="131"/>
      <c r="C105" s="175" t="s">
        <v>86</v>
      </c>
      <c r="D105" s="99"/>
      <c r="E105" s="99"/>
      <c r="F105" s="99"/>
      <c r="G105" s="404">
        <f>G97</f>
        <v>0</v>
      </c>
      <c r="H105" s="130"/>
      <c r="I105" s="142">
        <f>I97+I103</f>
        <v>0</v>
      </c>
      <c r="J105" s="143">
        <f>J97+J103</f>
        <v>0</v>
      </c>
      <c r="K105" s="143">
        <f>K97+K103</f>
        <v>0</v>
      </c>
      <c r="L105" s="143">
        <f>L97+L103</f>
        <v>0</v>
      </c>
      <c r="M105" s="817">
        <f>M97+M103</f>
        <v>0</v>
      </c>
      <c r="N105" s="839"/>
    </row>
    <row r="106" spans="2:14" s="119" customFormat="1" ht="7.5" customHeight="1">
      <c r="B106" s="131"/>
      <c r="E106" s="148"/>
      <c r="F106" s="148"/>
      <c r="G106" s="101"/>
      <c r="H106" s="130"/>
      <c r="I106" s="149"/>
      <c r="J106" s="150"/>
      <c r="K106" s="150"/>
      <c r="L106" s="150"/>
      <c r="M106" s="150"/>
      <c r="N106" s="842"/>
    </row>
    <row r="107" spans="2:14" s="119" customFormat="1">
      <c r="B107" s="131"/>
      <c r="C107" s="165" t="s">
        <v>87</v>
      </c>
      <c r="E107" s="148"/>
      <c r="F107" s="148"/>
      <c r="G107" s="101"/>
      <c r="H107" s="130"/>
      <c r="I107" s="177"/>
      <c r="J107" s="130"/>
      <c r="K107" s="130"/>
      <c r="L107" s="130"/>
      <c r="M107" s="130"/>
      <c r="N107" s="844"/>
    </row>
    <row r="108" spans="2:14" s="119" customFormat="1">
      <c r="B108" s="131"/>
      <c r="D108" s="99" t="s">
        <v>67</v>
      </c>
      <c r="E108" s="148"/>
      <c r="F108" s="148"/>
      <c r="G108" s="101"/>
      <c r="H108" s="130"/>
      <c r="I108" s="773">
        <f>'7) Year 1 Cash Flow'!U109</f>
        <v>0</v>
      </c>
      <c r="J108" s="778">
        <v>0</v>
      </c>
      <c r="K108" s="514">
        <v>0</v>
      </c>
      <c r="L108" s="514">
        <v>0</v>
      </c>
      <c r="M108" s="818">
        <v>0</v>
      </c>
      <c r="N108" s="839"/>
    </row>
    <row r="109" spans="2:14" s="119" customFormat="1">
      <c r="B109" s="131"/>
      <c r="D109" s="166" t="s">
        <v>5</v>
      </c>
      <c r="E109" s="148"/>
      <c r="F109" s="148"/>
      <c r="G109" s="101"/>
      <c r="H109" s="130"/>
      <c r="I109" s="773">
        <f>'7) Year 1 Cash Flow'!U110</f>
        <v>0</v>
      </c>
      <c r="J109" s="774">
        <v>0</v>
      </c>
      <c r="K109" s="515">
        <v>0</v>
      </c>
      <c r="L109" s="515">
        <v>0</v>
      </c>
      <c r="M109" s="815">
        <v>0</v>
      </c>
      <c r="N109" s="839"/>
    </row>
    <row r="110" spans="2:14" s="119" customFormat="1">
      <c r="B110" s="131"/>
      <c r="D110" s="166" t="s">
        <v>68</v>
      </c>
      <c r="E110" s="148"/>
      <c r="F110" s="148"/>
      <c r="G110" s="101"/>
      <c r="H110" s="130"/>
      <c r="I110" s="773">
        <f>'7) Year 1 Cash Flow'!U111</f>
        <v>0</v>
      </c>
      <c r="J110" s="774">
        <v>0</v>
      </c>
      <c r="K110" s="515">
        <v>0</v>
      </c>
      <c r="L110" s="515">
        <v>0</v>
      </c>
      <c r="M110" s="815">
        <v>0</v>
      </c>
      <c r="N110" s="839"/>
    </row>
    <row r="111" spans="2:14" s="119" customFormat="1">
      <c r="B111" s="131"/>
      <c r="D111" s="166" t="s">
        <v>15</v>
      </c>
      <c r="E111" s="148"/>
      <c r="F111" s="148"/>
      <c r="G111" s="101"/>
      <c r="H111" s="130"/>
      <c r="I111" s="776">
        <f>'7) Year 1 Cash Flow'!U112</f>
        <v>0</v>
      </c>
      <c r="J111" s="779">
        <v>0</v>
      </c>
      <c r="K111" s="515">
        <v>0</v>
      </c>
      <c r="L111" s="515">
        <v>0</v>
      </c>
      <c r="M111" s="815">
        <v>0</v>
      </c>
      <c r="N111" s="839"/>
    </row>
    <row r="112" spans="2:14" s="119" customFormat="1">
      <c r="B112" s="131"/>
      <c r="D112" s="166" t="s">
        <v>59</v>
      </c>
      <c r="E112" s="148"/>
      <c r="F112" s="148"/>
      <c r="G112" s="101"/>
      <c r="H112" s="130"/>
      <c r="I112" s="138">
        <f>'7) Year 1 Cash Flow'!U113</f>
        <v>0</v>
      </c>
      <c r="J112" s="515">
        <v>0</v>
      </c>
      <c r="K112" s="515">
        <v>0</v>
      </c>
      <c r="L112" s="515">
        <v>0</v>
      </c>
      <c r="M112" s="815">
        <v>0</v>
      </c>
      <c r="N112" s="839"/>
    </row>
    <row r="113" spans="2:14" s="119" customFormat="1">
      <c r="B113" s="131"/>
      <c r="D113" s="166" t="s">
        <v>16</v>
      </c>
      <c r="E113" s="148"/>
      <c r="F113" s="148"/>
      <c r="G113" s="101"/>
      <c r="H113" s="130"/>
      <c r="I113" s="138">
        <f>'7) Year 1 Cash Flow'!U114</f>
        <v>0</v>
      </c>
      <c r="J113" s="515">
        <v>0</v>
      </c>
      <c r="K113" s="515">
        <v>0</v>
      </c>
      <c r="L113" s="515">
        <v>0</v>
      </c>
      <c r="M113" s="815">
        <v>0</v>
      </c>
      <c r="N113" s="839"/>
    </row>
    <row r="114" spans="2:14" s="119" customFormat="1">
      <c r="B114" s="131"/>
      <c r="D114" s="166" t="s">
        <v>17</v>
      </c>
      <c r="E114" s="148"/>
      <c r="F114" s="148"/>
      <c r="G114" s="101"/>
      <c r="H114" s="130"/>
      <c r="I114" s="138">
        <f>'7) Year 1 Cash Flow'!U115</f>
        <v>0</v>
      </c>
      <c r="J114" s="515">
        <v>0</v>
      </c>
      <c r="K114" s="515">
        <v>0</v>
      </c>
      <c r="L114" s="515">
        <v>0</v>
      </c>
      <c r="M114" s="815">
        <v>0</v>
      </c>
      <c r="N114" s="839"/>
    </row>
    <row r="115" spans="2:14" s="119" customFormat="1">
      <c r="B115" s="131"/>
      <c r="D115" s="166" t="s">
        <v>70</v>
      </c>
      <c r="E115" s="148"/>
      <c r="F115" s="148"/>
      <c r="G115" s="101"/>
      <c r="H115" s="130"/>
      <c r="I115" s="138">
        <f>'7) Year 1 Cash Flow'!U116</f>
        <v>0</v>
      </c>
      <c r="J115" s="515">
        <v>0</v>
      </c>
      <c r="K115" s="515">
        <v>0</v>
      </c>
      <c r="L115" s="515">
        <v>0</v>
      </c>
      <c r="M115" s="815">
        <v>0</v>
      </c>
      <c r="N115" s="839"/>
    </row>
    <row r="116" spans="2:14" s="119" customFormat="1" ht="18">
      <c r="B116" s="131"/>
      <c r="D116" s="99" t="s">
        <v>69</v>
      </c>
      <c r="E116" s="148"/>
      <c r="F116" s="148"/>
      <c r="G116" s="101"/>
      <c r="H116" s="130"/>
      <c r="I116" s="138">
        <f>'7) Year 1 Cash Flow'!U117</f>
        <v>0</v>
      </c>
      <c r="J116" s="516">
        <v>0</v>
      </c>
      <c r="K116" s="516">
        <v>0</v>
      </c>
      <c r="L116" s="516">
        <v>0</v>
      </c>
      <c r="M116" s="823">
        <v>0</v>
      </c>
      <c r="N116" s="839"/>
    </row>
    <row r="117" spans="2:14" s="119" customFormat="1" ht="15.5" thickBot="1">
      <c r="B117" s="131"/>
      <c r="C117" s="169" t="s">
        <v>88</v>
      </c>
      <c r="E117" s="148"/>
      <c r="F117" s="148"/>
      <c r="G117" s="101"/>
      <c r="H117" s="130"/>
      <c r="I117" s="518">
        <f>SUM(I108:I116)</f>
        <v>0</v>
      </c>
      <c r="J117" s="519">
        <f>SUM(J108:J116)</f>
        <v>0</v>
      </c>
      <c r="K117" s="519">
        <f>SUM(K108:K116)</f>
        <v>0</v>
      </c>
      <c r="L117" s="519">
        <f>SUM(L108:L116)</f>
        <v>0</v>
      </c>
      <c r="M117" s="824">
        <f>SUM(M108:M116)</f>
        <v>0</v>
      </c>
      <c r="N117" s="839"/>
    </row>
    <row r="118" spans="2:14" s="119" customFormat="1" ht="7.5" customHeight="1" thickTop="1">
      <c r="B118" s="512"/>
      <c r="C118" s="162"/>
      <c r="D118" s="520"/>
      <c r="E118" s="520"/>
      <c r="F118" s="520"/>
      <c r="G118" s="195"/>
      <c r="H118" s="164"/>
      <c r="I118" s="521"/>
      <c r="J118" s="164"/>
      <c r="K118" s="164"/>
      <c r="L118" s="164"/>
      <c r="M118" s="164"/>
      <c r="N118" s="845"/>
    </row>
    <row r="119" spans="2:14" s="119" customFormat="1">
      <c r="B119" s="131"/>
      <c r="C119" s="165" t="s">
        <v>89</v>
      </c>
      <c r="D119" s="148"/>
      <c r="E119" s="148"/>
      <c r="F119" s="148"/>
      <c r="G119" s="101"/>
      <c r="H119" s="130"/>
      <c r="I119" s="177"/>
      <c r="J119" s="130"/>
      <c r="K119" s="130"/>
      <c r="L119" s="130"/>
      <c r="M119" s="130"/>
      <c r="N119" s="846"/>
    </row>
    <row r="120" spans="2:14" s="119" customFormat="1">
      <c r="B120" s="131"/>
      <c r="D120" s="166" t="s">
        <v>1</v>
      </c>
      <c r="E120" s="99"/>
      <c r="F120" s="99"/>
      <c r="G120" s="101"/>
      <c r="H120" s="130"/>
      <c r="I120" s="776">
        <f>'7) Year 1 Cash Flow'!U121</f>
        <v>0</v>
      </c>
      <c r="J120" s="779">
        <v>0</v>
      </c>
      <c r="K120" s="515">
        <v>0</v>
      </c>
      <c r="L120" s="515">
        <v>0</v>
      </c>
      <c r="M120" s="815">
        <v>0</v>
      </c>
      <c r="N120" s="839"/>
    </row>
    <row r="121" spans="2:14" s="119" customFormat="1">
      <c r="B121" s="131"/>
      <c r="D121" s="166" t="s">
        <v>73</v>
      </c>
      <c r="E121" s="99"/>
      <c r="F121" s="99"/>
      <c r="G121" s="101"/>
      <c r="H121" s="130"/>
      <c r="I121" s="138">
        <f>'7) Year 1 Cash Flow'!U122</f>
        <v>0</v>
      </c>
      <c r="J121" s="144">
        <v>0</v>
      </c>
      <c r="K121" s="515">
        <v>0</v>
      </c>
      <c r="L121" s="515">
        <v>0</v>
      </c>
      <c r="M121" s="815">
        <v>0</v>
      </c>
      <c r="N121" s="839"/>
    </row>
    <row r="122" spans="2:14" s="119" customFormat="1">
      <c r="B122" s="131"/>
      <c r="D122" s="166" t="s">
        <v>66</v>
      </c>
      <c r="E122" s="99"/>
      <c r="F122" s="99"/>
      <c r="G122" s="101"/>
      <c r="H122" s="130"/>
      <c r="I122" s="138">
        <f>'7) Year 1 Cash Flow'!U123</f>
        <v>0</v>
      </c>
      <c r="J122" s="144">
        <v>0</v>
      </c>
      <c r="K122" s="515">
        <v>0</v>
      </c>
      <c r="L122" s="515">
        <v>0</v>
      </c>
      <c r="M122" s="815">
        <v>0</v>
      </c>
      <c r="N122" s="839"/>
    </row>
    <row r="123" spans="2:14" s="119" customFormat="1">
      <c r="B123" s="131"/>
      <c r="D123" s="166" t="s">
        <v>72</v>
      </c>
      <c r="E123" s="99"/>
      <c r="F123" s="99"/>
      <c r="G123" s="101"/>
      <c r="H123" s="130"/>
      <c r="I123" s="138">
        <f>'7) Year 1 Cash Flow'!U124</f>
        <v>0</v>
      </c>
      <c r="J123" s="144">
        <v>0</v>
      </c>
      <c r="K123" s="515">
        <v>0</v>
      </c>
      <c r="L123" s="515">
        <v>0</v>
      </c>
      <c r="M123" s="815">
        <v>0</v>
      </c>
      <c r="N123" s="839"/>
    </row>
    <row r="124" spans="2:14" s="119" customFormat="1">
      <c r="B124" s="131"/>
      <c r="D124" s="99" t="s">
        <v>74</v>
      </c>
      <c r="E124" s="99"/>
      <c r="F124" s="99"/>
      <c r="G124" s="101"/>
      <c r="H124" s="130"/>
      <c r="I124" s="138">
        <f>'7) Year 1 Cash Flow'!U125</f>
        <v>0</v>
      </c>
      <c r="J124" s="515">
        <v>0</v>
      </c>
      <c r="K124" s="515">
        <v>0</v>
      </c>
      <c r="L124" s="515">
        <v>0</v>
      </c>
      <c r="M124" s="815">
        <v>0</v>
      </c>
      <c r="N124" s="839"/>
    </row>
    <row r="125" spans="2:14" s="119" customFormat="1">
      <c r="B125" s="131"/>
      <c r="D125" s="99" t="s">
        <v>58</v>
      </c>
      <c r="E125" s="99"/>
      <c r="F125" s="99"/>
      <c r="G125" s="101"/>
      <c r="H125" s="130"/>
      <c r="I125" s="138">
        <f>'7) Year 1 Cash Flow'!U126</f>
        <v>0</v>
      </c>
      <c r="J125" s="515">
        <v>0</v>
      </c>
      <c r="K125" s="515">
        <v>0</v>
      </c>
      <c r="L125" s="515">
        <v>0</v>
      </c>
      <c r="M125" s="815">
        <v>0</v>
      </c>
      <c r="N125" s="839"/>
    </row>
    <row r="126" spans="2:14" s="119" customFormat="1">
      <c r="B126" s="131"/>
      <c r="D126" s="166" t="s">
        <v>64</v>
      </c>
      <c r="E126" s="99"/>
      <c r="F126" s="99"/>
      <c r="G126" s="101"/>
      <c r="H126" s="130"/>
      <c r="I126" s="138">
        <f>'7) Year 1 Cash Flow'!U127</f>
        <v>0</v>
      </c>
      <c r="J126" s="515">
        <v>0</v>
      </c>
      <c r="K126" s="515">
        <v>0</v>
      </c>
      <c r="L126" s="515">
        <v>0</v>
      </c>
      <c r="M126" s="815">
        <v>0</v>
      </c>
      <c r="N126" s="839"/>
    </row>
    <row r="127" spans="2:14" s="119" customFormat="1">
      <c r="B127" s="131"/>
      <c r="D127" s="99" t="s">
        <v>54</v>
      </c>
      <c r="E127" s="99"/>
      <c r="F127" s="99"/>
      <c r="G127" s="101"/>
      <c r="H127" s="130"/>
      <c r="I127" s="138">
        <f>'7) Year 1 Cash Flow'!U128</f>
        <v>0</v>
      </c>
      <c r="J127" s="515">
        <v>0</v>
      </c>
      <c r="K127" s="515">
        <v>0</v>
      </c>
      <c r="L127" s="515">
        <v>0</v>
      </c>
      <c r="M127" s="815">
        <v>0</v>
      </c>
      <c r="N127" s="839"/>
    </row>
    <row r="128" spans="2:14" s="119" customFormat="1">
      <c r="B128" s="131"/>
      <c r="D128" s="166" t="s">
        <v>62</v>
      </c>
      <c r="E128" s="99"/>
      <c r="F128" s="99"/>
      <c r="G128" s="101"/>
      <c r="H128" s="130"/>
      <c r="I128" s="138">
        <f>'7) Year 1 Cash Flow'!U129</f>
        <v>0</v>
      </c>
      <c r="J128" s="515">
        <v>0</v>
      </c>
      <c r="K128" s="515">
        <v>0</v>
      </c>
      <c r="L128" s="515">
        <v>0</v>
      </c>
      <c r="M128" s="815">
        <v>0</v>
      </c>
      <c r="N128" s="839"/>
    </row>
    <row r="129" spans="2:14" s="119" customFormat="1">
      <c r="B129" s="131"/>
      <c r="D129" s="166" t="s">
        <v>2</v>
      </c>
      <c r="E129" s="99"/>
      <c r="F129" s="99"/>
      <c r="G129" s="101"/>
      <c r="H129" s="130"/>
      <c r="I129" s="138">
        <f>'7) Year 1 Cash Flow'!U130</f>
        <v>0</v>
      </c>
      <c r="J129" s="515">
        <v>0</v>
      </c>
      <c r="K129" s="515">
        <v>0</v>
      </c>
      <c r="L129" s="515">
        <v>0</v>
      </c>
      <c r="M129" s="815">
        <v>0</v>
      </c>
      <c r="N129" s="839"/>
    </row>
    <row r="130" spans="2:14" s="119" customFormat="1">
      <c r="B130" s="131"/>
      <c r="D130" s="166" t="s">
        <v>19</v>
      </c>
      <c r="E130" s="99"/>
      <c r="F130" s="99"/>
      <c r="G130" s="101"/>
      <c r="H130" s="130"/>
      <c r="I130" s="138">
        <f>'7) Year 1 Cash Flow'!U131</f>
        <v>0</v>
      </c>
      <c r="J130" s="515">
        <v>0</v>
      </c>
      <c r="K130" s="515">
        <v>0</v>
      </c>
      <c r="L130" s="515">
        <v>0</v>
      </c>
      <c r="M130" s="815">
        <v>0</v>
      </c>
      <c r="N130" s="839"/>
    </row>
    <row r="131" spans="2:14" s="119" customFormat="1">
      <c r="B131" s="131"/>
      <c r="D131" s="166" t="s">
        <v>65</v>
      </c>
      <c r="E131" s="99"/>
      <c r="F131" s="99"/>
      <c r="G131" s="101"/>
      <c r="H131" s="130"/>
      <c r="I131" s="138">
        <f>'7) Year 1 Cash Flow'!U132</f>
        <v>0</v>
      </c>
      <c r="J131" s="515">
        <v>0</v>
      </c>
      <c r="K131" s="515">
        <v>0</v>
      </c>
      <c r="L131" s="515">
        <v>0</v>
      </c>
      <c r="M131" s="815">
        <v>0</v>
      </c>
      <c r="N131" s="839"/>
    </row>
    <row r="132" spans="2:14" s="119" customFormat="1">
      <c r="B132" s="131"/>
      <c r="D132" s="99" t="s">
        <v>6</v>
      </c>
      <c r="E132" s="99"/>
      <c r="F132" s="99"/>
      <c r="G132" s="101"/>
      <c r="H132" s="130"/>
      <c r="I132" s="138">
        <f>'7) Year 1 Cash Flow'!U133</f>
        <v>0</v>
      </c>
      <c r="J132" s="515">
        <v>0</v>
      </c>
      <c r="K132" s="515">
        <v>0</v>
      </c>
      <c r="L132" s="515">
        <v>0</v>
      </c>
      <c r="M132" s="815">
        <v>0</v>
      </c>
      <c r="N132" s="839"/>
    </row>
    <row r="133" spans="2:14" s="119" customFormat="1">
      <c r="B133" s="131"/>
      <c r="D133" s="99" t="s">
        <v>18</v>
      </c>
      <c r="E133" s="99"/>
      <c r="F133" s="99"/>
      <c r="G133" s="101"/>
      <c r="H133" s="130"/>
      <c r="I133" s="138">
        <f>'7) Year 1 Cash Flow'!U134</f>
        <v>0</v>
      </c>
      <c r="J133" s="515">
        <v>0</v>
      </c>
      <c r="K133" s="515">
        <v>0</v>
      </c>
      <c r="L133" s="515">
        <v>0</v>
      </c>
      <c r="M133" s="815">
        <v>0</v>
      </c>
      <c r="N133" s="839"/>
    </row>
    <row r="134" spans="2:14" s="119" customFormat="1">
      <c r="B134" s="131"/>
      <c r="D134" s="166" t="s">
        <v>8</v>
      </c>
      <c r="E134" s="99"/>
      <c r="F134" s="99"/>
      <c r="G134" s="101"/>
      <c r="H134" s="130"/>
      <c r="I134" s="138">
        <f>'7) Year 1 Cash Flow'!U135</f>
        <v>0</v>
      </c>
      <c r="J134" s="515">
        <v>0</v>
      </c>
      <c r="K134" s="515">
        <v>0</v>
      </c>
      <c r="L134" s="515">
        <v>0</v>
      </c>
      <c r="M134" s="815">
        <v>0</v>
      </c>
      <c r="N134" s="839"/>
    </row>
    <row r="135" spans="2:14" s="119" customFormat="1">
      <c r="B135" s="131"/>
      <c r="D135" s="166" t="s">
        <v>61</v>
      </c>
      <c r="E135" s="99"/>
      <c r="F135" s="99"/>
      <c r="G135" s="101"/>
      <c r="H135" s="130"/>
      <c r="I135" s="138">
        <f>'7) Year 1 Cash Flow'!U136</f>
        <v>0</v>
      </c>
      <c r="J135" s="515">
        <v>0</v>
      </c>
      <c r="K135" s="515">
        <v>0</v>
      </c>
      <c r="L135" s="515">
        <v>0</v>
      </c>
      <c r="M135" s="815">
        <v>0</v>
      </c>
      <c r="N135" s="839"/>
    </row>
    <row r="136" spans="2:14" s="119" customFormat="1">
      <c r="B136" s="131"/>
      <c r="D136" s="166" t="s">
        <v>76</v>
      </c>
      <c r="E136" s="99"/>
      <c r="F136" s="99"/>
      <c r="G136" s="101"/>
      <c r="H136" s="130"/>
      <c r="I136" s="138">
        <f>'7) Year 1 Cash Flow'!U137</f>
        <v>0</v>
      </c>
      <c r="J136" s="515">
        <v>0</v>
      </c>
      <c r="K136" s="515">
        <v>0</v>
      </c>
      <c r="L136" s="515">
        <v>0</v>
      </c>
      <c r="M136" s="815">
        <v>0</v>
      </c>
      <c r="N136" s="839"/>
    </row>
    <row r="137" spans="2:14" s="119" customFormat="1">
      <c r="B137" s="131"/>
      <c r="D137" s="166" t="s">
        <v>63</v>
      </c>
      <c r="E137" s="99"/>
      <c r="F137" s="99"/>
      <c r="G137" s="101"/>
      <c r="H137" s="130"/>
      <c r="I137" s="138">
        <f>'7) Year 1 Cash Flow'!U138</f>
        <v>0</v>
      </c>
      <c r="J137" s="515">
        <v>0</v>
      </c>
      <c r="K137" s="515">
        <v>0</v>
      </c>
      <c r="L137" s="515">
        <v>0</v>
      </c>
      <c r="M137" s="815">
        <v>0</v>
      </c>
      <c r="N137" s="839"/>
    </row>
    <row r="138" spans="2:14" s="119" customFormat="1">
      <c r="B138" s="131"/>
      <c r="D138" s="166" t="s">
        <v>42</v>
      </c>
      <c r="E138" s="99"/>
      <c r="F138" s="99"/>
      <c r="G138" s="101"/>
      <c r="H138" s="130"/>
      <c r="I138" s="138">
        <f>'7) Year 1 Cash Flow'!U139</f>
        <v>0</v>
      </c>
      <c r="J138" s="515">
        <v>0</v>
      </c>
      <c r="K138" s="515">
        <v>0</v>
      </c>
      <c r="L138" s="515">
        <v>0</v>
      </c>
      <c r="M138" s="815">
        <v>0</v>
      </c>
      <c r="N138" s="839"/>
    </row>
    <row r="139" spans="2:14" s="119" customFormat="1" ht="18">
      <c r="B139" s="131"/>
      <c r="D139" s="99" t="s">
        <v>30</v>
      </c>
      <c r="E139" s="99"/>
      <c r="F139" s="99"/>
      <c r="G139" s="101"/>
      <c r="H139" s="130"/>
      <c r="I139" s="138">
        <f>'7) Year 1 Cash Flow'!U140</f>
        <v>0</v>
      </c>
      <c r="J139" s="178">
        <v>0</v>
      </c>
      <c r="K139" s="178">
        <v>0</v>
      </c>
      <c r="L139" s="178">
        <v>0</v>
      </c>
      <c r="M139" s="823">
        <v>0</v>
      </c>
      <c r="N139" s="839"/>
    </row>
    <row r="140" spans="2:14" s="119" customFormat="1">
      <c r="B140" s="131"/>
      <c r="C140" s="169" t="s">
        <v>90</v>
      </c>
      <c r="D140" s="99"/>
      <c r="E140" s="99"/>
      <c r="F140" s="99"/>
      <c r="G140" s="101"/>
      <c r="H140" s="130"/>
      <c r="I140" s="142">
        <f>SUM(I120:I139)</f>
        <v>0</v>
      </c>
      <c r="J140" s="143">
        <f>SUM(J120:J139)</f>
        <v>0</v>
      </c>
      <c r="K140" s="143">
        <f>SUM(K120:K139)</f>
        <v>0</v>
      </c>
      <c r="L140" s="143">
        <f>SUM(L120:L139)</f>
        <v>0</v>
      </c>
      <c r="M140" s="817">
        <f>SUM(M120:M139)</f>
        <v>0</v>
      </c>
      <c r="N140" s="839"/>
    </row>
    <row r="141" spans="2:14" s="119" customFormat="1" ht="7.5" customHeight="1">
      <c r="B141" s="131"/>
      <c r="D141" s="148"/>
      <c r="E141" s="148"/>
      <c r="F141" s="148"/>
      <c r="G141" s="101"/>
      <c r="H141" s="130"/>
      <c r="I141" s="149"/>
      <c r="J141" s="150"/>
      <c r="K141" s="150"/>
      <c r="L141" s="150"/>
      <c r="M141" s="150"/>
      <c r="N141" s="842"/>
    </row>
    <row r="142" spans="2:14" s="119" customFormat="1" ht="12" customHeight="1">
      <c r="B142" s="131"/>
      <c r="C142" s="165" t="s">
        <v>91</v>
      </c>
      <c r="D142" s="99"/>
      <c r="E142" s="179"/>
      <c r="F142" s="179"/>
      <c r="G142" s="180"/>
      <c r="H142" s="130"/>
      <c r="I142" s="151"/>
      <c r="J142" s="152"/>
      <c r="K142" s="152"/>
      <c r="L142" s="152"/>
      <c r="M142" s="152"/>
      <c r="N142" s="842"/>
    </row>
    <row r="143" spans="2:14" s="119" customFormat="1">
      <c r="B143" s="131"/>
      <c r="C143" s="99"/>
      <c r="D143" s="166" t="s">
        <v>3</v>
      </c>
      <c r="E143" s="121"/>
      <c r="F143" s="121"/>
      <c r="G143" s="180"/>
      <c r="H143" s="130"/>
      <c r="I143" s="138">
        <f>'7) Year 1 Cash Flow'!U144</f>
        <v>0</v>
      </c>
      <c r="J143" s="515">
        <v>0</v>
      </c>
      <c r="K143" s="515">
        <v>0</v>
      </c>
      <c r="L143" s="515">
        <v>0</v>
      </c>
      <c r="M143" s="815">
        <v>0</v>
      </c>
      <c r="N143" s="839"/>
    </row>
    <row r="144" spans="2:14" s="119" customFormat="1">
      <c r="B144" s="131"/>
      <c r="C144" s="99"/>
      <c r="D144" s="166" t="s">
        <v>4</v>
      </c>
      <c r="E144" s="121"/>
      <c r="F144" s="121"/>
      <c r="G144" s="180"/>
      <c r="H144" s="130"/>
      <c r="I144" s="138">
        <f>'7) Year 1 Cash Flow'!U145</f>
        <v>0</v>
      </c>
      <c r="J144" s="515">
        <v>0</v>
      </c>
      <c r="K144" s="515">
        <v>0</v>
      </c>
      <c r="L144" s="515">
        <v>0</v>
      </c>
      <c r="M144" s="815">
        <v>0</v>
      </c>
      <c r="N144" s="839"/>
    </row>
    <row r="145" spans="2:14" s="119" customFormat="1">
      <c r="B145" s="131"/>
      <c r="C145" s="99"/>
      <c r="D145" s="134" t="s">
        <v>418</v>
      </c>
      <c r="E145" s="121"/>
      <c r="F145" s="121"/>
      <c r="G145" s="180"/>
      <c r="H145" s="130"/>
      <c r="I145" s="138">
        <f>'7) Year 1 Cash Flow'!U146</f>
        <v>0</v>
      </c>
      <c r="J145" s="515">
        <v>0</v>
      </c>
      <c r="K145" s="515">
        <v>0</v>
      </c>
      <c r="L145" s="515">
        <v>0</v>
      </c>
      <c r="M145" s="815">
        <v>0</v>
      </c>
      <c r="N145" s="839"/>
    </row>
    <row r="146" spans="2:14" s="119" customFormat="1">
      <c r="B146" s="131"/>
      <c r="C146" s="99"/>
      <c r="D146" s="99" t="s">
        <v>55</v>
      </c>
      <c r="E146" s="121"/>
      <c r="F146" s="121"/>
      <c r="G146" s="180"/>
      <c r="H146" s="130"/>
      <c r="I146" s="138">
        <f>'7) Year 1 Cash Flow'!U147</f>
        <v>0</v>
      </c>
      <c r="J146" s="515">
        <v>0</v>
      </c>
      <c r="K146" s="515">
        <v>0</v>
      </c>
      <c r="L146" s="515">
        <v>0</v>
      </c>
      <c r="M146" s="815">
        <v>0</v>
      </c>
      <c r="N146" s="839"/>
    </row>
    <row r="147" spans="2:14" s="119" customFormat="1">
      <c r="B147" s="131"/>
      <c r="C147" s="99"/>
      <c r="D147" s="99" t="s">
        <v>58</v>
      </c>
      <c r="E147" s="121"/>
      <c r="F147" s="121"/>
      <c r="G147" s="180"/>
      <c r="H147" s="130"/>
      <c r="I147" s="138">
        <f>'7) Year 1 Cash Flow'!U148</f>
        <v>0</v>
      </c>
      <c r="J147" s="515">
        <v>0</v>
      </c>
      <c r="K147" s="515">
        <v>0</v>
      </c>
      <c r="L147" s="515">
        <v>0</v>
      </c>
      <c r="M147" s="815">
        <v>0</v>
      </c>
      <c r="N147" s="839"/>
    </row>
    <row r="148" spans="2:14" s="119" customFormat="1">
      <c r="B148" s="131"/>
      <c r="C148" s="99"/>
      <c r="D148" s="166" t="s">
        <v>7</v>
      </c>
      <c r="E148" s="121"/>
      <c r="F148" s="121"/>
      <c r="G148" s="180"/>
      <c r="H148" s="130"/>
      <c r="I148" s="138">
        <f>'7) Year 1 Cash Flow'!U149</f>
        <v>0</v>
      </c>
      <c r="J148" s="515">
        <v>0</v>
      </c>
      <c r="K148" s="515">
        <v>0</v>
      </c>
      <c r="L148" s="515">
        <v>0</v>
      </c>
      <c r="M148" s="815">
        <v>0</v>
      </c>
      <c r="N148" s="839"/>
    </row>
    <row r="149" spans="2:14" s="119" customFormat="1" ht="18">
      <c r="B149" s="131"/>
      <c r="C149" s="99"/>
      <c r="D149" s="99" t="s">
        <v>9</v>
      </c>
      <c r="E149" s="121"/>
      <c r="F149" s="121"/>
      <c r="G149" s="180"/>
      <c r="H149" s="130"/>
      <c r="I149" s="138">
        <f>'7) Year 1 Cash Flow'!U150</f>
        <v>0</v>
      </c>
      <c r="J149" s="178">
        <v>0</v>
      </c>
      <c r="K149" s="178">
        <v>0</v>
      </c>
      <c r="L149" s="178">
        <v>0</v>
      </c>
      <c r="M149" s="823">
        <v>0</v>
      </c>
      <c r="N149" s="839"/>
    </row>
    <row r="150" spans="2:14" s="119" customFormat="1">
      <c r="B150" s="131"/>
      <c r="C150" s="148" t="s">
        <v>92</v>
      </c>
      <c r="D150" s="99"/>
      <c r="E150" s="179"/>
      <c r="F150" s="179"/>
      <c r="G150" s="180"/>
      <c r="H150" s="130"/>
      <c r="I150" s="142">
        <f>SUM(I143:I149)</f>
        <v>0</v>
      </c>
      <c r="J150" s="143">
        <f>SUM(J143:J149)</f>
        <v>0</v>
      </c>
      <c r="K150" s="143">
        <f>SUM(K143:K149)</f>
        <v>0</v>
      </c>
      <c r="L150" s="143">
        <f>SUM(L143:L149)</f>
        <v>0</v>
      </c>
      <c r="M150" s="817">
        <f>SUM(M143:M149)</f>
        <v>0</v>
      </c>
      <c r="N150" s="846"/>
    </row>
    <row r="151" spans="2:14" s="119" customFormat="1" ht="7.5" customHeight="1">
      <c r="B151" s="131"/>
      <c r="C151" s="165"/>
      <c r="D151" s="99"/>
      <c r="E151" s="179"/>
      <c r="F151" s="179"/>
      <c r="G151" s="180"/>
      <c r="H151" s="130"/>
      <c r="I151" s="145"/>
      <c r="J151" s="146"/>
      <c r="K151" s="146"/>
      <c r="L151" s="146"/>
      <c r="M151" s="146"/>
      <c r="N151" s="846"/>
    </row>
    <row r="152" spans="2:14" s="119" customFormat="1">
      <c r="B152" s="131"/>
      <c r="C152" s="165" t="s">
        <v>93</v>
      </c>
      <c r="D152" s="99"/>
      <c r="E152" s="179"/>
      <c r="F152" s="179"/>
      <c r="G152" s="180"/>
      <c r="H152" s="130"/>
      <c r="I152" s="138">
        <f>'7) Year 1 Cash Flow'!U153</f>
        <v>0</v>
      </c>
      <c r="J152" s="153">
        <v>0</v>
      </c>
      <c r="K152" s="153">
        <v>0</v>
      </c>
      <c r="L152" s="153">
        <v>0</v>
      </c>
      <c r="M152" s="818">
        <v>0</v>
      </c>
      <c r="N152" s="839"/>
    </row>
    <row r="153" spans="2:14" s="119" customFormat="1">
      <c r="B153" s="131"/>
      <c r="C153" s="165" t="s">
        <v>118</v>
      </c>
      <c r="D153" s="99"/>
      <c r="E153" s="179"/>
      <c r="F153" s="179"/>
      <c r="G153" s="180"/>
      <c r="H153" s="130"/>
      <c r="I153" s="138">
        <f>'7) Year 1 Cash Flow'!U154</f>
        <v>0</v>
      </c>
      <c r="J153" s="144">
        <v>0</v>
      </c>
      <c r="K153" s="144">
        <v>0</v>
      </c>
      <c r="L153" s="144">
        <v>0</v>
      </c>
      <c r="M153" s="815">
        <v>0</v>
      </c>
      <c r="N153" s="839"/>
    </row>
    <row r="154" spans="2:14" s="119" customFormat="1" ht="7.5" customHeight="1">
      <c r="B154" s="131"/>
      <c r="C154" s="165"/>
      <c r="D154" s="99"/>
      <c r="E154" s="179"/>
      <c r="F154" s="179"/>
      <c r="G154" s="180"/>
      <c r="H154" s="130"/>
      <c r="I154" s="146"/>
      <c r="J154" s="146"/>
      <c r="K154" s="146"/>
      <c r="L154" s="146"/>
      <c r="M154" s="146"/>
      <c r="N154" s="842"/>
    </row>
    <row r="155" spans="2:14" s="119" customFormat="1" ht="18">
      <c r="B155" s="112" t="s">
        <v>57</v>
      </c>
      <c r="C155" s="113"/>
      <c r="D155" s="113"/>
      <c r="G155" s="129"/>
      <c r="H155" s="181"/>
      <c r="I155" s="182">
        <f>I105+I117+I140+I150+I152+I153</f>
        <v>0</v>
      </c>
      <c r="J155" s="182">
        <f>J105+J117+J140+J150+J152+J153</f>
        <v>0</v>
      </c>
      <c r="K155" s="182">
        <f>K105+K117+K140+K150+K152+K153</f>
        <v>0</v>
      </c>
      <c r="L155" s="182">
        <f>L105+L117+L140+L150+L152+L153</f>
        <v>0</v>
      </c>
      <c r="M155" s="825">
        <f>M105+M117+M140+M150+M152+M153</f>
        <v>0</v>
      </c>
      <c r="N155" s="839"/>
    </row>
    <row r="156" spans="2:14" s="119" customFormat="1" ht="7.5" customHeight="1">
      <c r="B156" s="131"/>
      <c r="C156" s="99"/>
      <c r="D156" s="99"/>
      <c r="E156" s="121"/>
      <c r="F156" s="121"/>
      <c r="G156" s="129"/>
      <c r="H156" s="130"/>
      <c r="I156" s="146"/>
      <c r="J156" s="146"/>
      <c r="K156" s="146"/>
      <c r="L156" s="146"/>
      <c r="M156" s="146"/>
      <c r="N156" s="842"/>
    </row>
    <row r="157" spans="2:14" s="119" customFormat="1" ht="18.5" thickBot="1">
      <c r="B157" s="112" t="s">
        <v>98</v>
      </c>
      <c r="C157" s="113"/>
      <c r="D157" s="113"/>
      <c r="G157" s="129"/>
      <c r="H157" s="181"/>
      <c r="I157" s="511">
        <f>I65-I155</f>
        <v>0</v>
      </c>
      <c r="J157" s="511">
        <f>J65-J155</f>
        <v>0</v>
      </c>
      <c r="K157" s="511">
        <f>K65-K155</f>
        <v>0</v>
      </c>
      <c r="L157" s="511">
        <f>L65-L155</f>
        <v>0</v>
      </c>
      <c r="M157" s="826">
        <f>M65-M155</f>
        <v>0</v>
      </c>
      <c r="N157" s="839"/>
    </row>
    <row r="158" spans="2:14" s="119" customFormat="1" ht="5.15" customHeight="1" thickTop="1">
      <c r="B158" s="186"/>
      <c r="C158" s="185"/>
      <c r="D158" s="185"/>
      <c r="E158" s="162"/>
      <c r="F158" s="162"/>
      <c r="G158" s="163"/>
      <c r="H158" s="164"/>
      <c r="I158" s="164"/>
      <c r="J158" s="164"/>
      <c r="K158" s="164"/>
      <c r="L158" s="164"/>
      <c r="M158" s="164"/>
      <c r="N158" s="847"/>
    </row>
    <row r="159" spans="2:14">
      <c r="B159" s="112" t="s">
        <v>94</v>
      </c>
      <c r="C159" s="113"/>
      <c r="D159" s="113"/>
      <c r="I159" s="187"/>
      <c r="J159" s="187"/>
      <c r="K159" s="187"/>
      <c r="L159" s="187"/>
      <c r="M159" s="187"/>
      <c r="N159" s="842"/>
    </row>
    <row r="160" spans="2:14">
      <c r="B160" s="131"/>
      <c r="D160" s="134" t="s">
        <v>166</v>
      </c>
      <c r="E160" s="135" t="str">
        <f>'6) Year 1 Budget &amp; Assumptions'!E160</f>
        <v>Please complete "ENROLLMENT" tab</v>
      </c>
      <c r="I160" s="188">
        <f>'2) Enrollment Chart'!D79</f>
        <v>0</v>
      </c>
      <c r="J160" s="188">
        <f>'2) Enrollment Chart'!E79</f>
        <v>0</v>
      </c>
      <c r="K160" s="188">
        <f>'2) Enrollment Chart'!F79</f>
        <v>0</v>
      </c>
      <c r="L160" s="188">
        <f>'2) Enrollment Chart'!G79</f>
        <v>0</v>
      </c>
      <c r="M160" s="827">
        <f>'2) Enrollment Chart'!H79</f>
        <v>0</v>
      </c>
      <c r="N160" s="839"/>
    </row>
    <row r="161" spans="2:14">
      <c r="B161" s="131"/>
      <c r="D161" s="134" t="s">
        <v>210</v>
      </c>
      <c r="E161" s="134" t="str">
        <f>'6) Year 1 Budget &amp; Assumptions'!E161</f>
        <v/>
      </c>
      <c r="I161" s="188">
        <f>'2) Enrollment Chart'!D84</f>
        <v>0</v>
      </c>
      <c r="J161" s="188">
        <f>'2) Enrollment Chart'!E84</f>
        <v>0</v>
      </c>
      <c r="K161" s="188">
        <f>'2) Enrollment Chart'!F84</f>
        <v>0</v>
      </c>
      <c r="L161" s="188">
        <f>'2) Enrollment Chart'!G84</f>
        <v>0</v>
      </c>
      <c r="M161" s="827">
        <f>'2) Enrollment Chart'!H84</f>
        <v>0</v>
      </c>
      <c r="N161" s="839"/>
    </row>
    <row r="162" spans="2:14">
      <c r="B162" s="131"/>
      <c r="D162" s="134" t="s">
        <v>211</v>
      </c>
      <c r="E162" s="134" t="str">
        <f>'6) Year 1 Budget &amp; Assumptions'!E162</f>
        <v/>
      </c>
      <c r="I162" s="188">
        <f>'2) Enrollment Chart'!D88</f>
        <v>0</v>
      </c>
      <c r="J162" s="188">
        <f>'2) Enrollment Chart'!E88</f>
        <v>0</v>
      </c>
      <c r="K162" s="188">
        <f>'2) Enrollment Chart'!F88</f>
        <v>0</v>
      </c>
      <c r="L162" s="188">
        <f>'2) Enrollment Chart'!G88</f>
        <v>0</v>
      </c>
      <c r="M162" s="827">
        <f>'2) Enrollment Chart'!H88</f>
        <v>0</v>
      </c>
      <c r="N162" s="839"/>
    </row>
    <row r="163" spans="2:14">
      <c r="B163" s="131"/>
      <c r="D163" s="134" t="s">
        <v>212</v>
      </c>
      <c r="E163" s="134" t="str">
        <f>'6) Year 1 Budget &amp; Assumptions'!E163</f>
        <v/>
      </c>
      <c r="I163" s="188">
        <f>'2) Enrollment Chart'!D89</f>
        <v>0</v>
      </c>
      <c r="J163" s="188">
        <f>'2) Enrollment Chart'!E89</f>
        <v>0</v>
      </c>
      <c r="K163" s="188">
        <f>'2) Enrollment Chart'!F89</f>
        <v>0</v>
      </c>
      <c r="L163" s="188">
        <f>'2) Enrollment Chart'!G89</f>
        <v>0</v>
      </c>
      <c r="M163" s="827">
        <f>'2) Enrollment Chart'!H89</f>
        <v>0</v>
      </c>
      <c r="N163" s="839"/>
    </row>
    <row r="164" spans="2:14">
      <c r="B164" s="131"/>
      <c r="D164" s="134" t="s">
        <v>213</v>
      </c>
      <c r="E164" s="134" t="str">
        <f>'6) Year 1 Budget &amp; Assumptions'!E164</f>
        <v/>
      </c>
      <c r="I164" s="188">
        <f>'2) Enrollment Chart'!D90</f>
        <v>0</v>
      </c>
      <c r="J164" s="188">
        <f>'2) Enrollment Chart'!E90</f>
        <v>0</v>
      </c>
      <c r="K164" s="188">
        <f>'2) Enrollment Chart'!F90</f>
        <v>0</v>
      </c>
      <c r="L164" s="188">
        <f>'2) Enrollment Chart'!G90</f>
        <v>0</v>
      </c>
      <c r="M164" s="827">
        <f>'2) Enrollment Chart'!H90</f>
        <v>0</v>
      </c>
      <c r="N164" s="839"/>
    </row>
    <row r="165" spans="2:14">
      <c r="B165" s="131"/>
      <c r="D165" s="134" t="s">
        <v>214</v>
      </c>
      <c r="E165" s="134" t="str">
        <f>'6) Year 1 Budget &amp; Assumptions'!E165</f>
        <v/>
      </c>
      <c r="I165" s="188">
        <f>'2) Enrollment Chart'!D91</f>
        <v>0</v>
      </c>
      <c r="J165" s="188">
        <f>'2) Enrollment Chart'!E91</f>
        <v>0</v>
      </c>
      <c r="K165" s="188">
        <f>'2) Enrollment Chart'!F91</f>
        <v>0</v>
      </c>
      <c r="L165" s="188">
        <f>'2) Enrollment Chart'!G91</f>
        <v>0</v>
      </c>
      <c r="M165" s="827">
        <f>'2) Enrollment Chart'!H91</f>
        <v>0</v>
      </c>
      <c r="N165" s="839"/>
    </row>
    <row r="166" spans="2:14">
      <c r="B166" s="131"/>
      <c r="D166" s="134" t="s">
        <v>215</v>
      </c>
      <c r="E166" s="134" t="str">
        <f>'6) Year 1 Budget &amp; Assumptions'!E166</f>
        <v/>
      </c>
      <c r="I166" s="188">
        <f>'2) Enrollment Chart'!D92</f>
        <v>0</v>
      </c>
      <c r="J166" s="188">
        <f>'2) Enrollment Chart'!E92</f>
        <v>0</v>
      </c>
      <c r="K166" s="188">
        <f>'2) Enrollment Chart'!F92</f>
        <v>0</v>
      </c>
      <c r="L166" s="188">
        <f>'2) Enrollment Chart'!G92</f>
        <v>0</v>
      </c>
      <c r="M166" s="827">
        <f>'2) Enrollment Chart'!H92</f>
        <v>0</v>
      </c>
      <c r="N166" s="839"/>
    </row>
    <row r="167" spans="2:14">
      <c r="B167" s="131"/>
      <c r="D167" s="134" t="s">
        <v>216</v>
      </c>
      <c r="E167" s="134" t="str">
        <f>'6) Year 1 Budget &amp; Assumptions'!E167</f>
        <v/>
      </c>
      <c r="I167" s="188">
        <f>'2) Enrollment Chart'!D93</f>
        <v>0</v>
      </c>
      <c r="J167" s="188">
        <f>'2) Enrollment Chart'!E93</f>
        <v>0</v>
      </c>
      <c r="K167" s="188">
        <f>'2) Enrollment Chart'!F93</f>
        <v>0</v>
      </c>
      <c r="L167" s="188">
        <f>'2) Enrollment Chart'!G93</f>
        <v>0</v>
      </c>
      <c r="M167" s="827">
        <f>'2) Enrollment Chart'!H93</f>
        <v>0</v>
      </c>
      <c r="N167" s="839"/>
    </row>
    <row r="168" spans="2:14">
      <c r="B168" s="131"/>
      <c r="D168" s="134" t="s">
        <v>217</v>
      </c>
      <c r="E168" s="134" t="str">
        <f>'6) Year 1 Budget &amp; Assumptions'!E168</f>
        <v/>
      </c>
      <c r="I168" s="188">
        <f>'2) Enrollment Chart'!D94</f>
        <v>0</v>
      </c>
      <c r="J168" s="188">
        <f>'2) Enrollment Chart'!E94</f>
        <v>0</v>
      </c>
      <c r="K168" s="188">
        <f>'2) Enrollment Chart'!F94</f>
        <v>0</v>
      </c>
      <c r="L168" s="188">
        <f>'2) Enrollment Chart'!G94</f>
        <v>0</v>
      </c>
      <c r="M168" s="827">
        <f>'2) Enrollment Chart'!H94</f>
        <v>0</v>
      </c>
      <c r="N168" s="839"/>
    </row>
    <row r="169" spans="2:14">
      <c r="B169" s="131"/>
      <c r="D169" s="134" t="s">
        <v>218</v>
      </c>
      <c r="E169" s="134" t="str">
        <f>'6) Year 1 Budget &amp; Assumptions'!E169</f>
        <v/>
      </c>
      <c r="I169" s="188">
        <f>'2) Enrollment Chart'!D95</f>
        <v>0</v>
      </c>
      <c r="J169" s="188">
        <f>'2) Enrollment Chart'!E95</f>
        <v>0</v>
      </c>
      <c r="K169" s="188">
        <f>'2) Enrollment Chart'!F95</f>
        <v>0</v>
      </c>
      <c r="L169" s="188">
        <f>'2) Enrollment Chart'!G95</f>
        <v>0</v>
      </c>
      <c r="M169" s="827">
        <f>'2) Enrollment Chart'!H95</f>
        <v>0</v>
      </c>
      <c r="N169" s="839"/>
    </row>
    <row r="170" spans="2:14">
      <c r="B170" s="131"/>
      <c r="D170" s="134" t="s">
        <v>219</v>
      </c>
      <c r="E170" s="134" t="str">
        <f>'6) Year 1 Budget &amp; Assumptions'!E170</f>
        <v/>
      </c>
      <c r="I170" s="188">
        <f>'2) Enrollment Chart'!D96</f>
        <v>0</v>
      </c>
      <c r="J170" s="188">
        <f>'2) Enrollment Chart'!E96</f>
        <v>0</v>
      </c>
      <c r="K170" s="188">
        <f>'2) Enrollment Chart'!F96</f>
        <v>0</v>
      </c>
      <c r="L170" s="188">
        <f>'2) Enrollment Chart'!G96</f>
        <v>0</v>
      </c>
      <c r="M170" s="827">
        <f>'2) Enrollment Chart'!H96</f>
        <v>0</v>
      </c>
      <c r="N170" s="839"/>
    </row>
    <row r="171" spans="2:14">
      <c r="B171" s="131"/>
      <c r="D171" s="134" t="s">
        <v>220</v>
      </c>
      <c r="E171" s="134" t="str">
        <f>'6) Year 1 Budget &amp; Assumptions'!E171</f>
        <v/>
      </c>
      <c r="I171" s="188">
        <f>'2) Enrollment Chart'!D97</f>
        <v>0</v>
      </c>
      <c r="J171" s="188">
        <f>'2) Enrollment Chart'!E97</f>
        <v>0</v>
      </c>
      <c r="K171" s="188">
        <f>'2) Enrollment Chart'!F97</f>
        <v>0</v>
      </c>
      <c r="L171" s="188">
        <f>'2) Enrollment Chart'!G97</f>
        <v>0</v>
      </c>
      <c r="M171" s="827">
        <f>'2) Enrollment Chart'!H97</f>
        <v>0</v>
      </c>
      <c r="N171" s="839"/>
    </row>
    <row r="172" spans="2:14">
      <c r="B172" s="131"/>
      <c r="D172" s="134" t="s">
        <v>221</v>
      </c>
      <c r="E172" s="134" t="str">
        <f>'6) Year 1 Budget &amp; Assumptions'!E172</f>
        <v/>
      </c>
      <c r="I172" s="188">
        <f>'2) Enrollment Chart'!D98</f>
        <v>0</v>
      </c>
      <c r="J172" s="188">
        <f>'2) Enrollment Chart'!E98</f>
        <v>0</v>
      </c>
      <c r="K172" s="188">
        <f>'2) Enrollment Chart'!F98</f>
        <v>0</v>
      </c>
      <c r="L172" s="188">
        <f>'2) Enrollment Chart'!G98</f>
        <v>0</v>
      </c>
      <c r="M172" s="827">
        <f>'2) Enrollment Chart'!H98</f>
        <v>0</v>
      </c>
      <c r="N172" s="839"/>
    </row>
    <row r="173" spans="2:14">
      <c r="B173" s="131"/>
      <c r="D173" s="134" t="s">
        <v>222</v>
      </c>
      <c r="E173" s="134" t="str">
        <f>'6) Year 1 Budget &amp; Assumptions'!E173</f>
        <v/>
      </c>
      <c r="I173" s="188">
        <f>'2) Enrollment Chart'!D99</f>
        <v>0</v>
      </c>
      <c r="J173" s="188">
        <f>'2) Enrollment Chart'!E99</f>
        <v>0</v>
      </c>
      <c r="K173" s="188">
        <f>'2) Enrollment Chart'!F99</f>
        <v>0</v>
      </c>
      <c r="L173" s="188">
        <f>'2) Enrollment Chart'!G99</f>
        <v>0</v>
      </c>
      <c r="M173" s="827">
        <f>'2) Enrollment Chart'!H99</f>
        <v>0</v>
      </c>
      <c r="N173" s="839"/>
    </row>
    <row r="174" spans="2:14">
      <c r="B174" s="131"/>
      <c r="D174" s="134" t="s">
        <v>223</v>
      </c>
      <c r="E174" s="134" t="str">
        <f>'6) Year 1 Budget &amp; Assumptions'!E174</f>
        <v/>
      </c>
      <c r="I174" s="188">
        <f>'2) Enrollment Chart'!D100</f>
        <v>0</v>
      </c>
      <c r="J174" s="188">
        <f>'2) Enrollment Chart'!E100</f>
        <v>0</v>
      </c>
      <c r="K174" s="188">
        <f>'2) Enrollment Chart'!F100</f>
        <v>0</v>
      </c>
      <c r="L174" s="188">
        <f>'2) Enrollment Chart'!G100</f>
        <v>0</v>
      </c>
      <c r="M174" s="827">
        <f>'2) Enrollment Chart'!H100</f>
        <v>0</v>
      </c>
      <c r="N174" s="839"/>
    </row>
    <row r="175" spans="2:14" ht="18">
      <c r="B175" s="131"/>
      <c r="D175" s="134" t="s">
        <v>167</v>
      </c>
      <c r="E175" s="134" t="str">
        <f>'6) Year 1 Budget &amp; Assumptions'!E175</f>
        <v/>
      </c>
      <c r="H175" s="189"/>
      <c r="I175" s="188">
        <f>SUM('2) Enrollment Chart'!D101:D135)</f>
        <v>0</v>
      </c>
      <c r="J175" s="188">
        <f>SUM('2) Enrollment Chart'!E101:E135)</f>
        <v>0</v>
      </c>
      <c r="K175" s="188">
        <f>SUM('2) Enrollment Chart'!F101:F135)</f>
        <v>0</v>
      </c>
      <c r="L175" s="188">
        <f>SUM('2) Enrollment Chart'!G101:G135)</f>
        <v>0</v>
      </c>
      <c r="M175" s="827">
        <f>SUM('2) Enrollment Chart'!H101:H135)</f>
        <v>0</v>
      </c>
      <c r="N175" s="839"/>
    </row>
    <row r="176" spans="2:14" ht="18">
      <c r="B176" s="112" t="s">
        <v>95</v>
      </c>
      <c r="C176" s="113"/>
      <c r="D176" s="113"/>
      <c r="H176" s="190"/>
      <c r="I176" s="191">
        <f>SUM(I160:I175)</f>
        <v>0</v>
      </c>
      <c r="J176" s="191">
        <f>SUM(J160:J175)</f>
        <v>0</v>
      </c>
      <c r="K176" s="191">
        <f>SUM(K160:K175)</f>
        <v>0</v>
      </c>
      <c r="L176" s="191">
        <f>SUM(L160:L175)</f>
        <v>0</v>
      </c>
      <c r="M176" s="828">
        <f>SUM(M160:M175)</f>
        <v>0</v>
      </c>
      <c r="N176" s="839"/>
    </row>
    <row r="177" spans="2:14" ht="7.5" customHeight="1">
      <c r="B177" s="120"/>
      <c r="C177" s="100"/>
      <c r="D177" s="100"/>
      <c r="I177" s="192"/>
      <c r="J177" s="192"/>
      <c r="K177" s="192"/>
      <c r="L177" s="192"/>
      <c r="M177" s="192"/>
      <c r="N177" s="844"/>
    </row>
    <row r="178" spans="2:14" ht="18">
      <c r="B178" s="112" t="s">
        <v>96</v>
      </c>
      <c r="C178" s="113"/>
      <c r="D178" s="113"/>
      <c r="H178" s="190"/>
      <c r="I178" s="193">
        <f>IF(I176&gt;0,I65/I176,0)</f>
        <v>0</v>
      </c>
      <c r="J178" s="193">
        <f>IF(J176&gt;0,J65/J176,0)</f>
        <v>0</v>
      </c>
      <c r="K178" s="193">
        <f>IF(K176&gt;0,K65/K176,0)</f>
        <v>0</v>
      </c>
      <c r="L178" s="193">
        <f>IF(L176&gt;0,L65/L176,0)</f>
        <v>0</v>
      </c>
      <c r="M178" s="829">
        <f>IF(M176&gt;0,M65/M176,0)</f>
        <v>0</v>
      </c>
      <c r="N178" s="839"/>
    </row>
    <row r="179" spans="2:14" ht="7.5" customHeight="1">
      <c r="B179" s="120"/>
      <c r="C179" s="100"/>
      <c r="D179" s="100"/>
      <c r="I179" s="192"/>
      <c r="J179" s="192"/>
      <c r="K179" s="192"/>
      <c r="L179" s="192"/>
      <c r="M179" s="192"/>
      <c r="N179" s="844"/>
    </row>
    <row r="180" spans="2:14" ht="18.5" thickBot="1">
      <c r="B180" s="112" t="s">
        <v>97</v>
      </c>
      <c r="C180" s="113"/>
      <c r="D180" s="113"/>
      <c r="H180" s="190"/>
      <c r="I180" s="517">
        <f>IF(I176&gt;0,I155/I176,0)</f>
        <v>0</v>
      </c>
      <c r="J180" s="517">
        <f>IF(J176&gt;0,J155/J176,0)</f>
        <v>0</v>
      </c>
      <c r="K180" s="517">
        <f>IF(K176&gt;0,K155/K176,0)</f>
        <v>0</v>
      </c>
      <c r="L180" s="517">
        <f>IF(L176&gt;0,L155/L176,0)</f>
        <v>0</v>
      </c>
      <c r="M180" s="830">
        <f>IF(M176&gt;0,M155/M176,0)</f>
        <v>0</v>
      </c>
      <c r="N180" s="839"/>
    </row>
    <row r="181" spans="2:14" ht="7.5" customHeight="1" thickTop="1">
      <c r="B181" s="512"/>
      <c r="C181" s="513"/>
      <c r="D181" s="513"/>
      <c r="E181" s="185"/>
      <c r="F181" s="185"/>
      <c r="G181" s="195"/>
      <c r="H181" s="196"/>
      <c r="I181" s="196"/>
      <c r="J181" s="196"/>
      <c r="K181" s="196"/>
      <c r="L181" s="196"/>
      <c r="M181" s="196"/>
      <c r="N181" s="848"/>
    </row>
    <row r="182" spans="2:14">
      <c r="B182" s="112" t="s">
        <v>119</v>
      </c>
      <c r="C182" s="113"/>
      <c r="D182" s="113"/>
      <c r="F182" s="101"/>
      <c r="N182" s="849"/>
    </row>
    <row r="183" spans="2:14">
      <c r="B183" s="131"/>
      <c r="C183" s="169" t="s">
        <v>120</v>
      </c>
      <c r="F183" s="101"/>
      <c r="N183" s="849"/>
    </row>
    <row r="184" spans="2:14">
      <c r="B184" s="131"/>
      <c r="D184" s="103" t="str">
        <f>'7) Year 1 Cash Flow'!D163</f>
        <v>Example - Add Back Depreciation</v>
      </c>
      <c r="E184" s="197"/>
      <c r="F184" s="101"/>
      <c r="I184" s="773">
        <f>'7) Year 1 Cash Flow'!U163</f>
        <v>0</v>
      </c>
      <c r="J184" s="780">
        <v>0</v>
      </c>
      <c r="K184" s="198">
        <v>0</v>
      </c>
      <c r="L184" s="198">
        <v>0</v>
      </c>
      <c r="M184" s="831">
        <v>0</v>
      </c>
      <c r="N184" s="839"/>
    </row>
    <row r="185" spans="2:14">
      <c r="B185" s="131"/>
      <c r="D185" s="103" t="str">
        <f>'7) Year 1 Cash Flow'!D164</f>
        <v>Other</v>
      </c>
      <c r="E185" s="197"/>
      <c r="F185" s="101"/>
      <c r="I185" s="773">
        <f>'7) Year 1 Cash Flow'!U164</f>
        <v>0</v>
      </c>
      <c r="J185" s="781">
        <v>0</v>
      </c>
      <c r="K185" s="198">
        <v>0</v>
      </c>
      <c r="L185" s="198">
        <v>0</v>
      </c>
      <c r="M185" s="831">
        <v>0</v>
      </c>
      <c r="N185" s="839"/>
    </row>
    <row r="186" spans="2:14">
      <c r="B186" s="131"/>
      <c r="C186" s="99" t="s">
        <v>126</v>
      </c>
      <c r="D186" s="103"/>
      <c r="E186" s="197"/>
      <c r="F186" s="101"/>
      <c r="I186" s="199">
        <f>I184+I185</f>
        <v>0</v>
      </c>
      <c r="J186" s="200">
        <f>J184+J185</f>
        <v>0</v>
      </c>
      <c r="K186" s="200">
        <f>K184+K185</f>
        <v>0</v>
      </c>
      <c r="L186" s="200">
        <f>L184+L185</f>
        <v>0</v>
      </c>
      <c r="M186" s="832">
        <f>M184+M185</f>
        <v>0</v>
      </c>
      <c r="N186" s="839"/>
    </row>
    <row r="187" spans="2:14">
      <c r="B187" s="131"/>
      <c r="C187" s="99" t="s">
        <v>122</v>
      </c>
      <c r="D187" s="103"/>
      <c r="E187" s="197"/>
      <c r="F187" s="101"/>
      <c r="I187" s="201"/>
      <c r="J187" s="187"/>
      <c r="K187" s="187"/>
      <c r="L187" s="187"/>
      <c r="M187" s="187"/>
      <c r="N187" s="849"/>
    </row>
    <row r="188" spans="2:14">
      <c r="B188" s="131"/>
      <c r="D188" s="103" t="str">
        <f>'7) Year 1 Cash Flow'!D167</f>
        <v>Example - Subtract Property and Equipment Expenditures</v>
      </c>
      <c r="E188" s="197"/>
      <c r="F188" s="101"/>
      <c r="I188" s="773">
        <f>'7) Year 1 Cash Flow'!U167</f>
        <v>0</v>
      </c>
      <c r="J188" s="144">
        <v>0</v>
      </c>
      <c r="K188" s="144">
        <v>0</v>
      </c>
      <c r="L188" s="144">
        <v>0</v>
      </c>
      <c r="M188" s="815">
        <v>0</v>
      </c>
      <c r="N188" s="839"/>
    </row>
    <row r="189" spans="2:14">
      <c r="B189" s="131"/>
      <c r="D189" s="103" t="str">
        <f>'7) Year 1 Cash Flow'!D168</f>
        <v>Other</v>
      </c>
      <c r="E189" s="197"/>
      <c r="F189" s="101"/>
      <c r="I189" s="773">
        <f>'7) Year 1 Cash Flow'!U168</f>
        <v>0</v>
      </c>
      <c r="J189" s="198">
        <v>0</v>
      </c>
      <c r="K189" s="198">
        <v>0</v>
      </c>
      <c r="L189" s="198">
        <v>0</v>
      </c>
      <c r="M189" s="831">
        <v>0</v>
      </c>
      <c r="N189" s="839"/>
    </row>
    <row r="190" spans="2:14">
      <c r="B190" s="131"/>
      <c r="C190" s="99" t="s">
        <v>127</v>
      </c>
      <c r="D190" s="103"/>
      <c r="E190" s="197"/>
      <c r="F190" s="101"/>
      <c r="I190" s="199">
        <f>I188+I189</f>
        <v>0</v>
      </c>
      <c r="J190" s="200">
        <f>J188+J189</f>
        <v>0</v>
      </c>
      <c r="K190" s="200">
        <f>K188+K189</f>
        <v>0</v>
      </c>
      <c r="L190" s="200">
        <f>L188+L189</f>
        <v>0</v>
      </c>
      <c r="M190" s="832">
        <f>M188+M189</f>
        <v>0</v>
      </c>
      <c r="N190" s="839"/>
    </row>
    <row r="191" spans="2:14">
      <c r="B191" s="131"/>
      <c r="C191" s="99" t="s">
        <v>123</v>
      </c>
      <c r="D191" s="103"/>
      <c r="E191" s="197"/>
      <c r="F191" s="101"/>
      <c r="G191" s="129"/>
      <c r="I191" s="201"/>
      <c r="J191" s="187"/>
      <c r="K191" s="187"/>
      <c r="L191" s="187"/>
      <c r="M191" s="187"/>
      <c r="N191" s="849"/>
    </row>
    <row r="192" spans="2:14">
      <c r="B192" s="131"/>
      <c r="D192" s="103" t="str">
        <f>'7) Year 1 Cash Flow'!D171</f>
        <v>Example - Add Expected Proceeds from a Loan or Line of Credit</v>
      </c>
      <c r="E192" s="197"/>
      <c r="F192" s="101"/>
      <c r="I192" s="773">
        <f>'7) Year 1 Cash Flow'!U171</f>
        <v>0</v>
      </c>
      <c r="J192" s="198">
        <v>0</v>
      </c>
      <c r="K192" s="198">
        <v>0</v>
      </c>
      <c r="L192" s="198">
        <v>0</v>
      </c>
      <c r="M192" s="831">
        <v>0</v>
      </c>
      <c r="N192" s="839"/>
    </row>
    <row r="193" spans="2:14">
      <c r="B193" s="131"/>
      <c r="D193" s="103" t="str">
        <f>'7) Year 1 Cash Flow'!D172</f>
        <v>Other</v>
      </c>
      <c r="E193" s="197"/>
      <c r="F193" s="101"/>
      <c r="I193" s="773">
        <f>'7) Year 1 Cash Flow'!U172</f>
        <v>0</v>
      </c>
      <c r="J193" s="198">
        <v>0</v>
      </c>
      <c r="K193" s="198">
        <v>0</v>
      </c>
      <c r="L193" s="198">
        <v>0</v>
      </c>
      <c r="M193" s="831">
        <v>0</v>
      </c>
      <c r="N193" s="839"/>
    </row>
    <row r="194" spans="2:14">
      <c r="B194" s="131"/>
      <c r="C194" s="99" t="s">
        <v>128</v>
      </c>
      <c r="F194" s="101"/>
      <c r="I194" s="199">
        <f>I192+I193</f>
        <v>0</v>
      </c>
      <c r="J194" s="200">
        <f>J192+J193</f>
        <v>0</v>
      </c>
      <c r="K194" s="200">
        <f>K192+K193</f>
        <v>0</v>
      </c>
      <c r="L194" s="200">
        <f>L192+L193</f>
        <v>0</v>
      </c>
      <c r="M194" s="832">
        <f>M192+M193</f>
        <v>0</v>
      </c>
      <c r="N194" s="839"/>
    </row>
    <row r="195" spans="2:14" ht="6.75" customHeight="1">
      <c r="B195" s="131"/>
      <c r="F195" s="101"/>
      <c r="I195" s="201"/>
      <c r="J195" s="187"/>
      <c r="K195" s="187"/>
      <c r="L195" s="187"/>
      <c r="M195" s="187"/>
      <c r="N195" s="849"/>
    </row>
    <row r="196" spans="2:14">
      <c r="B196" s="112" t="s">
        <v>131</v>
      </c>
      <c r="C196" s="202"/>
      <c r="D196" s="202"/>
      <c r="E196" s="113"/>
      <c r="F196" s="203"/>
      <c r="I196" s="204">
        <f>I186+I190+I194</f>
        <v>0</v>
      </c>
      <c r="J196" s="205">
        <f>J186+J190+J194</f>
        <v>0</v>
      </c>
      <c r="K196" s="205">
        <f>K186+K190+K194</f>
        <v>0</v>
      </c>
      <c r="L196" s="205">
        <f>L186+L190+L194</f>
        <v>0</v>
      </c>
      <c r="M196" s="833">
        <f>M186+M190+M194</f>
        <v>0</v>
      </c>
      <c r="N196" s="839"/>
    </row>
    <row r="197" spans="2:14" ht="6.75" customHeight="1">
      <c r="B197" s="131"/>
      <c r="F197" s="101"/>
      <c r="I197" s="201"/>
      <c r="J197" s="187"/>
      <c r="K197" s="187"/>
      <c r="L197" s="187"/>
      <c r="M197" s="187"/>
      <c r="N197" s="849"/>
    </row>
    <row r="198" spans="2:14">
      <c r="B198" s="112" t="s">
        <v>98</v>
      </c>
      <c r="C198" s="202"/>
      <c r="D198" s="202"/>
      <c r="E198" s="113"/>
      <c r="F198" s="203"/>
      <c r="I198" s="204">
        <f>I157+I196</f>
        <v>0</v>
      </c>
      <c r="J198" s="205">
        <f>J157+J196</f>
        <v>0</v>
      </c>
      <c r="K198" s="205">
        <f>K157+K196</f>
        <v>0</v>
      </c>
      <c r="L198" s="205">
        <f>L157+L196</f>
        <v>0</v>
      </c>
      <c r="M198" s="833">
        <f>M157+M196</f>
        <v>0</v>
      </c>
      <c r="N198" s="839"/>
    </row>
    <row r="199" spans="2:14" ht="6.75" customHeight="1">
      <c r="B199" s="131"/>
      <c r="F199" s="101"/>
      <c r="I199" s="201"/>
      <c r="J199" s="187"/>
      <c r="K199" s="187"/>
      <c r="L199" s="187"/>
      <c r="M199" s="187"/>
      <c r="N199" s="849"/>
    </row>
    <row r="200" spans="2:14">
      <c r="B200" s="112" t="s">
        <v>129</v>
      </c>
      <c r="C200" s="100"/>
      <c r="D200" s="100"/>
      <c r="F200" s="101"/>
      <c r="I200" s="773">
        <f>'7) Year 1 Cash Flow'!U179</f>
        <v>0</v>
      </c>
      <c r="J200" s="206">
        <f>I202</f>
        <v>0</v>
      </c>
      <c r="K200" s="206">
        <f t="shared" ref="K200:M200" si="0">J202</f>
        <v>0</v>
      </c>
      <c r="L200" s="206">
        <f t="shared" si="0"/>
        <v>0</v>
      </c>
      <c r="M200" s="834">
        <f t="shared" si="0"/>
        <v>0</v>
      </c>
      <c r="N200" s="839"/>
    </row>
    <row r="201" spans="2:14" ht="6.75" customHeight="1">
      <c r="B201" s="131"/>
      <c r="F201" s="101"/>
      <c r="I201" s="187"/>
      <c r="J201" s="187"/>
      <c r="K201" s="187"/>
      <c r="L201" s="187"/>
      <c r="M201" s="187"/>
      <c r="N201" s="849"/>
    </row>
    <row r="202" spans="2:14" ht="15.5" thickBot="1">
      <c r="B202" s="183" t="s">
        <v>130</v>
      </c>
      <c r="C202" s="184"/>
      <c r="D202" s="184"/>
      <c r="E202" s="184"/>
      <c r="F202" s="207"/>
      <c r="G202" s="194"/>
      <c r="H202" s="208"/>
      <c r="I202" s="209">
        <f>I198+I200</f>
        <v>0</v>
      </c>
      <c r="J202" s="209">
        <f>J198+J200</f>
        <v>0</v>
      </c>
      <c r="K202" s="209">
        <f>K198+K200</f>
        <v>0</v>
      </c>
      <c r="L202" s="209">
        <f>L198+L200</f>
        <v>0</v>
      </c>
      <c r="M202" s="835">
        <f>M198+M200</f>
        <v>0</v>
      </c>
      <c r="N202" s="850"/>
    </row>
    <row r="203" spans="2:14" ht="15.5" thickTop="1"/>
  </sheetData>
  <sheetProtection algorithmName="SHA-512" hashValue="mN5/V8Js+Z8ve8dImHn774Bru7s1mTFIvKxasB9yrO8xm/xR/4NuePp3+vf7UkLIwQyUVMDW+pqJpF9Nm4WKUQ==" saltValue="8xCUQM2uBZxf37H66nlD2A==" spinCount="100000" sheet="1" objects="1" scenarios="1"/>
  <protectedRanges>
    <protectedRange sqref="I15:M15" name="Range1"/>
  </protectedRanges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 E160">
    <cfRule type="cellIs" dxfId="2" priority="3" operator="equal">
      <formula>"Please complete ""ENROLLMENT"" tab"</formula>
    </cfRule>
    <cfRule type="cellIs" dxfId="1" priority="4" operator="equal">
      <formula>"(Select from drop-down list)"</formula>
    </cfRule>
  </conditionalFormatting>
  <conditionalFormatting sqref="G2">
    <cfRule type="expression" dxfId="0" priority="5">
      <formula>School="Enter School Name Here"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M6" sqref="M6"/>
    </sheetView>
  </sheetViews>
  <sheetFormatPr defaultColWidth="8.81640625" defaultRowHeight="12.5"/>
  <cols>
    <col min="1" max="1" width="2.7265625" customWidth="1"/>
    <col min="2" max="2" width="17.453125" bestFit="1" customWidth="1"/>
    <col min="3" max="3" width="11.81640625" bestFit="1" customWidth="1"/>
    <col min="4" max="4" width="13.54296875" customWidth="1" collapsed="1"/>
    <col min="5" max="5" width="13.1796875" bestFit="1" customWidth="1"/>
    <col min="6" max="6" width="16" bestFit="1" customWidth="1"/>
    <col min="7" max="7" width="17.1796875" bestFit="1" customWidth="1"/>
    <col min="8" max="8" width="27.453125" bestFit="1" customWidth="1"/>
    <col min="9" max="9" width="15.7265625" customWidth="1"/>
    <col min="10" max="10" width="2.7265625" customWidth="1"/>
  </cols>
  <sheetData>
    <row r="2" spans="1:10" ht="18.5">
      <c r="B2" s="702" t="s">
        <v>322</v>
      </c>
      <c r="C2" s="703"/>
      <c r="D2" s="703"/>
      <c r="E2" s="703"/>
      <c r="F2" s="703"/>
      <c r="G2" s="703"/>
      <c r="H2" s="703"/>
      <c r="I2" s="703"/>
    </row>
    <row r="4" spans="1:10" ht="18.5">
      <c r="B4" s="1121" t="str">
        <f>IF(CONTROL!B98=CONTROL!$B$167,Mssg3,"Largest Enrollment District:  "&amp;CONTROL!B98)</f>
        <v>Please complete entering all information on tab - "2) Enrollment Chart"</v>
      </c>
      <c r="C4" s="1122"/>
      <c r="D4" s="1122"/>
      <c r="E4" s="1122"/>
      <c r="F4" s="1122"/>
      <c r="G4" s="1122"/>
      <c r="H4" s="1122"/>
      <c r="I4" s="1123"/>
    </row>
    <row r="5" spans="1:10" ht="30">
      <c r="B5" s="746" t="s">
        <v>323</v>
      </c>
      <c r="C5" s="746" t="s">
        <v>324</v>
      </c>
      <c r="D5" s="746" t="s">
        <v>325</v>
      </c>
      <c r="E5" s="747" t="s">
        <v>332</v>
      </c>
      <c r="F5" s="746" t="s">
        <v>326</v>
      </c>
      <c r="G5" s="748" t="s">
        <v>333</v>
      </c>
      <c r="H5" s="746" t="s">
        <v>327</v>
      </c>
      <c r="I5" s="748" t="s">
        <v>334</v>
      </c>
    </row>
    <row r="6" spans="1:10" ht="75">
      <c r="B6" s="704" t="s">
        <v>328</v>
      </c>
      <c r="C6" s="704" t="s">
        <v>329</v>
      </c>
      <c r="D6" s="704" t="s">
        <v>150</v>
      </c>
      <c r="E6" s="704" t="s">
        <v>151</v>
      </c>
      <c r="F6" s="704" t="s">
        <v>330</v>
      </c>
      <c r="G6" s="704" t="s">
        <v>331</v>
      </c>
      <c r="H6" s="757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04" t="s">
        <v>444</v>
      </c>
    </row>
    <row r="7" spans="1:10" ht="30" customHeight="1">
      <c r="B7" s="705" t="str">
        <f>"Year 1 ("&amp;CONTROL!G19&amp;")"</f>
        <v>Year 1 (2026-27)</v>
      </c>
      <c r="C7" s="706">
        <f>'8) 5 YR Budget &amp; Cash Flow Adj'!I160</f>
        <v>0</v>
      </c>
      <c r="D7" s="706">
        <f>'8) 5 YR Budget &amp; Cash Flow Adj'!G17*(1+'8) 5 YR Budget &amp; Cash Flow Adj'!I15)</f>
        <v>0</v>
      </c>
      <c r="E7" s="706">
        <f>C7*D7</f>
        <v>0</v>
      </c>
      <c r="F7" s="753">
        <v>0</v>
      </c>
      <c r="G7" s="706">
        <f>E7+F7</f>
        <v>0</v>
      </c>
      <c r="H7" s="707">
        <f>'2) Enrollment Chart'!D$78</f>
        <v>0</v>
      </c>
      <c r="I7" s="708" t="e">
        <f>G7/H7</f>
        <v>#DIV/0!</v>
      </c>
    </row>
    <row r="8" spans="1:10" ht="30" customHeight="1">
      <c r="B8" s="705" t="str">
        <f>"Year 2 ("&amp;CONTROL!G20&amp;")"</f>
        <v>Year 2 (2027-28)</v>
      </c>
      <c r="C8" s="706">
        <f>'8) 5 YR Budget &amp; Cash Flow Adj'!J160</f>
        <v>0</v>
      </c>
      <c r="D8" s="706">
        <f>D7*(1+'8) 5 YR Budget &amp; Cash Flow Adj'!$J$15)</f>
        <v>0</v>
      </c>
      <c r="E8" s="706">
        <f>C8*D8</f>
        <v>0</v>
      </c>
      <c r="F8" s="753">
        <v>0</v>
      </c>
      <c r="G8" s="706">
        <f t="shared" ref="G8:G11" si="0">E8+F8</f>
        <v>0</v>
      </c>
      <c r="H8" s="707">
        <f>'2) Enrollment Chart'!E$78</f>
        <v>0</v>
      </c>
      <c r="I8" s="708" t="e">
        <f t="shared" ref="I8:I11" si="1">G8/H8</f>
        <v>#DIV/0!</v>
      </c>
    </row>
    <row r="9" spans="1:10" ht="30" customHeight="1">
      <c r="B9" s="705" t="str">
        <f>"Year 3 ("&amp;CONTROL!G21&amp;")"</f>
        <v>Year 3 (2028-29)</v>
      </c>
      <c r="C9" s="706">
        <f>'8) 5 YR Budget &amp; Cash Flow Adj'!K160</f>
        <v>0</v>
      </c>
      <c r="D9" s="706">
        <f>D8*(1+'8) 5 YR Budget &amp; Cash Flow Adj'!$K$15)</f>
        <v>0</v>
      </c>
      <c r="E9" s="706">
        <f>C9*D9</f>
        <v>0</v>
      </c>
      <c r="F9" s="753">
        <v>0</v>
      </c>
      <c r="G9" s="706">
        <f t="shared" si="0"/>
        <v>0</v>
      </c>
      <c r="H9" s="707">
        <f>'2) Enrollment Chart'!F$78</f>
        <v>0</v>
      </c>
      <c r="I9" s="708" t="e">
        <f t="shared" si="1"/>
        <v>#DIV/0!</v>
      </c>
    </row>
    <row r="10" spans="1:10" ht="30" customHeight="1">
      <c r="B10" s="705" t="str">
        <f>"Year 4 ("&amp;CONTROL!G22&amp;")"</f>
        <v>Year 4 (2029-30)</v>
      </c>
      <c r="C10" s="706">
        <f>'8) 5 YR Budget &amp; Cash Flow Adj'!L160</f>
        <v>0</v>
      </c>
      <c r="D10" s="706">
        <f>D9*(1+'8) 5 YR Budget &amp; Cash Flow Adj'!$L$15)</f>
        <v>0</v>
      </c>
      <c r="E10" s="706">
        <f>C10*D10</f>
        <v>0</v>
      </c>
      <c r="F10" s="753">
        <v>0</v>
      </c>
      <c r="G10" s="706">
        <f t="shared" si="0"/>
        <v>0</v>
      </c>
      <c r="H10" s="707">
        <f>'2) Enrollment Chart'!G$78</f>
        <v>0</v>
      </c>
      <c r="I10" s="708" t="e">
        <f t="shared" si="1"/>
        <v>#DIV/0!</v>
      </c>
    </row>
    <row r="11" spans="1:10" ht="30" customHeight="1">
      <c r="B11" s="705" t="str">
        <f>"Year 5 ("&amp;CONTROL!G23&amp;")"</f>
        <v>Year 5 (2030-31)</v>
      </c>
      <c r="C11" s="706">
        <f>'8) 5 YR Budget &amp; Cash Flow Adj'!M160</f>
        <v>0</v>
      </c>
      <c r="D11" s="706">
        <f>D10*(1+'8) 5 YR Budget &amp; Cash Flow Adj'!$M$15)</f>
        <v>0</v>
      </c>
      <c r="E11" s="706">
        <f>C11*D11</f>
        <v>0</v>
      </c>
      <c r="F11" s="753">
        <v>0</v>
      </c>
      <c r="G11" s="706">
        <f t="shared" si="0"/>
        <v>0</v>
      </c>
      <c r="H11" s="707">
        <f>'2) Enrollment Chart'!H$78</f>
        <v>0</v>
      </c>
      <c r="I11" s="708" t="e">
        <f t="shared" si="1"/>
        <v>#DIV/0!</v>
      </c>
    </row>
    <row r="12" spans="1:10" ht="9.75" customHeight="1">
      <c r="B12" s="749"/>
      <c r="C12" s="750"/>
      <c r="D12" s="750"/>
      <c r="E12" s="750"/>
      <c r="G12" s="750"/>
      <c r="H12" s="751"/>
      <c r="I12" s="752"/>
    </row>
    <row r="13" spans="1:10" ht="45" customHeight="1">
      <c r="B13" s="1112" t="s">
        <v>335</v>
      </c>
      <c r="C13" s="1113"/>
      <c r="D13" s="1114"/>
      <c r="E13" s="1115" t="str">
        <f>IF(ISBLANK('2) Enrollment Chart'!D80)=TRUE,"(Enter Source on Tab 2, ""Enrollment Chart"")",'2) Enrollment Chart'!D80)</f>
        <v>(Enter Source on Tab 2, "Enrollment Chart")</v>
      </c>
      <c r="F13" s="1116"/>
      <c r="G13" s="1116"/>
      <c r="H13" s="1116"/>
      <c r="I13" s="1117"/>
    </row>
    <row r="14" spans="1:10" ht="60" customHeight="1">
      <c r="B14" s="1112" t="s">
        <v>336</v>
      </c>
      <c r="C14" s="1113"/>
      <c r="D14" s="1114"/>
      <c r="E14" s="1118"/>
      <c r="F14" s="1119"/>
      <c r="G14" s="1119"/>
      <c r="H14" s="1119"/>
      <c r="I14" s="1120"/>
    </row>
    <row r="15" spans="1:10" s="1" customFormat="1" ht="27.75" customHeight="1">
      <c r="A15"/>
      <c r="J15"/>
    </row>
    <row r="16" spans="1:10" ht="18.5">
      <c r="B16" s="1121" t="str">
        <f>"Second Largest Enrollment District:  "&amp;IF(CONTROL!B99&lt;&gt;CONTROL!$B$167,CONTROL!B99,"N/A")</f>
        <v>Second Largest Enrollment District:  N/A</v>
      </c>
      <c r="C16" s="1122"/>
      <c r="D16" s="1122"/>
      <c r="E16" s="1122"/>
      <c r="F16" s="1122"/>
      <c r="G16" s="1122"/>
      <c r="H16" s="1122"/>
      <c r="I16" s="1123"/>
    </row>
    <row r="17" spans="2:9" ht="30">
      <c r="B17" s="746" t="s">
        <v>323</v>
      </c>
      <c r="C17" s="746" t="s">
        <v>324</v>
      </c>
      <c r="D17" s="746" t="s">
        <v>325</v>
      </c>
      <c r="E17" s="747" t="s">
        <v>332</v>
      </c>
      <c r="F17" s="746" t="s">
        <v>326</v>
      </c>
      <c r="G17" s="748" t="s">
        <v>333</v>
      </c>
      <c r="H17" s="746" t="s">
        <v>327</v>
      </c>
      <c r="I17" s="748" t="s">
        <v>334</v>
      </c>
    </row>
    <row r="18" spans="2:9" ht="75">
      <c r="B18" s="704" t="s">
        <v>328</v>
      </c>
      <c r="C18" s="704" t="s">
        <v>329</v>
      </c>
      <c r="D18" s="704" t="s">
        <v>150</v>
      </c>
      <c r="E18" s="704" t="s">
        <v>151</v>
      </c>
      <c r="F18" s="704" t="s">
        <v>330</v>
      </c>
      <c r="G18" s="704" t="s">
        <v>331</v>
      </c>
      <c r="H18" s="757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04" t="s">
        <v>444</v>
      </c>
    </row>
    <row r="19" spans="2:9" ht="30" customHeight="1">
      <c r="B19" s="705" t="str">
        <f>"Year 1 ("&amp;CONTROL!G19&amp;")"</f>
        <v>Year 1 (2026-27)</v>
      </c>
      <c r="C19" s="706">
        <f>'8) 5 YR Budget &amp; Cash Flow Adj'!I161</f>
        <v>0</v>
      </c>
      <c r="D19" s="706">
        <f>'8) 5 YR Budget &amp; Cash Flow Adj'!G18*(1+'8) 5 YR Budget &amp; Cash Flow Adj'!I15)</f>
        <v>0</v>
      </c>
      <c r="E19" s="706">
        <f>C19*D19</f>
        <v>0</v>
      </c>
      <c r="F19" s="753">
        <v>0</v>
      </c>
      <c r="G19" s="706">
        <f>E19+F19</f>
        <v>0</v>
      </c>
      <c r="H19" s="707">
        <f>'2) Enrollment Chart'!D$83</f>
        <v>0</v>
      </c>
      <c r="I19" s="708" t="e">
        <f>G19/H19</f>
        <v>#DIV/0!</v>
      </c>
    </row>
    <row r="20" spans="2:9" ht="30" customHeight="1">
      <c r="B20" s="705" t="str">
        <f>"Year 2 ("&amp;CONTROL!G20&amp;")"</f>
        <v>Year 2 (2027-28)</v>
      </c>
      <c r="C20" s="706">
        <f>'8) 5 YR Budget &amp; Cash Flow Adj'!J161</f>
        <v>0</v>
      </c>
      <c r="D20" s="706">
        <f>D19*(1+'8) 5 YR Budget &amp; Cash Flow Adj'!$J$15)</f>
        <v>0</v>
      </c>
      <c r="E20" s="706">
        <f>C20*D20</f>
        <v>0</v>
      </c>
      <c r="F20" s="753">
        <v>0</v>
      </c>
      <c r="G20" s="706">
        <f t="shared" ref="G20:G23" si="2">E20+F20</f>
        <v>0</v>
      </c>
      <c r="H20" s="707">
        <f>'2) Enrollment Chart'!E$83</f>
        <v>0</v>
      </c>
      <c r="I20" s="708" t="e">
        <f t="shared" ref="I20:I23" si="3">G20/H20</f>
        <v>#DIV/0!</v>
      </c>
    </row>
    <row r="21" spans="2:9" ht="30" customHeight="1">
      <c r="B21" s="705" t="str">
        <f>"Year 3 ("&amp;CONTROL!G21&amp;")"</f>
        <v>Year 3 (2028-29)</v>
      </c>
      <c r="C21" s="706">
        <f>'8) 5 YR Budget &amp; Cash Flow Adj'!K161</f>
        <v>0</v>
      </c>
      <c r="D21" s="706">
        <f>D20*(1+'8) 5 YR Budget &amp; Cash Flow Adj'!$K$15)</f>
        <v>0</v>
      </c>
      <c r="E21" s="706">
        <f>C21*D21</f>
        <v>0</v>
      </c>
      <c r="F21" s="753">
        <v>0</v>
      </c>
      <c r="G21" s="706">
        <f t="shared" si="2"/>
        <v>0</v>
      </c>
      <c r="H21" s="707">
        <f>'2) Enrollment Chart'!F$83</f>
        <v>0</v>
      </c>
      <c r="I21" s="708" t="e">
        <f t="shared" si="3"/>
        <v>#DIV/0!</v>
      </c>
    </row>
    <row r="22" spans="2:9" ht="30" customHeight="1">
      <c r="B22" s="705" t="str">
        <f>"Year 4 ("&amp;CONTROL!G22&amp;")"</f>
        <v>Year 4 (2029-30)</v>
      </c>
      <c r="C22" s="706">
        <f>'8) 5 YR Budget &amp; Cash Flow Adj'!L161</f>
        <v>0</v>
      </c>
      <c r="D22" s="706">
        <f>D21*(1+'8) 5 YR Budget &amp; Cash Flow Adj'!$L$15)</f>
        <v>0</v>
      </c>
      <c r="E22" s="706">
        <f>C22*D22</f>
        <v>0</v>
      </c>
      <c r="F22" s="753">
        <v>0</v>
      </c>
      <c r="G22" s="706">
        <f t="shared" si="2"/>
        <v>0</v>
      </c>
      <c r="H22" s="707">
        <f>'2) Enrollment Chart'!G$83</f>
        <v>0</v>
      </c>
      <c r="I22" s="708" t="e">
        <f t="shared" si="3"/>
        <v>#DIV/0!</v>
      </c>
    </row>
    <row r="23" spans="2:9" ht="30" customHeight="1">
      <c r="B23" s="705" t="str">
        <f>"Year 5 ("&amp;CONTROL!G23&amp;")"</f>
        <v>Year 5 (2030-31)</v>
      </c>
      <c r="C23" s="706">
        <f>'8) 5 YR Budget &amp; Cash Flow Adj'!M161</f>
        <v>0</v>
      </c>
      <c r="D23" s="706">
        <f>D22*(1+'8) 5 YR Budget &amp; Cash Flow Adj'!$M$15)</f>
        <v>0</v>
      </c>
      <c r="E23" s="706">
        <f>C23*D23</f>
        <v>0</v>
      </c>
      <c r="F23" s="753">
        <v>0</v>
      </c>
      <c r="G23" s="706">
        <f t="shared" si="2"/>
        <v>0</v>
      </c>
      <c r="H23" s="707">
        <f>'2) Enrollment Chart'!H$83</f>
        <v>0</v>
      </c>
      <c r="I23" s="708" t="e">
        <f t="shared" si="3"/>
        <v>#DIV/0!</v>
      </c>
    </row>
    <row r="24" spans="2:9" ht="9.75" customHeight="1">
      <c r="B24" s="749"/>
      <c r="C24" s="750"/>
      <c r="D24" s="750"/>
      <c r="E24" s="750"/>
      <c r="G24" s="750"/>
      <c r="H24" s="751"/>
      <c r="I24" s="752"/>
    </row>
    <row r="25" spans="2:9" ht="45" customHeight="1">
      <c r="B25" s="1112" t="s">
        <v>335</v>
      </c>
      <c r="C25" s="1113"/>
      <c r="D25" s="1114"/>
      <c r="E25" s="1115" t="str">
        <f>IF(AND(CONTROL!B99&lt;&gt;CONTROL!$B$167,ISBLANK('2) Enrollment Chart'!D85)=TRUE),"(Enter Source on Tab 2, ""Enrollment Chart"")",IF(CONTROL!B99=CONTROL!$B$167,"",'2) Enrollment Chart'!D85))</f>
        <v/>
      </c>
      <c r="F25" s="1116"/>
      <c r="G25" s="1116"/>
      <c r="H25" s="1116"/>
      <c r="I25" s="1117"/>
    </row>
    <row r="26" spans="2:9" ht="60" customHeight="1">
      <c r="B26" s="1112" t="s">
        <v>336</v>
      </c>
      <c r="C26" s="1113"/>
      <c r="D26" s="1114"/>
      <c r="E26" s="1118"/>
      <c r="F26" s="1119"/>
      <c r="G26" s="1119"/>
      <c r="H26" s="1119"/>
      <c r="I26" s="1120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13:D13"/>
    <mergeCell ref="B14:D14"/>
    <mergeCell ref="E13:I13"/>
    <mergeCell ref="E14:I14"/>
    <mergeCell ref="B4:I4"/>
    <mergeCell ref="B25:D25"/>
    <mergeCell ref="E25:I25"/>
    <mergeCell ref="B26:D26"/>
    <mergeCell ref="E26:I26"/>
    <mergeCell ref="B16:I16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topLeftCell="E35" zoomScale="80" zoomScaleNormal="80" workbookViewId="0">
      <selection activeCell="B845" sqref="B168:B845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917" t="s">
        <v>153</v>
      </c>
      <c r="B1" s="917"/>
      <c r="C1" s="917"/>
      <c r="D1" s="917"/>
      <c r="E1" s="917"/>
      <c r="F1" s="917"/>
      <c r="G1" s="917"/>
      <c r="H1" s="917"/>
      <c r="I1" s="917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65" t="s">
        <v>419</v>
      </c>
      <c r="B4" s="64"/>
      <c r="K4"/>
      <c r="L4"/>
      <c r="M4"/>
      <c r="N4"/>
      <c r="O4"/>
      <c r="P4"/>
      <c r="Q4"/>
    </row>
    <row r="5" spans="1:17" ht="18.5">
      <c r="A5" s="17"/>
      <c r="B5" s="40" t="s">
        <v>170</v>
      </c>
      <c r="C5" s="884" t="s">
        <v>422</v>
      </c>
      <c r="D5" s="885"/>
      <c r="E5" s="6"/>
      <c r="F5" s="7"/>
      <c r="G5" s="7"/>
      <c r="H5" s="8"/>
      <c r="I5" s="9" t="str">
        <f>UPPER('1) School Information'!B11)</f>
        <v>ENTER SCHOOL NAME HERE</v>
      </c>
      <c r="J5" s="66">
        <f>IF(I5="Enter School Name Here",0,1)</f>
        <v>0</v>
      </c>
      <c r="L5"/>
      <c r="M5"/>
      <c r="N5"/>
      <c r="O5"/>
      <c r="P5"/>
      <c r="Q5"/>
    </row>
    <row r="6" spans="1:17" ht="18.5">
      <c r="A6" s="17"/>
      <c r="B6" s="40" t="s">
        <v>171</v>
      </c>
      <c r="C6" s="884" t="s">
        <v>422</v>
      </c>
      <c r="D6" s="885"/>
      <c r="E6" s="6"/>
      <c r="F6" s="7"/>
      <c r="G6" s="7"/>
      <c r="H6" s="8"/>
      <c r="I6" s="9" t="str">
        <f>'1) School Information'!D13</f>
        <v>enter name</v>
      </c>
      <c r="J6" s="66"/>
      <c r="L6"/>
      <c r="M6"/>
      <c r="N6"/>
      <c r="O6"/>
      <c r="P6"/>
      <c r="Q6"/>
    </row>
    <row r="7" spans="1:17" ht="18.5">
      <c r="A7" s="17"/>
      <c r="B7" s="40" t="s">
        <v>172</v>
      </c>
      <c r="C7" s="884" t="s">
        <v>422</v>
      </c>
      <c r="D7" s="885"/>
      <c r="E7" s="6"/>
      <c r="F7" s="7"/>
      <c r="G7" s="7"/>
      <c r="H7" s="8"/>
      <c r="I7" s="9" t="str">
        <f>'1) School Information'!D14</f>
        <v>enter title</v>
      </c>
      <c r="J7" s="66"/>
      <c r="L7"/>
      <c r="M7"/>
      <c r="N7"/>
      <c r="O7"/>
      <c r="P7"/>
      <c r="Q7"/>
    </row>
    <row r="8" spans="1:17" ht="18.5">
      <c r="A8" s="17"/>
      <c r="B8" s="40" t="s">
        <v>173</v>
      </c>
      <c r="C8" s="884" t="s">
        <v>422</v>
      </c>
      <c r="D8" s="885"/>
      <c r="E8" s="6"/>
      <c r="F8" s="7"/>
      <c r="G8" s="7"/>
      <c r="H8" s="8"/>
      <c r="I8" s="9" t="str">
        <f>'1) School Information'!D15</f>
        <v>enter email address</v>
      </c>
      <c r="J8" s="66"/>
      <c r="L8"/>
      <c r="M8"/>
      <c r="N8"/>
      <c r="O8"/>
      <c r="P8"/>
      <c r="Q8"/>
    </row>
    <row r="9" spans="1:17" ht="18.5">
      <c r="A9" s="17"/>
      <c r="B9" s="40" t="s">
        <v>174</v>
      </c>
      <c r="C9" s="884" t="s">
        <v>422</v>
      </c>
      <c r="D9" s="885"/>
      <c r="E9" s="6"/>
      <c r="F9" s="7"/>
      <c r="G9" s="7"/>
      <c r="H9" s="8"/>
      <c r="I9" s="9" t="str">
        <f>'1) School Information'!D16</f>
        <v>enter phone number</v>
      </c>
      <c r="J9" s="66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66"/>
      <c r="L10"/>
      <c r="M10"/>
      <c r="N10"/>
      <c r="O10"/>
      <c r="P10"/>
      <c r="Q10"/>
    </row>
    <row r="11" spans="1:17">
      <c r="B11" s="40" t="s">
        <v>169</v>
      </c>
      <c r="C11" s="884" t="s">
        <v>422</v>
      </c>
      <c r="D11" s="885"/>
      <c r="E11" s="6"/>
      <c r="F11" s="7"/>
      <c r="G11" s="7"/>
      <c r="H11" s="8"/>
      <c r="I11" s="9" t="str">
        <f>AcadYr1</f>
        <v>2026-27</v>
      </c>
      <c r="J11" s="3">
        <f>IF(I11=B18,0,1)</f>
        <v>1</v>
      </c>
      <c r="L11"/>
      <c r="M11"/>
      <c r="N11"/>
      <c r="O11"/>
      <c r="P11"/>
      <c r="Q11"/>
    </row>
    <row r="12" spans="1:17">
      <c r="B12" s="40" t="s">
        <v>424</v>
      </c>
      <c r="C12" s="884" t="s">
        <v>422</v>
      </c>
      <c r="D12" s="885"/>
      <c r="E12" s="892"/>
      <c r="F12" s="893"/>
      <c r="G12" s="894"/>
      <c r="H12" s="893"/>
      <c r="I12" s="895" t="str">
        <f>PreOpenPd</f>
        <v>July 1, 2025 - June 30, 2026</v>
      </c>
      <c r="J12" s="66"/>
      <c r="L12"/>
      <c r="M12"/>
      <c r="N12"/>
      <c r="O12"/>
      <c r="P12"/>
      <c r="Q12"/>
    </row>
    <row r="13" spans="1:17">
      <c r="B13" s="40" t="s">
        <v>421</v>
      </c>
      <c r="C13" s="884" t="s">
        <v>423</v>
      </c>
      <c r="D13" s="885"/>
      <c r="E13" s="11"/>
      <c r="F13" s="77"/>
      <c r="G13" s="77"/>
      <c r="H13" s="77"/>
      <c r="I13" s="16" t="str">
        <f>IF(J11=1,G19&amp;" through "&amp;G23,"PLEASE ENTER ""FIRST ACADEMIC YEAR"" ON TAB ""1.) SCHOOL INFORMATION.""")</f>
        <v>2026-27 through 2030-31</v>
      </c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888" t="s">
        <v>154</v>
      </c>
      <c r="L15"/>
      <c r="M15"/>
      <c r="N15"/>
      <c r="O15"/>
      <c r="P15"/>
      <c r="Q15"/>
    </row>
    <row r="16" spans="1:17">
      <c r="A16" s="896" t="s">
        <v>426</v>
      </c>
      <c r="L16"/>
      <c r="M16"/>
      <c r="N16"/>
      <c r="O16"/>
      <c r="P16"/>
      <c r="Q16"/>
    </row>
    <row r="17" spans="1:34" s="4" customFormat="1">
      <c r="A17" s="2" t="s">
        <v>162</v>
      </c>
      <c r="B17" s="4" t="s">
        <v>161</v>
      </c>
      <c r="C17" s="3" t="s">
        <v>155</v>
      </c>
      <c r="E17" s="889" t="s">
        <v>163</v>
      </c>
      <c r="F17" s="890"/>
      <c r="G17" s="890"/>
      <c r="H17" s="890"/>
      <c r="I17" s="891"/>
      <c r="J17" s="6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432</v>
      </c>
      <c r="E18" s="5" t="s">
        <v>159</v>
      </c>
      <c r="F18" s="5" t="s">
        <v>158</v>
      </c>
      <c r="G18" s="5" t="s">
        <v>160</v>
      </c>
      <c r="H18" s="5" t="s">
        <v>156</v>
      </c>
      <c r="I18" s="5" t="s">
        <v>157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2026-27</v>
      </c>
      <c r="C19" s="2">
        <v>2026</v>
      </c>
      <c r="E19" s="5" t="s">
        <v>111</v>
      </c>
      <c r="F19" s="5">
        <f>IFERROR(MATCH(AcadYr1,$B$19:$B$23,0),"")</f>
        <v>1</v>
      </c>
      <c r="G19" s="5" t="str">
        <f>IF(AcadYr1=B18,"",AcadYr1)</f>
        <v>2026-27</v>
      </c>
      <c r="H19" s="5">
        <f>IFERROR(VLOOKUP(F19,$A$19:$C$28,3),"")</f>
        <v>2026</v>
      </c>
      <c r="I19" s="5">
        <f>IFERROR(H19+1,"")</f>
        <v>2027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2027-28</v>
      </c>
      <c r="C20" s="2">
        <f t="shared" ref="C20:C28" si="1">C19+1</f>
        <v>2027</v>
      </c>
      <c r="E20" s="5" t="s">
        <v>112</v>
      </c>
      <c r="F20" s="5">
        <f>IFERROR(F19+1,"")</f>
        <v>2</v>
      </c>
      <c r="G20" s="5" t="str">
        <f>IFERROR(VLOOKUP(F20,$A$19:$C$28,2),"")</f>
        <v>2027-28</v>
      </c>
      <c r="H20" s="5">
        <f>IFERROR(VLOOKUP(F20,$A$19:$C$28,3),"")</f>
        <v>2027</v>
      </c>
      <c r="I20" s="5">
        <f>IFERROR(H20+1,"")</f>
        <v>2028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2028-29</v>
      </c>
      <c r="C21" s="2">
        <f t="shared" si="1"/>
        <v>2028</v>
      </c>
      <c r="E21" s="5" t="s">
        <v>113</v>
      </c>
      <c r="F21" s="5">
        <f>IFERROR(F20+1,"")</f>
        <v>3</v>
      </c>
      <c r="G21" s="5" t="str">
        <f>IFERROR(VLOOKUP(F21,$A$19:$C$28,2),"")</f>
        <v>2028-29</v>
      </c>
      <c r="H21" s="5">
        <f>IFERROR(VLOOKUP(F21,$A$19:$C$28,3),"")</f>
        <v>2028</v>
      </c>
      <c r="I21" s="5">
        <f>IFERROR(H21+1,"")</f>
        <v>2029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2029-30</v>
      </c>
      <c r="C22" s="2">
        <f t="shared" si="1"/>
        <v>2029</v>
      </c>
      <c r="E22" s="5" t="s">
        <v>114</v>
      </c>
      <c r="F22" s="5">
        <f>IFERROR(F21+1,"")</f>
        <v>4</v>
      </c>
      <c r="G22" s="5" t="str">
        <f>IFERROR(VLOOKUP(F22,$A$19:$C$28,2),"")</f>
        <v>2029-30</v>
      </c>
      <c r="H22" s="5">
        <f>IFERROR(VLOOKUP(F22,$A$19:$C$28,3),"")</f>
        <v>2029</v>
      </c>
      <c r="I22" s="5">
        <f>IFERROR(H22+1,"")</f>
        <v>2030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2030-31</v>
      </c>
      <c r="C23" s="2">
        <f t="shared" si="1"/>
        <v>2030</v>
      </c>
      <c r="E23" s="5" t="s">
        <v>115</v>
      </c>
      <c r="F23" s="5">
        <f>IFERROR(F22+1,"")</f>
        <v>5</v>
      </c>
      <c r="G23" s="5" t="str">
        <f>IFERROR(VLOOKUP(F23,$A$19:$C$28,2),"")</f>
        <v>2030-31</v>
      </c>
      <c r="H23" s="5">
        <f>IFERROR(VLOOKUP(F23,$A$19:$C$28,3),"")</f>
        <v>2030</v>
      </c>
      <c r="I23" s="5">
        <f>IFERROR(H23+1,"")</f>
        <v>2031</v>
      </c>
    </row>
    <row r="24" spans="1:34">
      <c r="A24" s="1">
        <v>6</v>
      </c>
      <c r="B24" s="1" t="str">
        <f t="shared" si="0"/>
        <v>2031-32</v>
      </c>
      <c r="C24" s="2">
        <f t="shared" si="1"/>
        <v>2031</v>
      </c>
      <c r="J24" s="67"/>
      <c r="L24"/>
      <c r="M24"/>
    </row>
    <row r="25" spans="1:34">
      <c r="A25" s="1">
        <v>7</v>
      </c>
      <c r="B25" s="1" t="str">
        <f t="shared" si="0"/>
        <v>2032-33</v>
      </c>
      <c r="C25" s="2">
        <f t="shared" si="1"/>
        <v>2032</v>
      </c>
      <c r="J25"/>
      <c r="L25"/>
      <c r="M25"/>
    </row>
    <row r="26" spans="1:34">
      <c r="A26" s="1">
        <v>8</v>
      </c>
      <c r="B26" s="1" t="str">
        <f t="shared" si="0"/>
        <v>2033-34</v>
      </c>
      <c r="C26" s="2">
        <f t="shared" si="1"/>
        <v>2033</v>
      </c>
      <c r="J26"/>
      <c r="L26"/>
      <c r="M26"/>
    </row>
    <row r="27" spans="1:34">
      <c r="A27" s="1">
        <v>9</v>
      </c>
      <c r="B27" s="1" t="str">
        <f t="shared" si="0"/>
        <v>2034-35</v>
      </c>
      <c r="C27" s="2">
        <f t="shared" si="1"/>
        <v>2034</v>
      </c>
      <c r="E27" s="974" t="s">
        <v>455</v>
      </c>
      <c r="F27" s="889" t="s">
        <v>456</v>
      </c>
      <c r="G27" s="889"/>
      <c r="H27" s="889"/>
      <c r="I27" s="889"/>
      <c r="J27" s="67"/>
      <c r="L27"/>
      <c r="M27"/>
    </row>
    <row r="28" spans="1:34" ht="30" customHeight="1">
      <c r="A28" s="100">
        <v>10</v>
      </c>
      <c r="B28" s="100" t="str">
        <f>C28&amp;"-"&amp;RIGHT(C28+1,2)</f>
        <v>2035-36</v>
      </c>
      <c r="C28" s="148">
        <f t="shared" si="1"/>
        <v>2035</v>
      </c>
      <c r="E28" s="975">
        <f>IF(I11=B19,0.1,IF(I11=B20,0.12,0))</f>
        <v>0.1</v>
      </c>
      <c r="F28" s="1124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125"/>
      <c r="H28" s="1125"/>
      <c r="I28" s="1126"/>
      <c r="J28" s="67"/>
      <c r="L28"/>
      <c r="M28"/>
    </row>
    <row r="29" spans="1:34">
      <c r="J29" s="67"/>
      <c r="L29"/>
      <c r="M29"/>
    </row>
    <row r="30" spans="1:34">
      <c r="A30" s="896" t="s">
        <v>425</v>
      </c>
      <c r="J30" s="1"/>
    </row>
    <row r="31" spans="1:34">
      <c r="A31" s="2" t="s">
        <v>162</v>
      </c>
      <c r="B31" s="1" t="s">
        <v>420</v>
      </c>
      <c r="E31" s="10"/>
    </row>
    <row r="32" spans="1:34">
      <c r="B32" s="15" t="s">
        <v>432</v>
      </c>
      <c r="C32" s="927"/>
    </row>
    <row r="33" spans="1:11">
      <c r="B33" s="926"/>
      <c r="C33" s="928"/>
      <c r="D33" s="929"/>
    </row>
    <row r="34" spans="1:11">
      <c r="B34" s="926" t="str">
        <f>IFERROR("July 1, "&amp;VLOOKUP(AcadYr1,B19:C28,2,FALSE)-1&amp;" - June 30, "&amp;VLOOKUP(AcadYr1,B19:C28,2,FALSE),"")</f>
        <v>July 1, 2025 - June 30, 2026</v>
      </c>
      <c r="C34" s="928"/>
      <c r="D34" s="929"/>
    </row>
    <row r="35" spans="1:11">
      <c r="C35" s="859"/>
    </row>
    <row r="38" spans="1:11">
      <c r="K38"/>
    </row>
    <row r="39" spans="1:11">
      <c r="A39" s="65" t="s">
        <v>175</v>
      </c>
      <c r="K39"/>
    </row>
    <row r="40" spans="1:11">
      <c r="A40" s="1">
        <v>1</v>
      </c>
      <c r="B40" s="12" t="s">
        <v>338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339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754" t="s">
        <v>337</v>
      </c>
      <c r="C42" s="755"/>
      <c r="D42" s="755"/>
      <c r="E42" s="755"/>
      <c r="F42" s="755"/>
      <c r="G42" s="755"/>
      <c r="H42" s="755"/>
      <c r="I42" s="756"/>
    </row>
    <row r="44" spans="1:11">
      <c r="A44" s="65" t="s">
        <v>200</v>
      </c>
    </row>
    <row r="45" spans="1:11">
      <c r="A45" s="1">
        <v>0</v>
      </c>
      <c r="B45" s="1" t="s">
        <v>431</v>
      </c>
    </row>
    <row r="46" spans="1:11">
      <c r="A46" s="1">
        <v>1</v>
      </c>
      <c r="B46" s="1" t="s">
        <v>201</v>
      </c>
    </row>
    <row r="47" spans="1:11">
      <c r="A47" s="1">
        <v>2</v>
      </c>
      <c r="B47" s="1" t="s">
        <v>202</v>
      </c>
    </row>
    <row r="48" spans="1:11">
      <c r="A48" s="1">
        <v>3</v>
      </c>
      <c r="B48" s="1" t="s">
        <v>203</v>
      </c>
    </row>
    <row r="50" spans="1:20">
      <c r="A50" s="65" t="s">
        <v>176</v>
      </c>
    </row>
    <row r="51" spans="1:20">
      <c r="A51" s="65"/>
      <c r="E51" s="69" t="s">
        <v>231</v>
      </c>
      <c r="F51" s="68"/>
      <c r="G51" s="68"/>
      <c r="H51" s="68"/>
      <c r="I51" s="68"/>
      <c r="L51" s="65" t="s">
        <v>398</v>
      </c>
    </row>
    <row r="52" spans="1:20">
      <c r="E52" s="56" t="str">
        <f>G19</f>
        <v>2026-27</v>
      </c>
      <c r="F52" s="56" t="str">
        <f>G20</f>
        <v>2027-28</v>
      </c>
      <c r="G52" s="56" t="str">
        <f>G21</f>
        <v>2028-29</v>
      </c>
      <c r="H52" s="56" t="str">
        <f>G22</f>
        <v>2029-30</v>
      </c>
      <c r="I52" s="56" t="str">
        <f>G23</f>
        <v>2030-31</v>
      </c>
      <c r="L52" s="857" t="s">
        <v>399</v>
      </c>
      <c r="M52" s="879" t="s">
        <v>401</v>
      </c>
      <c r="N52" s="1127" t="s">
        <v>400</v>
      </c>
      <c r="O52" s="1128"/>
      <c r="P52" s="1128"/>
      <c r="Q52" s="1128"/>
      <c r="R52" s="1128"/>
      <c r="S52" s="1128"/>
      <c r="T52" s="1129"/>
    </row>
    <row r="53" spans="1:20">
      <c r="B53" s="1" t="s">
        <v>208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856">
        <f ca="1">IF(COUNTIF('3) Staffing Plan'!D7:H7,"Complete*")&gt;0,1,0)</f>
        <v>1</v>
      </c>
      <c r="M53" s="47">
        <v>1</v>
      </c>
      <c r="N53" s="1133" t="s">
        <v>403</v>
      </c>
      <c r="O53" s="1134"/>
      <c r="P53" s="1134"/>
      <c r="Q53" s="1134"/>
      <c r="R53" s="1134"/>
      <c r="S53" s="1134"/>
      <c r="T53" s="1135"/>
    </row>
    <row r="54" spans="1:20" ht="15.5" thickBot="1">
      <c r="B54" s="1" t="s">
        <v>224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877">
        <f ca="1">IF(COUNTIF('3) Staffing Plan'!D7:H7,"fix*")&gt;0,2,0)</f>
        <v>0</v>
      </c>
      <c r="M54" s="47">
        <v>2</v>
      </c>
      <c r="N54" s="1133" t="s">
        <v>404</v>
      </c>
      <c r="O54" s="1134"/>
      <c r="P54" s="1134"/>
      <c r="Q54" s="1134"/>
      <c r="R54" s="1134"/>
      <c r="S54" s="1134"/>
      <c r="T54" s="1135"/>
    </row>
    <row r="55" spans="1:20" ht="15.5" thickBot="1">
      <c r="B55" s="1" t="s">
        <v>209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878">
        <f ca="1">SUM(L53:L54)</f>
        <v>1</v>
      </c>
      <c r="M55" s="880">
        <v>3</v>
      </c>
      <c r="N55" s="1133" t="s">
        <v>402</v>
      </c>
      <c r="O55" s="1134"/>
      <c r="P55" s="1134"/>
      <c r="Q55" s="1134"/>
      <c r="R55" s="1134"/>
      <c r="S55" s="1134"/>
      <c r="T55" s="1135"/>
    </row>
    <row r="57" spans="1:20">
      <c r="B57" s="1" t="s">
        <v>95</v>
      </c>
      <c r="E57" s="55" t="str">
        <f ca="1">IF(E53+E54=0,"Complete Tab 2",IF(E53=E54,E54,"Fix Errors Tab 2"))</f>
        <v>Complete Tab 2</v>
      </c>
      <c r="F57" s="55" t="str">
        <f t="shared" ref="F57:I57" ca="1" si="2">IF(F53+F54=0,"Complete Tab 2",IF(F53=F54,F54,"Fix Errors Tab 2"))</f>
        <v>Complete Tab 2</v>
      </c>
      <c r="G57" s="55" t="str">
        <f t="shared" ca="1" si="2"/>
        <v>Complete Tab 2</v>
      </c>
      <c r="H57" s="55" t="str">
        <f t="shared" ca="1" si="2"/>
        <v>Complete Tab 2</v>
      </c>
      <c r="I57" s="55" t="str">
        <f t="shared" ca="1" si="2"/>
        <v>Complete Tab 2</v>
      </c>
    </row>
    <row r="59" spans="1:20" ht="15.5" thickBot="1"/>
    <row r="60" spans="1:20" ht="19" thickBot="1">
      <c r="D60" s="61" t="s">
        <v>409</v>
      </c>
      <c r="E60" s="62"/>
      <c r="F60" s="62"/>
      <c r="G60" s="62"/>
      <c r="H60" s="62"/>
      <c r="I60" s="63"/>
    </row>
    <row r="61" spans="1:20">
      <c r="D61" s="918" t="s">
        <v>206</v>
      </c>
      <c r="E61" s="919"/>
      <c r="F61" s="919"/>
      <c r="G61" s="919"/>
      <c r="H61" s="919"/>
      <c r="I61" s="920"/>
    </row>
    <row r="62" spans="1:20">
      <c r="D62" s="49" t="s">
        <v>205</v>
      </c>
      <c r="E62" s="20" t="str">
        <f>CONTROL!$G$19</f>
        <v>2026-27</v>
      </c>
      <c r="F62" s="20" t="str">
        <f>CONTROL!$G$20</f>
        <v>2027-28</v>
      </c>
      <c r="G62" s="20" t="str">
        <f>CONTROL!$G$21</f>
        <v>2028-29</v>
      </c>
      <c r="H62" s="20" t="str">
        <f>CONTROL!$G$22</f>
        <v>2029-30</v>
      </c>
      <c r="I62" s="50" t="str">
        <f>CONTROL!$G$23</f>
        <v>2030-31</v>
      </c>
      <c r="J62" s="1"/>
    </row>
    <row r="63" spans="1:20">
      <c r="D63" s="51" t="s">
        <v>148</v>
      </c>
      <c r="E63" s="45" t="str">
        <f>IF('2) Enrollment Chart'!D7&gt;0,$D63,"")</f>
        <v/>
      </c>
      <c r="F63" s="45" t="str">
        <f>IF('2) Enrollment Chart'!E7&gt;0,$D63,"")</f>
        <v/>
      </c>
      <c r="G63" s="45" t="str">
        <f>IF('2) Enrollment Chart'!F7&gt;0,$D63,"")</f>
        <v/>
      </c>
      <c r="H63" s="45" t="str">
        <f>IF('2) Enrollment Chart'!G7&gt;0,$D63,"")</f>
        <v/>
      </c>
      <c r="I63" s="53" t="str">
        <f>IF('2) Enrollment Chart'!H7&gt;0,$D63,"")</f>
        <v/>
      </c>
    </row>
    <row r="64" spans="1:20">
      <c r="D64" s="52">
        <v>1</v>
      </c>
      <c r="E64" s="45" t="str">
        <f>IF('2) Enrollment Chart'!D8&gt;0,$D64,"")</f>
        <v/>
      </c>
      <c r="F64" s="45" t="str">
        <f>IF('2) Enrollment Chart'!E8&gt;0,$D64,"")</f>
        <v/>
      </c>
      <c r="G64" s="45" t="str">
        <f>IF('2) Enrollment Chart'!F8&gt;0,$D64,"")</f>
        <v/>
      </c>
      <c r="H64" s="45" t="str">
        <f>IF('2) Enrollment Chart'!G8&gt;0,$D64,"")</f>
        <v/>
      </c>
      <c r="I64" s="53" t="str">
        <f>IF('2) Enrollment Chart'!H8&gt;0,$D64,"")</f>
        <v/>
      </c>
    </row>
    <row r="65" spans="3:9">
      <c r="D65" s="52">
        <v>2</v>
      </c>
      <c r="E65" s="45" t="str">
        <f>IF('2) Enrollment Chart'!D9&gt;0,$D65,"")</f>
        <v/>
      </c>
      <c r="F65" s="45" t="str">
        <f>IF('2) Enrollment Chart'!E9&gt;0,$D65,"")</f>
        <v/>
      </c>
      <c r="G65" s="45" t="str">
        <f>IF('2) Enrollment Chart'!F9&gt;0,$D65,"")</f>
        <v/>
      </c>
      <c r="H65" s="45" t="str">
        <f>IF('2) Enrollment Chart'!G9&gt;0,$D65,"")</f>
        <v/>
      </c>
      <c r="I65" s="53" t="str">
        <f>IF('2) Enrollment Chart'!H9&gt;0,$D65,"")</f>
        <v/>
      </c>
    </row>
    <row r="66" spans="3:9">
      <c r="D66" s="52">
        <v>3</v>
      </c>
      <c r="E66" s="45" t="str">
        <f>IF('2) Enrollment Chart'!D10&gt;0,$D66,"")</f>
        <v/>
      </c>
      <c r="F66" s="45" t="str">
        <f>IF('2) Enrollment Chart'!E10&gt;0,$D66,"")</f>
        <v/>
      </c>
      <c r="G66" s="45" t="str">
        <f>IF('2) Enrollment Chart'!F10&gt;0,$D66,"")</f>
        <v/>
      </c>
      <c r="H66" s="45" t="str">
        <f>IF('2) Enrollment Chart'!G10&gt;0,$D66,"")</f>
        <v/>
      </c>
      <c r="I66" s="53" t="str">
        <f>IF('2) Enrollment Chart'!H10&gt;0,$D66,"")</f>
        <v/>
      </c>
    </row>
    <row r="67" spans="3:9">
      <c r="D67" s="52">
        <v>4</v>
      </c>
      <c r="E67" s="45" t="str">
        <f>IF('2) Enrollment Chart'!D11&gt;0,$D67,"")</f>
        <v/>
      </c>
      <c r="F67" s="45" t="str">
        <f>IF('2) Enrollment Chart'!E11&gt;0,$D67,"")</f>
        <v/>
      </c>
      <c r="G67" s="45" t="str">
        <f>IF('2) Enrollment Chart'!F11&gt;0,$D67,"")</f>
        <v/>
      </c>
      <c r="H67" s="45" t="str">
        <f>IF('2) Enrollment Chart'!G11&gt;0,$D67,"")</f>
        <v/>
      </c>
      <c r="I67" s="53" t="str">
        <f>IF('2) Enrollment Chart'!H11&gt;0,$D67,"")</f>
        <v/>
      </c>
    </row>
    <row r="68" spans="3:9">
      <c r="D68" s="52">
        <v>5</v>
      </c>
      <c r="E68" s="45" t="str">
        <f>IF('2) Enrollment Chart'!D12&gt;0,$D68,"")</f>
        <v/>
      </c>
      <c r="F68" s="45" t="str">
        <f>IF('2) Enrollment Chart'!E12&gt;0,$D68,"")</f>
        <v/>
      </c>
      <c r="G68" s="45" t="str">
        <f>IF('2) Enrollment Chart'!F12&gt;0,$D68,"")</f>
        <v/>
      </c>
      <c r="H68" s="45" t="str">
        <f>IF('2) Enrollment Chart'!G12&gt;0,$D68,"")</f>
        <v/>
      </c>
      <c r="I68" s="53" t="str">
        <f>IF('2) Enrollment Chart'!H12&gt;0,$D68,"")</f>
        <v/>
      </c>
    </row>
    <row r="69" spans="3:9">
      <c r="D69" s="52">
        <v>6</v>
      </c>
      <c r="E69" s="45" t="str">
        <f>IF('2) Enrollment Chart'!D13&gt;0,$D69,"")</f>
        <v/>
      </c>
      <c r="F69" s="45" t="str">
        <f>IF('2) Enrollment Chart'!E13&gt;0,$D69,"")</f>
        <v/>
      </c>
      <c r="G69" s="45" t="str">
        <f>IF('2) Enrollment Chart'!F13&gt;0,$D69,"")</f>
        <v/>
      </c>
      <c r="H69" s="45" t="str">
        <f>IF('2) Enrollment Chart'!G13&gt;0,$D69,"")</f>
        <v/>
      </c>
      <c r="I69" s="53" t="str">
        <f>IF('2) Enrollment Chart'!H13&gt;0,$D69,"")</f>
        <v/>
      </c>
    </row>
    <row r="70" spans="3:9">
      <c r="D70" s="52">
        <v>7</v>
      </c>
      <c r="E70" s="45" t="str">
        <f>IF('2) Enrollment Chart'!D14&gt;0,$D70,"")</f>
        <v/>
      </c>
      <c r="F70" s="45" t="str">
        <f>IF('2) Enrollment Chart'!E14&gt;0,$D70,"")</f>
        <v/>
      </c>
      <c r="G70" s="45" t="str">
        <f>IF('2) Enrollment Chart'!F14&gt;0,$D70,"")</f>
        <v/>
      </c>
      <c r="H70" s="45" t="str">
        <f>IF('2) Enrollment Chart'!G14&gt;0,$D70,"")</f>
        <v/>
      </c>
      <c r="I70" s="53" t="str">
        <f>IF('2) Enrollment Chart'!H14&gt;0,$D70,"")</f>
        <v/>
      </c>
    </row>
    <row r="71" spans="3:9">
      <c r="D71" s="52">
        <v>8</v>
      </c>
      <c r="E71" s="45" t="str">
        <f>IF('2) Enrollment Chart'!D15&gt;0,$D71,"")</f>
        <v/>
      </c>
      <c r="F71" s="45" t="str">
        <f>IF('2) Enrollment Chart'!E15&gt;0,$D71,"")</f>
        <v/>
      </c>
      <c r="G71" s="45" t="str">
        <f>IF('2) Enrollment Chart'!F15&gt;0,$D71,"")</f>
        <v/>
      </c>
      <c r="H71" s="45" t="str">
        <f>IF('2) Enrollment Chart'!G15&gt;0,$D71,"")</f>
        <v/>
      </c>
      <c r="I71" s="53" t="str">
        <f>IF('2) Enrollment Chart'!H15&gt;0,$D71,"")</f>
        <v/>
      </c>
    </row>
    <row r="72" spans="3:9">
      <c r="D72" s="52">
        <v>9</v>
      </c>
      <c r="E72" s="45" t="str">
        <f>IF('2) Enrollment Chart'!D16&gt;0,$D72,"")</f>
        <v/>
      </c>
      <c r="F72" s="45" t="str">
        <f>IF('2) Enrollment Chart'!E16&gt;0,$D72,"")</f>
        <v/>
      </c>
      <c r="G72" s="45" t="str">
        <f>IF('2) Enrollment Chart'!F16&gt;0,$D72,"")</f>
        <v/>
      </c>
      <c r="H72" s="45" t="str">
        <f>IF('2) Enrollment Chart'!G16&gt;0,$D72,"")</f>
        <v/>
      </c>
      <c r="I72" s="53" t="str">
        <f>IF('2) Enrollment Chart'!H16&gt;0,$D72,"")</f>
        <v/>
      </c>
    </row>
    <row r="73" spans="3:9">
      <c r="D73" s="52">
        <v>10</v>
      </c>
      <c r="E73" s="45" t="str">
        <f>IF('2) Enrollment Chart'!D17&gt;0,$D73,"")</f>
        <v/>
      </c>
      <c r="F73" s="45" t="str">
        <f>IF('2) Enrollment Chart'!E17&gt;0,$D73,"")</f>
        <v/>
      </c>
      <c r="G73" s="45" t="str">
        <f>IF('2) Enrollment Chart'!F17&gt;0,$D73,"")</f>
        <v/>
      </c>
      <c r="H73" s="45" t="str">
        <f>IF('2) Enrollment Chart'!G17&gt;0,$D73,"")</f>
        <v/>
      </c>
      <c r="I73" s="53" t="str">
        <f>IF('2) Enrollment Chart'!H17&gt;0,$D73,"")</f>
        <v/>
      </c>
    </row>
    <row r="74" spans="3:9">
      <c r="D74" s="52">
        <v>11</v>
      </c>
      <c r="E74" s="45" t="str">
        <f>IF('2) Enrollment Chart'!D18&gt;0,$D74,"")</f>
        <v/>
      </c>
      <c r="F74" s="45" t="str">
        <f>IF('2) Enrollment Chart'!E18&gt;0,$D74,"")</f>
        <v/>
      </c>
      <c r="G74" s="45" t="str">
        <f>IF('2) Enrollment Chart'!F18&gt;0,$D74,"")</f>
        <v/>
      </c>
      <c r="H74" s="45" t="str">
        <f>IF('2) Enrollment Chart'!G18&gt;0,$D74,"")</f>
        <v/>
      </c>
      <c r="I74" s="53" t="str">
        <f>IF('2) Enrollment Chart'!H18&gt;0,$D74,"")</f>
        <v/>
      </c>
    </row>
    <row r="75" spans="3:9">
      <c r="D75" s="52">
        <v>12</v>
      </c>
      <c r="E75" s="45" t="str">
        <f>IF('2) Enrollment Chart'!D19&gt;0,$D75,"")</f>
        <v/>
      </c>
      <c r="F75" s="45" t="str">
        <f>IF('2) Enrollment Chart'!E19&gt;0,$D75,"")</f>
        <v/>
      </c>
      <c r="G75" s="45" t="str">
        <f>IF('2) Enrollment Chart'!F19&gt;0,$D75,"")</f>
        <v/>
      </c>
      <c r="H75" s="45" t="str">
        <f>IF('2) Enrollment Chart'!G19&gt;0,$D75,"")</f>
        <v/>
      </c>
      <c r="I75" s="53" t="str">
        <f>IF('2) Enrollment Chart'!H19&gt;0,$D75,"")</f>
        <v/>
      </c>
    </row>
    <row r="76" spans="3:9">
      <c r="D76" s="59" t="s">
        <v>207</v>
      </c>
      <c r="E76" s="60"/>
      <c r="F76" s="57"/>
      <c r="G76" s="57"/>
      <c r="H76" s="57"/>
      <c r="I76" s="58"/>
    </row>
    <row r="77" spans="3:9">
      <c r="D77" s="49" t="s">
        <v>205</v>
      </c>
      <c r="E77" s="20" t="str">
        <f>CONTROL!$G$19</f>
        <v>2026-27</v>
      </c>
      <c r="F77" s="20" t="str">
        <f>CONTROL!$G$20</f>
        <v>2027-28</v>
      </c>
      <c r="G77" s="20" t="str">
        <f>CONTROL!$G$21</f>
        <v>2028-29</v>
      </c>
      <c r="H77" s="20" t="str">
        <f>CONTROL!$G$22</f>
        <v>2029-30</v>
      </c>
      <c r="I77" s="50" t="str">
        <f>CONTROL!$G$23</f>
        <v>2030-31</v>
      </c>
    </row>
    <row r="78" spans="3:9">
      <c r="C78" s="861"/>
      <c r="D78" s="51" t="s">
        <v>148</v>
      </c>
      <c r="E78" s="46" t="str">
        <f>E63</f>
        <v/>
      </c>
      <c r="F78" s="46" t="str">
        <f t="shared" ref="F78:I78" si="3">F63</f>
        <v/>
      </c>
      <c r="G78" s="46" t="str">
        <f t="shared" si="3"/>
        <v/>
      </c>
      <c r="H78" s="46" t="str">
        <f t="shared" si="3"/>
        <v/>
      </c>
      <c r="I78" s="921" t="str">
        <f t="shared" si="3"/>
        <v/>
      </c>
    </row>
    <row r="79" spans="3:9">
      <c r="C79" s="861"/>
      <c r="D79" s="52">
        <v>1</v>
      </c>
      <c r="E79" s="45" t="str">
        <f>IF(E63="",E64,IF(AND(E64&lt;&gt;"",E65&lt;&gt;""),"",IF(AND(E64&lt;&gt;"",E65=""),"-"&amp;E64,IF(AND(E64&lt;&gt;"",E65="",SUM(E66:E$75)&gt;0),E64&amp;", ",IF(SUM(E65:E$75)&gt;0,", ","")))))</f>
        <v/>
      </c>
      <c r="F79" s="45" t="str">
        <f>IF(F63="",F64,IF(AND(F64&lt;&gt;"",F65&lt;&gt;""),"",IF(AND(F64&lt;&gt;"",F65=""),"-"&amp;F64,IF(AND(F64&lt;&gt;"",F65="",SUM(F66:F$75)&gt;0),F64&amp;", ",IF(SUM(F65:F$75)&gt;0,", ","")))))</f>
        <v/>
      </c>
      <c r="G79" s="45" t="str">
        <f>IF(G63="",G64,IF(AND(G64&lt;&gt;"",G65&lt;&gt;""),"",IF(AND(G64&lt;&gt;"",G65=""),"-"&amp;G64,IF(AND(G64&lt;&gt;"",G65="",SUM(G66:G$75)&gt;0),G64&amp;", ",IF(SUM(G65:G$75)&gt;0,", ","")))))</f>
        <v/>
      </c>
      <c r="H79" s="45" t="str">
        <f>IF(H63="",H64,IF(AND(H64&lt;&gt;"",H65&lt;&gt;""),"",IF(AND(H64&lt;&gt;"",H65=""),"-"&amp;H64,IF(AND(H64&lt;&gt;"",H65="",SUM(H66:H$75)&gt;0),H64&amp;", ",IF(SUM(H65:H$75)&gt;0,", ","")))))</f>
        <v/>
      </c>
      <c r="I79" s="53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861"/>
      <c r="D80" s="52">
        <v>2</v>
      </c>
      <c r="E80" s="45" t="str">
        <f>IF(E64="",E65,IF(AND(E65&lt;&gt;"",E66&lt;&gt;""),"",IF(AND(E65&lt;&gt;"",E66=""),"-"&amp;E65,IF(AND(E65&lt;&gt;"",E66="",SUM(E67:E$75)&gt;0),E65&amp;", ",IF(SUM(E66:E$75)&gt;0,", ","")))))</f>
        <v/>
      </c>
      <c r="F80" s="45" t="str">
        <f>IF(F64="",F65,IF(AND(F65&lt;&gt;"",F66&lt;&gt;""),"",IF(AND(F65&lt;&gt;"",F66=""),"-"&amp;F65,IF(AND(F65&lt;&gt;"",F66="",SUM(F67:F$75)&gt;0),F65&amp;", ",IF(SUM(F66:F$75)&gt;0,", ","")))))</f>
        <v/>
      </c>
      <c r="G80" s="45" t="str">
        <f>IF(G64="",G65,IF(AND(G65&lt;&gt;"",G66&lt;&gt;""),"",IF(AND(G65&lt;&gt;"",G66=""),"-"&amp;G65,IF(AND(G65&lt;&gt;"",G66="",SUM(G67:G$75)&gt;0),G65&amp;", ",IF(SUM(G66:G$75)&gt;0,", ","")))))</f>
        <v/>
      </c>
      <c r="H80" s="45" t="str">
        <f>IF(H64="",H65,IF(AND(H65&lt;&gt;"",H66&lt;&gt;""),"",IF(AND(H65&lt;&gt;"",H66=""),"-"&amp;H65,IF(AND(H65&lt;&gt;"",H66="",SUM(H67:H$75)&gt;0),H65&amp;", ",IF(SUM(H66:H$75)&gt;0,", ","")))))</f>
        <v/>
      </c>
      <c r="I80" s="53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862"/>
      <c r="D81" s="52">
        <v>3</v>
      </c>
      <c r="E81" s="45" t="str">
        <f>IF(E65="",E66,IF(AND(E66&lt;&gt;"",E67&lt;&gt;""),"",IF(AND(E66&lt;&gt;"",E67=""),"-"&amp;E66,IF(AND(E66&lt;&gt;"",E67="",SUM(E68:E$75)&gt;0),E66&amp;", ",IF(SUM(E67:E$75)&gt;0,", ","")))))</f>
        <v/>
      </c>
      <c r="F81" s="45" t="str">
        <f>IF(F65="",F66,IF(AND(F66&lt;&gt;"",F67&lt;&gt;""),"",IF(AND(F66&lt;&gt;"",F67=""),"-"&amp;F66,IF(AND(F66&lt;&gt;"",F67="",SUM(F68:F$75)&gt;0),F66&amp;", ",IF(SUM(F67:F$75)&gt;0,", ","")))))</f>
        <v/>
      </c>
      <c r="G81" s="45" t="str">
        <f>IF(G65="",G66,IF(AND(G66&lt;&gt;"",G67&lt;&gt;""),"",IF(AND(G66&lt;&gt;"",G67=""),"-"&amp;G66,IF(AND(G66&lt;&gt;"",G67="",SUM(G68:G$75)&gt;0),G66&amp;", ",IF(SUM(G67:G$75)&gt;0,", ","")))))</f>
        <v/>
      </c>
      <c r="H81" s="45" t="str">
        <f>IF(H65="",H66,IF(AND(H66&lt;&gt;"",H67&lt;&gt;""),"",IF(AND(H66&lt;&gt;"",H67=""),"-"&amp;H66,IF(AND(H66&lt;&gt;"",H67="",SUM(H68:H$75)&gt;0),H66&amp;", ",IF(SUM(H67:H$75)&gt;0,", ","")))))</f>
        <v/>
      </c>
      <c r="I81" s="53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861"/>
      <c r="D82" s="52">
        <v>4</v>
      </c>
      <c r="E82" s="45" t="str">
        <f>IF(E66="",E67,IF(AND(E67&lt;&gt;"",E68&lt;&gt;""),"",IF(AND(E67&lt;&gt;"",E68=""),"-"&amp;E67,IF(AND(E67&lt;&gt;"",E68="",SUM(E69:E$75)&gt;0),E67&amp;", ",IF(SUM(E68:E$75)&gt;0,", ","")))))</f>
        <v/>
      </c>
      <c r="F82" s="45" t="str">
        <f>IF(F66="",F67,IF(AND(F67&lt;&gt;"",F68&lt;&gt;""),"",IF(AND(F67&lt;&gt;"",F68=""),"-"&amp;F67,IF(AND(F67&lt;&gt;"",F68="",SUM(F69:F$75)&gt;0),F67&amp;", ",IF(SUM(F68:F$75)&gt;0,", ","")))))</f>
        <v/>
      </c>
      <c r="G82" s="45" t="str">
        <f>IF(G66="",G67,IF(AND(G67&lt;&gt;"",G68&lt;&gt;""),"",IF(AND(G67&lt;&gt;"",G68=""),"-"&amp;G67,IF(AND(G67&lt;&gt;"",G68="",SUM(G69:G$75)&gt;0),G67&amp;", ",IF(SUM(G68:G$75)&gt;0,", ","")))))</f>
        <v/>
      </c>
      <c r="H82" s="45" t="str">
        <f>IF(H66="",H67,IF(AND(H67&lt;&gt;"",H68&lt;&gt;""),"",IF(AND(H67&lt;&gt;"",H68=""),"-"&amp;H67,IF(AND(H67&lt;&gt;"",H68="",SUM(H69:H$75)&gt;0),H67&amp;", ",IF(SUM(H68:H$75)&gt;0,", ","")))))</f>
        <v/>
      </c>
      <c r="I82" s="53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861"/>
      <c r="D83" s="52">
        <v>5</v>
      </c>
      <c r="E83" s="45" t="str">
        <f>IF(E67="",E68,IF(AND(E68&lt;&gt;"",E69&lt;&gt;""),"",IF(AND(E68&lt;&gt;"",E69=""),"-"&amp;E68,IF(AND(E68&lt;&gt;"",E69="",SUM(E70:E$75)&gt;0),E68&amp;", ",IF(SUM(E69:E$75)&gt;0,", ","")))))</f>
        <v/>
      </c>
      <c r="F83" s="45" t="str">
        <f>IF(F67="",F68,IF(AND(F68&lt;&gt;"",F69&lt;&gt;""),"",IF(AND(F68&lt;&gt;"",F69=""),"-"&amp;F68,IF(AND(F68&lt;&gt;"",F69="",SUM(F70:F$75)&gt;0),F68&amp;", ",IF(SUM(F69:F$75)&gt;0,", ","")))))</f>
        <v/>
      </c>
      <c r="G83" s="45" t="str">
        <f>IF(G67="",G68,IF(AND(G68&lt;&gt;"",G69&lt;&gt;""),"",IF(AND(G68&lt;&gt;"",G69=""),"-"&amp;G68,IF(AND(G68&lt;&gt;"",G69="",SUM(G70:G$75)&gt;0),G68&amp;", ",IF(SUM(G69:G$75)&gt;0,", ","")))))</f>
        <v/>
      </c>
      <c r="H83" s="45" t="str">
        <f>IF(H67="",H68,IF(AND(H68&lt;&gt;"",H69&lt;&gt;""),"",IF(AND(H68&lt;&gt;"",H69=""),"-"&amp;H68,IF(AND(H68&lt;&gt;"",H69="",SUM(H70:H$75)&gt;0),H68&amp;", ",IF(SUM(H69:H$75)&gt;0,", ","")))))</f>
        <v/>
      </c>
      <c r="I83" s="53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861"/>
      <c r="D84" s="52">
        <v>6</v>
      </c>
      <c r="E84" s="45" t="str">
        <f>IF(E68="",E69,IF(AND(E69&lt;&gt;"",E70&lt;&gt;""),"",IF(AND(E69&lt;&gt;"",E70=""),"-"&amp;E69,IF(AND(E69&lt;&gt;"",E70="",SUM(E71:E$75)&gt;0),E69&amp;", ",IF(SUM(E70:E$75)&gt;0,", ","")))))</f>
        <v/>
      </c>
      <c r="F84" s="45" t="str">
        <f>IF(F68="",F69,IF(AND(F69&lt;&gt;"",F70&lt;&gt;""),"",IF(AND(F69&lt;&gt;"",F70=""),"-"&amp;F69,IF(AND(F69&lt;&gt;"",F70="",SUM(F71:F$75)&gt;0),F69&amp;", ",IF(SUM(F70:F$75)&gt;0,", ","")))))</f>
        <v/>
      </c>
      <c r="G84" s="45" t="str">
        <f>IF(G68="",G69,IF(AND(G69&lt;&gt;"",G70&lt;&gt;""),"",IF(AND(G69&lt;&gt;"",G70=""),"-"&amp;G69,IF(AND(G69&lt;&gt;"",G70="",SUM(G71:G$75)&gt;0),G69&amp;", ",IF(SUM(G70:G$75)&gt;0,", ","")))))</f>
        <v/>
      </c>
      <c r="H84" s="45" t="str">
        <f>IF(H68="",H69,IF(AND(H69&lt;&gt;"",H70&lt;&gt;""),"",IF(AND(H69&lt;&gt;"",H70=""),"-"&amp;H69,IF(AND(H69&lt;&gt;"",H70="",SUM(H71:H$75)&gt;0),H69&amp;", ",IF(SUM(H70:H$75)&gt;0,", ","")))))</f>
        <v/>
      </c>
      <c r="I84" s="53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862"/>
      <c r="D85" s="52">
        <v>7</v>
      </c>
      <c r="E85" s="45" t="str">
        <f>IF(E69="",E70,IF(AND(E70&lt;&gt;"",E71&lt;&gt;""),"",IF(AND(E70&lt;&gt;"",E71=""),"-"&amp;E70,IF(AND(E70&lt;&gt;"",E71="",SUM(E72:E$75)&gt;0),E70&amp;", ",IF(SUM(E71:E$75)&gt;0,", ","")))))</f>
        <v/>
      </c>
      <c r="F85" s="45" t="str">
        <f>IF(F69="",F70,IF(AND(F70&lt;&gt;"",F71&lt;&gt;""),"",IF(AND(F70&lt;&gt;"",F71=""),"-"&amp;F70,IF(AND(F70&lt;&gt;"",F71="",SUM(F72:F$75)&gt;0),F70&amp;", ",IF(SUM(F71:F$75)&gt;0,", ","")))))</f>
        <v/>
      </c>
      <c r="G85" s="45" t="str">
        <f>IF(G69="",G70,IF(AND(G70&lt;&gt;"",G71&lt;&gt;""),"",IF(AND(G70&lt;&gt;"",G71=""),"-"&amp;G70,IF(AND(G70&lt;&gt;"",G71="",SUM(G72:G$75)&gt;0),G70&amp;", ",IF(SUM(G71:G$75)&gt;0,", ","")))))</f>
        <v/>
      </c>
      <c r="H85" s="45" t="str">
        <f>IF(H69="",H70,IF(AND(H70&lt;&gt;"",H71&lt;&gt;""),"",IF(AND(H70&lt;&gt;"",H71=""),"-"&amp;H70,IF(AND(H70&lt;&gt;"",H71="",SUM(H72:H$75)&gt;0),H70&amp;", ",IF(SUM(H71:H$75)&gt;0,", ","")))))</f>
        <v/>
      </c>
      <c r="I85" s="53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862"/>
      <c r="D86" s="52">
        <v>8</v>
      </c>
      <c r="E86" s="45" t="str">
        <f>IF(E70="",E71,IF(AND(E71&lt;&gt;"",E72&lt;&gt;""),"",IF(AND(E71&lt;&gt;"",E72=""),"-"&amp;E71,IF(AND(E71&lt;&gt;"",E72="",SUM(E73:E$75)&gt;0),E71&amp;", ",IF(SUM(E72:E$75)&gt;0,", ","")))))</f>
        <v/>
      </c>
      <c r="F86" s="45" t="str">
        <f>IF(F70="",F71,IF(AND(F71&lt;&gt;"",F72&lt;&gt;""),"",IF(AND(F71&lt;&gt;"",F72=""),"-"&amp;F71,IF(AND(F71&lt;&gt;"",F72="",SUM(F73:F$75)&gt;0),F71&amp;", ",IF(SUM(F72:F$75)&gt;0,", ","")))))</f>
        <v/>
      </c>
      <c r="G86" s="45" t="str">
        <f>IF(G70="",G71,IF(AND(G71&lt;&gt;"",G72&lt;&gt;""),"",IF(AND(G71&lt;&gt;"",G72=""),"-"&amp;G71,IF(AND(G71&lt;&gt;"",G72="",SUM(G73:G$75)&gt;0),G71&amp;", ",IF(SUM(G72:G$75)&gt;0,", ","")))))</f>
        <v/>
      </c>
      <c r="H86" s="45" t="str">
        <f>IF(H70="",H71,IF(AND(H71&lt;&gt;"",H72&lt;&gt;""),"",IF(AND(H71&lt;&gt;"",H72=""),"-"&amp;H71,IF(AND(H71&lt;&gt;"",H72="",SUM(H73:H$75)&gt;0),H71&amp;", ",IF(SUM(H72:H$75)&gt;0,", ","")))))</f>
        <v/>
      </c>
      <c r="I86" s="53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861"/>
      <c r="D87" s="52">
        <v>9</v>
      </c>
      <c r="E87" s="45" t="str">
        <f>IF(E71="",E72,IF(AND(E72&lt;&gt;"",E73&lt;&gt;""),"",IF(AND(E72&lt;&gt;"",E73=""),"-"&amp;E72,IF(AND(E72&lt;&gt;"",E73="",SUM(E74:E$75)&gt;0),E72&amp;", ",IF(SUM(E73:E$75)&gt;0,", ","")))))</f>
        <v/>
      </c>
      <c r="F87" s="45" t="str">
        <f>IF(F71="",F72,IF(AND(F72&lt;&gt;"",F73&lt;&gt;""),"",IF(AND(F72&lt;&gt;"",F73=""),"-"&amp;F72,IF(AND(F72&lt;&gt;"",F73="",SUM(F74:F$75)&gt;0),F72&amp;", ",IF(SUM(F73:F$75)&gt;0,", ","")))))</f>
        <v/>
      </c>
      <c r="G87" s="45" t="str">
        <f>IF(G71="",G72,IF(AND(G72&lt;&gt;"",G73&lt;&gt;""),"",IF(AND(G72&lt;&gt;"",G73=""),"-"&amp;G72,IF(AND(G72&lt;&gt;"",G73="",SUM(G74:G$75)&gt;0),G72&amp;", ",IF(SUM(G73:G$75)&gt;0,", ","")))))</f>
        <v/>
      </c>
      <c r="H87" s="45" t="str">
        <f>IF(H71="",H72,IF(AND(H72&lt;&gt;"",H73&lt;&gt;""),"",IF(AND(H72&lt;&gt;"",H73=""),"-"&amp;H72,IF(AND(H72&lt;&gt;"",H73="",SUM(H74:H$75)&gt;0),H72&amp;", ",IF(SUM(H73:H$75)&gt;0,", ","")))))</f>
        <v/>
      </c>
      <c r="I87" s="53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861"/>
      <c r="D88" s="52">
        <v>10</v>
      </c>
      <c r="E88" s="45" t="str">
        <f>IF(E72="",E73,IF(AND(E73&lt;&gt;"",E74&lt;&gt;""),"",IF(AND(E73&lt;&gt;"",E74=""),"-"&amp;E73,IF(AND(E73&lt;&gt;"",E74="",SUM(E75:E$75)&gt;0),E73&amp;", ",IF(SUM(E74:E$75)&gt;0,", ","")))))</f>
        <v/>
      </c>
      <c r="F88" s="45" t="str">
        <f>IF(F72="",F73,IF(AND(F73&lt;&gt;"",F74&lt;&gt;""),"",IF(AND(F73&lt;&gt;"",F74=""),"-"&amp;F73,IF(AND(F73&lt;&gt;"",F74="",SUM(F75:F$75)&gt;0),F73&amp;", ",IF(SUM(F74:F$75)&gt;0,", ","")))))</f>
        <v/>
      </c>
      <c r="G88" s="45" t="str">
        <f>IF(G72="",G73,IF(AND(G73&lt;&gt;"",G74&lt;&gt;""),"",IF(AND(G73&lt;&gt;"",G74=""),"-"&amp;G73,IF(AND(G73&lt;&gt;"",G74="",SUM(G75:G$75)&gt;0),G73&amp;", ",IF(SUM(G74:G$75)&gt;0,", ","")))))</f>
        <v/>
      </c>
      <c r="H88" s="45" t="str">
        <f>IF(H72="",H73,IF(AND(H73&lt;&gt;"",H74&lt;&gt;""),"",IF(AND(H73&lt;&gt;"",H74=""),"-"&amp;H73,IF(AND(H73&lt;&gt;"",H74="",SUM(H75:H$75)&gt;0),H73&amp;", ",IF(SUM(H74:H$75)&gt;0,", ","")))))</f>
        <v/>
      </c>
      <c r="I88" s="53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862"/>
      <c r="D89" s="52">
        <v>11</v>
      </c>
      <c r="E89" s="45" t="str">
        <f>IF(E73="",E74,IF(AND(E74&lt;&gt;"",E75&lt;&gt;""),"",IF(AND(E74&lt;&gt;"",E75=""),"-"&amp;E74,IF(AND(E74&lt;&gt;"",E75="",SUM(E$75:E76)&gt;0),E74&amp;", ",IF(SUM(E75:E$75)&gt;0,", ","")))))</f>
        <v/>
      </c>
      <c r="F89" s="45" t="str">
        <f>IF(F73="",F74,IF(AND(F74&lt;&gt;"",F75&lt;&gt;""),"",IF(AND(F74&lt;&gt;"",F75=""),"-"&amp;F74,IF(AND(F74&lt;&gt;"",F75="",SUM(F$75:F76)&gt;0),F74&amp;", ",IF(SUM(F75:F$75)&gt;0,", ","")))))</f>
        <v/>
      </c>
      <c r="G89" s="45" t="str">
        <f>IF(G73="",G74,IF(AND(G74&lt;&gt;"",G75&lt;&gt;""),"",IF(AND(G74&lt;&gt;"",G75=""),"-"&amp;G74,IF(AND(G74&lt;&gt;"",G75="",SUM(G$75:G76)&gt;0),G74&amp;", ",IF(SUM(G75:G$75)&gt;0,", ","")))))</f>
        <v/>
      </c>
      <c r="H89" s="45" t="str">
        <f>IF(H73="",H74,IF(AND(H74&lt;&gt;"",H75&lt;&gt;""),"",IF(AND(H74&lt;&gt;"",H75=""),"-"&amp;H74,IF(AND(H74&lt;&gt;"",H75="",SUM(H$75:H76)&gt;0),H74&amp;", ",IF(SUM(H75:H$75)&gt;0,", ","")))))</f>
        <v/>
      </c>
      <c r="I89" s="53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861"/>
      <c r="D90" s="52">
        <v>12</v>
      </c>
      <c r="E90" s="45" t="str">
        <f>IF(E74="",E75,IF(AND(E75&lt;&gt;"",E76&lt;&gt;""),"",IF(AND(E75&lt;&gt;"",E76=""),"-"&amp;E75,IF(AND(E75&lt;&gt;"",E76="",SUM(E$75:E77)&gt;0),E75&amp;", ",IF(SUM(E$75:E76)&gt;0,", ","")))))</f>
        <v/>
      </c>
      <c r="F90" s="45" t="str">
        <f>IF(F74="",F75,IF(AND(F75&lt;&gt;"",F76&lt;&gt;""),"",IF(AND(F75&lt;&gt;"",F76=""),"-"&amp;F75,IF(AND(F75&lt;&gt;"",F76="",SUM(F$75:F77)&gt;0),F75&amp;", ",IF(SUM(F$75:F76)&gt;0,", ","")))))</f>
        <v/>
      </c>
      <c r="G90" s="45" t="str">
        <f>IF(G74="",G75,IF(AND(G75&lt;&gt;"",G76&lt;&gt;""),"",IF(AND(G75&lt;&gt;"",G76=""),"-"&amp;G75,IF(AND(G75&lt;&gt;"",G76="",SUM(G$75:G77)&gt;0),G75&amp;", ",IF(SUM(G$75:G76)&gt;0,", ","")))))</f>
        <v/>
      </c>
      <c r="H90" s="45" t="str">
        <f>IF(H74="",H75,IF(AND(H75&lt;&gt;"",H76&lt;&gt;""),"",IF(AND(H75&lt;&gt;"",H76=""),"-"&amp;H75,IF(AND(H75&lt;&gt;"",H76="",SUM(H$75:H77)&gt;0),H75&amp;", ",IF(SUM(H$75:H76)&gt;0,", ","")))))</f>
        <v/>
      </c>
      <c r="I90" s="53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5" thickBot="1">
      <c r="D91" s="790" t="s">
        <v>225</v>
      </c>
      <c r="E91" s="922" t="str">
        <f>E78&amp;E79&amp;E80&amp;E81&amp;E82&amp;E83&amp;E84&amp;E85&amp;E86&amp;E87&amp;E88&amp;E89&amp;E90</f>
        <v/>
      </c>
      <c r="F91" s="922" t="str">
        <f>F78&amp;F79&amp;F80&amp;F81&amp;F82&amp;F83&amp;F84&amp;F85&amp;F86&amp;F87&amp;F88&amp;F89&amp;F90</f>
        <v/>
      </c>
      <c r="G91" s="922" t="str">
        <f>G78&amp;G79&amp;G80&amp;G81&amp;G82&amp;G83&amp;G84&amp;G85&amp;G86&amp;G87&amp;G88&amp;G89&amp;G90</f>
        <v/>
      </c>
      <c r="H91" s="922" t="str">
        <f>H78&amp;H79&amp;H80&amp;H81&amp;H82&amp;H83&amp;H84&amp;H85&amp;H86&amp;H87&amp;H88&amp;H89&amp;H90</f>
        <v/>
      </c>
      <c r="I91" s="923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130" t="s">
        <v>341</v>
      </c>
    </row>
    <row r="94" spans="2:24" ht="15.75" customHeight="1" thickBot="1">
      <c r="Q94" s="1130"/>
    </row>
    <row r="95" spans="2:24" ht="15" customHeight="1">
      <c r="B95" s="76" t="s">
        <v>232</v>
      </c>
      <c r="D95" s="69" t="s">
        <v>347</v>
      </c>
      <c r="E95" s="68"/>
      <c r="F95" s="68"/>
      <c r="G95" s="68"/>
      <c r="H95" s="68"/>
      <c r="I95" s="68"/>
      <c r="K95" s="69" t="s">
        <v>204</v>
      </c>
      <c r="L95" s="68"/>
      <c r="M95" s="68"/>
      <c r="N95" s="68"/>
      <c r="O95" s="68"/>
      <c r="P95" s="68"/>
      <c r="Q95" s="1130"/>
      <c r="S95" s="69" t="s">
        <v>345</v>
      </c>
      <c r="T95" s="68"/>
      <c r="U95" s="68"/>
      <c r="V95" s="68"/>
      <c r="W95" s="68"/>
      <c r="X95" s="68"/>
    </row>
    <row r="96" spans="2:24" ht="15.5" thickBot="1">
      <c r="B96" s="790" t="s">
        <v>228</v>
      </c>
      <c r="C96" s="1131" t="s">
        <v>346</v>
      </c>
      <c r="D96" s="40" t="s">
        <v>227</v>
      </c>
      <c r="E96" s="70">
        <f>'8) 5 YR Budget &amp; Cash Flow Adj'!I15</f>
        <v>0</v>
      </c>
      <c r="F96" s="70">
        <f>'8) 5 YR Budget &amp; Cash Flow Adj'!J15</f>
        <v>0</v>
      </c>
      <c r="G96" s="70">
        <f>'8) 5 YR Budget &amp; Cash Flow Adj'!K15</f>
        <v>0</v>
      </c>
      <c r="H96" s="70">
        <f>'8) 5 YR Budget &amp; Cash Flow Adj'!L15</f>
        <v>0</v>
      </c>
      <c r="I96" s="70">
        <f>'8) 5 YR Budget &amp; Cash Flow Adj'!M15</f>
        <v>0</v>
      </c>
      <c r="K96" s="15"/>
      <c r="L96" s="70"/>
      <c r="M96" s="70"/>
      <c r="N96" s="70"/>
      <c r="O96" s="70"/>
      <c r="P96" s="782"/>
      <c r="Q96" s="1130"/>
      <c r="S96" s="15"/>
      <c r="T96" s="70"/>
      <c r="U96" s="70"/>
      <c r="V96" s="70"/>
      <c r="W96" s="70"/>
      <c r="X96" s="782"/>
    </row>
    <row r="97" spans="1:24">
      <c r="B97" s="48"/>
      <c r="C97" s="1132"/>
      <c r="D97" s="40" t="s">
        <v>226</v>
      </c>
      <c r="E97" s="20" t="str">
        <f>CONTROL!$G$19</f>
        <v>2026-27</v>
      </c>
      <c r="F97" s="20" t="str">
        <f>CONTROL!$G$20</f>
        <v>2027-28</v>
      </c>
      <c r="G97" s="20" t="str">
        <f>CONTROL!$G$21</f>
        <v>2028-29</v>
      </c>
      <c r="H97" s="20" t="str">
        <f>CONTROL!$G$22</f>
        <v>2029-30</v>
      </c>
      <c r="I97" s="20" t="str">
        <f>CONTROL!$G$23</f>
        <v>2030-31</v>
      </c>
      <c r="K97" s="879" t="s">
        <v>226</v>
      </c>
      <c r="L97" s="20" t="str">
        <f>CONTROL!$G$19</f>
        <v>2026-27</v>
      </c>
      <c r="M97" s="20" t="str">
        <f>CONTROL!$G$20</f>
        <v>2027-28</v>
      </c>
      <c r="N97" s="20" t="str">
        <f>CONTROL!$G$21</f>
        <v>2028-29</v>
      </c>
      <c r="O97" s="20" t="str">
        <f>CONTROL!$G$22</f>
        <v>2029-30</v>
      </c>
      <c r="P97" s="783" t="str">
        <f>CONTROL!$G$23</f>
        <v>2030-31</v>
      </c>
      <c r="Q97" s="784" t="s">
        <v>314</v>
      </c>
      <c r="S97" s="15" t="s">
        <v>226</v>
      </c>
      <c r="T97" s="20" t="str">
        <f>CONTROL!$G$19</f>
        <v>2026-27</v>
      </c>
      <c r="U97" s="20" t="str">
        <f>CONTROL!$G$20</f>
        <v>2027-28</v>
      </c>
      <c r="V97" s="20" t="str">
        <f>CONTROL!$G$21</f>
        <v>2028-29</v>
      </c>
      <c r="W97" s="20" t="str">
        <f>CONTROL!$G$22</f>
        <v>2029-30</v>
      </c>
      <c r="X97" s="783" t="str">
        <f>CONTROL!$G$23</f>
        <v>2030-31</v>
      </c>
    </row>
    <row r="98" spans="1:24">
      <c r="A98" s="1">
        <v>1</v>
      </c>
      <c r="B98" s="1" t="str">
        <f>'2) Enrollment Chart'!C77</f>
        <v>Select from drop-down list →</v>
      </c>
      <c r="C98" s="785">
        <f>IFERROR(INDEX('Funding by District'!$F$6:$F$682,MATCH($B98,'Funding by District'!$D$6:$D$682,0),0),0)</f>
        <v>0</v>
      </c>
      <c r="D98" s="1">
        <v>1</v>
      </c>
      <c r="E98" s="54">
        <f>C98*(1+E$96)</f>
        <v>0</v>
      </c>
      <c r="F98" s="54">
        <f t="shared" ref="F98:I98" si="4">E98*(1+F$96)</f>
        <v>0</v>
      </c>
      <c r="G98" s="54">
        <f t="shared" si="4"/>
        <v>0</v>
      </c>
      <c r="H98" s="54">
        <f t="shared" si="4"/>
        <v>0</v>
      </c>
      <c r="I98" s="54">
        <f t="shared" si="4"/>
        <v>0</v>
      </c>
      <c r="K98" s="3">
        <v>1</v>
      </c>
      <c r="L98" s="54">
        <f>'2) Enrollment Chart'!D79</f>
        <v>0</v>
      </c>
      <c r="M98" s="54">
        <f>'2) Enrollment Chart'!E79</f>
        <v>0</v>
      </c>
      <c r="N98" s="54">
        <f>'2) Enrollment Chart'!F79</f>
        <v>0</v>
      </c>
      <c r="O98" s="54">
        <f>'2) Enrollment Chart'!G79</f>
        <v>0</v>
      </c>
      <c r="P98" s="54">
        <f>'2) Enrollment Chart'!H79</f>
        <v>0</v>
      </c>
      <c r="Q98" s="54">
        <f>SUM(L98:P98)</f>
        <v>0</v>
      </c>
      <c r="S98" s="1">
        <v>1</v>
      </c>
      <c r="T98" s="54">
        <f t="shared" ref="T98:T129" si="5">E98*L98</f>
        <v>0</v>
      </c>
      <c r="U98" s="54">
        <f t="shared" ref="U98:U129" si="6">F98*M98</f>
        <v>0</v>
      </c>
      <c r="V98" s="54">
        <f t="shared" ref="V98:V129" si="7">G98*N98</f>
        <v>0</v>
      </c>
      <c r="W98" s="54">
        <f t="shared" ref="W98:W129" si="8">H98*O98</f>
        <v>0</v>
      </c>
      <c r="X98" s="54">
        <f t="shared" ref="X98:X129" si="9">I98*P98</f>
        <v>0</v>
      </c>
    </row>
    <row r="99" spans="1:24">
      <c r="A99" s="1">
        <v>2</v>
      </c>
      <c r="B99" s="1" t="str">
        <f>'2) Enrollment Chart'!C82</f>
        <v>Select from drop-down list →</v>
      </c>
      <c r="C99" s="785">
        <f>IFERROR(INDEX('Funding by District'!$F$6:$F$682,MATCH($B99,'Funding by District'!$D$6:$D$682,0),0),0)</f>
        <v>0</v>
      </c>
      <c r="D99" s="1">
        <v>2</v>
      </c>
      <c r="E99" s="54">
        <f t="shared" ref="E99:E147" si="10">C99*(1+E$96)</f>
        <v>0</v>
      </c>
      <c r="F99" s="54">
        <f t="shared" ref="F99:I99" si="11">E99*(1+F$96)</f>
        <v>0</v>
      </c>
      <c r="G99" s="54">
        <f t="shared" si="11"/>
        <v>0</v>
      </c>
      <c r="H99" s="54">
        <f t="shared" si="11"/>
        <v>0</v>
      </c>
      <c r="I99" s="54">
        <f t="shared" si="11"/>
        <v>0</v>
      </c>
      <c r="K99" s="3">
        <v>2</v>
      </c>
      <c r="L99" s="54">
        <f>'2) Enrollment Chart'!D84</f>
        <v>0</v>
      </c>
      <c r="M99" s="54">
        <f>'2) Enrollment Chart'!E84</f>
        <v>0</v>
      </c>
      <c r="N99" s="54">
        <f>'2) Enrollment Chart'!F84</f>
        <v>0</v>
      </c>
      <c r="O99" s="54">
        <f>'2) Enrollment Chart'!G84</f>
        <v>0</v>
      </c>
      <c r="P99" s="54">
        <f>'2) Enrollment Chart'!H84</f>
        <v>0</v>
      </c>
      <c r="Q99" s="54">
        <f t="shared" ref="Q99:Q147" si="12">SUM(L99:P99)</f>
        <v>0</v>
      </c>
      <c r="S99" s="1">
        <v>2</v>
      </c>
      <c r="T99" s="54">
        <f t="shared" si="5"/>
        <v>0</v>
      </c>
      <c r="U99" s="54">
        <f t="shared" si="6"/>
        <v>0</v>
      </c>
      <c r="V99" s="54">
        <f t="shared" si="7"/>
        <v>0</v>
      </c>
      <c r="W99" s="54">
        <f t="shared" si="8"/>
        <v>0</v>
      </c>
      <c r="X99" s="54">
        <f t="shared" si="9"/>
        <v>0</v>
      </c>
    </row>
    <row r="100" spans="1:24">
      <c r="A100" s="1">
        <v>3</v>
      </c>
      <c r="B100" s="1" t="str">
        <f>'2) Enrollment Chart'!C88</f>
        <v>Select from drop-down list →</v>
      </c>
      <c r="C100" s="785">
        <f>IFERROR(INDEX('Funding by District'!$F$6:$F$682,MATCH($B100,'Funding by District'!$D$6:$D$682,0),0),0)</f>
        <v>0</v>
      </c>
      <c r="D100" s="1">
        <v>3</v>
      </c>
      <c r="E100" s="54">
        <f t="shared" si="10"/>
        <v>0</v>
      </c>
      <c r="F100" s="54">
        <f t="shared" ref="F100:I100" si="13">E100*(1+F$96)</f>
        <v>0</v>
      </c>
      <c r="G100" s="54">
        <f t="shared" si="13"/>
        <v>0</v>
      </c>
      <c r="H100" s="54">
        <f t="shared" si="13"/>
        <v>0</v>
      </c>
      <c r="I100" s="54">
        <f t="shared" si="13"/>
        <v>0</v>
      </c>
      <c r="K100" s="3">
        <v>3</v>
      </c>
      <c r="L100" s="54">
        <f>'2) Enrollment Chart'!D88</f>
        <v>0</v>
      </c>
      <c r="M100" s="54">
        <f>'2) Enrollment Chart'!E88</f>
        <v>0</v>
      </c>
      <c r="N100" s="54">
        <f>'2) Enrollment Chart'!F88</f>
        <v>0</v>
      </c>
      <c r="O100" s="54">
        <f>'2) Enrollment Chart'!G88</f>
        <v>0</v>
      </c>
      <c r="P100" s="54">
        <f>'2) Enrollment Chart'!H88</f>
        <v>0</v>
      </c>
      <c r="Q100" s="54">
        <f t="shared" si="12"/>
        <v>0</v>
      </c>
      <c r="S100" s="1">
        <v>3</v>
      </c>
      <c r="T100" s="54">
        <f t="shared" si="5"/>
        <v>0</v>
      </c>
      <c r="U100" s="54">
        <f t="shared" si="6"/>
        <v>0</v>
      </c>
      <c r="V100" s="54">
        <f t="shared" si="7"/>
        <v>0</v>
      </c>
      <c r="W100" s="54">
        <f t="shared" si="8"/>
        <v>0</v>
      </c>
      <c r="X100" s="54">
        <f t="shared" si="9"/>
        <v>0</v>
      </c>
    </row>
    <row r="101" spans="1:24">
      <c r="A101" s="1">
        <v>4</v>
      </c>
      <c r="B101" s="1" t="str">
        <f>'2) Enrollment Chart'!C89</f>
        <v>Select from drop-down list →</v>
      </c>
      <c r="C101" s="785">
        <f>IFERROR(INDEX('Funding by District'!$F$6:$F$682,MATCH($B101,'Funding by District'!$D$6:$D$682,0),0),0)</f>
        <v>0</v>
      </c>
      <c r="D101" s="1">
        <v>4</v>
      </c>
      <c r="E101" s="54">
        <f t="shared" si="10"/>
        <v>0</v>
      </c>
      <c r="F101" s="54">
        <f t="shared" ref="F101:I101" si="14">E101*(1+F$96)</f>
        <v>0</v>
      </c>
      <c r="G101" s="54">
        <f t="shared" si="14"/>
        <v>0</v>
      </c>
      <c r="H101" s="54">
        <f t="shared" si="14"/>
        <v>0</v>
      </c>
      <c r="I101" s="54">
        <f t="shared" si="14"/>
        <v>0</v>
      </c>
      <c r="K101" s="3">
        <v>4</v>
      </c>
      <c r="L101" s="54">
        <f>'2) Enrollment Chart'!D89</f>
        <v>0</v>
      </c>
      <c r="M101" s="54">
        <f>'2) Enrollment Chart'!E89</f>
        <v>0</v>
      </c>
      <c r="N101" s="54">
        <f>'2) Enrollment Chart'!F89</f>
        <v>0</v>
      </c>
      <c r="O101" s="54">
        <f>'2) Enrollment Chart'!G89</f>
        <v>0</v>
      </c>
      <c r="P101" s="54">
        <f>'2) Enrollment Chart'!H89</f>
        <v>0</v>
      </c>
      <c r="Q101" s="54">
        <f t="shared" si="12"/>
        <v>0</v>
      </c>
      <c r="S101" s="1">
        <v>4</v>
      </c>
      <c r="T101" s="54">
        <f t="shared" si="5"/>
        <v>0</v>
      </c>
      <c r="U101" s="54">
        <f t="shared" si="6"/>
        <v>0</v>
      </c>
      <c r="V101" s="54">
        <f t="shared" si="7"/>
        <v>0</v>
      </c>
      <c r="W101" s="54">
        <f t="shared" si="8"/>
        <v>0</v>
      </c>
      <c r="X101" s="54">
        <f t="shared" si="9"/>
        <v>0</v>
      </c>
    </row>
    <row r="102" spans="1:24">
      <c r="A102" s="1">
        <v>5</v>
      </c>
      <c r="B102" s="1" t="str">
        <f>'2) Enrollment Chart'!C90</f>
        <v>Select from drop-down list →</v>
      </c>
      <c r="C102" s="785">
        <f>IFERROR(INDEX('Funding by District'!$F$6:$F$682,MATCH($B102,'Funding by District'!$D$6:$D$682,0),0),0)</f>
        <v>0</v>
      </c>
      <c r="D102" s="1">
        <v>5</v>
      </c>
      <c r="E102" s="54">
        <f t="shared" si="10"/>
        <v>0</v>
      </c>
      <c r="F102" s="54">
        <f t="shared" ref="F102:I102" si="15">E102*(1+F$96)</f>
        <v>0</v>
      </c>
      <c r="G102" s="54">
        <f t="shared" si="15"/>
        <v>0</v>
      </c>
      <c r="H102" s="54">
        <f t="shared" si="15"/>
        <v>0</v>
      </c>
      <c r="I102" s="54">
        <f t="shared" si="15"/>
        <v>0</v>
      </c>
      <c r="K102" s="3">
        <v>5</v>
      </c>
      <c r="L102" s="54">
        <f>'2) Enrollment Chart'!D90</f>
        <v>0</v>
      </c>
      <c r="M102" s="54">
        <f>'2) Enrollment Chart'!E90</f>
        <v>0</v>
      </c>
      <c r="N102" s="54">
        <f>'2) Enrollment Chart'!F90</f>
        <v>0</v>
      </c>
      <c r="O102" s="54">
        <f>'2) Enrollment Chart'!G90</f>
        <v>0</v>
      </c>
      <c r="P102" s="54">
        <f>'2) Enrollment Chart'!H90</f>
        <v>0</v>
      </c>
      <c r="Q102" s="54">
        <f t="shared" si="12"/>
        <v>0</v>
      </c>
      <c r="S102" s="1">
        <v>5</v>
      </c>
      <c r="T102" s="54">
        <f t="shared" si="5"/>
        <v>0</v>
      </c>
      <c r="U102" s="54">
        <f t="shared" si="6"/>
        <v>0</v>
      </c>
      <c r="V102" s="54">
        <f t="shared" si="7"/>
        <v>0</v>
      </c>
      <c r="W102" s="54">
        <f t="shared" si="8"/>
        <v>0</v>
      </c>
      <c r="X102" s="54">
        <f t="shared" si="9"/>
        <v>0</v>
      </c>
    </row>
    <row r="103" spans="1:24">
      <c r="A103" s="1">
        <v>6</v>
      </c>
      <c r="B103" s="1" t="str">
        <f>'2) Enrollment Chart'!C91</f>
        <v>Select from drop-down list →</v>
      </c>
      <c r="C103" s="785">
        <f>IFERROR(INDEX('Funding by District'!$F$6:$F$682,MATCH($B103,'Funding by District'!$D$6:$D$682,0),0),0)</f>
        <v>0</v>
      </c>
      <c r="D103" s="1">
        <v>6</v>
      </c>
      <c r="E103" s="54">
        <f t="shared" si="10"/>
        <v>0</v>
      </c>
      <c r="F103" s="54">
        <f t="shared" ref="F103:I103" si="16">E103*(1+F$96)</f>
        <v>0</v>
      </c>
      <c r="G103" s="54">
        <f t="shared" si="16"/>
        <v>0</v>
      </c>
      <c r="H103" s="54">
        <f t="shared" si="16"/>
        <v>0</v>
      </c>
      <c r="I103" s="54">
        <f t="shared" si="16"/>
        <v>0</v>
      </c>
      <c r="K103" s="3">
        <v>6</v>
      </c>
      <c r="L103" s="54">
        <f>'2) Enrollment Chart'!D91</f>
        <v>0</v>
      </c>
      <c r="M103" s="54">
        <f>'2) Enrollment Chart'!E91</f>
        <v>0</v>
      </c>
      <c r="N103" s="54">
        <f>'2) Enrollment Chart'!F91</f>
        <v>0</v>
      </c>
      <c r="O103" s="54">
        <f>'2) Enrollment Chart'!G91</f>
        <v>0</v>
      </c>
      <c r="P103" s="54">
        <f>'2) Enrollment Chart'!H91</f>
        <v>0</v>
      </c>
      <c r="Q103" s="54">
        <f t="shared" si="12"/>
        <v>0</v>
      </c>
      <c r="S103" s="1">
        <v>6</v>
      </c>
      <c r="T103" s="54">
        <f t="shared" si="5"/>
        <v>0</v>
      </c>
      <c r="U103" s="54">
        <f t="shared" si="6"/>
        <v>0</v>
      </c>
      <c r="V103" s="54">
        <f t="shared" si="7"/>
        <v>0</v>
      </c>
      <c r="W103" s="54">
        <f t="shared" si="8"/>
        <v>0</v>
      </c>
      <c r="X103" s="54">
        <f t="shared" si="9"/>
        <v>0</v>
      </c>
    </row>
    <row r="104" spans="1:24">
      <c r="A104" s="1">
        <v>7</v>
      </c>
      <c r="B104" s="1" t="str">
        <f>'2) Enrollment Chart'!C92</f>
        <v>Select from drop-down list →</v>
      </c>
      <c r="C104" s="785">
        <f>IFERROR(INDEX('Funding by District'!$F$6:$F$682,MATCH($B104,'Funding by District'!$D$6:$D$682,0),0),0)</f>
        <v>0</v>
      </c>
      <c r="D104" s="1">
        <v>7</v>
      </c>
      <c r="E104" s="54">
        <f t="shared" si="10"/>
        <v>0</v>
      </c>
      <c r="F104" s="54">
        <f t="shared" ref="F104:I104" si="17">E104*(1+F$96)</f>
        <v>0</v>
      </c>
      <c r="G104" s="54">
        <f t="shared" si="17"/>
        <v>0</v>
      </c>
      <c r="H104" s="54">
        <f t="shared" si="17"/>
        <v>0</v>
      </c>
      <c r="I104" s="54">
        <f t="shared" si="17"/>
        <v>0</v>
      </c>
      <c r="K104" s="3">
        <v>7</v>
      </c>
      <c r="L104" s="54">
        <f>'2) Enrollment Chart'!D92</f>
        <v>0</v>
      </c>
      <c r="M104" s="54">
        <f>'2) Enrollment Chart'!E92</f>
        <v>0</v>
      </c>
      <c r="N104" s="54">
        <f>'2) Enrollment Chart'!F92</f>
        <v>0</v>
      </c>
      <c r="O104" s="54">
        <f>'2) Enrollment Chart'!G92</f>
        <v>0</v>
      </c>
      <c r="P104" s="54">
        <f>'2) Enrollment Chart'!H92</f>
        <v>0</v>
      </c>
      <c r="Q104" s="54">
        <f t="shared" si="12"/>
        <v>0</v>
      </c>
      <c r="S104" s="1">
        <v>7</v>
      </c>
      <c r="T104" s="54">
        <f t="shared" si="5"/>
        <v>0</v>
      </c>
      <c r="U104" s="54">
        <f t="shared" si="6"/>
        <v>0</v>
      </c>
      <c r="V104" s="54">
        <f t="shared" si="7"/>
        <v>0</v>
      </c>
      <c r="W104" s="54">
        <f t="shared" si="8"/>
        <v>0</v>
      </c>
      <c r="X104" s="54">
        <f t="shared" si="9"/>
        <v>0</v>
      </c>
    </row>
    <row r="105" spans="1:24">
      <c r="A105" s="1">
        <v>8</v>
      </c>
      <c r="B105" s="1" t="str">
        <f>'2) Enrollment Chart'!C93</f>
        <v>Select from drop-down list →</v>
      </c>
      <c r="C105" s="785">
        <f>IFERROR(INDEX('Funding by District'!$F$6:$F$682,MATCH($B105,'Funding by District'!$D$6:$D$682,0),0),0)</f>
        <v>0</v>
      </c>
      <c r="D105" s="1">
        <v>8</v>
      </c>
      <c r="E105" s="54">
        <f t="shared" si="10"/>
        <v>0</v>
      </c>
      <c r="F105" s="54">
        <f t="shared" ref="F105:I105" si="18">E105*(1+F$96)</f>
        <v>0</v>
      </c>
      <c r="G105" s="54">
        <f t="shared" si="18"/>
        <v>0</v>
      </c>
      <c r="H105" s="54">
        <f t="shared" si="18"/>
        <v>0</v>
      </c>
      <c r="I105" s="54">
        <f t="shared" si="18"/>
        <v>0</v>
      </c>
      <c r="K105" s="3">
        <v>8</v>
      </c>
      <c r="L105" s="54">
        <f>'2) Enrollment Chart'!D93</f>
        <v>0</v>
      </c>
      <c r="M105" s="54">
        <f>'2) Enrollment Chart'!E93</f>
        <v>0</v>
      </c>
      <c r="N105" s="54">
        <f>'2) Enrollment Chart'!F93</f>
        <v>0</v>
      </c>
      <c r="O105" s="54">
        <f>'2) Enrollment Chart'!G93</f>
        <v>0</v>
      </c>
      <c r="P105" s="54">
        <f>'2) Enrollment Chart'!H93</f>
        <v>0</v>
      </c>
      <c r="Q105" s="54">
        <f t="shared" si="12"/>
        <v>0</v>
      </c>
      <c r="S105" s="1">
        <v>8</v>
      </c>
      <c r="T105" s="54">
        <f t="shared" si="5"/>
        <v>0</v>
      </c>
      <c r="U105" s="54">
        <f t="shared" si="6"/>
        <v>0</v>
      </c>
      <c r="V105" s="54">
        <f t="shared" si="7"/>
        <v>0</v>
      </c>
      <c r="W105" s="54">
        <f t="shared" si="8"/>
        <v>0</v>
      </c>
      <c r="X105" s="54">
        <f t="shared" si="9"/>
        <v>0</v>
      </c>
    </row>
    <row r="106" spans="1:24">
      <c r="A106" s="1">
        <v>9</v>
      </c>
      <c r="B106" s="1" t="str">
        <f>'2) Enrollment Chart'!C94</f>
        <v>Select from drop-down list →</v>
      </c>
      <c r="C106" s="785">
        <f>IFERROR(INDEX('Funding by District'!$F$6:$F$682,MATCH($B106,'Funding by District'!$D$6:$D$682,0),0),0)</f>
        <v>0</v>
      </c>
      <c r="D106" s="1">
        <v>9</v>
      </c>
      <c r="E106" s="54">
        <f t="shared" si="10"/>
        <v>0</v>
      </c>
      <c r="F106" s="54">
        <f t="shared" ref="F106:I106" si="19">E106*(1+F$96)</f>
        <v>0</v>
      </c>
      <c r="G106" s="54">
        <f t="shared" si="19"/>
        <v>0</v>
      </c>
      <c r="H106" s="54">
        <f t="shared" si="19"/>
        <v>0</v>
      </c>
      <c r="I106" s="54">
        <f t="shared" si="19"/>
        <v>0</v>
      </c>
      <c r="K106" s="3">
        <v>9</v>
      </c>
      <c r="L106" s="54">
        <f>'2) Enrollment Chart'!D94</f>
        <v>0</v>
      </c>
      <c r="M106" s="54">
        <f>'2) Enrollment Chart'!E94</f>
        <v>0</v>
      </c>
      <c r="N106" s="54">
        <f>'2) Enrollment Chart'!F94</f>
        <v>0</v>
      </c>
      <c r="O106" s="54">
        <f>'2) Enrollment Chart'!G94</f>
        <v>0</v>
      </c>
      <c r="P106" s="54">
        <f>'2) Enrollment Chart'!H94</f>
        <v>0</v>
      </c>
      <c r="Q106" s="54">
        <f t="shared" si="12"/>
        <v>0</v>
      </c>
      <c r="S106" s="1">
        <v>9</v>
      </c>
      <c r="T106" s="54">
        <f t="shared" si="5"/>
        <v>0</v>
      </c>
      <c r="U106" s="54">
        <f t="shared" si="6"/>
        <v>0</v>
      </c>
      <c r="V106" s="54">
        <f t="shared" si="7"/>
        <v>0</v>
      </c>
      <c r="W106" s="54">
        <f t="shared" si="8"/>
        <v>0</v>
      </c>
      <c r="X106" s="54">
        <f t="shared" si="9"/>
        <v>0</v>
      </c>
    </row>
    <row r="107" spans="1:24">
      <c r="A107" s="1">
        <v>10</v>
      </c>
      <c r="B107" s="1" t="str">
        <f>'2) Enrollment Chart'!C95</f>
        <v>Select from drop-down list →</v>
      </c>
      <c r="C107" s="785">
        <f>IFERROR(INDEX('Funding by District'!$F$6:$F$682,MATCH($B107,'Funding by District'!$D$6:$D$682,0),0),0)</f>
        <v>0</v>
      </c>
      <c r="D107" s="1">
        <v>10</v>
      </c>
      <c r="E107" s="54">
        <f t="shared" si="10"/>
        <v>0</v>
      </c>
      <c r="F107" s="54">
        <f t="shared" ref="F107:I107" si="20">E107*(1+F$96)</f>
        <v>0</v>
      </c>
      <c r="G107" s="54">
        <f t="shared" si="20"/>
        <v>0</v>
      </c>
      <c r="H107" s="54">
        <f t="shared" si="20"/>
        <v>0</v>
      </c>
      <c r="I107" s="54">
        <f t="shared" si="20"/>
        <v>0</v>
      </c>
      <c r="K107" s="3">
        <v>10</v>
      </c>
      <c r="L107" s="54">
        <f>'2) Enrollment Chart'!D95</f>
        <v>0</v>
      </c>
      <c r="M107" s="54">
        <f>'2) Enrollment Chart'!E95</f>
        <v>0</v>
      </c>
      <c r="N107" s="54">
        <f>'2) Enrollment Chart'!F95</f>
        <v>0</v>
      </c>
      <c r="O107" s="54">
        <f>'2) Enrollment Chart'!G95</f>
        <v>0</v>
      </c>
      <c r="P107" s="54">
        <f>'2) Enrollment Chart'!H95</f>
        <v>0</v>
      </c>
      <c r="Q107" s="54">
        <f t="shared" si="12"/>
        <v>0</v>
      </c>
      <c r="S107" s="1">
        <v>10</v>
      </c>
      <c r="T107" s="54">
        <f t="shared" si="5"/>
        <v>0</v>
      </c>
      <c r="U107" s="54">
        <f t="shared" si="6"/>
        <v>0</v>
      </c>
      <c r="V107" s="54">
        <f t="shared" si="7"/>
        <v>0</v>
      </c>
      <c r="W107" s="54">
        <f t="shared" si="8"/>
        <v>0</v>
      </c>
      <c r="X107" s="54">
        <f t="shared" si="9"/>
        <v>0</v>
      </c>
    </row>
    <row r="108" spans="1:24">
      <c r="A108" s="1">
        <v>11</v>
      </c>
      <c r="B108" s="1" t="str">
        <f>'2) Enrollment Chart'!C96</f>
        <v>Select from drop-down list →</v>
      </c>
      <c r="C108" s="785">
        <f>IFERROR(INDEX('Funding by District'!$F$6:$F$682,MATCH($B108,'Funding by District'!$D$6:$D$682,0),0),0)</f>
        <v>0</v>
      </c>
      <c r="D108" s="1">
        <v>11</v>
      </c>
      <c r="E108" s="54">
        <f t="shared" si="10"/>
        <v>0</v>
      </c>
      <c r="F108" s="54">
        <f t="shared" ref="F108:I108" si="21">E108*(1+F$96)</f>
        <v>0</v>
      </c>
      <c r="G108" s="54">
        <f t="shared" si="21"/>
        <v>0</v>
      </c>
      <c r="H108" s="54">
        <f t="shared" si="21"/>
        <v>0</v>
      </c>
      <c r="I108" s="54">
        <f t="shared" si="21"/>
        <v>0</v>
      </c>
      <c r="K108" s="3">
        <v>11</v>
      </c>
      <c r="L108" s="54">
        <f>'2) Enrollment Chart'!D96</f>
        <v>0</v>
      </c>
      <c r="M108" s="54">
        <f>'2) Enrollment Chart'!E96</f>
        <v>0</v>
      </c>
      <c r="N108" s="54">
        <f>'2) Enrollment Chart'!F96</f>
        <v>0</v>
      </c>
      <c r="O108" s="54">
        <f>'2) Enrollment Chart'!G96</f>
        <v>0</v>
      </c>
      <c r="P108" s="54">
        <f>'2) Enrollment Chart'!H96</f>
        <v>0</v>
      </c>
      <c r="Q108" s="54">
        <f t="shared" si="12"/>
        <v>0</v>
      </c>
      <c r="S108" s="1">
        <v>11</v>
      </c>
      <c r="T108" s="54">
        <f t="shared" si="5"/>
        <v>0</v>
      </c>
      <c r="U108" s="54">
        <f t="shared" si="6"/>
        <v>0</v>
      </c>
      <c r="V108" s="54">
        <f t="shared" si="7"/>
        <v>0</v>
      </c>
      <c r="W108" s="54">
        <f t="shared" si="8"/>
        <v>0</v>
      </c>
      <c r="X108" s="54">
        <f t="shared" si="9"/>
        <v>0</v>
      </c>
    </row>
    <row r="109" spans="1:24">
      <c r="A109" s="1">
        <v>12</v>
      </c>
      <c r="B109" s="1" t="str">
        <f>'2) Enrollment Chart'!C97</f>
        <v>Select from drop-down list →</v>
      </c>
      <c r="C109" s="785">
        <f>IFERROR(INDEX('Funding by District'!$F$6:$F$682,MATCH($B109,'Funding by District'!$D$6:$D$682,0),0),0)</f>
        <v>0</v>
      </c>
      <c r="D109" s="1">
        <v>12</v>
      </c>
      <c r="E109" s="54">
        <f t="shared" si="10"/>
        <v>0</v>
      </c>
      <c r="F109" s="54">
        <f t="shared" ref="F109:I109" si="22">E109*(1+F$96)</f>
        <v>0</v>
      </c>
      <c r="G109" s="54">
        <f t="shared" si="22"/>
        <v>0</v>
      </c>
      <c r="H109" s="54">
        <f t="shared" si="22"/>
        <v>0</v>
      </c>
      <c r="I109" s="54">
        <f t="shared" si="22"/>
        <v>0</v>
      </c>
      <c r="K109" s="3">
        <v>12</v>
      </c>
      <c r="L109" s="54">
        <f>'2) Enrollment Chart'!D97</f>
        <v>0</v>
      </c>
      <c r="M109" s="54">
        <f>'2) Enrollment Chart'!E97</f>
        <v>0</v>
      </c>
      <c r="N109" s="54">
        <f>'2) Enrollment Chart'!F97</f>
        <v>0</v>
      </c>
      <c r="O109" s="54">
        <f>'2) Enrollment Chart'!G97</f>
        <v>0</v>
      </c>
      <c r="P109" s="54">
        <f>'2) Enrollment Chart'!H97</f>
        <v>0</v>
      </c>
      <c r="Q109" s="54">
        <f t="shared" si="12"/>
        <v>0</v>
      </c>
      <c r="S109" s="1">
        <v>12</v>
      </c>
      <c r="T109" s="54">
        <f t="shared" si="5"/>
        <v>0</v>
      </c>
      <c r="U109" s="54">
        <f t="shared" si="6"/>
        <v>0</v>
      </c>
      <c r="V109" s="54">
        <f t="shared" si="7"/>
        <v>0</v>
      </c>
      <c r="W109" s="54">
        <f t="shared" si="8"/>
        <v>0</v>
      </c>
      <c r="X109" s="54">
        <f t="shared" si="9"/>
        <v>0</v>
      </c>
    </row>
    <row r="110" spans="1:24">
      <c r="A110" s="1">
        <v>13</v>
      </c>
      <c r="B110" s="1" t="str">
        <f>'2) Enrollment Chart'!C98</f>
        <v>Select from drop-down list →</v>
      </c>
      <c r="C110" s="785">
        <f>IFERROR(INDEX('Funding by District'!$F$6:$F$682,MATCH($B110,'Funding by District'!$D$6:$D$682,0),0),0)</f>
        <v>0</v>
      </c>
      <c r="D110" s="1">
        <v>13</v>
      </c>
      <c r="E110" s="54">
        <f t="shared" si="10"/>
        <v>0</v>
      </c>
      <c r="F110" s="54">
        <f t="shared" ref="F110:I110" si="23">E110*(1+F$96)</f>
        <v>0</v>
      </c>
      <c r="G110" s="54">
        <f t="shared" si="23"/>
        <v>0</v>
      </c>
      <c r="H110" s="54">
        <f t="shared" si="23"/>
        <v>0</v>
      </c>
      <c r="I110" s="54">
        <f t="shared" si="23"/>
        <v>0</v>
      </c>
      <c r="K110" s="3">
        <v>13</v>
      </c>
      <c r="L110" s="54">
        <f>'2) Enrollment Chart'!D98</f>
        <v>0</v>
      </c>
      <c r="M110" s="54">
        <f>'2) Enrollment Chart'!E98</f>
        <v>0</v>
      </c>
      <c r="N110" s="54">
        <f>'2) Enrollment Chart'!F98</f>
        <v>0</v>
      </c>
      <c r="O110" s="54">
        <f>'2) Enrollment Chart'!G98</f>
        <v>0</v>
      </c>
      <c r="P110" s="54">
        <f>'2) Enrollment Chart'!H98</f>
        <v>0</v>
      </c>
      <c r="Q110" s="54">
        <f t="shared" si="12"/>
        <v>0</v>
      </c>
      <c r="S110" s="1">
        <v>13</v>
      </c>
      <c r="T110" s="54">
        <f t="shared" si="5"/>
        <v>0</v>
      </c>
      <c r="U110" s="54">
        <f t="shared" si="6"/>
        <v>0</v>
      </c>
      <c r="V110" s="54">
        <f t="shared" si="7"/>
        <v>0</v>
      </c>
      <c r="W110" s="54">
        <f t="shared" si="8"/>
        <v>0</v>
      </c>
      <c r="X110" s="54">
        <f t="shared" si="9"/>
        <v>0</v>
      </c>
    </row>
    <row r="111" spans="1:24">
      <c r="A111" s="1">
        <v>14</v>
      </c>
      <c r="B111" s="1" t="str">
        <f>'2) Enrollment Chart'!C99</f>
        <v>Select from drop-down list →</v>
      </c>
      <c r="C111" s="785">
        <f>IFERROR(INDEX('Funding by District'!$F$6:$F$682,MATCH($B111,'Funding by District'!$D$6:$D$682,0),0),0)</f>
        <v>0</v>
      </c>
      <c r="D111" s="1">
        <v>14</v>
      </c>
      <c r="E111" s="54">
        <f t="shared" si="10"/>
        <v>0</v>
      </c>
      <c r="F111" s="54">
        <f t="shared" ref="F111:I111" si="24">E111*(1+F$96)</f>
        <v>0</v>
      </c>
      <c r="G111" s="54">
        <f t="shared" si="24"/>
        <v>0</v>
      </c>
      <c r="H111" s="54">
        <f t="shared" si="24"/>
        <v>0</v>
      </c>
      <c r="I111" s="54">
        <f t="shared" si="24"/>
        <v>0</v>
      </c>
      <c r="K111" s="3">
        <v>14</v>
      </c>
      <c r="L111" s="54">
        <f>'2) Enrollment Chart'!D99</f>
        <v>0</v>
      </c>
      <c r="M111" s="54">
        <f>'2) Enrollment Chart'!E99</f>
        <v>0</v>
      </c>
      <c r="N111" s="54">
        <f>'2) Enrollment Chart'!F99</f>
        <v>0</v>
      </c>
      <c r="O111" s="54">
        <f>'2) Enrollment Chart'!G99</f>
        <v>0</v>
      </c>
      <c r="P111" s="54">
        <f>'2) Enrollment Chart'!H99</f>
        <v>0</v>
      </c>
      <c r="Q111" s="54">
        <f t="shared" si="12"/>
        <v>0</v>
      </c>
      <c r="S111" s="1">
        <v>14</v>
      </c>
      <c r="T111" s="54">
        <f t="shared" si="5"/>
        <v>0</v>
      </c>
      <c r="U111" s="54">
        <f t="shared" si="6"/>
        <v>0</v>
      </c>
      <c r="V111" s="54">
        <f t="shared" si="7"/>
        <v>0</v>
      </c>
      <c r="W111" s="54">
        <f t="shared" si="8"/>
        <v>0</v>
      </c>
      <c r="X111" s="54">
        <f t="shared" si="9"/>
        <v>0</v>
      </c>
    </row>
    <row r="112" spans="1:24" ht="15.5" thickBot="1">
      <c r="A112" s="742">
        <v>15</v>
      </c>
      <c r="B112" s="742" t="str">
        <f>'2) Enrollment Chart'!C100</f>
        <v>Select from drop-down list →</v>
      </c>
      <c r="C112" s="931">
        <f>IFERROR(INDEX('Funding by District'!$F$6:$F$682,MATCH($B112,'Funding by District'!$D$6:$D$682,0),0),0)</f>
        <v>0</v>
      </c>
      <c r="D112" s="742">
        <v>15</v>
      </c>
      <c r="E112" s="932">
        <f t="shared" si="10"/>
        <v>0</v>
      </c>
      <c r="F112" s="932">
        <f t="shared" ref="F112:I112" si="25">E112*(1+F$96)</f>
        <v>0</v>
      </c>
      <c r="G112" s="932">
        <f t="shared" si="25"/>
        <v>0</v>
      </c>
      <c r="H112" s="932">
        <f t="shared" si="25"/>
        <v>0</v>
      </c>
      <c r="I112" s="932">
        <f t="shared" si="25"/>
        <v>0</v>
      </c>
      <c r="J112" s="930"/>
      <c r="K112" s="930">
        <v>15</v>
      </c>
      <c r="L112" s="932">
        <f>'2) Enrollment Chart'!D100</f>
        <v>0</v>
      </c>
      <c r="M112" s="932">
        <f>'2) Enrollment Chart'!E100</f>
        <v>0</v>
      </c>
      <c r="N112" s="932">
        <f>'2) Enrollment Chart'!F100</f>
        <v>0</v>
      </c>
      <c r="O112" s="932">
        <f>'2) Enrollment Chart'!G100</f>
        <v>0</v>
      </c>
      <c r="P112" s="932">
        <f>'2) Enrollment Chart'!H100</f>
        <v>0</v>
      </c>
      <c r="Q112" s="932">
        <f t="shared" si="12"/>
        <v>0</v>
      </c>
      <c r="R112" s="933"/>
      <c r="S112" s="742">
        <v>15</v>
      </c>
      <c r="T112" s="932">
        <f t="shared" si="5"/>
        <v>0</v>
      </c>
      <c r="U112" s="932">
        <f t="shared" si="6"/>
        <v>0</v>
      </c>
      <c r="V112" s="932">
        <f t="shared" si="7"/>
        <v>0</v>
      </c>
      <c r="W112" s="932">
        <f t="shared" si="8"/>
        <v>0</v>
      </c>
      <c r="X112" s="932">
        <f t="shared" si="9"/>
        <v>0</v>
      </c>
    </row>
    <row r="113" spans="1:24">
      <c r="A113" s="1">
        <v>16</v>
      </c>
      <c r="B113" s="1" t="str">
        <f>'2) Enrollment Chart'!C101</f>
        <v>Select from drop-down list →</v>
      </c>
      <c r="C113" s="785">
        <f>IFERROR(INDEX('Funding by District'!$F$6:$F$682,MATCH($B113,'Funding by District'!$D$6:$D$682,0),0),0)</f>
        <v>0</v>
      </c>
      <c r="D113" s="1">
        <v>16</v>
      </c>
      <c r="E113" s="54">
        <f t="shared" si="10"/>
        <v>0</v>
      </c>
      <c r="F113" s="54">
        <f t="shared" ref="F113:I113" si="26">E113*(1+F$96)</f>
        <v>0</v>
      </c>
      <c r="G113" s="54">
        <f t="shared" si="26"/>
        <v>0</v>
      </c>
      <c r="H113" s="54">
        <f t="shared" si="26"/>
        <v>0</v>
      </c>
      <c r="I113" s="54">
        <f t="shared" si="26"/>
        <v>0</v>
      </c>
      <c r="K113" s="3">
        <v>16</v>
      </c>
      <c r="L113" s="54">
        <f>'2) Enrollment Chart'!D101</f>
        <v>0</v>
      </c>
      <c r="M113" s="54">
        <f>'2) Enrollment Chart'!E101</f>
        <v>0</v>
      </c>
      <c r="N113" s="54">
        <f>'2) Enrollment Chart'!F101</f>
        <v>0</v>
      </c>
      <c r="O113" s="54">
        <f>'2) Enrollment Chart'!G101</f>
        <v>0</v>
      </c>
      <c r="P113" s="54">
        <f>'2) Enrollment Chart'!H101</f>
        <v>0</v>
      </c>
      <c r="Q113" s="54">
        <f t="shared" si="12"/>
        <v>0</v>
      </c>
      <c r="S113" s="1">
        <v>16</v>
      </c>
      <c r="T113" s="54">
        <f t="shared" si="5"/>
        <v>0</v>
      </c>
      <c r="U113" s="54">
        <f t="shared" si="6"/>
        <v>0</v>
      </c>
      <c r="V113" s="54">
        <f t="shared" si="7"/>
        <v>0</v>
      </c>
      <c r="W113" s="54">
        <f t="shared" si="8"/>
        <v>0</v>
      </c>
      <c r="X113" s="54">
        <f t="shared" si="9"/>
        <v>0</v>
      </c>
    </row>
    <row r="114" spans="1:24">
      <c r="A114" s="1">
        <v>17</v>
      </c>
      <c r="B114" s="1" t="str">
        <f>'2) Enrollment Chart'!C102</f>
        <v>Select from drop-down list →</v>
      </c>
      <c r="C114" s="785">
        <f>IFERROR(INDEX('Funding by District'!$F$6:$F$682,MATCH($B114,'Funding by District'!$D$6:$D$682,0),0),0)</f>
        <v>0</v>
      </c>
      <c r="D114" s="1">
        <v>17</v>
      </c>
      <c r="E114" s="54">
        <f t="shared" si="10"/>
        <v>0</v>
      </c>
      <c r="F114" s="54">
        <f t="shared" ref="F114:I114" si="27">E114*(1+F$96)</f>
        <v>0</v>
      </c>
      <c r="G114" s="54">
        <f t="shared" si="27"/>
        <v>0</v>
      </c>
      <c r="H114" s="54">
        <f t="shared" si="27"/>
        <v>0</v>
      </c>
      <c r="I114" s="54">
        <f t="shared" si="27"/>
        <v>0</v>
      </c>
      <c r="K114" s="3">
        <v>17</v>
      </c>
      <c r="L114" s="54">
        <f>'2) Enrollment Chart'!D102</f>
        <v>0</v>
      </c>
      <c r="M114" s="54">
        <f>'2) Enrollment Chart'!E102</f>
        <v>0</v>
      </c>
      <c r="N114" s="54">
        <f>'2) Enrollment Chart'!F102</f>
        <v>0</v>
      </c>
      <c r="O114" s="54">
        <f>'2) Enrollment Chart'!G102</f>
        <v>0</v>
      </c>
      <c r="P114" s="54">
        <f>'2) Enrollment Chart'!H102</f>
        <v>0</v>
      </c>
      <c r="Q114" s="54">
        <f t="shared" si="12"/>
        <v>0</v>
      </c>
      <c r="S114" s="1">
        <v>17</v>
      </c>
      <c r="T114" s="54">
        <f t="shared" si="5"/>
        <v>0</v>
      </c>
      <c r="U114" s="54">
        <f t="shared" si="6"/>
        <v>0</v>
      </c>
      <c r="V114" s="54">
        <f t="shared" si="7"/>
        <v>0</v>
      </c>
      <c r="W114" s="54">
        <f t="shared" si="8"/>
        <v>0</v>
      </c>
      <c r="X114" s="54">
        <f t="shared" si="9"/>
        <v>0</v>
      </c>
    </row>
    <row r="115" spans="1:24">
      <c r="A115" s="1">
        <v>18</v>
      </c>
      <c r="B115" s="1" t="str">
        <f>'2) Enrollment Chart'!C103</f>
        <v>Select from drop-down list →</v>
      </c>
      <c r="C115" s="785">
        <f>IFERROR(INDEX('Funding by District'!$F$6:$F$682,MATCH($B115,'Funding by District'!$D$6:$D$682,0),0),0)</f>
        <v>0</v>
      </c>
      <c r="D115" s="1">
        <v>18</v>
      </c>
      <c r="E115" s="54">
        <f t="shared" si="10"/>
        <v>0</v>
      </c>
      <c r="F115" s="54">
        <f t="shared" ref="F115:I115" si="28">E115*(1+F$96)</f>
        <v>0</v>
      </c>
      <c r="G115" s="54">
        <f t="shared" si="28"/>
        <v>0</v>
      </c>
      <c r="H115" s="54">
        <f t="shared" si="28"/>
        <v>0</v>
      </c>
      <c r="I115" s="54">
        <f t="shared" si="28"/>
        <v>0</v>
      </c>
      <c r="K115" s="3">
        <v>18</v>
      </c>
      <c r="L115" s="54">
        <f>'2) Enrollment Chart'!D103</f>
        <v>0</v>
      </c>
      <c r="M115" s="54">
        <f>'2) Enrollment Chart'!E103</f>
        <v>0</v>
      </c>
      <c r="N115" s="54">
        <f>'2) Enrollment Chart'!F103</f>
        <v>0</v>
      </c>
      <c r="O115" s="54">
        <f>'2) Enrollment Chart'!G103</f>
        <v>0</v>
      </c>
      <c r="P115" s="54">
        <f>'2) Enrollment Chart'!H103</f>
        <v>0</v>
      </c>
      <c r="Q115" s="54">
        <f t="shared" si="12"/>
        <v>0</v>
      </c>
      <c r="S115" s="1">
        <v>18</v>
      </c>
      <c r="T115" s="54">
        <f t="shared" si="5"/>
        <v>0</v>
      </c>
      <c r="U115" s="54">
        <f t="shared" si="6"/>
        <v>0</v>
      </c>
      <c r="V115" s="54">
        <f t="shared" si="7"/>
        <v>0</v>
      </c>
      <c r="W115" s="54">
        <f t="shared" si="8"/>
        <v>0</v>
      </c>
      <c r="X115" s="54">
        <f t="shared" si="9"/>
        <v>0</v>
      </c>
    </row>
    <row r="116" spans="1:24">
      <c r="A116" s="1">
        <v>19</v>
      </c>
      <c r="B116" s="1" t="str">
        <f>'2) Enrollment Chart'!C104</f>
        <v>Select from drop-down list →</v>
      </c>
      <c r="C116" s="785">
        <f>IFERROR(INDEX('Funding by District'!$F$6:$F$682,MATCH($B116,'Funding by District'!$D$6:$D$682,0),0),0)</f>
        <v>0</v>
      </c>
      <c r="D116" s="1">
        <v>19</v>
      </c>
      <c r="E116" s="54">
        <f t="shared" si="10"/>
        <v>0</v>
      </c>
      <c r="F116" s="54">
        <f t="shared" ref="F116:I116" si="29">E116*(1+F$96)</f>
        <v>0</v>
      </c>
      <c r="G116" s="54">
        <f t="shared" si="29"/>
        <v>0</v>
      </c>
      <c r="H116" s="54">
        <f t="shared" si="29"/>
        <v>0</v>
      </c>
      <c r="I116" s="54">
        <f t="shared" si="29"/>
        <v>0</v>
      </c>
      <c r="K116" s="3">
        <v>19</v>
      </c>
      <c r="L116" s="54">
        <f>'2) Enrollment Chart'!D104</f>
        <v>0</v>
      </c>
      <c r="M116" s="54">
        <f>'2) Enrollment Chart'!E104</f>
        <v>0</v>
      </c>
      <c r="N116" s="54">
        <f>'2) Enrollment Chart'!F104</f>
        <v>0</v>
      </c>
      <c r="O116" s="54">
        <f>'2) Enrollment Chart'!G104</f>
        <v>0</v>
      </c>
      <c r="P116" s="54">
        <f>'2) Enrollment Chart'!H104</f>
        <v>0</v>
      </c>
      <c r="Q116" s="54">
        <f t="shared" si="12"/>
        <v>0</v>
      </c>
      <c r="S116" s="1">
        <v>19</v>
      </c>
      <c r="T116" s="54">
        <f t="shared" si="5"/>
        <v>0</v>
      </c>
      <c r="U116" s="54">
        <f t="shared" si="6"/>
        <v>0</v>
      </c>
      <c r="V116" s="54">
        <f t="shared" si="7"/>
        <v>0</v>
      </c>
      <c r="W116" s="54">
        <f t="shared" si="8"/>
        <v>0</v>
      </c>
      <c r="X116" s="54">
        <f t="shared" si="9"/>
        <v>0</v>
      </c>
    </row>
    <row r="117" spans="1:24">
      <c r="A117" s="1">
        <v>20</v>
      </c>
      <c r="B117" s="1" t="str">
        <f>'2) Enrollment Chart'!C105</f>
        <v>Select from drop-down list →</v>
      </c>
      <c r="C117" s="785">
        <f>IFERROR(INDEX('Funding by District'!$F$6:$F$682,MATCH($B117,'Funding by District'!$D$6:$D$682,0),0),0)</f>
        <v>0</v>
      </c>
      <c r="D117" s="1">
        <v>20</v>
      </c>
      <c r="E117" s="54">
        <f t="shared" si="10"/>
        <v>0</v>
      </c>
      <c r="F117" s="54">
        <f t="shared" ref="F117:I117" si="30">E117*(1+F$96)</f>
        <v>0</v>
      </c>
      <c r="G117" s="54">
        <f t="shared" si="30"/>
        <v>0</v>
      </c>
      <c r="H117" s="54">
        <f t="shared" si="30"/>
        <v>0</v>
      </c>
      <c r="I117" s="54">
        <f t="shared" si="30"/>
        <v>0</v>
      </c>
      <c r="K117" s="3">
        <v>20</v>
      </c>
      <c r="L117" s="54">
        <f>'2) Enrollment Chart'!D105</f>
        <v>0</v>
      </c>
      <c r="M117" s="54">
        <f>'2) Enrollment Chart'!E105</f>
        <v>0</v>
      </c>
      <c r="N117" s="54">
        <f>'2) Enrollment Chart'!F105</f>
        <v>0</v>
      </c>
      <c r="O117" s="54">
        <f>'2) Enrollment Chart'!G105</f>
        <v>0</v>
      </c>
      <c r="P117" s="54">
        <f>'2) Enrollment Chart'!H105</f>
        <v>0</v>
      </c>
      <c r="Q117" s="54">
        <f t="shared" si="12"/>
        <v>0</v>
      </c>
      <c r="S117" s="1">
        <v>20</v>
      </c>
      <c r="T117" s="54">
        <f t="shared" si="5"/>
        <v>0</v>
      </c>
      <c r="U117" s="54">
        <f t="shared" si="6"/>
        <v>0</v>
      </c>
      <c r="V117" s="54">
        <f t="shared" si="7"/>
        <v>0</v>
      </c>
      <c r="W117" s="54">
        <f t="shared" si="8"/>
        <v>0</v>
      </c>
      <c r="X117" s="54">
        <f t="shared" si="9"/>
        <v>0</v>
      </c>
    </row>
    <row r="118" spans="1:24">
      <c r="A118" s="1">
        <v>21</v>
      </c>
      <c r="B118" s="1" t="str">
        <f>'2) Enrollment Chart'!C106</f>
        <v>Select from drop-down list →</v>
      </c>
      <c r="C118" s="785">
        <f>IFERROR(INDEX('Funding by District'!$F$6:$F$682,MATCH($B118,'Funding by District'!$D$6:$D$682,0),0),0)</f>
        <v>0</v>
      </c>
      <c r="D118" s="1">
        <v>21</v>
      </c>
      <c r="E118" s="54">
        <f t="shared" si="10"/>
        <v>0</v>
      </c>
      <c r="F118" s="54">
        <f t="shared" ref="F118:I118" si="31">E118*(1+F$96)</f>
        <v>0</v>
      </c>
      <c r="G118" s="54">
        <f t="shared" si="31"/>
        <v>0</v>
      </c>
      <c r="H118" s="54">
        <f t="shared" si="31"/>
        <v>0</v>
      </c>
      <c r="I118" s="54">
        <f t="shared" si="31"/>
        <v>0</v>
      </c>
      <c r="K118" s="3">
        <v>21</v>
      </c>
      <c r="L118" s="54">
        <f>'2) Enrollment Chart'!D106</f>
        <v>0</v>
      </c>
      <c r="M118" s="54">
        <f>'2) Enrollment Chart'!E106</f>
        <v>0</v>
      </c>
      <c r="N118" s="54">
        <f>'2) Enrollment Chart'!F106</f>
        <v>0</v>
      </c>
      <c r="O118" s="54">
        <f>'2) Enrollment Chart'!G106</f>
        <v>0</v>
      </c>
      <c r="P118" s="54">
        <f>'2) Enrollment Chart'!H106</f>
        <v>0</v>
      </c>
      <c r="Q118" s="54">
        <f t="shared" si="12"/>
        <v>0</v>
      </c>
      <c r="S118" s="1">
        <v>21</v>
      </c>
      <c r="T118" s="54">
        <f t="shared" si="5"/>
        <v>0</v>
      </c>
      <c r="U118" s="54">
        <f t="shared" si="6"/>
        <v>0</v>
      </c>
      <c r="V118" s="54">
        <f t="shared" si="7"/>
        <v>0</v>
      </c>
      <c r="W118" s="54">
        <f t="shared" si="8"/>
        <v>0</v>
      </c>
      <c r="X118" s="54">
        <f t="shared" si="9"/>
        <v>0</v>
      </c>
    </row>
    <row r="119" spans="1:24">
      <c r="A119" s="1">
        <v>22</v>
      </c>
      <c r="B119" s="1" t="str">
        <f>'2) Enrollment Chart'!C107</f>
        <v>Select from drop-down list →</v>
      </c>
      <c r="C119" s="785">
        <f>IFERROR(INDEX('Funding by District'!$F$6:$F$682,MATCH($B119,'Funding by District'!$D$6:$D$682,0),0),0)</f>
        <v>0</v>
      </c>
      <c r="D119" s="1">
        <v>22</v>
      </c>
      <c r="E119" s="54">
        <f t="shared" si="10"/>
        <v>0</v>
      </c>
      <c r="F119" s="54">
        <f t="shared" ref="F119:I119" si="32">E119*(1+F$96)</f>
        <v>0</v>
      </c>
      <c r="G119" s="54">
        <f t="shared" si="32"/>
        <v>0</v>
      </c>
      <c r="H119" s="54">
        <f t="shared" si="32"/>
        <v>0</v>
      </c>
      <c r="I119" s="54">
        <f t="shared" si="32"/>
        <v>0</v>
      </c>
      <c r="K119" s="3">
        <v>22</v>
      </c>
      <c r="L119" s="54">
        <f>'2) Enrollment Chart'!D107</f>
        <v>0</v>
      </c>
      <c r="M119" s="54">
        <f>'2) Enrollment Chart'!E107</f>
        <v>0</v>
      </c>
      <c r="N119" s="54">
        <f>'2) Enrollment Chart'!F107</f>
        <v>0</v>
      </c>
      <c r="O119" s="54">
        <f>'2) Enrollment Chart'!G107</f>
        <v>0</v>
      </c>
      <c r="P119" s="54">
        <f>'2) Enrollment Chart'!H107</f>
        <v>0</v>
      </c>
      <c r="Q119" s="54">
        <f t="shared" si="12"/>
        <v>0</v>
      </c>
      <c r="S119" s="1">
        <v>22</v>
      </c>
      <c r="T119" s="54">
        <f t="shared" si="5"/>
        <v>0</v>
      </c>
      <c r="U119" s="54">
        <f t="shared" si="6"/>
        <v>0</v>
      </c>
      <c r="V119" s="54">
        <f t="shared" si="7"/>
        <v>0</v>
      </c>
      <c r="W119" s="54">
        <f t="shared" si="8"/>
        <v>0</v>
      </c>
      <c r="X119" s="54">
        <f t="shared" si="9"/>
        <v>0</v>
      </c>
    </row>
    <row r="120" spans="1:24">
      <c r="A120" s="1">
        <v>23</v>
      </c>
      <c r="B120" s="1" t="str">
        <f>'2) Enrollment Chart'!C108</f>
        <v>Select from drop-down list →</v>
      </c>
      <c r="C120" s="785">
        <f>IFERROR(INDEX('Funding by District'!$F$6:$F$682,MATCH($B120,'Funding by District'!$D$6:$D$682,0),0),0)</f>
        <v>0</v>
      </c>
      <c r="D120" s="1">
        <v>23</v>
      </c>
      <c r="E120" s="54">
        <f t="shared" si="10"/>
        <v>0</v>
      </c>
      <c r="F120" s="54">
        <f t="shared" ref="F120:I120" si="33">E120*(1+F$96)</f>
        <v>0</v>
      </c>
      <c r="G120" s="54">
        <f t="shared" si="33"/>
        <v>0</v>
      </c>
      <c r="H120" s="54">
        <f t="shared" si="33"/>
        <v>0</v>
      </c>
      <c r="I120" s="54">
        <f t="shared" si="33"/>
        <v>0</v>
      </c>
      <c r="K120" s="3">
        <v>23</v>
      </c>
      <c r="L120" s="54">
        <f>'2) Enrollment Chart'!D108</f>
        <v>0</v>
      </c>
      <c r="M120" s="54">
        <f>'2) Enrollment Chart'!E108</f>
        <v>0</v>
      </c>
      <c r="N120" s="54">
        <f>'2) Enrollment Chart'!F108</f>
        <v>0</v>
      </c>
      <c r="O120" s="54">
        <f>'2) Enrollment Chart'!G108</f>
        <v>0</v>
      </c>
      <c r="P120" s="54">
        <f>'2) Enrollment Chart'!H108</f>
        <v>0</v>
      </c>
      <c r="Q120" s="54">
        <f t="shared" si="12"/>
        <v>0</v>
      </c>
      <c r="S120" s="1">
        <v>23</v>
      </c>
      <c r="T120" s="54">
        <f t="shared" si="5"/>
        <v>0</v>
      </c>
      <c r="U120" s="54">
        <f t="shared" si="6"/>
        <v>0</v>
      </c>
      <c r="V120" s="54">
        <f t="shared" si="7"/>
        <v>0</v>
      </c>
      <c r="W120" s="54">
        <f t="shared" si="8"/>
        <v>0</v>
      </c>
      <c r="X120" s="54">
        <f t="shared" si="9"/>
        <v>0</v>
      </c>
    </row>
    <row r="121" spans="1:24">
      <c r="A121" s="1">
        <v>24</v>
      </c>
      <c r="B121" s="1" t="str">
        <f>'2) Enrollment Chart'!C109</f>
        <v>Select from drop-down list →</v>
      </c>
      <c r="C121" s="785">
        <f>IFERROR(INDEX('Funding by District'!$F$6:$F$682,MATCH($B121,'Funding by District'!$D$6:$D$682,0),0),0)</f>
        <v>0</v>
      </c>
      <c r="D121" s="1">
        <v>24</v>
      </c>
      <c r="E121" s="54">
        <f t="shared" si="10"/>
        <v>0</v>
      </c>
      <c r="F121" s="54">
        <f t="shared" ref="F121:I121" si="34">E121*(1+F$96)</f>
        <v>0</v>
      </c>
      <c r="G121" s="54">
        <f t="shared" si="34"/>
        <v>0</v>
      </c>
      <c r="H121" s="54">
        <f t="shared" si="34"/>
        <v>0</v>
      </c>
      <c r="I121" s="54">
        <f t="shared" si="34"/>
        <v>0</v>
      </c>
      <c r="K121" s="3">
        <v>24</v>
      </c>
      <c r="L121" s="54">
        <f>'2) Enrollment Chart'!D109</f>
        <v>0</v>
      </c>
      <c r="M121" s="54">
        <f>'2) Enrollment Chart'!E109</f>
        <v>0</v>
      </c>
      <c r="N121" s="54">
        <f>'2) Enrollment Chart'!F109</f>
        <v>0</v>
      </c>
      <c r="O121" s="54">
        <f>'2) Enrollment Chart'!G109</f>
        <v>0</v>
      </c>
      <c r="P121" s="54">
        <f>'2) Enrollment Chart'!H109</f>
        <v>0</v>
      </c>
      <c r="Q121" s="54">
        <f t="shared" si="12"/>
        <v>0</v>
      </c>
      <c r="S121" s="1">
        <v>24</v>
      </c>
      <c r="T121" s="54">
        <f t="shared" si="5"/>
        <v>0</v>
      </c>
      <c r="U121" s="54">
        <f t="shared" si="6"/>
        <v>0</v>
      </c>
      <c r="V121" s="54">
        <f t="shared" si="7"/>
        <v>0</v>
      </c>
      <c r="W121" s="54">
        <f t="shared" si="8"/>
        <v>0</v>
      </c>
      <c r="X121" s="54">
        <f t="shared" si="9"/>
        <v>0</v>
      </c>
    </row>
    <row r="122" spans="1:24">
      <c r="A122" s="1">
        <v>25</v>
      </c>
      <c r="B122" s="1" t="str">
        <f>'2) Enrollment Chart'!C110</f>
        <v>Select from drop-down list →</v>
      </c>
      <c r="C122" s="785">
        <f>IFERROR(INDEX('Funding by District'!$F$6:$F$682,MATCH($B122,'Funding by District'!$D$6:$D$682,0),0),0)</f>
        <v>0</v>
      </c>
      <c r="D122" s="1">
        <v>25</v>
      </c>
      <c r="E122" s="54">
        <f t="shared" si="10"/>
        <v>0</v>
      </c>
      <c r="F122" s="54">
        <f t="shared" ref="F122:I122" si="35">E122*(1+F$96)</f>
        <v>0</v>
      </c>
      <c r="G122" s="54">
        <f t="shared" si="35"/>
        <v>0</v>
      </c>
      <c r="H122" s="54">
        <f t="shared" si="35"/>
        <v>0</v>
      </c>
      <c r="I122" s="54">
        <f t="shared" si="35"/>
        <v>0</v>
      </c>
      <c r="K122" s="3">
        <v>25</v>
      </c>
      <c r="L122" s="54">
        <f>'2) Enrollment Chart'!D110</f>
        <v>0</v>
      </c>
      <c r="M122" s="54">
        <f>'2) Enrollment Chart'!E110</f>
        <v>0</v>
      </c>
      <c r="N122" s="54">
        <f>'2) Enrollment Chart'!F110</f>
        <v>0</v>
      </c>
      <c r="O122" s="54">
        <f>'2) Enrollment Chart'!G110</f>
        <v>0</v>
      </c>
      <c r="P122" s="54">
        <f>'2) Enrollment Chart'!H110</f>
        <v>0</v>
      </c>
      <c r="Q122" s="54">
        <f t="shared" si="12"/>
        <v>0</v>
      </c>
      <c r="S122" s="1">
        <v>25</v>
      </c>
      <c r="T122" s="54">
        <f t="shared" si="5"/>
        <v>0</v>
      </c>
      <c r="U122" s="54">
        <f t="shared" si="6"/>
        <v>0</v>
      </c>
      <c r="V122" s="54">
        <f t="shared" si="7"/>
        <v>0</v>
      </c>
      <c r="W122" s="54">
        <f t="shared" si="8"/>
        <v>0</v>
      </c>
      <c r="X122" s="54">
        <f t="shared" si="9"/>
        <v>0</v>
      </c>
    </row>
    <row r="123" spans="1:24">
      <c r="A123" s="1">
        <v>26</v>
      </c>
      <c r="B123" s="1" t="str">
        <f>'2) Enrollment Chart'!C111</f>
        <v>Select from drop-down list →</v>
      </c>
      <c r="C123" s="785">
        <f>IFERROR(INDEX('Funding by District'!$F$6:$F$682,MATCH($B123,'Funding by District'!$D$6:$D$682,0),0),0)</f>
        <v>0</v>
      </c>
      <c r="D123" s="1">
        <v>26</v>
      </c>
      <c r="E123" s="54">
        <f t="shared" si="10"/>
        <v>0</v>
      </c>
      <c r="F123" s="54">
        <f t="shared" ref="F123:I123" si="36">E123*(1+F$96)</f>
        <v>0</v>
      </c>
      <c r="G123" s="54">
        <f t="shared" si="36"/>
        <v>0</v>
      </c>
      <c r="H123" s="54">
        <f t="shared" si="36"/>
        <v>0</v>
      </c>
      <c r="I123" s="54">
        <f t="shared" si="36"/>
        <v>0</v>
      </c>
      <c r="K123" s="3">
        <v>26</v>
      </c>
      <c r="L123" s="54">
        <f>'2) Enrollment Chart'!D111</f>
        <v>0</v>
      </c>
      <c r="M123" s="54">
        <f>'2) Enrollment Chart'!E111</f>
        <v>0</v>
      </c>
      <c r="N123" s="54">
        <f>'2) Enrollment Chart'!F111</f>
        <v>0</v>
      </c>
      <c r="O123" s="54">
        <f>'2) Enrollment Chart'!G111</f>
        <v>0</v>
      </c>
      <c r="P123" s="54">
        <f>'2) Enrollment Chart'!H111</f>
        <v>0</v>
      </c>
      <c r="Q123" s="54">
        <f t="shared" si="12"/>
        <v>0</v>
      </c>
      <c r="S123" s="1">
        <v>26</v>
      </c>
      <c r="T123" s="54">
        <f t="shared" si="5"/>
        <v>0</v>
      </c>
      <c r="U123" s="54">
        <f t="shared" si="6"/>
        <v>0</v>
      </c>
      <c r="V123" s="54">
        <f t="shared" si="7"/>
        <v>0</v>
      </c>
      <c r="W123" s="54">
        <f t="shared" si="8"/>
        <v>0</v>
      </c>
      <c r="X123" s="54">
        <f t="shared" si="9"/>
        <v>0</v>
      </c>
    </row>
    <row r="124" spans="1:24">
      <c r="A124" s="1">
        <v>27</v>
      </c>
      <c r="B124" s="1" t="str">
        <f>'2) Enrollment Chart'!C112</f>
        <v>Select from drop-down list →</v>
      </c>
      <c r="C124" s="785">
        <f>IFERROR(INDEX('Funding by District'!$F$6:$F$682,MATCH($B124,'Funding by District'!$D$6:$D$682,0),0),0)</f>
        <v>0</v>
      </c>
      <c r="D124" s="1">
        <v>27</v>
      </c>
      <c r="E124" s="54">
        <f t="shared" si="10"/>
        <v>0</v>
      </c>
      <c r="F124" s="54">
        <f t="shared" ref="F124:I124" si="37">E124*(1+F$96)</f>
        <v>0</v>
      </c>
      <c r="G124" s="54">
        <f t="shared" si="37"/>
        <v>0</v>
      </c>
      <c r="H124" s="54">
        <f t="shared" si="37"/>
        <v>0</v>
      </c>
      <c r="I124" s="54">
        <f t="shared" si="37"/>
        <v>0</v>
      </c>
      <c r="K124" s="3">
        <v>27</v>
      </c>
      <c r="L124" s="54">
        <f>'2) Enrollment Chart'!D112</f>
        <v>0</v>
      </c>
      <c r="M124" s="54">
        <f>'2) Enrollment Chart'!E112</f>
        <v>0</v>
      </c>
      <c r="N124" s="54">
        <f>'2) Enrollment Chart'!F112</f>
        <v>0</v>
      </c>
      <c r="O124" s="54">
        <f>'2) Enrollment Chart'!G112</f>
        <v>0</v>
      </c>
      <c r="P124" s="54">
        <f>'2) Enrollment Chart'!H112</f>
        <v>0</v>
      </c>
      <c r="Q124" s="54">
        <f t="shared" si="12"/>
        <v>0</v>
      </c>
      <c r="S124" s="1">
        <v>27</v>
      </c>
      <c r="T124" s="54">
        <f t="shared" si="5"/>
        <v>0</v>
      </c>
      <c r="U124" s="54">
        <f t="shared" si="6"/>
        <v>0</v>
      </c>
      <c r="V124" s="54">
        <f t="shared" si="7"/>
        <v>0</v>
      </c>
      <c r="W124" s="54">
        <f t="shared" si="8"/>
        <v>0</v>
      </c>
      <c r="X124" s="54">
        <f t="shared" si="9"/>
        <v>0</v>
      </c>
    </row>
    <row r="125" spans="1:24">
      <c r="A125" s="1">
        <v>28</v>
      </c>
      <c r="B125" s="1" t="str">
        <f>'2) Enrollment Chart'!C113</f>
        <v>Select from drop-down list →</v>
      </c>
      <c r="C125" s="785">
        <f>IFERROR(INDEX('Funding by District'!$F$6:$F$682,MATCH($B125,'Funding by District'!$D$6:$D$682,0),0),0)</f>
        <v>0</v>
      </c>
      <c r="D125" s="1">
        <v>28</v>
      </c>
      <c r="E125" s="54">
        <f t="shared" si="10"/>
        <v>0</v>
      </c>
      <c r="F125" s="54">
        <f t="shared" ref="F125:I125" si="38">E125*(1+F$96)</f>
        <v>0</v>
      </c>
      <c r="G125" s="54">
        <f t="shared" si="38"/>
        <v>0</v>
      </c>
      <c r="H125" s="54">
        <f t="shared" si="38"/>
        <v>0</v>
      </c>
      <c r="I125" s="54">
        <f t="shared" si="38"/>
        <v>0</v>
      </c>
      <c r="K125" s="3">
        <v>28</v>
      </c>
      <c r="L125" s="54">
        <f>'2) Enrollment Chart'!D113</f>
        <v>0</v>
      </c>
      <c r="M125" s="54">
        <f>'2) Enrollment Chart'!E113</f>
        <v>0</v>
      </c>
      <c r="N125" s="54">
        <f>'2) Enrollment Chart'!F113</f>
        <v>0</v>
      </c>
      <c r="O125" s="54">
        <f>'2) Enrollment Chart'!G113</f>
        <v>0</v>
      </c>
      <c r="P125" s="54">
        <f>'2) Enrollment Chart'!H113</f>
        <v>0</v>
      </c>
      <c r="Q125" s="54">
        <f t="shared" si="12"/>
        <v>0</v>
      </c>
      <c r="S125" s="1">
        <v>28</v>
      </c>
      <c r="T125" s="54">
        <f t="shared" si="5"/>
        <v>0</v>
      </c>
      <c r="U125" s="54">
        <f t="shared" si="6"/>
        <v>0</v>
      </c>
      <c r="V125" s="54">
        <f t="shared" si="7"/>
        <v>0</v>
      </c>
      <c r="W125" s="54">
        <f t="shared" si="8"/>
        <v>0</v>
      </c>
      <c r="X125" s="54">
        <f t="shared" si="9"/>
        <v>0</v>
      </c>
    </row>
    <row r="126" spans="1:24">
      <c r="A126" s="1">
        <v>29</v>
      </c>
      <c r="B126" s="1" t="str">
        <f>'2) Enrollment Chart'!C114</f>
        <v>Select from drop-down list →</v>
      </c>
      <c r="C126" s="785">
        <f>IFERROR(INDEX('Funding by District'!$F$6:$F$682,MATCH($B126,'Funding by District'!$D$6:$D$682,0),0),0)</f>
        <v>0</v>
      </c>
      <c r="D126" s="1">
        <v>29</v>
      </c>
      <c r="E126" s="54">
        <f t="shared" si="10"/>
        <v>0</v>
      </c>
      <c r="F126" s="54">
        <f t="shared" ref="F126:I126" si="39">E126*(1+F$96)</f>
        <v>0</v>
      </c>
      <c r="G126" s="54">
        <f t="shared" si="39"/>
        <v>0</v>
      </c>
      <c r="H126" s="54">
        <f t="shared" si="39"/>
        <v>0</v>
      </c>
      <c r="I126" s="54">
        <f t="shared" si="39"/>
        <v>0</v>
      </c>
      <c r="K126" s="3">
        <v>29</v>
      </c>
      <c r="L126" s="54">
        <f>'2) Enrollment Chart'!D114</f>
        <v>0</v>
      </c>
      <c r="M126" s="54">
        <f>'2) Enrollment Chart'!E114</f>
        <v>0</v>
      </c>
      <c r="N126" s="54">
        <f>'2) Enrollment Chart'!F114</f>
        <v>0</v>
      </c>
      <c r="O126" s="54">
        <f>'2) Enrollment Chart'!G114</f>
        <v>0</v>
      </c>
      <c r="P126" s="54">
        <f>'2) Enrollment Chart'!H114</f>
        <v>0</v>
      </c>
      <c r="Q126" s="54">
        <f t="shared" si="12"/>
        <v>0</v>
      </c>
      <c r="S126" s="1">
        <v>29</v>
      </c>
      <c r="T126" s="54">
        <f t="shared" si="5"/>
        <v>0</v>
      </c>
      <c r="U126" s="54">
        <f t="shared" si="6"/>
        <v>0</v>
      </c>
      <c r="V126" s="54">
        <f t="shared" si="7"/>
        <v>0</v>
      </c>
      <c r="W126" s="54">
        <f t="shared" si="8"/>
        <v>0</v>
      </c>
      <c r="X126" s="54">
        <f t="shared" si="9"/>
        <v>0</v>
      </c>
    </row>
    <row r="127" spans="1:24">
      <c r="A127" s="1">
        <v>30</v>
      </c>
      <c r="B127" s="1" t="str">
        <f>'2) Enrollment Chart'!C115</f>
        <v>Select from drop-down list →</v>
      </c>
      <c r="C127" s="785">
        <f>IFERROR(INDEX('Funding by District'!$F$6:$F$682,MATCH($B127,'Funding by District'!$D$6:$D$682,0),0),0)</f>
        <v>0</v>
      </c>
      <c r="D127" s="1">
        <v>30</v>
      </c>
      <c r="E127" s="54">
        <f t="shared" si="10"/>
        <v>0</v>
      </c>
      <c r="F127" s="54">
        <f t="shared" ref="F127:I127" si="40">E127*(1+F$96)</f>
        <v>0</v>
      </c>
      <c r="G127" s="54">
        <f t="shared" si="40"/>
        <v>0</v>
      </c>
      <c r="H127" s="54">
        <f t="shared" si="40"/>
        <v>0</v>
      </c>
      <c r="I127" s="54">
        <f t="shared" si="40"/>
        <v>0</v>
      </c>
      <c r="K127" s="3">
        <v>30</v>
      </c>
      <c r="L127" s="54">
        <f>'2) Enrollment Chart'!D115</f>
        <v>0</v>
      </c>
      <c r="M127" s="54">
        <f>'2) Enrollment Chart'!E115</f>
        <v>0</v>
      </c>
      <c r="N127" s="54">
        <f>'2) Enrollment Chart'!F115</f>
        <v>0</v>
      </c>
      <c r="O127" s="54">
        <f>'2) Enrollment Chart'!G115</f>
        <v>0</v>
      </c>
      <c r="P127" s="54">
        <f>'2) Enrollment Chart'!H115</f>
        <v>0</v>
      </c>
      <c r="Q127" s="54">
        <f t="shared" si="12"/>
        <v>0</v>
      </c>
      <c r="S127" s="1">
        <v>30</v>
      </c>
      <c r="T127" s="54">
        <f t="shared" si="5"/>
        <v>0</v>
      </c>
      <c r="U127" s="54">
        <f t="shared" si="6"/>
        <v>0</v>
      </c>
      <c r="V127" s="54">
        <f t="shared" si="7"/>
        <v>0</v>
      </c>
      <c r="W127" s="54">
        <f t="shared" si="8"/>
        <v>0</v>
      </c>
      <c r="X127" s="54">
        <f t="shared" si="9"/>
        <v>0</v>
      </c>
    </row>
    <row r="128" spans="1:24">
      <c r="A128" s="1">
        <v>31</v>
      </c>
      <c r="B128" s="1" t="str">
        <f>'2) Enrollment Chart'!C116</f>
        <v>Select from drop-down list →</v>
      </c>
      <c r="C128" s="785">
        <f>IFERROR(INDEX('Funding by District'!$F$6:$F$682,MATCH($B128,'Funding by District'!$D$6:$D$682,0),0),0)</f>
        <v>0</v>
      </c>
      <c r="D128" s="1">
        <v>31</v>
      </c>
      <c r="E128" s="54">
        <f t="shared" si="10"/>
        <v>0</v>
      </c>
      <c r="F128" s="54">
        <f t="shared" ref="F128:I128" si="41">E128*(1+F$96)</f>
        <v>0</v>
      </c>
      <c r="G128" s="54">
        <f t="shared" si="41"/>
        <v>0</v>
      </c>
      <c r="H128" s="54">
        <f t="shared" si="41"/>
        <v>0</v>
      </c>
      <c r="I128" s="54">
        <f t="shared" si="41"/>
        <v>0</v>
      </c>
      <c r="K128" s="3">
        <v>31</v>
      </c>
      <c r="L128" s="54">
        <f>'2) Enrollment Chart'!D116</f>
        <v>0</v>
      </c>
      <c r="M128" s="54">
        <f>'2) Enrollment Chart'!E116</f>
        <v>0</v>
      </c>
      <c r="N128" s="54">
        <f>'2) Enrollment Chart'!F116</f>
        <v>0</v>
      </c>
      <c r="O128" s="54">
        <f>'2) Enrollment Chart'!G116</f>
        <v>0</v>
      </c>
      <c r="P128" s="54">
        <f>'2) Enrollment Chart'!H116</f>
        <v>0</v>
      </c>
      <c r="Q128" s="54">
        <f t="shared" si="12"/>
        <v>0</v>
      </c>
      <c r="S128" s="1">
        <v>31</v>
      </c>
      <c r="T128" s="54">
        <f t="shared" si="5"/>
        <v>0</v>
      </c>
      <c r="U128" s="54">
        <f t="shared" si="6"/>
        <v>0</v>
      </c>
      <c r="V128" s="54">
        <f t="shared" si="7"/>
        <v>0</v>
      </c>
      <c r="W128" s="54">
        <f t="shared" si="8"/>
        <v>0</v>
      </c>
      <c r="X128" s="54">
        <f t="shared" si="9"/>
        <v>0</v>
      </c>
    </row>
    <row r="129" spans="1:24">
      <c r="A129" s="1">
        <v>32</v>
      </c>
      <c r="B129" s="1" t="str">
        <f>'2) Enrollment Chart'!C117</f>
        <v>Select from drop-down list →</v>
      </c>
      <c r="C129" s="785">
        <f>IFERROR(INDEX('Funding by District'!$F$6:$F$682,MATCH($B129,'Funding by District'!$D$6:$D$682,0),0),0)</f>
        <v>0</v>
      </c>
      <c r="D129" s="1">
        <v>32</v>
      </c>
      <c r="E129" s="54">
        <f t="shared" si="10"/>
        <v>0</v>
      </c>
      <c r="F129" s="54">
        <f t="shared" ref="F129:I129" si="42">E129*(1+F$96)</f>
        <v>0</v>
      </c>
      <c r="G129" s="54">
        <f t="shared" si="42"/>
        <v>0</v>
      </c>
      <c r="H129" s="54">
        <f t="shared" si="42"/>
        <v>0</v>
      </c>
      <c r="I129" s="54">
        <f t="shared" si="42"/>
        <v>0</v>
      </c>
      <c r="K129" s="3">
        <v>32</v>
      </c>
      <c r="L129" s="54">
        <f>'2) Enrollment Chart'!D117</f>
        <v>0</v>
      </c>
      <c r="M129" s="54">
        <f>'2) Enrollment Chart'!E117</f>
        <v>0</v>
      </c>
      <c r="N129" s="54">
        <f>'2) Enrollment Chart'!F117</f>
        <v>0</v>
      </c>
      <c r="O129" s="54">
        <f>'2) Enrollment Chart'!G117</f>
        <v>0</v>
      </c>
      <c r="P129" s="54">
        <f>'2) Enrollment Chart'!H117</f>
        <v>0</v>
      </c>
      <c r="Q129" s="54">
        <f t="shared" si="12"/>
        <v>0</v>
      </c>
      <c r="S129" s="1">
        <v>32</v>
      </c>
      <c r="T129" s="54">
        <f t="shared" si="5"/>
        <v>0</v>
      </c>
      <c r="U129" s="54">
        <f t="shared" si="6"/>
        <v>0</v>
      </c>
      <c r="V129" s="54">
        <f t="shared" si="7"/>
        <v>0</v>
      </c>
      <c r="W129" s="54">
        <f t="shared" si="8"/>
        <v>0</v>
      </c>
      <c r="X129" s="54">
        <f t="shared" si="9"/>
        <v>0</v>
      </c>
    </row>
    <row r="130" spans="1:24">
      <c r="A130" s="1">
        <v>33</v>
      </c>
      <c r="B130" s="1" t="str">
        <f>'2) Enrollment Chart'!C118</f>
        <v>Select from drop-down list →</v>
      </c>
      <c r="C130" s="785">
        <f>IFERROR(INDEX('Funding by District'!$F$6:$F$682,MATCH($B130,'Funding by District'!$D$6:$D$682,0),0),0)</f>
        <v>0</v>
      </c>
      <c r="D130" s="1">
        <v>33</v>
      </c>
      <c r="E130" s="54">
        <f t="shared" si="10"/>
        <v>0</v>
      </c>
      <c r="F130" s="54">
        <f t="shared" ref="F130:I130" si="43">E130*(1+F$96)</f>
        <v>0</v>
      </c>
      <c r="G130" s="54">
        <f t="shared" si="43"/>
        <v>0</v>
      </c>
      <c r="H130" s="54">
        <f t="shared" si="43"/>
        <v>0</v>
      </c>
      <c r="I130" s="54">
        <f t="shared" si="43"/>
        <v>0</v>
      </c>
      <c r="K130" s="3">
        <v>33</v>
      </c>
      <c r="L130" s="54">
        <f>'2) Enrollment Chart'!D118</f>
        <v>0</v>
      </c>
      <c r="M130" s="54">
        <f>'2) Enrollment Chart'!E118</f>
        <v>0</v>
      </c>
      <c r="N130" s="54">
        <f>'2) Enrollment Chart'!F118</f>
        <v>0</v>
      </c>
      <c r="O130" s="54">
        <f>'2) Enrollment Chart'!G118</f>
        <v>0</v>
      </c>
      <c r="P130" s="54">
        <f>'2) Enrollment Chart'!H118</f>
        <v>0</v>
      </c>
      <c r="Q130" s="54">
        <f t="shared" si="12"/>
        <v>0</v>
      </c>
      <c r="S130" s="1">
        <v>33</v>
      </c>
      <c r="T130" s="54">
        <f t="shared" ref="T130:T147" si="44">E130*L130</f>
        <v>0</v>
      </c>
      <c r="U130" s="54">
        <f t="shared" ref="U130:U147" si="45">F130*M130</f>
        <v>0</v>
      </c>
      <c r="V130" s="54">
        <f t="shared" ref="V130:V147" si="46">G130*N130</f>
        <v>0</v>
      </c>
      <c r="W130" s="54">
        <f t="shared" ref="W130:W147" si="47">H130*O130</f>
        <v>0</v>
      </c>
      <c r="X130" s="54">
        <f t="shared" ref="X130:X147" si="48">I130*P130</f>
        <v>0</v>
      </c>
    </row>
    <row r="131" spans="1:24">
      <c r="A131" s="1">
        <v>34</v>
      </c>
      <c r="B131" s="1" t="str">
        <f>'2) Enrollment Chart'!C119</f>
        <v>Select from drop-down list →</v>
      </c>
      <c r="C131" s="785">
        <f>IFERROR(INDEX('Funding by District'!$F$6:$F$682,MATCH($B131,'Funding by District'!$D$6:$D$682,0),0),0)</f>
        <v>0</v>
      </c>
      <c r="D131" s="1">
        <v>34</v>
      </c>
      <c r="E131" s="54">
        <f t="shared" si="10"/>
        <v>0</v>
      </c>
      <c r="F131" s="54">
        <f t="shared" ref="F131:I131" si="49">E131*(1+F$96)</f>
        <v>0</v>
      </c>
      <c r="G131" s="54">
        <f t="shared" si="49"/>
        <v>0</v>
      </c>
      <c r="H131" s="54">
        <f t="shared" si="49"/>
        <v>0</v>
      </c>
      <c r="I131" s="54">
        <f t="shared" si="49"/>
        <v>0</v>
      </c>
      <c r="K131" s="3">
        <v>34</v>
      </c>
      <c r="L131" s="54">
        <f>'2) Enrollment Chart'!D119</f>
        <v>0</v>
      </c>
      <c r="M131" s="54">
        <f>'2) Enrollment Chart'!E119</f>
        <v>0</v>
      </c>
      <c r="N131" s="54">
        <f>'2) Enrollment Chart'!F119</f>
        <v>0</v>
      </c>
      <c r="O131" s="54">
        <f>'2) Enrollment Chart'!G119</f>
        <v>0</v>
      </c>
      <c r="P131" s="54">
        <f>'2) Enrollment Chart'!H119</f>
        <v>0</v>
      </c>
      <c r="Q131" s="54">
        <f t="shared" si="12"/>
        <v>0</v>
      </c>
      <c r="S131" s="1">
        <v>34</v>
      </c>
      <c r="T131" s="54">
        <f t="shared" si="44"/>
        <v>0</v>
      </c>
      <c r="U131" s="54">
        <f t="shared" si="45"/>
        <v>0</v>
      </c>
      <c r="V131" s="54">
        <f t="shared" si="46"/>
        <v>0</v>
      </c>
      <c r="W131" s="54">
        <f t="shared" si="47"/>
        <v>0</v>
      </c>
      <c r="X131" s="54">
        <f t="shared" si="48"/>
        <v>0</v>
      </c>
    </row>
    <row r="132" spans="1:24">
      <c r="A132" s="1">
        <v>35</v>
      </c>
      <c r="B132" s="1" t="str">
        <f>'2) Enrollment Chart'!C120</f>
        <v>Select from drop-down list →</v>
      </c>
      <c r="C132" s="785">
        <f>IFERROR(INDEX('Funding by District'!$F$6:$F$682,MATCH($B132,'Funding by District'!$D$6:$D$682,0),0),0)</f>
        <v>0</v>
      </c>
      <c r="D132" s="1">
        <v>35</v>
      </c>
      <c r="E132" s="54">
        <f t="shared" si="10"/>
        <v>0</v>
      </c>
      <c r="F132" s="54">
        <f t="shared" ref="F132:I132" si="50">E132*(1+F$96)</f>
        <v>0</v>
      </c>
      <c r="G132" s="54">
        <f t="shared" si="50"/>
        <v>0</v>
      </c>
      <c r="H132" s="54">
        <f t="shared" si="50"/>
        <v>0</v>
      </c>
      <c r="I132" s="54">
        <f t="shared" si="50"/>
        <v>0</v>
      </c>
      <c r="K132" s="3">
        <v>35</v>
      </c>
      <c r="L132" s="54">
        <f>'2) Enrollment Chart'!D120</f>
        <v>0</v>
      </c>
      <c r="M132" s="54">
        <f>'2) Enrollment Chart'!E120</f>
        <v>0</v>
      </c>
      <c r="N132" s="54">
        <f>'2) Enrollment Chart'!F120</f>
        <v>0</v>
      </c>
      <c r="O132" s="54">
        <f>'2) Enrollment Chart'!G120</f>
        <v>0</v>
      </c>
      <c r="P132" s="54">
        <f>'2) Enrollment Chart'!H120</f>
        <v>0</v>
      </c>
      <c r="Q132" s="54">
        <f t="shared" si="12"/>
        <v>0</v>
      </c>
      <c r="S132" s="1">
        <v>35</v>
      </c>
      <c r="T132" s="54">
        <f t="shared" si="44"/>
        <v>0</v>
      </c>
      <c r="U132" s="54">
        <f t="shared" si="45"/>
        <v>0</v>
      </c>
      <c r="V132" s="54">
        <f t="shared" si="46"/>
        <v>0</v>
      </c>
      <c r="W132" s="54">
        <f t="shared" si="47"/>
        <v>0</v>
      </c>
      <c r="X132" s="54">
        <f t="shared" si="48"/>
        <v>0</v>
      </c>
    </row>
    <row r="133" spans="1:24">
      <c r="A133" s="1">
        <v>36</v>
      </c>
      <c r="B133" s="1" t="str">
        <f>'2) Enrollment Chart'!C121</f>
        <v>Select from drop-down list →</v>
      </c>
      <c r="C133" s="785">
        <f>IFERROR(INDEX('Funding by District'!$F$6:$F$682,MATCH($B133,'Funding by District'!$D$6:$D$682,0),0),0)</f>
        <v>0</v>
      </c>
      <c r="D133" s="1">
        <v>36</v>
      </c>
      <c r="E133" s="54">
        <f t="shared" si="10"/>
        <v>0</v>
      </c>
      <c r="F133" s="54">
        <f t="shared" ref="F133:I133" si="51">E133*(1+F$96)</f>
        <v>0</v>
      </c>
      <c r="G133" s="54">
        <f t="shared" si="51"/>
        <v>0</v>
      </c>
      <c r="H133" s="54">
        <f t="shared" si="51"/>
        <v>0</v>
      </c>
      <c r="I133" s="54">
        <f t="shared" si="51"/>
        <v>0</v>
      </c>
      <c r="K133" s="3">
        <v>36</v>
      </c>
      <c r="L133" s="54">
        <f>'2) Enrollment Chart'!D121</f>
        <v>0</v>
      </c>
      <c r="M133" s="54">
        <f>'2) Enrollment Chart'!E121</f>
        <v>0</v>
      </c>
      <c r="N133" s="54">
        <f>'2) Enrollment Chart'!F121</f>
        <v>0</v>
      </c>
      <c r="O133" s="54">
        <f>'2) Enrollment Chart'!G121</f>
        <v>0</v>
      </c>
      <c r="P133" s="54">
        <f>'2) Enrollment Chart'!H121</f>
        <v>0</v>
      </c>
      <c r="Q133" s="54">
        <f t="shared" si="12"/>
        <v>0</v>
      </c>
      <c r="S133" s="1">
        <v>36</v>
      </c>
      <c r="T133" s="54">
        <f t="shared" si="44"/>
        <v>0</v>
      </c>
      <c r="U133" s="54">
        <f t="shared" si="45"/>
        <v>0</v>
      </c>
      <c r="V133" s="54">
        <f t="shared" si="46"/>
        <v>0</v>
      </c>
      <c r="W133" s="54">
        <f t="shared" si="47"/>
        <v>0</v>
      </c>
      <c r="X133" s="54">
        <f t="shared" si="48"/>
        <v>0</v>
      </c>
    </row>
    <row r="134" spans="1:24">
      <c r="A134" s="1">
        <v>37</v>
      </c>
      <c r="B134" s="1" t="str">
        <f>'2) Enrollment Chart'!C122</f>
        <v>Select from drop-down list →</v>
      </c>
      <c r="C134" s="785">
        <f>IFERROR(INDEX('Funding by District'!$F$6:$F$682,MATCH($B134,'Funding by District'!$D$6:$D$682,0),0),0)</f>
        <v>0</v>
      </c>
      <c r="D134" s="1">
        <v>37</v>
      </c>
      <c r="E134" s="54">
        <f t="shared" si="10"/>
        <v>0</v>
      </c>
      <c r="F134" s="54">
        <f t="shared" ref="F134:I134" si="52">E134*(1+F$96)</f>
        <v>0</v>
      </c>
      <c r="G134" s="54">
        <f t="shared" si="52"/>
        <v>0</v>
      </c>
      <c r="H134" s="54">
        <f t="shared" si="52"/>
        <v>0</v>
      </c>
      <c r="I134" s="54">
        <f t="shared" si="52"/>
        <v>0</v>
      </c>
      <c r="K134" s="3">
        <v>37</v>
      </c>
      <c r="L134" s="54">
        <f>'2) Enrollment Chart'!D122</f>
        <v>0</v>
      </c>
      <c r="M134" s="54">
        <f>'2) Enrollment Chart'!E122</f>
        <v>0</v>
      </c>
      <c r="N134" s="54">
        <f>'2) Enrollment Chart'!F122</f>
        <v>0</v>
      </c>
      <c r="O134" s="54">
        <f>'2) Enrollment Chart'!G122</f>
        <v>0</v>
      </c>
      <c r="P134" s="54">
        <f>'2) Enrollment Chart'!H122</f>
        <v>0</v>
      </c>
      <c r="Q134" s="54">
        <f t="shared" si="12"/>
        <v>0</v>
      </c>
      <c r="S134" s="1">
        <v>37</v>
      </c>
      <c r="T134" s="54">
        <f t="shared" si="44"/>
        <v>0</v>
      </c>
      <c r="U134" s="54">
        <f t="shared" si="45"/>
        <v>0</v>
      </c>
      <c r="V134" s="54">
        <f t="shared" si="46"/>
        <v>0</v>
      </c>
      <c r="W134" s="54">
        <f t="shared" si="47"/>
        <v>0</v>
      </c>
      <c r="X134" s="54">
        <f t="shared" si="48"/>
        <v>0</v>
      </c>
    </row>
    <row r="135" spans="1:24">
      <c r="A135" s="1">
        <v>38</v>
      </c>
      <c r="B135" s="1" t="str">
        <f>'2) Enrollment Chart'!C123</f>
        <v>Select from drop-down list →</v>
      </c>
      <c r="C135" s="785">
        <f>IFERROR(INDEX('Funding by District'!$F$6:$F$682,MATCH($B135,'Funding by District'!$D$6:$D$682,0),0),0)</f>
        <v>0</v>
      </c>
      <c r="D135" s="1">
        <v>38</v>
      </c>
      <c r="E135" s="54">
        <f t="shared" si="10"/>
        <v>0</v>
      </c>
      <c r="F135" s="54">
        <f t="shared" ref="F135:I135" si="53">E135*(1+F$96)</f>
        <v>0</v>
      </c>
      <c r="G135" s="54">
        <f t="shared" si="53"/>
        <v>0</v>
      </c>
      <c r="H135" s="54">
        <f t="shared" si="53"/>
        <v>0</v>
      </c>
      <c r="I135" s="54">
        <f t="shared" si="53"/>
        <v>0</v>
      </c>
      <c r="K135" s="3">
        <v>38</v>
      </c>
      <c r="L135" s="54">
        <f>'2) Enrollment Chart'!D123</f>
        <v>0</v>
      </c>
      <c r="M135" s="54">
        <f>'2) Enrollment Chart'!E123</f>
        <v>0</v>
      </c>
      <c r="N135" s="54">
        <f>'2) Enrollment Chart'!F123</f>
        <v>0</v>
      </c>
      <c r="O135" s="54">
        <f>'2) Enrollment Chart'!G123</f>
        <v>0</v>
      </c>
      <c r="P135" s="54">
        <f>'2) Enrollment Chart'!H123</f>
        <v>0</v>
      </c>
      <c r="Q135" s="54">
        <f t="shared" si="12"/>
        <v>0</v>
      </c>
      <c r="S135" s="1">
        <v>38</v>
      </c>
      <c r="T135" s="54">
        <f t="shared" si="44"/>
        <v>0</v>
      </c>
      <c r="U135" s="54">
        <f t="shared" si="45"/>
        <v>0</v>
      </c>
      <c r="V135" s="54">
        <f t="shared" si="46"/>
        <v>0</v>
      </c>
      <c r="W135" s="54">
        <f t="shared" si="47"/>
        <v>0</v>
      </c>
      <c r="X135" s="54">
        <f t="shared" si="48"/>
        <v>0</v>
      </c>
    </row>
    <row r="136" spans="1:24">
      <c r="A136" s="1">
        <v>39</v>
      </c>
      <c r="B136" s="1" t="str">
        <f>'2) Enrollment Chart'!C124</f>
        <v>Select from drop-down list →</v>
      </c>
      <c r="C136" s="785">
        <f>IFERROR(INDEX('Funding by District'!$F$6:$F$682,MATCH($B136,'Funding by District'!$D$6:$D$682,0),0),0)</f>
        <v>0</v>
      </c>
      <c r="D136" s="1">
        <v>39</v>
      </c>
      <c r="E136" s="54">
        <f t="shared" si="10"/>
        <v>0</v>
      </c>
      <c r="F136" s="54">
        <f t="shared" ref="F136:I136" si="54">E136*(1+F$96)</f>
        <v>0</v>
      </c>
      <c r="G136" s="54">
        <f t="shared" si="54"/>
        <v>0</v>
      </c>
      <c r="H136" s="54">
        <f t="shared" si="54"/>
        <v>0</v>
      </c>
      <c r="I136" s="54">
        <f t="shared" si="54"/>
        <v>0</v>
      </c>
      <c r="K136" s="3">
        <v>39</v>
      </c>
      <c r="L136" s="54">
        <f>'2) Enrollment Chart'!D124</f>
        <v>0</v>
      </c>
      <c r="M136" s="54">
        <f>'2) Enrollment Chart'!E124</f>
        <v>0</v>
      </c>
      <c r="N136" s="54">
        <f>'2) Enrollment Chart'!F124</f>
        <v>0</v>
      </c>
      <c r="O136" s="54">
        <f>'2) Enrollment Chart'!G124</f>
        <v>0</v>
      </c>
      <c r="P136" s="54">
        <f>'2) Enrollment Chart'!H124</f>
        <v>0</v>
      </c>
      <c r="Q136" s="54">
        <f t="shared" si="12"/>
        <v>0</v>
      </c>
      <c r="S136" s="1">
        <v>39</v>
      </c>
      <c r="T136" s="54">
        <f t="shared" si="44"/>
        <v>0</v>
      </c>
      <c r="U136" s="54">
        <f t="shared" si="45"/>
        <v>0</v>
      </c>
      <c r="V136" s="54">
        <f t="shared" si="46"/>
        <v>0</v>
      </c>
      <c r="W136" s="54">
        <f t="shared" si="47"/>
        <v>0</v>
      </c>
      <c r="X136" s="54">
        <f t="shared" si="48"/>
        <v>0</v>
      </c>
    </row>
    <row r="137" spans="1:24">
      <c r="A137" s="1">
        <v>40</v>
      </c>
      <c r="B137" s="1" t="str">
        <f>'2) Enrollment Chart'!C125</f>
        <v>Select from drop-down list →</v>
      </c>
      <c r="C137" s="785">
        <f>IFERROR(INDEX('Funding by District'!$F$6:$F$682,MATCH($B137,'Funding by District'!$D$6:$D$682,0),0),0)</f>
        <v>0</v>
      </c>
      <c r="D137" s="1">
        <v>40</v>
      </c>
      <c r="E137" s="54">
        <f t="shared" si="10"/>
        <v>0</v>
      </c>
      <c r="F137" s="54">
        <f t="shared" ref="F137:I137" si="55">E137*(1+F$96)</f>
        <v>0</v>
      </c>
      <c r="G137" s="54">
        <f t="shared" si="55"/>
        <v>0</v>
      </c>
      <c r="H137" s="54">
        <f t="shared" si="55"/>
        <v>0</v>
      </c>
      <c r="I137" s="54">
        <f t="shared" si="55"/>
        <v>0</v>
      </c>
      <c r="K137" s="3">
        <v>40</v>
      </c>
      <c r="L137" s="54">
        <f>'2) Enrollment Chart'!D125</f>
        <v>0</v>
      </c>
      <c r="M137" s="54">
        <f>'2) Enrollment Chart'!E125</f>
        <v>0</v>
      </c>
      <c r="N137" s="54">
        <f>'2) Enrollment Chart'!F125</f>
        <v>0</v>
      </c>
      <c r="O137" s="54">
        <f>'2) Enrollment Chart'!G125</f>
        <v>0</v>
      </c>
      <c r="P137" s="54">
        <f>'2) Enrollment Chart'!H125</f>
        <v>0</v>
      </c>
      <c r="Q137" s="54">
        <f t="shared" si="12"/>
        <v>0</v>
      </c>
      <c r="S137" s="1">
        <v>40</v>
      </c>
      <c r="T137" s="54">
        <f t="shared" si="44"/>
        <v>0</v>
      </c>
      <c r="U137" s="54">
        <f t="shared" si="45"/>
        <v>0</v>
      </c>
      <c r="V137" s="54">
        <f t="shared" si="46"/>
        <v>0</v>
      </c>
      <c r="W137" s="54">
        <f t="shared" si="47"/>
        <v>0</v>
      </c>
      <c r="X137" s="54">
        <f t="shared" si="48"/>
        <v>0</v>
      </c>
    </row>
    <row r="138" spans="1:24">
      <c r="A138" s="1">
        <v>41</v>
      </c>
      <c r="B138" s="1" t="str">
        <f>'2) Enrollment Chart'!C126</f>
        <v>Select from drop-down list →</v>
      </c>
      <c r="C138" s="785">
        <f>IFERROR(INDEX('Funding by District'!$F$6:$F$682,MATCH($B138,'Funding by District'!$D$6:$D$682,0),0),0)</f>
        <v>0</v>
      </c>
      <c r="D138" s="1">
        <v>41</v>
      </c>
      <c r="E138" s="54">
        <f t="shared" si="10"/>
        <v>0</v>
      </c>
      <c r="F138" s="54">
        <f t="shared" ref="F138:I138" si="56">E138*(1+F$96)</f>
        <v>0</v>
      </c>
      <c r="G138" s="54">
        <f t="shared" si="56"/>
        <v>0</v>
      </c>
      <c r="H138" s="54">
        <f t="shared" si="56"/>
        <v>0</v>
      </c>
      <c r="I138" s="54">
        <f t="shared" si="56"/>
        <v>0</v>
      </c>
      <c r="K138" s="3">
        <v>41</v>
      </c>
      <c r="L138" s="54">
        <f>'2) Enrollment Chart'!D126</f>
        <v>0</v>
      </c>
      <c r="M138" s="54">
        <f>'2) Enrollment Chart'!E126</f>
        <v>0</v>
      </c>
      <c r="N138" s="54">
        <f>'2) Enrollment Chart'!F126</f>
        <v>0</v>
      </c>
      <c r="O138" s="54">
        <f>'2) Enrollment Chart'!G126</f>
        <v>0</v>
      </c>
      <c r="P138" s="54">
        <f>'2) Enrollment Chart'!H126</f>
        <v>0</v>
      </c>
      <c r="Q138" s="54">
        <f t="shared" si="12"/>
        <v>0</v>
      </c>
      <c r="S138" s="1">
        <v>41</v>
      </c>
      <c r="T138" s="54">
        <f t="shared" si="44"/>
        <v>0</v>
      </c>
      <c r="U138" s="54">
        <f t="shared" si="45"/>
        <v>0</v>
      </c>
      <c r="V138" s="54">
        <f t="shared" si="46"/>
        <v>0</v>
      </c>
      <c r="W138" s="54">
        <f t="shared" si="47"/>
        <v>0</v>
      </c>
      <c r="X138" s="54">
        <f t="shared" si="48"/>
        <v>0</v>
      </c>
    </row>
    <row r="139" spans="1:24">
      <c r="A139" s="1">
        <v>42</v>
      </c>
      <c r="B139" s="1" t="str">
        <f>'2) Enrollment Chart'!C127</f>
        <v>Select from drop-down list →</v>
      </c>
      <c r="C139" s="785">
        <f>IFERROR(INDEX('Funding by District'!$F$6:$F$682,MATCH($B139,'Funding by District'!$D$6:$D$682,0),0),0)</f>
        <v>0</v>
      </c>
      <c r="D139" s="1">
        <v>42</v>
      </c>
      <c r="E139" s="54">
        <f t="shared" si="10"/>
        <v>0</v>
      </c>
      <c r="F139" s="54">
        <f t="shared" ref="F139:I139" si="57">E139*(1+F$96)</f>
        <v>0</v>
      </c>
      <c r="G139" s="54">
        <f t="shared" si="57"/>
        <v>0</v>
      </c>
      <c r="H139" s="54">
        <f t="shared" si="57"/>
        <v>0</v>
      </c>
      <c r="I139" s="54">
        <f t="shared" si="57"/>
        <v>0</v>
      </c>
      <c r="K139" s="3">
        <v>42</v>
      </c>
      <c r="L139" s="54">
        <f>'2) Enrollment Chart'!D127</f>
        <v>0</v>
      </c>
      <c r="M139" s="54">
        <f>'2) Enrollment Chart'!E127</f>
        <v>0</v>
      </c>
      <c r="N139" s="54">
        <f>'2) Enrollment Chart'!F127</f>
        <v>0</v>
      </c>
      <c r="O139" s="54">
        <f>'2) Enrollment Chart'!G127</f>
        <v>0</v>
      </c>
      <c r="P139" s="54">
        <f>'2) Enrollment Chart'!H127</f>
        <v>0</v>
      </c>
      <c r="Q139" s="54">
        <f t="shared" si="12"/>
        <v>0</v>
      </c>
      <c r="S139" s="1">
        <v>42</v>
      </c>
      <c r="T139" s="54">
        <f t="shared" si="44"/>
        <v>0</v>
      </c>
      <c r="U139" s="54">
        <f t="shared" si="45"/>
        <v>0</v>
      </c>
      <c r="V139" s="54">
        <f t="shared" si="46"/>
        <v>0</v>
      </c>
      <c r="W139" s="54">
        <f t="shared" si="47"/>
        <v>0</v>
      </c>
      <c r="X139" s="54">
        <f t="shared" si="48"/>
        <v>0</v>
      </c>
    </row>
    <row r="140" spans="1:24">
      <c r="A140" s="1">
        <v>43</v>
      </c>
      <c r="B140" s="1" t="str">
        <f>'2) Enrollment Chart'!C128</f>
        <v>Select from drop-down list →</v>
      </c>
      <c r="C140" s="785">
        <f>IFERROR(INDEX('Funding by District'!$F$6:$F$682,MATCH($B140,'Funding by District'!$D$6:$D$682,0),0),0)</f>
        <v>0</v>
      </c>
      <c r="D140" s="1">
        <v>43</v>
      </c>
      <c r="E140" s="54">
        <f t="shared" si="10"/>
        <v>0</v>
      </c>
      <c r="F140" s="54">
        <f t="shared" ref="F140:I140" si="58">E140*(1+F$96)</f>
        <v>0</v>
      </c>
      <c r="G140" s="54">
        <f t="shared" si="58"/>
        <v>0</v>
      </c>
      <c r="H140" s="54">
        <f t="shared" si="58"/>
        <v>0</v>
      </c>
      <c r="I140" s="54">
        <f t="shared" si="58"/>
        <v>0</v>
      </c>
      <c r="K140" s="3">
        <v>43</v>
      </c>
      <c r="L140" s="54">
        <f>'2) Enrollment Chart'!D128</f>
        <v>0</v>
      </c>
      <c r="M140" s="54">
        <f>'2) Enrollment Chart'!E128</f>
        <v>0</v>
      </c>
      <c r="N140" s="54">
        <f>'2) Enrollment Chart'!F128</f>
        <v>0</v>
      </c>
      <c r="O140" s="54">
        <f>'2) Enrollment Chart'!G128</f>
        <v>0</v>
      </c>
      <c r="P140" s="54">
        <f>'2) Enrollment Chart'!H128</f>
        <v>0</v>
      </c>
      <c r="Q140" s="54">
        <f t="shared" si="12"/>
        <v>0</v>
      </c>
      <c r="S140" s="1">
        <v>43</v>
      </c>
      <c r="T140" s="54">
        <f t="shared" si="44"/>
        <v>0</v>
      </c>
      <c r="U140" s="54">
        <f t="shared" si="45"/>
        <v>0</v>
      </c>
      <c r="V140" s="54">
        <f t="shared" si="46"/>
        <v>0</v>
      </c>
      <c r="W140" s="54">
        <f t="shared" si="47"/>
        <v>0</v>
      </c>
      <c r="X140" s="54">
        <f t="shared" si="48"/>
        <v>0</v>
      </c>
    </row>
    <row r="141" spans="1:24">
      <c r="A141" s="1">
        <v>44</v>
      </c>
      <c r="B141" s="1" t="str">
        <f>'2) Enrollment Chart'!C129</f>
        <v>Select from drop-down list →</v>
      </c>
      <c r="C141" s="785">
        <f>IFERROR(INDEX('Funding by District'!$F$6:$F$682,MATCH($B141,'Funding by District'!$D$6:$D$682,0),0),0)</f>
        <v>0</v>
      </c>
      <c r="D141" s="1">
        <v>44</v>
      </c>
      <c r="E141" s="54">
        <f t="shared" si="10"/>
        <v>0</v>
      </c>
      <c r="F141" s="54">
        <f t="shared" ref="F141:I141" si="59">E141*(1+F$96)</f>
        <v>0</v>
      </c>
      <c r="G141" s="54">
        <f t="shared" si="59"/>
        <v>0</v>
      </c>
      <c r="H141" s="54">
        <f t="shared" si="59"/>
        <v>0</v>
      </c>
      <c r="I141" s="54">
        <f t="shared" si="59"/>
        <v>0</v>
      </c>
      <c r="K141" s="3">
        <v>44</v>
      </c>
      <c r="L141" s="54">
        <f>'2) Enrollment Chart'!D129</f>
        <v>0</v>
      </c>
      <c r="M141" s="54">
        <f>'2) Enrollment Chart'!E129</f>
        <v>0</v>
      </c>
      <c r="N141" s="54">
        <f>'2) Enrollment Chart'!F129</f>
        <v>0</v>
      </c>
      <c r="O141" s="54">
        <f>'2) Enrollment Chart'!G129</f>
        <v>0</v>
      </c>
      <c r="P141" s="54">
        <f>'2) Enrollment Chart'!H129</f>
        <v>0</v>
      </c>
      <c r="Q141" s="54">
        <f t="shared" si="12"/>
        <v>0</v>
      </c>
      <c r="S141" s="1">
        <v>44</v>
      </c>
      <c r="T141" s="54">
        <f t="shared" si="44"/>
        <v>0</v>
      </c>
      <c r="U141" s="54">
        <f t="shared" si="45"/>
        <v>0</v>
      </c>
      <c r="V141" s="54">
        <f t="shared" si="46"/>
        <v>0</v>
      </c>
      <c r="W141" s="54">
        <f t="shared" si="47"/>
        <v>0</v>
      </c>
      <c r="X141" s="54">
        <f t="shared" si="48"/>
        <v>0</v>
      </c>
    </row>
    <row r="142" spans="1:24">
      <c r="A142" s="1">
        <v>45</v>
      </c>
      <c r="B142" s="1" t="str">
        <f>'2) Enrollment Chart'!C130</f>
        <v>Select from drop-down list →</v>
      </c>
      <c r="C142" s="785">
        <f>IFERROR(INDEX('Funding by District'!$F$6:$F$682,MATCH($B142,'Funding by District'!$D$6:$D$682,0),0),0)</f>
        <v>0</v>
      </c>
      <c r="D142" s="1">
        <v>45</v>
      </c>
      <c r="E142" s="54">
        <f t="shared" si="10"/>
        <v>0</v>
      </c>
      <c r="F142" s="54">
        <f t="shared" ref="F142:I142" si="60">E142*(1+F$96)</f>
        <v>0</v>
      </c>
      <c r="G142" s="54">
        <f t="shared" si="60"/>
        <v>0</v>
      </c>
      <c r="H142" s="54">
        <f t="shared" si="60"/>
        <v>0</v>
      </c>
      <c r="I142" s="54">
        <f t="shared" si="60"/>
        <v>0</v>
      </c>
      <c r="K142" s="3">
        <v>45</v>
      </c>
      <c r="L142" s="54">
        <f>'2) Enrollment Chart'!D130</f>
        <v>0</v>
      </c>
      <c r="M142" s="54">
        <f>'2) Enrollment Chart'!E130</f>
        <v>0</v>
      </c>
      <c r="N142" s="54">
        <f>'2) Enrollment Chart'!F130</f>
        <v>0</v>
      </c>
      <c r="O142" s="54">
        <f>'2) Enrollment Chart'!G130</f>
        <v>0</v>
      </c>
      <c r="P142" s="54">
        <f>'2) Enrollment Chart'!H130</f>
        <v>0</v>
      </c>
      <c r="Q142" s="54">
        <f t="shared" si="12"/>
        <v>0</v>
      </c>
      <c r="S142" s="1">
        <v>45</v>
      </c>
      <c r="T142" s="54">
        <f t="shared" si="44"/>
        <v>0</v>
      </c>
      <c r="U142" s="54">
        <f t="shared" si="45"/>
        <v>0</v>
      </c>
      <c r="V142" s="54">
        <f t="shared" si="46"/>
        <v>0</v>
      </c>
      <c r="W142" s="54">
        <f t="shared" si="47"/>
        <v>0</v>
      </c>
      <c r="X142" s="54">
        <f t="shared" si="48"/>
        <v>0</v>
      </c>
    </row>
    <row r="143" spans="1:24">
      <c r="A143" s="1">
        <v>46</v>
      </c>
      <c r="B143" s="1" t="str">
        <f>'2) Enrollment Chart'!C131</f>
        <v>Select from drop-down list →</v>
      </c>
      <c r="C143" s="785">
        <f>IFERROR(INDEX('Funding by District'!$F$6:$F$682,MATCH($B143,'Funding by District'!$D$6:$D$682,0),0),0)</f>
        <v>0</v>
      </c>
      <c r="D143" s="1">
        <v>46</v>
      </c>
      <c r="E143" s="54">
        <f t="shared" si="10"/>
        <v>0</v>
      </c>
      <c r="F143" s="54">
        <f t="shared" ref="F143:I143" si="61">E143*(1+F$96)</f>
        <v>0</v>
      </c>
      <c r="G143" s="54">
        <f t="shared" si="61"/>
        <v>0</v>
      </c>
      <c r="H143" s="54">
        <f t="shared" si="61"/>
        <v>0</v>
      </c>
      <c r="I143" s="54">
        <f t="shared" si="61"/>
        <v>0</v>
      </c>
      <c r="K143" s="3">
        <v>46</v>
      </c>
      <c r="L143" s="54">
        <f>'2) Enrollment Chart'!D131</f>
        <v>0</v>
      </c>
      <c r="M143" s="54">
        <f>'2) Enrollment Chart'!E131</f>
        <v>0</v>
      </c>
      <c r="N143" s="54">
        <f>'2) Enrollment Chart'!F131</f>
        <v>0</v>
      </c>
      <c r="O143" s="54">
        <f>'2) Enrollment Chart'!G131</f>
        <v>0</v>
      </c>
      <c r="P143" s="54">
        <f>'2) Enrollment Chart'!H131</f>
        <v>0</v>
      </c>
      <c r="Q143" s="54">
        <f t="shared" si="12"/>
        <v>0</v>
      </c>
      <c r="S143" s="1">
        <v>46</v>
      </c>
      <c r="T143" s="54">
        <f t="shared" si="44"/>
        <v>0</v>
      </c>
      <c r="U143" s="54">
        <f t="shared" si="45"/>
        <v>0</v>
      </c>
      <c r="V143" s="54">
        <f t="shared" si="46"/>
        <v>0</v>
      </c>
      <c r="W143" s="54">
        <f t="shared" si="47"/>
        <v>0</v>
      </c>
      <c r="X143" s="54">
        <f t="shared" si="48"/>
        <v>0</v>
      </c>
    </row>
    <row r="144" spans="1:24">
      <c r="A144" s="1">
        <v>47</v>
      </c>
      <c r="B144" s="1" t="str">
        <f>'2) Enrollment Chart'!C132</f>
        <v>Select from drop-down list →</v>
      </c>
      <c r="C144" s="785">
        <f>IFERROR(INDEX('Funding by District'!$F$6:$F$682,MATCH($B144,'Funding by District'!$D$6:$D$682,0),0),0)</f>
        <v>0</v>
      </c>
      <c r="D144" s="1">
        <v>47</v>
      </c>
      <c r="E144" s="54">
        <f t="shared" si="10"/>
        <v>0</v>
      </c>
      <c r="F144" s="54">
        <f t="shared" ref="F144:I144" si="62">E144*(1+F$96)</f>
        <v>0</v>
      </c>
      <c r="G144" s="54">
        <f t="shared" si="62"/>
        <v>0</v>
      </c>
      <c r="H144" s="54">
        <f t="shared" si="62"/>
        <v>0</v>
      </c>
      <c r="I144" s="54">
        <f t="shared" si="62"/>
        <v>0</v>
      </c>
      <c r="K144" s="3">
        <v>47</v>
      </c>
      <c r="L144" s="54">
        <f>'2) Enrollment Chart'!D132</f>
        <v>0</v>
      </c>
      <c r="M144" s="54">
        <f>'2) Enrollment Chart'!E132</f>
        <v>0</v>
      </c>
      <c r="N144" s="54">
        <f>'2) Enrollment Chart'!F132</f>
        <v>0</v>
      </c>
      <c r="O144" s="54">
        <f>'2) Enrollment Chart'!G132</f>
        <v>0</v>
      </c>
      <c r="P144" s="54">
        <f>'2) Enrollment Chart'!H132</f>
        <v>0</v>
      </c>
      <c r="Q144" s="54">
        <f t="shared" si="12"/>
        <v>0</v>
      </c>
      <c r="S144" s="1">
        <v>47</v>
      </c>
      <c r="T144" s="54">
        <f t="shared" si="44"/>
        <v>0</v>
      </c>
      <c r="U144" s="54">
        <f t="shared" si="45"/>
        <v>0</v>
      </c>
      <c r="V144" s="54">
        <f t="shared" si="46"/>
        <v>0</v>
      </c>
      <c r="W144" s="54">
        <f t="shared" si="47"/>
        <v>0</v>
      </c>
      <c r="X144" s="54">
        <f t="shared" si="48"/>
        <v>0</v>
      </c>
    </row>
    <row r="145" spans="1:34">
      <c r="A145" s="1">
        <v>48</v>
      </c>
      <c r="B145" s="1" t="str">
        <f>'2) Enrollment Chart'!C133</f>
        <v>Select from drop-down list →</v>
      </c>
      <c r="C145" s="785">
        <f>IFERROR(INDEX('Funding by District'!$F$6:$F$682,MATCH($B145,'Funding by District'!$D$6:$D$682,0),0),0)</f>
        <v>0</v>
      </c>
      <c r="D145" s="1">
        <v>48</v>
      </c>
      <c r="E145" s="54">
        <f t="shared" si="10"/>
        <v>0</v>
      </c>
      <c r="F145" s="54">
        <f t="shared" ref="F145:I145" si="63">E145*(1+F$96)</f>
        <v>0</v>
      </c>
      <c r="G145" s="54">
        <f t="shared" si="63"/>
        <v>0</v>
      </c>
      <c r="H145" s="54">
        <f t="shared" si="63"/>
        <v>0</v>
      </c>
      <c r="I145" s="54">
        <f t="shared" si="63"/>
        <v>0</v>
      </c>
      <c r="K145" s="3">
        <v>48</v>
      </c>
      <c r="L145" s="54">
        <f>'2) Enrollment Chart'!D133</f>
        <v>0</v>
      </c>
      <c r="M145" s="54">
        <f>'2) Enrollment Chart'!E133</f>
        <v>0</v>
      </c>
      <c r="N145" s="54">
        <f>'2) Enrollment Chart'!F133</f>
        <v>0</v>
      </c>
      <c r="O145" s="54">
        <f>'2) Enrollment Chart'!G133</f>
        <v>0</v>
      </c>
      <c r="P145" s="54">
        <f>'2) Enrollment Chart'!H133</f>
        <v>0</v>
      </c>
      <c r="Q145" s="54">
        <f t="shared" si="12"/>
        <v>0</v>
      </c>
      <c r="S145" s="1">
        <v>48</v>
      </c>
      <c r="T145" s="54">
        <f t="shared" si="44"/>
        <v>0</v>
      </c>
      <c r="U145" s="54">
        <f t="shared" si="45"/>
        <v>0</v>
      </c>
      <c r="V145" s="54">
        <f t="shared" si="46"/>
        <v>0</v>
      </c>
      <c r="W145" s="54">
        <f t="shared" si="47"/>
        <v>0</v>
      </c>
      <c r="X145" s="54">
        <f t="shared" si="48"/>
        <v>0</v>
      </c>
    </row>
    <row r="146" spans="1:34">
      <c r="A146" s="1">
        <v>49</v>
      </c>
      <c r="B146" s="1" t="str">
        <f>'2) Enrollment Chart'!C134</f>
        <v>Select from drop-down list →</v>
      </c>
      <c r="C146" s="785">
        <f>IFERROR(INDEX('Funding by District'!$F$6:$F$682,MATCH($B146,'Funding by District'!$D$6:$D$682,0),0),0)</f>
        <v>0</v>
      </c>
      <c r="D146" s="1">
        <v>49</v>
      </c>
      <c r="E146" s="54">
        <f t="shared" si="10"/>
        <v>0</v>
      </c>
      <c r="F146" s="54">
        <f t="shared" ref="F146:I147" si="64">E146*(1+F$96)</f>
        <v>0</v>
      </c>
      <c r="G146" s="54">
        <f t="shared" si="64"/>
        <v>0</v>
      </c>
      <c r="H146" s="54">
        <f t="shared" si="64"/>
        <v>0</v>
      </c>
      <c r="I146" s="54">
        <f t="shared" si="64"/>
        <v>0</v>
      </c>
      <c r="K146" s="3">
        <v>49</v>
      </c>
      <c r="L146" s="54">
        <f>'2) Enrollment Chart'!D134</f>
        <v>0</v>
      </c>
      <c r="M146" s="54">
        <f>'2) Enrollment Chart'!E134</f>
        <v>0</v>
      </c>
      <c r="N146" s="54">
        <f>'2) Enrollment Chart'!F134</f>
        <v>0</v>
      </c>
      <c r="O146" s="54">
        <f>'2) Enrollment Chart'!G134</f>
        <v>0</v>
      </c>
      <c r="P146" s="54">
        <f>'2) Enrollment Chart'!H134</f>
        <v>0</v>
      </c>
      <c r="Q146" s="54">
        <f t="shared" si="12"/>
        <v>0</v>
      </c>
      <c r="S146" s="1">
        <v>49</v>
      </c>
      <c r="T146" s="54">
        <f t="shared" si="44"/>
        <v>0</v>
      </c>
      <c r="U146" s="54">
        <f t="shared" si="45"/>
        <v>0</v>
      </c>
      <c r="V146" s="54">
        <f t="shared" si="46"/>
        <v>0</v>
      </c>
      <c r="W146" s="54">
        <f t="shared" si="47"/>
        <v>0</v>
      </c>
      <c r="X146" s="54">
        <f t="shared" si="48"/>
        <v>0</v>
      </c>
    </row>
    <row r="147" spans="1:34">
      <c r="A147" s="1">
        <v>50</v>
      </c>
      <c r="B147" s="1" t="str">
        <f>'2) Enrollment Chart'!C135</f>
        <v>Select from drop-down list →</v>
      </c>
      <c r="C147" s="785">
        <f>IFERROR(INDEX('Funding by District'!$F$6:$F$682,MATCH($B147,'Funding by District'!$D$6:$D$682,0),0),0)</f>
        <v>0</v>
      </c>
      <c r="D147" s="1">
        <v>50</v>
      </c>
      <c r="E147" s="54">
        <f t="shared" si="10"/>
        <v>0</v>
      </c>
      <c r="F147" s="54">
        <f t="shared" si="64"/>
        <v>0</v>
      </c>
      <c r="G147" s="54">
        <f t="shared" si="64"/>
        <v>0</v>
      </c>
      <c r="H147" s="54">
        <f t="shared" si="64"/>
        <v>0</v>
      </c>
      <c r="I147" s="54">
        <f t="shared" si="64"/>
        <v>0</v>
      </c>
      <c r="K147" s="3">
        <v>50</v>
      </c>
      <c r="L147" s="54">
        <f>'2) Enrollment Chart'!D135</f>
        <v>0</v>
      </c>
      <c r="M147" s="54">
        <f>'2) Enrollment Chart'!E135</f>
        <v>0</v>
      </c>
      <c r="N147" s="54">
        <f>'2) Enrollment Chart'!F135</f>
        <v>0</v>
      </c>
      <c r="O147" s="54">
        <f>'2) Enrollment Chart'!G135</f>
        <v>0</v>
      </c>
      <c r="P147" s="54">
        <f>'2) Enrollment Chart'!H135</f>
        <v>0</v>
      </c>
      <c r="Q147" s="54">
        <f t="shared" si="12"/>
        <v>0</v>
      </c>
      <c r="S147" s="1">
        <v>50</v>
      </c>
      <c r="T147" s="54">
        <f t="shared" si="44"/>
        <v>0</v>
      </c>
      <c r="U147" s="54">
        <f t="shared" si="45"/>
        <v>0</v>
      </c>
      <c r="V147" s="54">
        <f t="shared" si="46"/>
        <v>0</v>
      </c>
      <c r="W147" s="54">
        <f t="shared" si="47"/>
        <v>0</v>
      </c>
      <c r="X147" s="54">
        <f t="shared" si="48"/>
        <v>0</v>
      </c>
    </row>
    <row r="148" spans="1:34" s="71" customFormat="1" ht="20.149999999999999" customHeight="1">
      <c r="B148" s="73" t="s">
        <v>229</v>
      </c>
      <c r="C148" s="72">
        <f>IFERROR(SUMPRODUCT(C113:C147,L113:L147)/SUM(L113:L147),0)</f>
        <v>0</v>
      </c>
      <c r="D148" s="74"/>
      <c r="E148" s="72">
        <f>IFERROR(SUMPRODUCT(E113:E147,L113:L147)/SUM(L113:L147),0)</f>
        <v>0</v>
      </c>
      <c r="F148" s="72">
        <f t="shared" ref="F148:I148" si="65">IFERROR(SUMPRODUCT(F113:F147,M113:M147)/SUM(M113:M147),0)</f>
        <v>0</v>
      </c>
      <c r="G148" s="72">
        <f t="shared" si="65"/>
        <v>0</v>
      </c>
      <c r="H148" s="72">
        <f t="shared" si="65"/>
        <v>0</v>
      </c>
      <c r="I148" s="72">
        <f t="shared" si="65"/>
        <v>0</v>
      </c>
      <c r="K148" s="788" t="s">
        <v>344</v>
      </c>
      <c r="L148" s="787">
        <f>SUM(L113:L147)</f>
        <v>0</v>
      </c>
      <c r="M148" s="787">
        <f t="shared" ref="M148:Q148" si="66">SUM(M113:M147)</f>
        <v>0</v>
      </c>
      <c r="N148" s="787">
        <f t="shared" si="66"/>
        <v>0</v>
      </c>
      <c r="O148" s="787">
        <f t="shared" si="66"/>
        <v>0</v>
      </c>
      <c r="P148" s="787">
        <f t="shared" si="66"/>
        <v>0</v>
      </c>
      <c r="Q148" s="789">
        <f t="shared" si="66"/>
        <v>0</v>
      </c>
      <c r="R148"/>
      <c r="S148" s="786" t="s">
        <v>344</v>
      </c>
      <c r="T148" s="787">
        <f>SUM(T113:T147)</f>
        <v>0</v>
      </c>
      <c r="U148" s="787">
        <f t="shared" ref="U148:X148" si="67">SUM(U113:U147)</f>
        <v>0</v>
      </c>
      <c r="V148" s="787">
        <f t="shared" si="67"/>
        <v>0</v>
      </c>
      <c r="W148" s="787">
        <f t="shared" si="67"/>
        <v>0</v>
      </c>
      <c r="X148" s="787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71" customFormat="1" ht="20.149999999999999" customHeight="1">
      <c r="B149" s="73" t="s">
        <v>230</v>
      </c>
      <c r="C149" s="791">
        <f>IFERROR(SUMPRODUCT(C98:C147,L98:L147)/SUM(L98:L147),0)</f>
        <v>0</v>
      </c>
      <c r="D149" s="74"/>
      <c r="E149" s="72">
        <f>IFERROR(SUMPRODUCT(E98:E147,L98:L147)/SUM(L98:L147),0)</f>
        <v>0</v>
      </c>
      <c r="F149" s="72">
        <f t="shared" ref="F149:I149" si="68">IFERROR(SUMPRODUCT(F98:F147,M98:M147)/SUM(M98:M147),0)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K149" s="786" t="s">
        <v>99</v>
      </c>
      <c r="L149" s="787">
        <f t="shared" ref="L149:Q149" si="69">SUM(L98:L147)</f>
        <v>0</v>
      </c>
      <c r="M149" s="787">
        <f t="shared" si="69"/>
        <v>0</v>
      </c>
      <c r="N149" s="787">
        <f t="shared" si="69"/>
        <v>0</v>
      </c>
      <c r="O149" s="787">
        <f t="shared" si="69"/>
        <v>0</v>
      </c>
      <c r="P149" s="787">
        <f t="shared" si="69"/>
        <v>0</v>
      </c>
      <c r="Q149" s="789">
        <f t="shared" si="69"/>
        <v>0</v>
      </c>
      <c r="R149"/>
      <c r="S149" s="786" t="s">
        <v>99</v>
      </c>
      <c r="T149" s="787">
        <f>SUM(T98:T147)</f>
        <v>0</v>
      </c>
      <c r="U149" s="787">
        <f t="shared" ref="U149:X149" si="70">SUM(U98:U147)</f>
        <v>0</v>
      </c>
      <c r="V149" s="787">
        <f t="shared" si="70"/>
        <v>0</v>
      </c>
      <c r="W149" s="787">
        <f t="shared" si="70"/>
        <v>0</v>
      </c>
      <c r="X149" s="787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5" thickBot="1">
      <c r="B150" s="11" t="s">
        <v>266</v>
      </c>
      <c r="C150" s="77"/>
      <c r="D150" s="508"/>
      <c r="E150" s="507" t="str">
        <f>IF(COUNTIF(B113:B147,"&lt;&gt;"&amp;B167)=0,"",COUNTIF(B113:B147,"&lt;&gt;"&amp;B167))</f>
        <v/>
      </c>
    </row>
    <row r="151" spans="1:34">
      <c r="K151" s="901" t="s">
        <v>430</v>
      </c>
      <c r="L151" s="902"/>
      <c r="M151" s="902"/>
      <c r="N151" s="902"/>
      <c r="O151" s="902"/>
      <c r="P151" s="902"/>
      <c r="Q151" s="903"/>
    </row>
    <row r="152" spans="1:34">
      <c r="K152" s="904" t="s">
        <v>162</v>
      </c>
      <c r="L152" s="909" t="s">
        <v>428</v>
      </c>
      <c r="M152" s="910"/>
      <c r="N152" s="892" t="s">
        <v>429</v>
      </c>
      <c r="O152" s="911"/>
      <c r="P152" s="911"/>
      <c r="Q152" s="912"/>
    </row>
    <row r="153" spans="1:34">
      <c r="A153" s="65" t="s">
        <v>234</v>
      </c>
      <c r="D153"/>
      <c r="E153"/>
      <c r="F153"/>
      <c r="G153"/>
      <c r="H153"/>
      <c r="I153"/>
      <c r="J153"/>
      <c r="K153" s="905">
        <f>LARGE($Q$98:$Q$147,1)</f>
        <v>0</v>
      </c>
      <c r="L153" s="900" t="s">
        <v>315</v>
      </c>
      <c r="M153" s="507"/>
      <c r="N153" s="913" t="str">
        <f>INDEX($B$98:$B$147,MATCH(K153,$Q$98:$Q$147,0))</f>
        <v>Select from drop-down list →</v>
      </c>
      <c r="O153" s="911"/>
      <c r="P153" s="911"/>
      <c r="Q153" s="912"/>
    </row>
    <row r="154" spans="1:34" ht="15.5" thickBot="1">
      <c r="A154" s="65"/>
      <c r="B154" s="899" t="s">
        <v>427</v>
      </c>
      <c r="D154"/>
      <c r="E154"/>
      <c r="F154"/>
      <c r="G154"/>
      <c r="H154"/>
      <c r="I154"/>
      <c r="J154"/>
      <c r="K154" s="906">
        <f>LARGE($Q$98:$Q$147,2)</f>
        <v>0</v>
      </c>
      <c r="L154" s="907" t="s">
        <v>316</v>
      </c>
      <c r="M154" s="908"/>
      <c r="N154" s="914" t="str">
        <f>INDEX($B$98:$B$147,MATCH(K154,$Q$98:$Q$147,0))</f>
        <v>Select from drop-down list →</v>
      </c>
      <c r="O154" s="915"/>
      <c r="P154" s="915"/>
      <c r="Q154" s="916"/>
    </row>
    <row r="155" spans="1:34">
      <c r="A155" s="897"/>
      <c r="B155" s="898" t="str">
        <f>MID('Funding by District'!$F$5,FIND(" 2",'Funding by District'!$F$5)+1,7)</f>
        <v>2026-27</v>
      </c>
      <c r="D155"/>
      <c r="E155"/>
      <c r="F155"/>
      <c r="G155"/>
      <c r="H155"/>
      <c r="I155"/>
      <c r="J155"/>
    </row>
    <row r="156" spans="1:34" ht="15.5" thickBot="1">
      <c r="A156" s="897"/>
      <c r="B156"/>
      <c r="D156"/>
      <c r="E156"/>
      <c r="F156"/>
      <c r="G156"/>
      <c r="J156" s="1"/>
    </row>
    <row r="157" spans="1:34" ht="19" thickBot="1">
      <c r="A157" s="897"/>
      <c r="B157" s="925" t="s">
        <v>435</v>
      </c>
      <c r="C157" s="745"/>
      <c r="D157" s="745"/>
      <c r="E157" s="745"/>
      <c r="F157" s="745"/>
      <c r="G157" s="940"/>
      <c r="H157" s="941" t="s">
        <v>443</v>
      </c>
      <c r="I157" s="942"/>
      <c r="J157" s="943"/>
    </row>
    <row r="158" spans="1:34" ht="15.5" thickBot="1">
      <c r="A158" s="897"/>
      <c r="B158" s="924" t="s">
        <v>437</v>
      </c>
      <c r="C158" s="78"/>
      <c r="D158" s="78"/>
      <c r="G158" s="713"/>
      <c r="H158" s="946" t="s">
        <v>442</v>
      </c>
      <c r="I158" s="944"/>
      <c r="J158" s="945"/>
    </row>
    <row r="159" spans="1:34" ht="15.5" thickBot="1">
      <c r="A159" s="897"/>
      <c r="B159" s="740" t="s">
        <v>438</v>
      </c>
      <c r="C159" s="741"/>
      <c r="D159" s="741"/>
      <c r="E159" s="742"/>
      <c r="F159" s="742"/>
      <c r="G159" s="722"/>
      <c r="H159"/>
      <c r="I159"/>
      <c r="J159"/>
    </row>
    <row r="160" spans="1:34" ht="18">
      <c r="A160" s="897"/>
      <c r="B160" s="939" t="s">
        <v>439</v>
      </c>
      <c r="C160" s="710"/>
      <c r="D160" s="710"/>
      <c r="E160" s="710"/>
      <c r="F160" s="934"/>
      <c r="G160" s="935"/>
      <c r="H160"/>
      <c r="I160"/>
      <c r="J160"/>
    </row>
    <row r="161" spans="1:10">
      <c r="A161" s="897"/>
      <c r="B161" s="939" t="s">
        <v>440</v>
      </c>
      <c r="F161" s="3"/>
      <c r="G161" s="936"/>
      <c r="H161"/>
      <c r="I161"/>
      <c r="J161"/>
    </row>
    <row r="162" spans="1:10" ht="18">
      <c r="A162" s="897"/>
      <c r="B162" s="939" t="s">
        <v>321</v>
      </c>
      <c r="F162" s="3"/>
      <c r="G162" s="936"/>
      <c r="H162"/>
      <c r="I162"/>
      <c r="J162"/>
    </row>
    <row r="163" spans="1:10">
      <c r="A163" s="897"/>
      <c r="B163" s="939" t="s">
        <v>320</v>
      </c>
      <c r="F163" s="3"/>
      <c r="G163" s="936"/>
      <c r="H163"/>
      <c r="I163"/>
      <c r="J163"/>
    </row>
    <row r="164" spans="1:10" ht="15.5" thickBot="1">
      <c r="B164" s="938" t="s">
        <v>441</v>
      </c>
      <c r="C164" s="742"/>
      <c r="D164" s="742"/>
      <c r="E164" s="742"/>
      <c r="F164" s="930"/>
      <c r="G164" s="937"/>
    </row>
    <row r="165" spans="1:10">
      <c r="A165" s="65" t="s">
        <v>319</v>
      </c>
    </row>
    <row r="166" spans="1:10">
      <c r="A166" s="65"/>
      <c r="B166" s="736" t="s">
        <v>317</v>
      </c>
      <c r="C166" s="738" t="s">
        <v>318</v>
      </c>
      <c r="J166" s="1"/>
    </row>
    <row r="167" spans="1:10">
      <c r="B167" s="743" t="s">
        <v>433</v>
      </c>
      <c r="C167" s="744"/>
      <c r="D167" s="882" t="s">
        <v>416</v>
      </c>
      <c r="E167" s="721"/>
      <c r="H167" s="983"/>
      <c r="J167" s="1"/>
    </row>
    <row r="168" spans="1:10">
      <c r="B168" s="984" t="s">
        <v>1144</v>
      </c>
      <c r="C168" s="739">
        <f>IF(COUNTIF(CONTROL!$B$98:$B$147,'Funding by District'!D6)&gt;=1,"",ROW()-162)</f>
        <v>6</v>
      </c>
      <c r="D168" s="48" t="s">
        <v>436</v>
      </c>
      <c r="J168" s="1"/>
    </row>
    <row r="169" spans="1:10">
      <c r="B169" s="737" t="s">
        <v>1145</v>
      </c>
      <c r="C169" s="739">
        <f>IF(COUNTIF(CONTROL!$B$98:$B$147,'Funding by District'!D7)&gt;=1,"",ROW()-162)</f>
        <v>7</v>
      </c>
      <c r="J169" s="1"/>
    </row>
    <row r="170" spans="1:10">
      <c r="B170" s="737" t="s">
        <v>1146</v>
      </c>
      <c r="C170" s="739">
        <f>IF(COUNTIF(CONTROL!$B$98:$B$147,'Funding by District'!D8)&gt;=1,"",ROW()-162)</f>
        <v>8</v>
      </c>
      <c r="J170" s="1"/>
    </row>
    <row r="171" spans="1:10">
      <c r="B171" s="737" t="s">
        <v>1147</v>
      </c>
      <c r="C171" s="739">
        <f>IF(COUNTIF(CONTROL!$B$98:$B$147,'Funding by District'!D9)&gt;=1,"",ROW()-162)</f>
        <v>9</v>
      </c>
      <c r="J171" s="1"/>
    </row>
    <row r="172" spans="1:10">
      <c r="B172" s="737" t="s">
        <v>1148</v>
      </c>
      <c r="C172" s="739">
        <f>IF(COUNTIF(CONTROL!$B$98:$B$147,'Funding by District'!D10)&gt;=1,"",ROW()-162)</f>
        <v>10</v>
      </c>
      <c r="J172" s="1"/>
    </row>
    <row r="173" spans="1:10">
      <c r="B173" s="737" t="s">
        <v>1149</v>
      </c>
      <c r="C173" s="739">
        <f>IF(COUNTIF(CONTROL!$B$98:$B$147,'Funding by District'!D11)&gt;=1,"",ROW()-162)</f>
        <v>11</v>
      </c>
      <c r="J173" s="1"/>
    </row>
    <row r="174" spans="1:10">
      <c r="B174" s="737" t="s">
        <v>1150</v>
      </c>
      <c r="C174" s="739">
        <f>IF(COUNTIF(CONTROL!$B$98:$B$147,'Funding by District'!D12)&gt;=1,"",ROW()-162)</f>
        <v>12</v>
      </c>
      <c r="J174" s="1"/>
    </row>
    <row r="175" spans="1:10">
      <c r="B175" s="737" t="s">
        <v>1151</v>
      </c>
      <c r="C175" s="739">
        <f>IF(COUNTIF(CONTROL!$B$98:$B$147,'Funding by District'!D13)&gt;=1,"",ROW()-162)</f>
        <v>13</v>
      </c>
      <c r="F175" s="78"/>
      <c r="G175" s="78"/>
    </row>
    <row r="176" spans="1:10">
      <c r="B176" s="737" t="s">
        <v>1152</v>
      </c>
      <c r="C176" s="739">
        <f>IF(COUNTIF(CONTROL!$B$98:$B$147,'Funding by District'!D14)&gt;=1,"",ROW()-162)</f>
        <v>14</v>
      </c>
      <c r="F176" s="78"/>
      <c r="G176" s="78"/>
    </row>
    <row r="177" spans="2:7">
      <c r="B177" s="737" t="s">
        <v>1153</v>
      </c>
      <c r="C177" s="739">
        <f>IF(COUNTIF(CONTROL!$B$98:$B$147,'Funding by District'!D15)&gt;=1,"",ROW()-162)</f>
        <v>15</v>
      </c>
      <c r="F177" s="78"/>
      <c r="G177" s="78"/>
    </row>
    <row r="178" spans="2:7">
      <c r="B178" s="737" t="s">
        <v>1154</v>
      </c>
      <c r="C178" s="739">
        <f>IF(COUNTIF(CONTROL!$B$98:$B$147,'Funding by District'!D16)&gt;=1,"",ROW()-162)</f>
        <v>16</v>
      </c>
      <c r="F178" s="78"/>
      <c r="G178" s="78"/>
    </row>
    <row r="179" spans="2:7">
      <c r="B179" s="737" t="s">
        <v>1155</v>
      </c>
      <c r="C179" s="739">
        <f>IF(COUNTIF(CONTROL!$B$98:$B$147,'Funding by District'!D17)&gt;=1,"",ROW()-162)</f>
        <v>17</v>
      </c>
      <c r="F179" s="78"/>
      <c r="G179" s="78"/>
    </row>
    <row r="180" spans="2:7">
      <c r="B180" s="737" t="s">
        <v>1156</v>
      </c>
      <c r="C180" s="739">
        <f>IF(COUNTIF(CONTROL!$B$98:$B$147,'Funding by District'!D18)&gt;=1,"",ROW()-162)</f>
        <v>18</v>
      </c>
      <c r="F180" s="78"/>
      <c r="G180" s="78"/>
    </row>
    <row r="181" spans="2:7">
      <c r="B181" s="737" t="s">
        <v>1157</v>
      </c>
      <c r="C181" s="739">
        <f>IF(COUNTIF(CONTROL!$B$98:$B$147,'Funding by District'!D19)&gt;=1,"",ROW()-162)</f>
        <v>19</v>
      </c>
      <c r="F181" s="78"/>
      <c r="G181" s="78"/>
    </row>
    <row r="182" spans="2:7">
      <c r="B182" s="737" t="s">
        <v>1158</v>
      </c>
      <c r="C182" s="739">
        <f>IF(COUNTIF(CONTROL!$B$98:$B$147,'Funding by District'!D20)&gt;=1,"",ROW()-162)</f>
        <v>20</v>
      </c>
      <c r="F182" s="78"/>
      <c r="G182" s="78"/>
    </row>
    <row r="183" spans="2:7">
      <c r="B183" s="737" t="s">
        <v>1159</v>
      </c>
      <c r="C183" s="739">
        <f>IF(COUNTIF(CONTROL!$B$98:$B$147,'Funding by District'!D21)&gt;=1,"",ROW()-162)</f>
        <v>21</v>
      </c>
      <c r="F183" s="78"/>
      <c r="G183" s="78"/>
    </row>
    <row r="184" spans="2:7">
      <c r="B184" s="737" t="s">
        <v>1160</v>
      </c>
      <c r="C184" s="739">
        <f>IF(COUNTIF(CONTROL!$B$98:$B$147,'Funding by District'!D22)&gt;=1,"",ROW()-162)</f>
        <v>22</v>
      </c>
      <c r="F184" s="78"/>
      <c r="G184" s="78"/>
    </row>
    <row r="185" spans="2:7">
      <c r="B185" s="737" t="s">
        <v>1161</v>
      </c>
      <c r="C185" s="739">
        <f>IF(COUNTIF(CONTROL!$B$98:$B$147,'Funding by District'!D23)&gt;=1,"",ROW()-162)</f>
        <v>23</v>
      </c>
      <c r="F185" s="78"/>
      <c r="G185" s="78"/>
    </row>
    <row r="186" spans="2:7">
      <c r="B186" s="737" t="s">
        <v>1162</v>
      </c>
      <c r="C186" s="739">
        <f>IF(COUNTIF(CONTROL!$B$98:$B$147,'Funding by District'!D24)&gt;=1,"",ROW()-162)</f>
        <v>24</v>
      </c>
      <c r="F186" s="78"/>
      <c r="G186" s="78"/>
    </row>
    <row r="187" spans="2:7">
      <c r="B187" s="737" t="s">
        <v>1163</v>
      </c>
      <c r="C187" s="739">
        <f>IF(COUNTIF(CONTROL!$B$98:$B$147,'Funding by District'!D25)&gt;=1,"",ROW()-162)</f>
        <v>25</v>
      </c>
      <c r="F187" s="78"/>
      <c r="G187" s="78"/>
    </row>
    <row r="188" spans="2:7">
      <c r="B188" s="737" t="s">
        <v>1164</v>
      </c>
      <c r="C188" s="739">
        <f>IF(COUNTIF(CONTROL!$B$98:$B$147,'Funding by District'!D26)&gt;=1,"",ROW()-162)</f>
        <v>26</v>
      </c>
      <c r="F188" s="78"/>
      <c r="G188" s="78"/>
    </row>
    <row r="189" spans="2:7">
      <c r="B189" s="737" t="s">
        <v>1165</v>
      </c>
      <c r="C189" s="739">
        <f>IF(COUNTIF(CONTROL!$B$98:$B$147,'Funding by District'!D27)&gt;=1,"",ROW()-162)</f>
        <v>27</v>
      </c>
      <c r="F189" s="78"/>
      <c r="G189" s="78"/>
    </row>
    <row r="190" spans="2:7">
      <c r="B190" s="737" t="s">
        <v>1166</v>
      </c>
      <c r="C190" s="739">
        <f>IF(COUNTIF(CONTROL!$B$98:$B$147,'Funding by District'!D28)&gt;=1,"",ROW()-162)</f>
        <v>28</v>
      </c>
      <c r="F190" s="78"/>
      <c r="G190" s="78"/>
    </row>
    <row r="191" spans="2:7">
      <c r="B191" s="737" t="s">
        <v>1167</v>
      </c>
      <c r="C191" s="739">
        <f>IF(COUNTIF(CONTROL!$B$98:$B$147,'Funding by District'!D29)&gt;=1,"",ROW()-162)</f>
        <v>29</v>
      </c>
      <c r="F191" s="78"/>
      <c r="G191" s="78"/>
    </row>
    <row r="192" spans="2:7">
      <c r="B192" s="737" t="s">
        <v>1168</v>
      </c>
      <c r="C192" s="739">
        <f>IF(COUNTIF(CONTROL!$B$98:$B$147,'Funding by District'!D30)&gt;=1,"",ROW()-162)</f>
        <v>30</v>
      </c>
      <c r="F192" s="78"/>
      <c r="G192" s="78"/>
    </row>
    <row r="193" spans="2:7">
      <c r="B193" s="737" t="s">
        <v>1169</v>
      </c>
      <c r="C193" s="739">
        <f>IF(COUNTIF(CONTROL!$B$98:$B$147,'Funding by District'!D31)&gt;=1,"",ROW()-162)</f>
        <v>31</v>
      </c>
      <c r="F193" s="78"/>
      <c r="G193" s="78"/>
    </row>
    <row r="194" spans="2:7">
      <c r="B194" s="737" t="s">
        <v>1170</v>
      </c>
      <c r="C194" s="739">
        <f>IF(COUNTIF(CONTROL!$B$98:$B$147,'Funding by District'!D32)&gt;=1,"",ROW()-162)</f>
        <v>32</v>
      </c>
      <c r="F194" s="78"/>
      <c r="G194" s="78"/>
    </row>
    <row r="195" spans="2:7">
      <c r="B195" s="737" t="s">
        <v>1171</v>
      </c>
      <c r="C195" s="739">
        <f>IF(COUNTIF(CONTROL!$B$98:$B$147,'Funding by District'!D33)&gt;=1,"",ROW()-162)</f>
        <v>33</v>
      </c>
      <c r="F195" s="78"/>
      <c r="G195" s="78"/>
    </row>
    <row r="196" spans="2:7">
      <c r="B196" s="737" t="s">
        <v>1172</v>
      </c>
      <c r="C196" s="739">
        <f>IF(COUNTIF(CONTROL!$B$98:$B$147,'Funding by District'!D34)&gt;=1,"",ROW()-162)</f>
        <v>34</v>
      </c>
      <c r="F196" s="78"/>
      <c r="G196" s="78"/>
    </row>
    <row r="197" spans="2:7">
      <c r="B197" s="737" t="s">
        <v>1173</v>
      </c>
      <c r="C197" s="739">
        <f>IF(COUNTIF(CONTROL!$B$98:$B$147,'Funding by District'!D35)&gt;=1,"",ROW()-162)</f>
        <v>35</v>
      </c>
      <c r="F197" s="78"/>
      <c r="G197" s="78"/>
    </row>
    <row r="198" spans="2:7">
      <c r="B198" s="737" t="s">
        <v>1174</v>
      </c>
      <c r="C198" s="739">
        <f>IF(COUNTIF(CONTROL!$B$98:$B$147,'Funding by District'!D36)&gt;=1,"",ROW()-162)</f>
        <v>36</v>
      </c>
      <c r="F198" s="78"/>
      <c r="G198" s="78"/>
    </row>
    <row r="199" spans="2:7">
      <c r="B199" s="737" t="s">
        <v>1175</v>
      </c>
      <c r="C199" s="739">
        <f>IF(COUNTIF(CONTROL!$B$98:$B$147,'Funding by District'!D37)&gt;=1,"",ROW()-162)</f>
        <v>37</v>
      </c>
      <c r="F199" s="78"/>
      <c r="G199" s="78"/>
    </row>
    <row r="200" spans="2:7">
      <c r="B200" s="737" t="s">
        <v>1176</v>
      </c>
      <c r="C200" s="739">
        <f>IF(COUNTIF(CONTROL!$B$98:$B$147,'Funding by District'!D38)&gt;=1,"",ROW()-162)</f>
        <v>38</v>
      </c>
      <c r="F200" s="78"/>
      <c r="G200" s="78"/>
    </row>
    <row r="201" spans="2:7">
      <c r="B201" s="737" t="s">
        <v>1177</v>
      </c>
      <c r="C201" s="739">
        <f>IF(COUNTIF(CONTROL!$B$98:$B$147,'Funding by District'!D39)&gt;=1,"",ROW()-162)</f>
        <v>39</v>
      </c>
      <c r="F201" s="78"/>
      <c r="G201" s="78"/>
    </row>
    <row r="202" spans="2:7">
      <c r="B202" s="737" t="s">
        <v>1178</v>
      </c>
      <c r="C202" s="739">
        <f>IF(COUNTIF(CONTROL!$B$98:$B$147,'Funding by District'!D40)&gt;=1,"",ROW()-162)</f>
        <v>40</v>
      </c>
      <c r="F202" s="78"/>
      <c r="G202" s="78"/>
    </row>
    <row r="203" spans="2:7">
      <c r="B203" s="737" t="s">
        <v>1179</v>
      </c>
      <c r="C203" s="739">
        <f>IF(COUNTIF(CONTROL!$B$98:$B$147,'Funding by District'!D41)&gt;=1,"",ROW()-162)</f>
        <v>41</v>
      </c>
      <c r="F203" s="78"/>
      <c r="G203" s="78"/>
    </row>
    <row r="204" spans="2:7">
      <c r="B204" s="737" t="s">
        <v>1180</v>
      </c>
      <c r="C204" s="739">
        <f>IF(COUNTIF(CONTROL!$B$98:$B$147,'Funding by District'!D42)&gt;=1,"",ROW()-162)</f>
        <v>42</v>
      </c>
      <c r="F204" s="78"/>
      <c r="G204" s="78"/>
    </row>
    <row r="205" spans="2:7">
      <c r="B205" s="737" t="s">
        <v>1181</v>
      </c>
      <c r="C205" s="739">
        <f>IF(COUNTIF(CONTROL!$B$98:$B$147,'Funding by District'!D43)&gt;=1,"",ROW()-162)</f>
        <v>43</v>
      </c>
      <c r="F205" s="78"/>
      <c r="G205" s="78"/>
    </row>
    <row r="206" spans="2:7">
      <c r="B206" s="737" t="s">
        <v>1182</v>
      </c>
      <c r="C206" s="739">
        <f>IF(COUNTIF(CONTROL!$B$98:$B$147,'Funding by District'!D44)&gt;=1,"",ROW()-162)</f>
        <v>44</v>
      </c>
      <c r="F206" s="78"/>
      <c r="G206" s="78"/>
    </row>
    <row r="207" spans="2:7">
      <c r="B207" s="737" t="s">
        <v>1183</v>
      </c>
      <c r="C207" s="739">
        <f>IF(COUNTIF(CONTROL!$B$98:$B$147,'Funding by District'!D45)&gt;=1,"",ROW()-162)</f>
        <v>45</v>
      </c>
      <c r="F207" s="78"/>
      <c r="G207" s="78"/>
    </row>
    <row r="208" spans="2:7">
      <c r="B208" s="737" t="s">
        <v>1184</v>
      </c>
      <c r="C208" s="739">
        <f>IF(COUNTIF(CONTROL!$B$98:$B$147,'Funding by District'!D46)&gt;=1,"",ROW()-162)</f>
        <v>46</v>
      </c>
      <c r="F208" s="78"/>
      <c r="G208" s="78"/>
    </row>
    <row r="209" spans="2:7">
      <c r="B209" s="737" t="s">
        <v>1185</v>
      </c>
      <c r="C209" s="739">
        <f>IF(COUNTIF(CONTROL!$B$98:$B$147,'Funding by District'!D47)&gt;=1,"",ROW()-162)</f>
        <v>47</v>
      </c>
      <c r="F209" s="78"/>
      <c r="G209" s="78"/>
    </row>
    <row r="210" spans="2:7">
      <c r="B210" s="737" t="s">
        <v>1186</v>
      </c>
      <c r="C210" s="739">
        <f>IF(COUNTIF(CONTROL!$B$98:$B$147,'Funding by District'!D48)&gt;=1,"",ROW()-162)</f>
        <v>48</v>
      </c>
      <c r="F210" s="78"/>
      <c r="G210" s="78"/>
    </row>
    <row r="211" spans="2:7">
      <c r="B211" s="737" t="s">
        <v>1187</v>
      </c>
      <c r="C211" s="739">
        <f>IF(COUNTIF(CONTROL!$B$98:$B$147,'Funding by District'!D49)&gt;=1,"",ROW()-162)</f>
        <v>49</v>
      </c>
      <c r="F211" s="78"/>
      <c r="G211" s="78"/>
    </row>
    <row r="212" spans="2:7">
      <c r="B212" s="737" t="s">
        <v>1188</v>
      </c>
      <c r="C212" s="739">
        <f>IF(COUNTIF(CONTROL!$B$98:$B$147,'Funding by District'!D50)&gt;=1,"",ROW()-162)</f>
        <v>50</v>
      </c>
      <c r="F212" s="78"/>
      <c r="G212" s="78"/>
    </row>
    <row r="213" spans="2:7">
      <c r="B213" s="737" t="s">
        <v>1189</v>
      </c>
      <c r="C213" s="739">
        <f>IF(COUNTIF(CONTROL!$B$98:$B$147,'Funding by District'!D51)&gt;=1,"",ROW()-162)</f>
        <v>51</v>
      </c>
      <c r="F213" s="78"/>
      <c r="G213" s="78"/>
    </row>
    <row r="214" spans="2:7">
      <c r="B214" s="737" t="s">
        <v>1190</v>
      </c>
      <c r="C214" s="739">
        <f>IF(COUNTIF(CONTROL!$B$98:$B$147,'Funding by District'!D52)&gt;=1,"",ROW()-162)</f>
        <v>52</v>
      </c>
      <c r="F214" s="78"/>
      <c r="G214" s="78"/>
    </row>
    <row r="215" spans="2:7">
      <c r="B215" s="737" t="s">
        <v>1191</v>
      </c>
      <c r="C215" s="739">
        <f>IF(COUNTIF(CONTROL!$B$98:$B$147,'Funding by District'!D53)&gt;=1,"",ROW()-162)</f>
        <v>53</v>
      </c>
      <c r="F215" s="78"/>
      <c r="G215" s="78"/>
    </row>
    <row r="216" spans="2:7">
      <c r="B216" s="737" t="s">
        <v>1192</v>
      </c>
      <c r="C216" s="739">
        <f>IF(COUNTIF(CONTROL!$B$98:$B$147,'Funding by District'!D54)&gt;=1,"",ROW()-162)</f>
        <v>54</v>
      </c>
      <c r="F216" s="78"/>
      <c r="G216" s="78"/>
    </row>
    <row r="217" spans="2:7">
      <c r="B217" s="737" t="s">
        <v>1193</v>
      </c>
      <c r="C217" s="739">
        <f>IF(COUNTIF(CONTROL!$B$98:$B$147,'Funding by District'!D55)&gt;=1,"",ROW()-162)</f>
        <v>55</v>
      </c>
      <c r="F217" s="78"/>
      <c r="G217" s="78"/>
    </row>
    <row r="218" spans="2:7">
      <c r="B218" s="737" t="s">
        <v>1194</v>
      </c>
      <c r="C218" s="739">
        <f>IF(COUNTIF(CONTROL!$B$98:$B$147,'Funding by District'!D56)&gt;=1,"",ROW()-162)</f>
        <v>56</v>
      </c>
      <c r="F218" s="78"/>
      <c r="G218" s="78"/>
    </row>
    <row r="219" spans="2:7">
      <c r="B219" s="737" t="s">
        <v>1195</v>
      </c>
      <c r="C219" s="739">
        <f>IF(COUNTIF(CONTROL!$B$98:$B$147,'Funding by District'!D57)&gt;=1,"",ROW()-162)</f>
        <v>57</v>
      </c>
      <c r="F219" s="78"/>
      <c r="G219" s="78"/>
    </row>
    <row r="220" spans="2:7">
      <c r="B220" s="737" t="s">
        <v>1196</v>
      </c>
      <c r="C220" s="739">
        <f>IF(COUNTIF(CONTROL!$B$98:$B$147,'Funding by District'!D58)&gt;=1,"",ROW()-162)</f>
        <v>58</v>
      </c>
      <c r="F220" s="78"/>
      <c r="G220" s="78"/>
    </row>
    <row r="221" spans="2:7">
      <c r="B221" s="737" t="s">
        <v>1197</v>
      </c>
      <c r="C221" s="739">
        <f>IF(COUNTIF(CONTROL!$B$98:$B$147,'Funding by District'!D59)&gt;=1,"",ROW()-162)</f>
        <v>59</v>
      </c>
      <c r="F221" s="78"/>
      <c r="G221" s="78"/>
    </row>
    <row r="222" spans="2:7">
      <c r="B222" s="737" t="s">
        <v>1198</v>
      </c>
      <c r="C222" s="739">
        <f>IF(COUNTIF(CONTROL!$B$98:$B$147,'Funding by District'!D60)&gt;=1,"",ROW()-162)</f>
        <v>60</v>
      </c>
      <c r="F222" s="78"/>
      <c r="G222" s="78"/>
    </row>
    <row r="223" spans="2:7">
      <c r="B223" s="737" t="s">
        <v>1199</v>
      </c>
      <c r="C223" s="739">
        <f>IF(COUNTIF(CONTROL!$B$98:$B$147,'Funding by District'!D61)&gt;=1,"",ROW()-162)</f>
        <v>61</v>
      </c>
      <c r="F223" s="78"/>
      <c r="G223" s="78"/>
    </row>
    <row r="224" spans="2:7">
      <c r="B224" s="737" t="s">
        <v>1200</v>
      </c>
      <c r="C224" s="739">
        <f>IF(COUNTIF(CONTROL!$B$98:$B$147,'Funding by District'!D62)&gt;=1,"",ROW()-162)</f>
        <v>62</v>
      </c>
      <c r="F224" s="78"/>
      <c r="G224" s="78"/>
    </row>
    <row r="225" spans="2:7">
      <c r="B225" s="737" t="s">
        <v>1201</v>
      </c>
      <c r="C225" s="739">
        <f>IF(COUNTIF(CONTROL!$B$98:$B$147,'Funding by District'!D63)&gt;=1,"",ROW()-162)</f>
        <v>63</v>
      </c>
      <c r="F225" s="78"/>
      <c r="G225" s="78"/>
    </row>
    <row r="226" spans="2:7">
      <c r="B226" s="737" t="s">
        <v>1202</v>
      </c>
      <c r="C226" s="739">
        <f>IF(COUNTIF(CONTROL!$B$98:$B$147,'Funding by District'!D64)&gt;=1,"",ROW()-162)</f>
        <v>64</v>
      </c>
      <c r="F226" s="78"/>
      <c r="G226" s="78"/>
    </row>
    <row r="227" spans="2:7">
      <c r="B227" s="737" t="s">
        <v>1203</v>
      </c>
      <c r="C227" s="739">
        <f>IF(COUNTIF(CONTROL!$B$98:$B$147,'Funding by District'!D65)&gt;=1,"",ROW()-162)</f>
        <v>65</v>
      </c>
      <c r="F227" s="78"/>
      <c r="G227" s="78"/>
    </row>
    <row r="228" spans="2:7">
      <c r="B228" s="737" t="s">
        <v>1204</v>
      </c>
      <c r="C228" s="739">
        <f>IF(COUNTIF(CONTROL!$B$98:$B$147,'Funding by District'!D66)&gt;=1,"",ROW()-162)</f>
        <v>66</v>
      </c>
      <c r="F228" s="78"/>
      <c r="G228" s="78"/>
    </row>
    <row r="229" spans="2:7">
      <c r="B229" s="737" t="s">
        <v>1205</v>
      </c>
      <c r="C229" s="739">
        <f>IF(COUNTIF(CONTROL!$B$98:$B$147,'Funding by District'!D67)&gt;=1,"",ROW()-162)</f>
        <v>67</v>
      </c>
      <c r="F229" s="78"/>
      <c r="G229" s="78"/>
    </row>
    <row r="230" spans="2:7">
      <c r="B230" s="737" t="s">
        <v>1206</v>
      </c>
      <c r="C230" s="739">
        <f>IF(COUNTIF(CONTROL!$B$98:$B$147,'Funding by District'!D68)&gt;=1,"",ROW()-162)</f>
        <v>68</v>
      </c>
      <c r="F230" s="78"/>
      <c r="G230" s="78"/>
    </row>
    <row r="231" spans="2:7">
      <c r="B231" s="737" t="s">
        <v>1207</v>
      </c>
      <c r="C231" s="739">
        <f>IF(COUNTIF(CONTROL!$B$98:$B$147,'Funding by District'!D69)&gt;=1,"",ROW()-162)</f>
        <v>69</v>
      </c>
      <c r="F231" s="78"/>
      <c r="G231" s="78"/>
    </row>
    <row r="232" spans="2:7">
      <c r="B232" s="737" t="s">
        <v>1208</v>
      </c>
      <c r="C232" s="739">
        <f>IF(COUNTIF(CONTROL!$B$98:$B$147,'Funding by District'!D70)&gt;=1,"",ROW()-162)</f>
        <v>70</v>
      </c>
      <c r="F232" s="78"/>
      <c r="G232" s="78"/>
    </row>
    <row r="233" spans="2:7">
      <c r="B233" s="737" t="s">
        <v>1209</v>
      </c>
      <c r="C233" s="739">
        <f>IF(COUNTIF(CONTROL!$B$98:$B$147,'Funding by District'!D71)&gt;=1,"",ROW()-162)</f>
        <v>71</v>
      </c>
      <c r="F233" s="78"/>
      <c r="G233" s="78"/>
    </row>
    <row r="234" spans="2:7">
      <c r="B234" s="737" t="s">
        <v>1210</v>
      </c>
      <c r="C234" s="739">
        <f>IF(COUNTIF(CONTROL!$B$98:$B$147,'Funding by District'!D72)&gt;=1,"",ROW()-162)</f>
        <v>72</v>
      </c>
      <c r="F234" s="78"/>
      <c r="G234" s="78"/>
    </row>
    <row r="235" spans="2:7">
      <c r="B235" s="737" t="s">
        <v>1211</v>
      </c>
      <c r="C235" s="739">
        <f>IF(COUNTIF(CONTROL!$B$98:$B$147,'Funding by District'!D73)&gt;=1,"",ROW()-162)</f>
        <v>73</v>
      </c>
      <c r="F235" s="78"/>
      <c r="G235" s="78"/>
    </row>
    <row r="236" spans="2:7">
      <c r="B236" s="737" t="s">
        <v>1212</v>
      </c>
      <c r="C236" s="739">
        <f>IF(COUNTIF(CONTROL!$B$98:$B$147,'Funding by District'!D74)&gt;=1,"",ROW()-162)</f>
        <v>74</v>
      </c>
      <c r="F236" s="78"/>
      <c r="G236" s="78"/>
    </row>
    <row r="237" spans="2:7">
      <c r="B237" s="737" t="s">
        <v>1213</v>
      </c>
      <c r="C237" s="739">
        <f>IF(COUNTIF(CONTROL!$B$98:$B$147,'Funding by District'!D75)&gt;=1,"",ROW()-162)</f>
        <v>75</v>
      </c>
      <c r="F237" s="78"/>
      <c r="G237" s="78"/>
    </row>
    <row r="238" spans="2:7">
      <c r="B238" s="737" t="s">
        <v>1214</v>
      </c>
      <c r="C238" s="739">
        <f>IF(COUNTIF(CONTROL!$B$98:$B$147,'Funding by District'!D76)&gt;=1,"",ROW()-162)</f>
        <v>76</v>
      </c>
      <c r="F238" s="78"/>
      <c r="G238" s="78"/>
    </row>
    <row r="239" spans="2:7">
      <c r="B239" s="737" t="s">
        <v>1215</v>
      </c>
      <c r="C239" s="739">
        <f>IF(COUNTIF(CONTROL!$B$98:$B$147,'Funding by District'!D77)&gt;=1,"",ROW()-162)</f>
        <v>77</v>
      </c>
      <c r="F239" s="78"/>
      <c r="G239" s="78"/>
    </row>
    <row r="240" spans="2:7">
      <c r="B240" s="737" t="s">
        <v>1216</v>
      </c>
      <c r="C240" s="739">
        <f>IF(COUNTIF(CONTROL!$B$98:$B$147,'Funding by District'!D78)&gt;=1,"",ROW()-162)</f>
        <v>78</v>
      </c>
      <c r="F240" s="78"/>
      <c r="G240" s="78"/>
    </row>
    <row r="241" spans="2:7">
      <c r="B241" s="737" t="s">
        <v>1217</v>
      </c>
      <c r="C241" s="739">
        <f>IF(COUNTIF(CONTROL!$B$98:$B$147,'Funding by District'!D79)&gt;=1,"",ROW()-162)</f>
        <v>79</v>
      </c>
      <c r="F241" s="78"/>
      <c r="G241" s="78"/>
    </row>
    <row r="242" spans="2:7">
      <c r="B242" s="737" t="s">
        <v>1218</v>
      </c>
      <c r="C242" s="739">
        <f>IF(COUNTIF(CONTROL!$B$98:$B$147,'Funding by District'!D80)&gt;=1,"",ROW()-162)</f>
        <v>80</v>
      </c>
      <c r="F242" s="78"/>
      <c r="G242" s="78"/>
    </row>
    <row r="243" spans="2:7">
      <c r="B243" s="737" t="s">
        <v>1219</v>
      </c>
      <c r="C243" s="739">
        <f>IF(COUNTIF(CONTROL!$B$98:$B$147,'Funding by District'!D81)&gt;=1,"",ROW()-162)</f>
        <v>81</v>
      </c>
      <c r="F243" s="78"/>
      <c r="G243" s="78"/>
    </row>
    <row r="244" spans="2:7">
      <c r="B244" s="737" t="s">
        <v>1220</v>
      </c>
      <c r="C244" s="739">
        <f>IF(COUNTIF(CONTROL!$B$98:$B$147,'Funding by District'!D82)&gt;=1,"",ROW()-162)</f>
        <v>82</v>
      </c>
      <c r="F244" s="78"/>
      <c r="G244" s="78"/>
    </row>
    <row r="245" spans="2:7">
      <c r="B245" s="737" t="s">
        <v>1221</v>
      </c>
      <c r="C245" s="739">
        <f>IF(COUNTIF(CONTROL!$B$98:$B$147,'Funding by District'!D83)&gt;=1,"",ROW()-162)</f>
        <v>83</v>
      </c>
      <c r="F245" s="78"/>
      <c r="G245" s="78"/>
    </row>
    <row r="246" spans="2:7">
      <c r="B246" s="737" t="s">
        <v>1222</v>
      </c>
      <c r="C246" s="739">
        <f>IF(COUNTIF(CONTROL!$B$98:$B$147,'Funding by District'!D84)&gt;=1,"",ROW()-162)</f>
        <v>84</v>
      </c>
      <c r="F246" s="78"/>
      <c r="G246" s="78"/>
    </row>
    <row r="247" spans="2:7">
      <c r="B247" s="737" t="s">
        <v>1223</v>
      </c>
      <c r="C247" s="739">
        <f>IF(COUNTIF(CONTROL!$B$98:$B$147,'Funding by District'!D85)&gt;=1,"",ROW()-162)</f>
        <v>85</v>
      </c>
      <c r="F247" s="78"/>
      <c r="G247" s="78"/>
    </row>
    <row r="248" spans="2:7">
      <c r="B248" s="737" t="s">
        <v>1224</v>
      </c>
      <c r="C248" s="739">
        <f>IF(COUNTIF(CONTROL!$B$98:$B$147,'Funding by District'!D86)&gt;=1,"",ROW()-162)</f>
        <v>86</v>
      </c>
      <c r="F248" s="78"/>
      <c r="G248" s="78"/>
    </row>
    <row r="249" spans="2:7">
      <c r="B249" s="737" t="s">
        <v>1225</v>
      </c>
      <c r="C249" s="739">
        <f>IF(COUNTIF(CONTROL!$B$98:$B$147,'Funding by District'!D87)&gt;=1,"",ROW()-162)</f>
        <v>87</v>
      </c>
      <c r="F249" s="78"/>
      <c r="G249" s="78"/>
    </row>
    <row r="250" spans="2:7">
      <c r="B250" s="737" t="s">
        <v>1226</v>
      </c>
      <c r="C250" s="739">
        <f>IF(COUNTIF(CONTROL!$B$98:$B$147,'Funding by District'!D88)&gt;=1,"",ROW()-162)</f>
        <v>88</v>
      </c>
      <c r="F250" s="78"/>
      <c r="G250" s="78"/>
    </row>
    <row r="251" spans="2:7">
      <c r="B251" s="737" t="s">
        <v>1227</v>
      </c>
      <c r="C251" s="739">
        <f>IF(COUNTIF(CONTROL!$B$98:$B$147,'Funding by District'!D89)&gt;=1,"",ROW()-162)</f>
        <v>89</v>
      </c>
      <c r="F251" s="78"/>
      <c r="G251" s="78"/>
    </row>
    <row r="252" spans="2:7">
      <c r="B252" s="737" t="s">
        <v>1228</v>
      </c>
      <c r="C252" s="739">
        <f>IF(COUNTIF(CONTROL!$B$98:$B$147,'Funding by District'!D90)&gt;=1,"",ROW()-162)</f>
        <v>90</v>
      </c>
      <c r="F252" s="78"/>
      <c r="G252" s="78"/>
    </row>
    <row r="253" spans="2:7">
      <c r="B253" s="737" t="s">
        <v>1229</v>
      </c>
      <c r="C253" s="739">
        <f>IF(COUNTIF(CONTROL!$B$98:$B$147,'Funding by District'!D91)&gt;=1,"",ROW()-162)</f>
        <v>91</v>
      </c>
      <c r="F253" s="78"/>
      <c r="G253" s="78"/>
    </row>
    <row r="254" spans="2:7">
      <c r="B254" s="737" t="s">
        <v>1230</v>
      </c>
      <c r="C254" s="739">
        <f>IF(COUNTIF(CONTROL!$B$98:$B$147,'Funding by District'!D92)&gt;=1,"",ROW()-162)</f>
        <v>92</v>
      </c>
      <c r="F254" s="78"/>
      <c r="G254" s="78"/>
    </row>
    <row r="255" spans="2:7">
      <c r="B255" s="737" t="s">
        <v>1231</v>
      </c>
      <c r="C255" s="739">
        <f>IF(COUNTIF(CONTROL!$B$98:$B$147,'Funding by District'!D93)&gt;=1,"",ROW()-162)</f>
        <v>93</v>
      </c>
      <c r="F255" s="78"/>
      <c r="G255" s="78"/>
    </row>
    <row r="256" spans="2:7">
      <c r="B256" s="737" t="s">
        <v>1232</v>
      </c>
      <c r="C256" s="739">
        <f>IF(COUNTIF(CONTROL!$B$98:$B$147,'Funding by District'!D94)&gt;=1,"",ROW()-162)</f>
        <v>94</v>
      </c>
      <c r="F256" s="78"/>
      <c r="G256" s="78"/>
    </row>
    <row r="257" spans="2:7">
      <c r="B257" s="737" t="s">
        <v>1233</v>
      </c>
      <c r="C257" s="739">
        <f>IF(COUNTIF(CONTROL!$B$98:$B$147,'Funding by District'!D95)&gt;=1,"",ROW()-162)</f>
        <v>95</v>
      </c>
      <c r="F257" s="78"/>
      <c r="G257" s="78"/>
    </row>
    <row r="258" spans="2:7">
      <c r="B258" s="737" t="s">
        <v>1234</v>
      </c>
      <c r="C258" s="739">
        <f>IF(COUNTIF(CONTROL!$B$98:$B$147,'Funding by District'!D96)&gt;=1,"",ROW()-162)</f>
        <v>96</v>
      </c>
      <c r="F258" s="78"/>
      <c r="G258" s="78"/>
    </row>
    <row r="259" spans="2:7">
      <c r="B259" s="737" t="s">
        <v>1235</v>
      </c>
      <c r="C259" s="739">
        <f>IF(COUNTIF(CONTROL!$B$98:$B$147,'Funding by District'!D97)&gt;=1,"",ROW()-162)</f>
        <v>97</v>
      </c>
      <c r="F259" s="78"/>
      <c r="G259" s="78"/>
    </row>
    <row r="260" spans="2:7">
      <c r="B260" s="737" t="s">
        <v>1236</v>
      </c>
      <c r="C260" s="739">
        <f>IF(COUNTIF(CONTROL!$B$98:$B$147,'Funding by District'!D98)&gt;=1,"",ROW()-162)</f>
        <v>98</v>
      </c>
      <c r="F260" s="78"/>
      <c r="G260" s="78"/>
    </row>
    <row r="261" spans="2:7">
      <c r="B261" s="737" t="s">
        <v>1237</v>
      </c>
      <c r="C261" s="739">
        <f>IF(COUNTIF(CONTROL!$B$98:$B$147,'Funding by District'!D99)&gt;=1,"",ROW()-162)</f>
        <v>99</v>
      </c>
      <c r="F261" s="78"/>
      <c r="G261" s="78"/>
    </row>
    <row r="262" spans="2:7">
      <c r="B262" s="737" t="s">
        <v>1238</v>
      </c>
      <c r="C262" s="739">
        <f>IF(COUNTIF(CONTROL!$B$98:$B$147,'Funding by District'!D100)&gt;=1,"",ROW()-162)</f>
        <v>100</v>
      </c>
      <c r="F262" s="78"/>
      <c r="G262" s="78"/>
    </row>
    <row r="263" spans="2:7">
      <c r="B263" s="737" t="s">
        <v>1239</v>
      </c>
      <c r="C263" s="739">
        <f>IF(COUNTIF(CONTROL!$B$98:$B$147,'Funding by District'!D101)&gt;=1,"",ROW()-162)</f>
        <v>101</v>
      </c>
      <c r="F263" s="78"/>
      <c r="G263" s="78"/>
    </row>
    <row r="264" spans="2:7">
      <c r="B264" s="737" t="s">
        <v>1240</v>
      </c>
      <c r="C264" s="739">
        <f>IF(COUNTIF(CONTROL!$B$98:$B$147,'Funding by District'!D102)&gt;=1,"",ROW()-162)</f>
        <v>102</v>
      </c>
      <c r="F264" s="78"/>
      <c r="G264" s="78"/>
    </row>
    <row r="265" spans="2:7">
      <c r="B265" s="737" t="s">
        <v>1241</v>
      </c>
      <c r="C265" s="739">
        <f>IF(COUNTIF(CONTROL!$B$98:$B$147,'Funding by District'!D103)&gt;=1,"",ROW()-162)</f>
        <v>103</v>
      </c>
      <c r="F265" s="78"/>
      <c r="G265" s="78"/>
    </row>
    <row r="266" spans="2:7">
      <c r="B266" s="737" t="s">
        <v>1242</v>
      </c>
      <c r="C266" s="739">
        <f>IF(COUNTIF(CONTROL!$B$98:$B$147,'Funding by District'!D104)&gt;=1,"",ROW()-162)</f>
        <v>104</v>
      </c>
      <c r="F266" s="78"/>
      <c r="G266" s="78"/>
    </row>
    <row r="267" spans="2:7">
      <c r="B267" s="737" t="s">
        <v>1243</v>
      </c>
      <c r="C267" s="739">
        <f>IF(COUNTIF(CONTROL!$B$98:$B$147,'Funding by District'!D105)&gt;=1,"",ROW()-162)</f>
        <v>105</v>
      </c>
      <c r="F267" s="78"/>
      <c r="G267" s="78"/>
    </row>
    <row r="268" spans="2:7">
      <c r="B268" s="737" t="s">
        <v>1244</v>
      </c>
      <c r="C268" s="739">
        <f>IF(COUNTIF(CONTROL!$B$98:$B$147,'Funding by District'!D106)&gt;=1,"",ROW()-162)</f>
        <v>106</v>
      </c>
      <c r="F268" s="78"/>
      <c r="G268" s="78"/>
    </row>
    <row r="269" spans="2:7">
      <c r="B269" s="737" t="s">
        <v>1245</v>
      </c>
      <c r="C269" s="739">
        <f>IF(COUNTIF(CONTROL!$B$98:$B$147,'Funding by District'!D107)&gt;=1,"",ROW()-162)</f>
        <v>107</v>
      </c>
      <c r="F269" s="78"/>
      <c r="G269" s="78"/>
    </row>
    <row r="270" spans="2:7">
      <c r="B270" s="737" t="s">
        <v>1246</v>
      </c>
      <c r="C270" s="739">
        <f>IF(COUNTIF(CONTROL!$B$98:$B$147,'Funding by District'!D108)&gt;=1,"",ROW()-162)</f>
        <v>108</v>
      </c>
      <c r="F270" s="78"/>
      <c r="G270" s="78"/>
    </row>
    <row r="271" spans="2:7">
      <c r="B271" s="737" t="s">
        <v>1247</v>
      </c>
      <c r="C271" s="739">
        <f>IF(COUNTIF(CONTROL!$B$98:$B$147,'Funding by District'!D109)&gt;=1,"",ROW()-162)</f>
        <v>109</v>
      </c>
      <c r="F271" s="78"/>
      <c r="G271" s="78"/>
    </row>
    <row r="272" spans="2:7">
      <c r="B272" s="737" t="s">
        <v>1248</v>
      </c>
      <c r="C272" s="739">
        <f>IF(COUNTIF(CONTROL!$B$98:$B$147,'Funding by District'!D110)&gt;=1,"",ROW()-162)</f>
        <v>110</v>
      </c>
      <c r="F272" s="78"/>
      <c r="G272" s="78"/>
    </row>
    <row r="273" spans="2:7">
      <c r="B273" s="737" t="s">
        <v>1249</v>
      </c>
      <c r="C273" s="739">
        <f>IF(COUNTIF(CONTROL!$B$98:$B$147,'Funding by District'!D111)&gt;=1,"",ROW()-162)</f>
        <v>111</v>
      </c>
      <c r="F273" s="78"/>
      <c r="G273" s="78"/>
    </row>
    <row r="274" spans="2:7">
      <c r="B274" s="737" t="s">
        <v>1250</v>
      </c>
      <c r="C274" s="739">
        <f>IF(COUNTIF(CONTROL!$B$98:$B$147,'Funding by District'!D112)&gt;=1,"",ROW()-162)</f>
        <v>112</v>
      </c>
      <c r="F274" s="78"/>
      <c r="G274" s="78"/>
    </row>
    <row r="275" spans="2:7">
      <c r="B275" s="737" t="s">
        <v>1251</v>
      </c>
      <c r="C275" s="739">
        <f>IF(COUNTIF(CONTROL!$B$98:$B$147,'Funding by District'!D113)&gt;=1,"",ROW()-162)</f>
        <v>113</v>
      </c>
      <c r="F275" s="78"/>
      <c r="G275" s="78"/>
    </row>
    <row r="276" spans="2:7">
      <c r="B276" s="737" t="s">
        <v>1252</v>
      </c>
      <c r="C276" s="739">
        <f>IF(COUNTIF(CONTROL!$B$98:$B$147,'Funding by District'!D114)&gt;=1,"",ROW()-162)</f>
        <v>114</v>
      </c>
      <c r="F276" s="78"/>
      <c r="G276" s="78"/>
    </row>
    <row r="277" spans="2:7">
      <c r="B277" s="737" t="s">
        <v>1253</v>
      </c>
      <c r="C277" s="739">
        <f>IF(COUNTIF(CONTROL!$B$98:$B$147,'Funding by District'!D115)&gt;=1,"",ROW()-162)</f>
        <v>115</v>
      </c>
      <c r="F277" s="78"/>
      <c r="G277" s="78"/>
    </row>
    <row r="278" spans="2:7">
      <c r="B278" s="737" t="s">
        <v>1254</v>
      </c>
      <c r="C278" s="739">
        <f>IF(COUNTIF(CONTROL!$B$98:$B$147,'Funding by District'!D116)&gt;=1,"",ROW()-162)</f>
        <v>116</v>
      </c>
      <c r="F278" s="78"/>
      <c r="G278" s="78"/>
    </row>
    <row r="279" spans="2:7">
      <c r="B279" s="737" t="s">
        <v>1255</v>
      </c>
      <c r="C279" s="739">
        <f>IF(COUNTIF(CONTROL!$B$98:$B$147,'Funding by District'!D117)&gt;=1,"",ROW()-162)</f>
        <v>117</v>
      </c>
      <c r="F279" s="78"/>
      <c r="G279" s="78"/>
    </row>
    <row r="280" spans="2:7">
      <c r="B280" s="737" t="s">
        <v>1256</v>
      </c>
      <c r="C280" s="739">
        <f>IF(COUNTIF(CONTROL!$B$98:$B$147,'Funding by District'!D118)&gt;=1,"",ROW()-162)</f>
        <v>118</v>
      </c>
      <c r="F280" s="78"/>
      <c r="G280" s="78"/>
    </row>
    <row r="281" spans="2:7">
      <c r="B281" s="737" t="s">
        <v>1257</v>
      </c>
      <c r="C281" s="739">
        <f>IF(COUNTIF(CONTROL!$B$98:$B$147,'Funding by District'!D119)&gt;=1,"",ROW()-162)</f>
        <v>119</v>
      </c>
      <c r="F281" s="78"/>
      <c r="G281" s="78"/>
    </row>
    <row r="282" spans="2:7">
      <c r="B282" s="737" t="s">
        <v>1258</v>
      </c>
      <c r="C282" s="739">
        <f>IF(COUNTIF(CONTROL!$B$98:$B$147,'Funding by District'!D120)&gt;=1,"",ROW()-162)</f>
        <v>120</v>
      </c>
      <c r="F282" s="78"/>
      <c r="G282" s="78"/>
    </row>
    <row r="283" spans="2:7">
      <c r="B283" s="737" t="s">
        <v>1259</v>
      </c>
      <c r="C283" s="739">
        <f>IF(COUNTIF(CONTROL!$B$98:$B$147,'Funding by District'!D121)&gt;=1,"",ROW()-162)</f>
        <v>121</v>
      </c>
      <c r="F283" s="78"/>
      <c r="G283" s="78"/>
    </row>
    <row r="284" spans="2:7">
      <c r="B284" s="737" t="s">
        <v>1260</v>
      </c>
      <c r="C284" s="739">
        <f>IF(COUNTIF(CONTROL!$B$98:$B$147,'Funding by District'!D122)&gt;=1,"",ROW()-162)</f>
        <v>122</v>
      </c>
      <c r="F284" s="78"/>
      <c r="G284" s="78"/>
    </row>
    <row r="285" spans="2:7">
      <c r="B285" s="737" t="s">
        <v>1261</v>
      </c>
      <c r="C285" s="739">
        <f>IF(COUNTIF(CONTROL!$B$98:$B$147,'Funding by District'!D123)&gt;=1,"",ROW()-162)</f>
        <v>123</v>
      </c>
      <c r="F285" s="78"/>
      <c r="G285" s="78"/>
    </row>
    <row r="286" spans="2:7">
      <c r="B286" s="737" t="s">
        <v>1262</v>
      </c>
      <c r="C286" s="739">
        <f>IF(COUNTIF(CONTROL!$B$98:$B$147,'Funding by District'!D124)&gt;=1,"",ROW()-162)</f>
        <v>124</v>
      </c>
      <c r="F286" s="78"/>
      <c r="G286" s="78"/>
    </row>
    <row r="287" spans="2:7">
      <c r="B287" s="737" t="s">
        <v>1263</v>
      </c>
      <c r="C287" s="739">
        <f>IF(COUNTIF(CONTROL!$B$98:$B$147,'Funding by District'!D125)&gt;=1,"",ROW()-162)</f>
        <v>125</v>
      </c>
      <c r="F287" s="78"/>
      <c r="G287" s="78"/>
    </row>
    <row r="288" spans="2:7">
      <c r="B288" s="737" t="s">
        <v>1264</v>
      </c>
      <c r="C288" s="739">
        <f>IF(COUNTIF(CONTROL!$B$98:$B$147,'Funding by District'!D126)&gt;=1,"",ROW()-162)</f>
        <v>126</v>
      </c>
      <c r="F288" s="78"/>
      <c r="G288" s="78"/>
    </row>
    <row r="289" spans="2:7">
      <c r="B289" s="737" t="s">
        <v>1265</v>
      </c>
      <c r="C289" s="739">
        <f>IF(COUNTIF(CONTROL!$B$98:$B$147,'Funding by District'!D127)&gt;=1,"",ROW()-162)</f>
        <v>127</v>
      </c>
      <c r="F289" s="78"/>
      <c r="G289" s="78"/>
    </row>
    <row r="290" spans="2:7">
      <c r="B290" s="737" t="s">
        <v>1266</v>
      </c>
      <c r="C290" s="739">
        <f>IF(COUNTIF(CONTROL!$B$98:$B$147,'Funding by District'!D128)&gt;=1,"",ROW()-162)</f>
        <v>128</v>
      </c>
      <c r="F290" s="78"/>
      <c r="G290" s="78"/>
    </row>
    <row r="291" spans="2:7">
      <c r="B291" s="737" t="s">
        <v>1267</v>
      </c>
      <c r="C291" s="739">
        <f>IF(COUNTIF(CONTROL!$B$98:$B$147,'Funding by District'!D129)&gt;=1,"",ROW()-162)</f>
        <v>129</v>
      </c>
      <c r="F291" s="78"/>
      <c r="G291" s="78"/>
    </row>
    <row r="292" spans="2:7">
      <c r="B292" s="737" t="s">
        <v>1268</v>
      </c>
      <c r="C292" s="739">
        <f>IF(COUNTIF(CONTROL!$B$98:$B$147,'Funding by District'!D130)&gt;=1,"",ROW()-162)</f>
        <v>130</v>
      </c>
      <c r="F292" s="78"/>
      <c r="G292" s="78"/>
    </row>
    <row r="293" spans="2:7">
      <c r="B293" s="737" t="s">
        <v>1269</v>
      </c>
      <c r="C293" s="739">
        <f>IF(COUNTIF(CONTROL!$B$98:$B$147,'Funding by District'!D131)&gt;=1,"",ROW()-162)</f>
        <v>131</v>
      </c>
      <c r="F293" s="78"/>
      <c r="G293" s="78"/>
    </row>
    <row r="294" spans="2:7">
      <c r="B294" s="737" t="s">
        <v>1270</v>
      </c>
      <c r="C294" s="739">
        <f>IF(COUNTIF(CONTROL!$B$98:$B$147,'Funding by District'!D132)&gt;=1,"",ROW()-162)</f>
        <v>132</v>
      </c>
      <c r="F294" s="78"/>
      <c r="G294" s="78"/>
    </row>
    <row r="295" spans="2:7">
      <c r="B295" s="737" t="s">
        <v>1271</v>
      </c>
      <c r="C295" s="739">
        <f>IF(COUNTIF(CONTROL!$B$98:$B$147,'Funding by District'!D133)&gt;=1,"",ROW()-162)</f>
        <v>133</v>
      </c>
      <c r="F295" s="78"/>
      <c r="G295" s="78"/>
    </row>
    <row r="296" spans="2:7">
      <c r="B296" s="737" t="s">
        <v>1272</v>
      </c>
      <c r="C296" s="739">
        <f>IF(COUNTIF(CONTROL!$B$98:$B$147,'Funding by District'!D134)&gt;=1,"",ROW()-162)</f>
        <v>134</v>
      </c>
      <c r="F296" s="78"/>
      <c r="G296" s="78"/>
    </row>
    <row r="297" spans="2:7">
      <c r="B297" s="737" t="s">
        <v>1273</v>
      </c>
      <c r="C297" s="739">
        <f>IF(COUNTIF(CONTROL!$B$98:$B$147,'Funding by District'!D135)&gt;=1,"",ROW()-162)</f>
        <v>135</v>
      </c>
      <c r="F297" s="78"/>
      <c r="G297" s="78"/>
    </row>
    <row r="298" spans="2:7">
      <c r="B298" s="737" t="s">
        <v>1274</v>
      </c>
      <c r="C298" s="739">
        <f>IF(COUNTIF(CONTROL!$B$98:$B$147,'Funding by District'!D136)&gt;=1,"",ROW()-162)</f>
        <v>136</v>
      </c>
      <c r="F298" s="78"/>
      <c r="G298" s="78"/>
    </row>
    <row r="299" spans="2:7">
      <c r="B299" s="737" t="s">
        <v>1275</v>
      </c>
      <c r="C299" s="739">
        <f>IF(COUNTIF(CONTROL!$B$98:$B$147,'Funding by District'!D137)&gt;=1,"",ROW()-162)</f>
        <v>137</v>
      </c>
      <c r="F299" s="78"/>
      <c r="G299" s="78"/>
    </row>
    <row r="300" spans="2:7">
      <c r="B300" s="737" t="s">
        <v>1276</v>
      </c>
      <c r="C300" s="739">
        <f>IF(COUNTIF(CONTROL!$B$98:$B$147,'Funding by District'!D138)&gt;=1,"",ROW()-162)</f>
        <v>138</v>
      </c>
      <c r="F300" s="78"/>
      <c r="G300" s="78"/>
    </row>
    <row r="301" spans="2:7">
      <c r="B301" s="737" t="s">
        <v>1277</v>
      </c>
      <c r="C301" s="739">
        <f>IF(COUNTIF(CONTROL!$B$98:$B$147,'Funding by District'!D139)&gt;=1,"",ROW()-162)</f>
        <v>139</v>
      </c>
      <c r="F301" s="78"/>
      <c r="G301" s="78"/>
    </row>
    <row r="302" spans="2:7">
      <c r="B302" s="737" t="s">
        <v>1278</v>
      </c>
      <c r="C302" s="739">
        <f>IF(COUNTIF(CONTROL!$B$98:$B$147,'Funding by District'!D140)&gt;=1,"",ROW()-162)</f>
        <v>140</v>
      </c>
      <c r="F302" s="78"/>
      <c r="G302" s="78"/>
    </row>
    <row r="303" spans="2:7">
      <c r="B303" s="737" t="s">
        <v>1279</v>
      </c>
      <c r="C303" s="739">
        <f>IF(COUNTIF(CONTROL!$B$98:$B$147,'Funding by District'!D141)&gt;=1,"",ROW()-162)</f>
        <v>141</v>
      </c>
      <c r="F303" s="78"/>
      <c r="G303" s="78"/>
    </row>
    <row r="304" spans="2:7">
      <c r="B304" s="737" t="s">
        <v>1280</v>
      </c>
      <c r="C304" s="739">
        <f>IF(COUNTIF(CONTROL!$B$98:$B$147,'Funding by District'!D142)&gt;=1,"",ROW()-162)</f>
        <v>142</v>
      </c>
      <c r="F304" s="78"/>
      <c r="G304" s="78"/>
    </row>
    <row r="305" spans="2:7">
      <c r="B305" s="737" t="s">
        <v>1281</v>
      </c>
      <c r="C305" s="739">
        <f>IF(COUNTIF(CONTROL!$B$98:$B$147,'Funding by District'!D143)&gt;=1,"",ROW()-162)</f>
        <v>143</v>
      </c>
      <c r="F305" s="78"/>
      <c r="G305" s="78"/>
    </row>
    <row r="306" spans="2:7">
      <c r="B306" s="737" t="s">
        <v>1282</v>
      </c>
      <c r="C306" s="739">
        <f>IF(COUNTIF(CONTROL!$B$98:$B$147,'Funding by District'!D144)&gt;=1,"",ROW()-162)</f>
        <v>144</v>
      </c>
      <c r="F306" s="78"/>
      <c r="G306" s="78"/>
    </row>
    <row r="307" spans="2:7">
      <c r="B307" s="737" t="s">
        <v>1283</v>
      </c>
      <c r="C307" s="739">
        <f>IF(COUNTIF(CONTROL!$B$98:$B$147,'Funding by District'!D145)&gt;=1,"",ROW()-162)</f>
        <v>145</v>
      </c>
      <c r="F307" s="78"/>
      <c r="G307" s="78"/>
    </row>
    <row r="308" spans="2:7">
      <c r="B308" s="737" t="s">
        <v>1284</v>
      </c>
      <c r="C308" s="739">
        <f>IF(COUNTIF(CONTROL!$B$98:$B$147,'Funding by District'!D146)&gt;=1,"",ROW()-162)</f>
        <v>146</v>
      </c>
      <c r="F308" s="78"/>
      <c r="G308" s="78"/>
    </row>
    <row r="309" spans="2:7">
      <c r="B309" s="737" t="s">
        <v>1285</v>
      </c>
      <c r="C309" s="739">
        <f>IF(COUNTIF(CONTROL!$B$98:$B$147,'Funding by District'!D147)&gt;=1,"",ROW()-162)</f>
        <v>147</v>
      </c>
      <c r="F309" s="78"/>
      <c r="G309" s="78"/>
    </row>
    <row r="310" spans="2:7">
      <c r="B310" s="737" t="s">
        <v>1286</v>
      </c>
      <c r="C310" s="739">
        <f>IF(COUNTIF(CONTROL!$B$98:$B$147,'Funding by District'!D148)&gt;=1,"",ROW()-162)</f>
        <v>148</v>
      </c>
      <c r="F310" s="78"/>
      <c r="G310" s="78"/>
    </row>
    <row r="311" spans="2:7">
      <c r="B311" s="737" t="s">
        <v>1287</v>
      </c>
      <c r="C311" s="739">
        <f>IF(COUNTIF(CONTROL!$B$98:$B$147,'Funding by District'!D149)&gt;=1,"",ROW()-162)</f>
        <v>149</v>
      </c>
      <c r="F311" s="78"/>
      <c r="G311" s="78"/>
    </row>
    <row r="312" spans="2:7">
      <c r="B312" s="737" t="s">
        <v>1288</v>
      </c>
      <c r="C312" s="739">
        <f>IF(COUNTIF(CONTROL!$B$98:$B$147,'Funding by District'!D150)&gt;=1,"",ROW()-162)</f>
        <v>150</v>
      </c>
      <c r="F312" s="78"/>
      <c r="G312" s="78"/>
    </row>
    <row r="313" spans="2:7">
      <c r="B313" s="737" t="s">
        <v>1289</v>
      </c>
      <c r="C313" s="739">
        <f>IF(COUNTIF(CONTROL!$B$98:$B$147,'Funding by District'!D151)&gt;=1,"",ROW()-162)</f>
        <v>151</v>
      </c>
      <c r="F313" s="78"/>
      <c r="G313" s="78"/>
    </row>
    <row r="314" spans="2:7">
      <c r="B314" s="737" t="s">
        <v>1290</v>
      </c>
      <c r="C314" s="739">
        <f>IF(COUNTIF(CONTROL!$B$98:$B$147,'Funding by District'!D152)&gt;=1,"",ROW()-162)</f>
        <v>152</v>
      </c>
      <c r="F314" s="78"/>
      <c r="G314" s="78"/>
    </row>
    <row r="315" spans="2:7">
      <c r="B315" s="737" t="s">
        <v>1291</v>
      </c>
      <c r="C315" s="739">
        <f>IF(COUNTIF(CONTROL!$B$98:$B$147,'Funding by District'!D153)&gt;=1,"",ROW()-162)</f>
        <v>153</v>
      </c>
      <c r="F315" s="78"/>
      <c r="G315" s="78"/>
    </row>
    <row r="316" spans="2:7">
      <c r="B316" s="737" t="s">
        <v>1292</v>
      </c>
      <c r="C316" s="739">
        <f>IF(COUNTIF(CONTROL!$B$98:$B$147,'Funding by District'!D154)&gt;=1,"",ROW()-162)</f>
        <v>154</v>
      </c>
      <c r="F316" s="78"/>
      <c r="G316" s="78"/>
    </row>
    <row r="317" spans="2:7">
      <c r="B317" s="737" t="s">
        <v>1293</v>
      </c>
      <c r="C317" s="739">
        <f>IF(COUNTIF(CONTROL!$B$98:$B$147,'Funding by District'!D155)&gt;=1,"",ROW()-162)</f>
        <v>155</v>
      </c>
      <c r="F317" s="78"/>
      <c r="G317" s="78"/>
    </row>
    <row r="318" spans="2:7">
      <c r="B318" s="737" t="s">
        <v>1294</v>
      </c>
      <c r="C318" s="739">
        <f>IF(COUNTIF(CONTROL!$B$98:$B$147,'Funding by District'!D156)&gt;=1,"",ROW()-162)</f>
        <v>156</v>
      </c>
      <c r="F318" s="78"/>
      <c r="G318" s="78"/>
    </row>
    <row r="319" spans="2:7">
      <c r="B319" s="737" t="s">
        <v>1295</v>
      </c>
      <c r="C319" s="739">
        <f>IF(COUNTIF(CONTROL!$B$98:$B$147,'Funding by District'!D157)&gt;=1,"",ROW()-162)</f>
        <v>157</v>
      </c>
      <c r="F319" s="78"/>
      <c r="G319" s="78"/>
    </row>
    <row r="320" spans="2:7">
      <c r="B320" s="737" t="s">
        <v>1296</v>
      </c>
      <c r="C320" s="739">
        <f>IF(COUNTIF(CONTROL!$B$98:$B$147,'Funding by District'!D158)&gt;=1,"",ROW()-162)</f>
        <v>158</v>
      </c>
      <c r="F320" s="78"/>
      <c r="G320" s="78"/>
    </row>
    <row r="321" spans="2:7">
      <c r="B321" s="737" t="s">
        <v>1297</v>
      </c>
      <c r="C321" s="739">
        <f>IF(COUNTIF(CONTROL!$B$98:$B$147,'Funding by District'!D159)&gt;=1,"",ROW()-162)</f>
        <v>159</v>
      </c>
      <c r="F321" s="78"/>
      <c r="G321" s="78"/>
    </row>
    <row r="322" spans="2:7">
      <c r="B322" s="737" t="s">
        <v>1298</v>
      </c>
      <c r="C322" s="739">
        <f>IF(COUNTIF(CONTROL!$B$98:$B$147,'Funding by District'!D160)&gt;=1,"",ROW()-162)</f>
        <v>160</v>
      </c>
      <c r="F322" s="78"/>
      <c r="G322" s="78"/>
    </row>
    <row r="323" spans="2:7">
      <c r="B323" s="737" t="s">
        <v>1299</v>
      </c>
      <c r="C323" s="739">
        <f>IF(COUNTIF(CONTROL!$B$98:$B$147,'Funding by District'!D161)&gt;=1,"",ROW()-162)</f>
        <v>161</v>
      </c>
      <c r="F323" s="78"/>
      <c r="G323" s="78"/>
    </row>
    <row r="324" spans="2:7">
      <c r="B324" s="737" t="s">
        <v>1300</v>
      </c>
      <c r="C324" s="739">
        <f>IF(COUNTIF(CONTROL!$B$98:$B$147,'Funding by District'!D162)&gt;=1,"",ROW()-162)</f>
        <v>162</v>
      </c>
      <c r="F324" s="78"/>
      <c r="G324" s="78"/>
    </row>
    <row r="325" spans="2:7">
      <c r="B325" s="737" t="s">
        <v>1301</v>
      </c>
      <c r="C325" s="739">
        <f>IF(COUNTIF(CONTROL!$B$98:$B$147,'Funding by District'!D163)&gt;=1,"",ROW()-162)</f>
        <v>163</v>
      </c>
      <c r="F325" s="78"/>
      <c r="G325" s="78"/>
    </row>
    <row r="326" spans="2:7">
      <c r="B326" s="737" t="s">
        <v>1302</v>
      </c>
      <c r="C326" s="739">
        <f>IF(COUNTIF(CONTROL!$B$98:$B$147,'Funding by District'!D164)&gt;=1,"",ROW()-162)</f>
        <v>164</v>
      </c>
      <c r="F326" s="78"/>
      <c r="G326" s="78"/>
    </row>
    <row r="327" spans="2:7">
      <c r="B327" s="737" t="s">
        <v>1303</v>
      </c>
      <c r="C327" s="739">
        <f>IF(COUNTIF(CONTROL!$B$98:$B$147,'Funding by District'!D165)&gt;=1,"",ROW()-162)</f>
        <v>165</v>
      </c>
      <c r="F327" s="78"/>
      <c r="G327" s="78"/>
    </row>
    <row r="328" spans="2:7">
      <c r="B328" s="737" t="s">
        <v>1304</v>
      </c>
      <c r="C328" s="739">
        <f>IF(COUNTIF(CONTROL!$B$98:$B$147,'Funding by District'!D166)&gt;=1,"",ROW()-162)</f>
        <v>166</v>
      </c>
      <c r="F328" s="78"/>
      <c r="G328" s="78"/>
    </row>
    <row r="329" spans="2:7">
      <c r="B329" s="737" t="s">
        <v>1305</v>
      </c>
      <c r="C329" s="739">
        <f>IF(COUNTIF(CONTROL!$B$98:$B$147,'Funding by District'!D167)&gt;=1,"",ROW()-162)</f>
        <v>167</v>
      </c>
      <c r="F329" s="78"/>
      <c r="G329" s="78"/>
    </row>
    <row r="330" spans="2:7">
      <c r="B330" s="737" t="s">
        <v>1306</v>
      </c>
      <c r="C330" s="739">
        <f>IF(COUNTIF(CONTROL!$B$98:$B$147,'Funding by District'!D168)&gt;=1,"",ROW()-162)</f>
        <v>168</v>
      </c>
      <c r="F330" s="78"/>
      <c r="G330" s="78"/>
    </row>
    <row r="331" spans="2:7">
      <c r="B331" s="737" t="s">
        <v>1307</v>
      </c>
      <c r="C331" s="739">
        <f>IF(COUNTIF(CONTROL!$B$98:$B$147,'Funding by District'!D169)&gt;=1,"",ROW()-162)</f>
        <v>169</v>
      </c>
      <c r="F331" s="78"/>
      <c r="G331" s="78"/>
    </row>
    <row r="332" spans="2:7">
      <c r="B332" s="737" t="s">
        <v>1308</v>
      </c>
      <c r="C332" s="739">
        <f>IF(COUNTIF(CONTROL!$B$98:$B$147,'Funding by District'!D170)&gt;=1,"",ROW()-162)</f>
        <v>170</v>
      </c>
      <c r="F332" s="78"/>
      <c r="G332" s="78"/>
    </row>
    <row r="333" spans="2:7">
      <c r="B333" s="737" t="s">
        <v>1309</v>
      </c>
      <c r="C333" s="739">
        <f>IF(COUNTIF(CONTROL!$B$98:$B$147,'Funding by District'!D171)&gt;=1,"",ROW()-162)</f>
        <v>171</v>
      </c>
      <c r="F333" s="78"/>
      <c r="G333" s="78"/>
    </row>
    <row r="334" spans="2:7">
      <c r="B334" s="737" t="s">
        <v>1310</v>
      </c>
      <c r="C334" s="739">
        <f>IF(COUNTIF(CONTROL!$B$98:$B$147,'Funding by District'!D172)&gt;=1,"",ROW()-162)</f>
        <v>172</v>
      </c>
      <c r="F334" s="78"/>
      <c r="G334" s="78"/>
    </row>
    <row r="335" spans="2:7">
      <c r="B335" s="737" t="s">
        <v>1311</v>
      </c>
      <c r="C335" s="739">
        <f>IF(COUNTIF(CONTROL!$B$98:$B$147,'Funding by District'!D173)&gt;=1,"",ROW()-162)</f>
        <v>173</v>
      </c>
      <c r="F335" s="78"/>
      <c r="G335" s="78"/>
    </row>
    <row r="336" spans="2:7">
      <c r="B336" s="737" t="s">
        <v>1312</v>
      </c>
      <c r="C336" s="739">
        <f>IF(COUNTIF(CONTROL!$B$98:$B$147,'Funding by District'!D174)&gt;=1,"",ROW()-162)</f>
        <v>174</v>
      </c>
      <c r="F336" s="78"/>
      <c r="G336" s="78"/>
    </row>
    <row r="337" spans="2:7">
      <c r="B337" s="737" t="s">
        <v>1313</v>
      </c>
      <c r="C337" s="739">
        <f>IF(COUNTIF(CONTROL!$B$98:$B$147,'Funding by District'!D175)&gt;=1,"",ROW()-162)</f>
        <v>175</v>
      </c>
      <c r="F337" s="78"/>
      <c r="G337" s="78"/>
    </row>
    <row r="338" spans="2:7">
      <c r="B338" s="737" t="s">
        <v>1314</v>
      </c>
      <c r="C338" s="739">
        <f>IF(COUNTIF(CONTROL!$B$98:$B$147,'Funding by District'!D176)&gt;=1,"",ROW()-162)</f>
        <v>176</v>
      </c>
      <c r="F338" s="78"/>
      <c r="G338" s="78"/>
    </row>
    <row r="339" spans="2:7">
      <c r="B339" s="737" t="s">
        <v>1315</v>
      </c>
      <c r="C339" s="739">
        <f>IF(COUNTIF(CONTROL!$B$98:$B$147,'Funding by District'!D177)&gt;=1,"",ROW()-162)</f>
        <v>177</v>
      </c>
      <c r="F339" s="78"/>
      <c r="G339" s="78"/>
    </row>
    <row r="340" spans="2:7">
      <c r="B340" s="737" t="s">
        <v>1316</v>
      </c>
      <c r="C340" s="739">
        <f>IF(COUNTIF(CONTROL!$B$98:$B$147,'Funding by District'!D178)&gt;=1,"",ROW()-162)</f>
        <v>178</v>
      </c>
      <c r="F340" s="78"/>
      <c r="G340" s="78"/>
    </row>
    <row r="341" spans="2:7">
      <c r="B341" s="737" t="s">
        <v>1317</v>
      </c>
      <c r="C341" s="739">
        <f>IF(COUNTIF(CONTROL!$B$98:$B$147,'Funding by District'!D179)&gt;=1,"",ROW()-162)</f>
        <v>179</v>
      </c>
      <c r="F341" s="78"/>
      <c r="G341" s="78"/>
    </row>
    <row r="342" spans="2:7">
      <c r="B342" s="737" t="s">
        <v>1318</v>
      </c>
      <c r="C342" s="739">
        <f>IF(COUNTIF(CONTROL!$B$98:$B$147,'Funding by District'!D180)&gt;=1,"",ROW()-162)</f>
        <v>180</v>
      </c>
      <c r="F342" s="78"/>
      <c r="G342" s="78"/>
    </row>
    <row r="343" spans="2:7">
      <c r="B343" s="737" t="s">
        <v>1319</v>
      </c>
      <c r="C343" s="739">
        <f>IF(COUNTIF(CONTROL!$B$98:$B$147,'Funding by District'!D181)&gt;=1,"",ROW()-162)</f>
        <v>181</v>
      </c>
      <c r="F343" s="78"/>
      <c r="G343" s="78"/>
    </row>
    <row r="344" spans="2:7">
      <c r="B344" s="737" t="s">
        <v>1320</v>
      </c>
      <c r="C344" s="739">
        <f>IF(COUNTIF(CONTROL!$B$98:$B$147,'Funding by District'!D182)&gt;=1,"",ROW()-162)</f>
        <v>182</v>
      </c>
      <c r="F344" s="78"/>
      <c r="G344" s="78"/>
    </row>
    <row r="345" spans="2:7">
      <c r="B345" s="737" t="s">
        <v>1321</v>
      </c>
      <c r="C345" s="739">
        <f>IF(COUNTIF(CONTROL!$B$98:$B$147,'Funding by District'!D183)&gt;=1,"",ROW()-162)</f>
        <v>183</v>
      </c>
      <c r="F345" s="78"/>
      <c r="G345" s="78"/>
    </row>
    <row r="346" spans="2:7">
      <c r="B346" s="737" t="s">
        <v>1322</v>
      </c>
      <c r="C346" s="739">
        <f>IF(COUNTIF(CONTROL!$B$98:$B$147,'Funding by District'!D184)&gt;=1,"",ROW()-162)</f>
        <v>184</v>
      </c>
      <c r="F346" s="78"/>
      <c r="G346" s="78"/>
    </row>
    <row r="347" spans="2:7">
      <c r="B347" s="737" t="s">
        <v>1323</v>
      </c>
      <c r="C347" s="739">
        <f>IF(COUNTIF(CONTROL!$B$98:$B$147,'Funding by District'!D185)&gt;=1,"",ROW()-162)</f>
        <v>185</v>
      </c>
      <c r="F347" s="78"/>
      <c r="G347" s="78"/>
    </row>
    <row r="348" spans="2:7">
      <c r="B348" s="737" t="s">
        <v>1324</v>
      </c>
      <c r="C348" s="739">
        <f>IF(COUNTIF(CONTROL!$B$98:$B$147,'Funding by District'!D186)&gt;=1,"",ROW()-162)</f>
        <v>186</v>
      </c>
      <c r="F348" s="78"/>
      <c r="G348" s="78"/>
    </row>
    <row r="349" spans="2:7">
      <c r="B349" s="737" t="s">
        <v>1325</v>
      </c>
      <c r="C349" s="739">
        <f>IF(COUNTIF(CONTROL!$B$98:$B$147,'Funding by District'!D187)&gt;=1,"",ROW()-162)</f>
        <v>187</v>
      </c>
      <c r="F349" s="78"/>
      <c r="G349" s="78"/>
    </row>
    <row r="350" spans="2:7">
      <c r="B350" s="737" t="s">
        <v>1326</v>
      </c>
      <c r="C350" s="739">
        <f>IF(COUNTIF(CONTROL!$B$98:$B$147,'Funding by District'!D188)&gt;=1,"",ROW()-162)</f>
        <v>188</v>
      </c>
      <c r="F350" s="78"/>
      <c r="G350" s="78"/>
    </row>
    <row r="351" spans="2:7">
      <c r="B351" s="737" t="s">
        <v>1327</v>
      </c>
      <c r="C351" s="739">
        <f>IF(COUNTIF(CONTROL!$B$98:$B$147,'Funding by District'!D189)&gt;=1,"",ROW()-162)</f>
        <v>189</v>
      </c>
      <c r="F351" s="78"/>
      <c r="G351" s="78"/>
    </row>
    <row r="352" spans="2:7">
      <c r="B352" s="737" t="s">
        <v>1328</v>
      </c>
      <c r="C352" s="739">
        <f>IF(COUNTIF(CONTROL!$B$98:$B$147,'Funding by District'!D190)&gt;=1,"",ROW()-162)</f>
        <v>190</v>
      </c>
      <c r="F352" s="78"/>
      <c r="G352" s="78"/>
    </row>
    <row r="353" spans="2:7">
      <c r="B353" s="737" t="s">
        <v>1329</v>
      </c>
      <c r="C353" s="739">
        <f>IF(COUNTIF(CONTROL!$B$98:$B$147,'Funding by District'!D191)&gt;=1,"",ROW()-162)</f>
        <v>191</v>
      </c>
      <c r="F353" s="78"/>
      <c r="G353" s="78"/>
    </row>
    <row r="354" spans="2:7">
      <c r="B354" s="737" t="s">
        <v>1330</v>
      </c>
      <c r="C354" s="739">
        <f>IF(COUNTIF(CONTROL!$B$98:$B$147,'Funding by District'!D192)&gt;=1,"",ROW()-162)</f>
        <v>192</v>
      </c>
      <c r="F354" s="78"/>
      <c r="G354" s="78"/>
    </row>
    <row r="355" spans="2:7">
      <c r="B355" s="737" t="s">
        <v>1331</v>
      </c>
      <c r="C355" s="739">
        <f>IF(COUNTIF(CONTROL!$B$98:$B$147,'Funding by District'!D193)&gt;=1,"",ROW()-162)</f>
        <v>193</v>
      </c>
      <c r="F355" s="78"/>
      <c r="G355" s="78"/>
    </row>
    <row r="356" spans="2:7">
      <c r="B356" s="737" t="s">
        <v>1332</v>
      </c>
      <c r="C356" s="739">
        <f>IF(COUNTIF(CONTROL!$B$98:$B$147,'Funding by District'!D194)&gt;=1,"",ROW()-162)</f>
        <v>194</v>
      </c>
      <c r="F356" s="78"/>
      <c r="G356" s="78"/>
    </row>
    <row r="357" spans="2:7">
      <c r="B357" s="737" t="s">
        <v>1333</v>
      </c>
      <c r="C357" s="739">
        <f>IF(COUNTIF(CONTROL!$B$98:$B$147,'Funding by District'!D195)&gt;=1,"",ROW()-162)</f>
        <v>195</v>
      </c>
      <c r="F357" s="78"/>
      <c r="G357" s="78"/>
    </row>
    <row r="358" spans="2:7">
      <c r="B358" s="737" t="s">
        <v>1334</v>
      </c>
      <c r="C358" s="739">
        <f>IF(COUNTIF(CONTROL!$B$98:$B$147,'Funding by District'!D196)&gt;=1,"",ROW()-162)</f>
        <v>196</v>
      </c>
      <c r="F358" s="78"/>
      <c r="G358" s="78"/>
    </row>
    <row r="359" spans="2:7">
      <c r="B359" s="737" t="s">
        <v>1335</v>
      </c>
      <c r="C359" s="739">
        <f>IF(COUNTIF(CONTROL!$B$98:$B$147,'Funding by District'!D197)&gt;=1,"",ROW()-162)</f>
        <v>197</v>
      </c>
      <c r="F359" s="78"/>
      <c r="G359" s="78"/>
    </row>
    <row r="360" spans="2:7">
      <c r="B360" s="737" t="s">
        <v>1336</v>
      </c>
      <c r="C360" s="739">
        <f>IF(COUNTIF(CONTROL!$B$98:$B$147,'Funding by District'!D198)&gt;=1,"",ROW()-162)</f>
        <v>198</v>
      </c>
      <c r="F360" s="78"/>
      <c r="G360" s="78"/>
    </row>
    <row r="361" spans="2:7">
      <c r="B361" s="737" t="s">
        <v>1337</v>
      </c>
      <c r="C361" s="739">
        <f>IF(COUNTIF(CONTROL!$B$98:$B$147,'Funding by District'!D199)&gt;=1,"",ROW()-162)</f>
        <v>199</v>
      </c>
      <c r="G361" s="78"/>
    </row>
    <row r="362" spans="2:7">
      <c r="B362" s="737" t="s">
        <v>1338</v>
      </c>
      <c r="C362" s="739">
        <f>IF(COUNTIF(CONTROL!$B$98:$B$147,'Funding by District'!D200)&gt;=1,"",ROW()-162)</f>
        <v>200</v>
      </c>
      <c r="G362" s="78"/>
    </row>
    <row r="363" spans="2:7">
      <c r="B363" s="737" t="s">
        <v>1339</v>
      </c>
      <c r="C363" s="739">
        <f>IF(COUNTIF(CONTROL!$B$98:$B$147,'Funding by District'!D201)&gt;=1,"",ROW()-162)</f>
        <v>201</v>
      </c>
      <c r="G363" s="78"/>
    </row>
    <row r="364" spans="2:7">
      <c r="B364" s="737" t="s">
        <v>1340</v>
      </c>
      <c r="C364" s="739">
        <f>IF(COUNTIF(CONTROL!$B$98:$B$147,'Funding by District'!D202)&gt;=1,"",ROW()-162)</f>
        <v>202</v>
      </c>
      <c r="G364" s="78"/>
    </row>
    <row r="365" spans="2:7">
      <c r="B365" s="737" t="s">
        <v>1341</v>
      </c>
      <c r="C365" s="739">
        <f>IF(COUNTIF(CONTROL!$B$98:$B$147,'Funding by District'!D203)&gt;=1,"",ROW()-162)</f>
        <v>203</v>
      </c>
      <c r="G365" s="78"/>
    </row>
    <row r="366" spans="2:7">
      <c r="B366" s="737" t="s">
        <v>1342</v>
      </c>
      <c r="C366" s="739">
        <f>IF(COUNTIF(CONTROL!$B$98:$B$147,'Funding by District'!D204)&gt;=1,"",ROW()-162)</f>
        <v>204</v>
      </c>
      <c r="G366" s="78"/>
    </row>
    <row r="367" spans="2:7">
      <c r="B367" s="737" t="s">
        <v>1343</v>
      </c>
      <c r="C367" s="739">
        <f>IF(COUNTIF(CONTROL!$B$98:$B$147,'Funding by District'!D205)&gt;=1,"",ROW()-162)</f>
        <v>205</v>
      </c>
      <c r="G367" s="78"/>
    </row>
    <row r="368" spans="2:7">
      <c r="B368" s="737" t="s">
        <v>1344</v>
      </c>
      <c r="C368" s="739">
        <f>IF(COUNTIF(CONTROL!$B$98:$B$147,'Funding by District'!D206)&gt;=1,"",ROW()-162)</f>
        <v>206</v>
      </c>
      <c r="G368" s="78"/>
    </row>
    <row r="369" spans="2:7">
      <c r="B369" s="737" t="s">
        <v>1345</v>
      </c>
      <c r="C369" s="739">
        <f>IF(COUNTIF(CONTROL!$B$98:$B$147,'Funding by District'!D207)&gt;=1,"",ROW()-162)</f>
        <v>207</v>
      </c>
      <c r="G369" s="78"/>
    </row>
    <row r="370" spans="2:7">
      <c r="B370" s="737" t="s">
        <v>1346</v>
      </c>
      <c r="C370" s="739">
        <f>IF(COUNTIF(CONTROL!$B$98:$B$147,'Funding by District'!D208)&gt;=1,"",ROW()-162)</f>
        <v>208</v>
      </c>
      <c r="G370" s="78"/>
    </row>
    <row r="371" spans="2:7">
      <c r="B371" s="737" t="s">
        <v>1347</v>
      </c>
      <c r="C371" s="739">
        <f>IF(COUNTIF(CONTROL!$B$98:$B$147,'Funding by District'!D209)&gt;=1,"",ROW()-162)</f>
        <v>209</v>
      </c>
      <c r="G371" s="78"/>
    </row>
    <row r="372" spans="2:7">
      <c r="B372" s="737" t="s">
        <v>1348</v>
      </c>
      <c r="C372" s="739">
        <f>IF(COUNTIF(CONTROL!$B$98:$B$147,'Funding by District'!D210)&gt;=1,"",ROW()-162)</f>
        <v>210</v>
      </c>
      <c r="G372" s="78"/>
    </row>
    <row r="373" spans="2:7">
      <c r="B373" s="737" t="s">
        <v>1349</v>
      </c>
      <c r="C373" s="739">
        <f>IF(COUNTIF(CONTROL!$B$98:$B$147,'Funding by District'!D211)&gt;=1,"",ROW()-162)</f>
        <v>211</v>
      </c>
      <c r="G373" s="78"/>
    </row>
    <row r="374" spans="2:7">
      <c r="B374" s="737" t="s">
        <v>1350</v>
      </c>
      <c r="C374" s="739">
        <f>IF(COUNTIF(CONTROL!$B$98:$B$147,'Funding by District'!D212)&gt;=1,"",ROW()-162)</f>
        <v>212</v>
      </c>
      <c r="G374" s="78"/>
    </row>
    <row r="375" spans="2:7">
      <c r="B375" s="737" t="s">
        <v>1351</v>
      </c>
      <c r="C375" s="739">
        <f>IF(COUNTIF(CONTROL!$B$98:$B$147,'Funding by District'!D213)&gt;=1,"",ROW()-162)</f>
        <v>213</v>
      </c>
      <c r="G375" s="78"/>
    </row>
    <row r="376" spans="2:7">
      <c r="B376" s="737" t="s">
        <v>1352</v>
      </c>
      <c r="C376" s="739">
        <f>IF(COUNTIF(CONTROL!$B$98:$B$147,'Funding by District'!D214)&gt;=1,"",ROW()-162)</f>
        <v>214</v>
      </c>
      <c r="G376" s="78"/>
    </row>
    <row r="377" spans="2:7">
      <c r="B377" s="737" t="s">
        <v>1353</v>
      </c>
      <c r="C377" s="739">
        <f>IF(COUNTIF(CONTROL!$B$98:$B$147,'Funding by District'!D215)&gt;=1,"",ROW()-162)</f>
        <v>215</v>
      </c>
      <c r="G377" s="78"/>
    </row>
    <row r="378" spans="2:7">
      <c r="B378" s="737" t="s">
        <v>1354</v>
      </c>
      <c r="C378" s="739">
        <f>IF(COUNTIF(CONTROL!$B$98:$B$147,'Funding by District'!D216)&gt;=1,"",ROW()-162)</f>
        <v>216</v>
      </c>
      <c r="G378" s="78"/>
    </row>
    <row r="379" spans="2:7">
      <c r="B379" s="737" t="s">
        <v>1355</v>
      </c>
      <c r="C379" s="739">
        <f>IF(COUNTIF(CONTROL!$B$98:$B$147,'Funding by District'!D217)&gt;=1,"",ROW()-162)</f>
        <v>217</v>
      </c>
      <c r="G379" s="78"/>
    </row>
    <row r="380" spans="2:7">
      <c r="B380" s="737" t="s">
        <v>1356</v>
      </c>
      <c r="C380" s="739">
        <f>IF(COUNTIF(CONTROL!$B$98:$B$147,'Funding by District'!D218)&gt;=1,"",ROW()-162)</f>
        <v>218</v>
      </c>
      <c r="G380" s="78"/>
    </row>
    <row r="381" spans="2:7">
      <c r="B381" s="737" t="s">
        <v>1357</v>
      </c>
      <c r="C381" s="739">
        <f>IF(COUNTIF(CONTROL!$B$98:$B$147,'Funding by District'!D219)&gt;=1,"",ROW()-162)</f>
        <v>219</v>
      </c>
      <c r="G381" s="78"/>
    </row>
    <row r="382" spans="2:7">
      <c r="B382" s="737" t="s">
        <v>1358</v>
      </c>
      <c r="C382" s="739">
        <f>IF(COUNTIF(CONTROL!$B$98:$B$147,'Funding by District'!D220)&gt;=1,"",ROW()-162)</f>
        <v>220</v>
      </c>
      <c r="G382" s="78"/>
    </row>
    <row r="383" spans="2:7">
      <c r="B383" s="737" t="s">
        <v>1359</v>
      </c>
      <c r="C383" s="739">
        <f>IF(COUNTIF(CONTROL!$B$98:$B$147,'Funding by District'!D221)&gt;=1,"",ROW()-162)</f>
        <v>221</v>
      </c>
      <c r="G383" s="78"/>
    </row>
    <row r="384" spans="2:7">
      <c r="B384" s="737" t="s">
        <v>1360</v>
      </c>
      <c r="C384" s="739">
        <f>IF(COUNTIF(CONTROL!$B$98:$B$147,'Funding by District'!D222)&gt;=1,"",ROW()-162)</f>
        <v>222</v>
      </c>
      <c r="G384" s="78"/>
    </row>
    <row r="385" spans="2:7">
      <c r="B385" s="737" t="s">
        <v>1361</v>
      </c>
      <c r="C385" s="739">
        <f>IF(COUNTIF(CONTROL!$B$98:$B$147,'Funding by District'!D223)&gt;=1,"",ROW()-162)</f>
        <v>223</v>
      </c>
      <c r="G385" s="78"/>
    </row>
    <row r="386" spans="2:7">
      <c r="B386" s="737" t="s">
        <v>1362</v>
      </c>
      <c r="C386" s="739">
        <f>IF(COUNTIF(CONTROL!$B$98:$B$147,'Funding by District'!D224)&gt;=1,"",ROW()-162)</f>
        <v>224</v>
      </c>
      <c r="G386" s="78"/>
    </row>
    <row r="387" spans="2:7">
      <c r="B387" s="737" t="s">
        <v>1363</v>
      </c>
      <c r="C387" s="739">
        <f>IF(COUNTIF(CONTROL!$B$98:$B$147,'Funding by District'!D225)&gt;=1,"",ROW()-162)</f>
        <v>225</v>
      </c>
      <c r="G387" s="78"/>
    </row>
    <row r="388" spans="2:7">
      <c r="B388" s="737" t="s">
        <v>1364</v>
      </c>
      <c r="C388" s="739">
        <f>IF(COUNTIF(CONTROL!$B$98:$B$147,'Funding by District'!D226)&gt;=1,"",ROW()-162)</f>
        <v>226</v>
      </c>
      <c r="G388" s="78"/>
    </row>
    <row r="389" spans="2:7">
      <c r="B389" s="737" t="s">
        <v>1365</v>
      </c>
      <c r="C389" s="739">
        <f>IF(COUNTIF(CONTROL!$B$98:$B$147,'Funding by District'!D227)&gt;=1,"",ROW()-162)</f>
        <v>227</v>
      </c>
      <c r="G389" s="78"/>
    </row>
    <row r="390" spans="2:7">
      <c r="B390" s="737" t="s">
        <v>1366</v>
      </c>
      <c r="C390" s="739">
        <f>IF(COUNTIF(CONTROL!$B$98:$B$147,'Funding by District'!D228)&gt;=1,"",ROW()-162)</f>
        <v>228</v>
      </c>
      <c r="G390" s="78"/>
    </row>
    <row r="391" spans="2:7">
      <c r="B391" s="737" t="s">
        <v>1367</v>
      </c>
      <c r="C391" s="739">
        <f>IF(COUNTIF(CONTROL!$B$98:$B$147,'Funding by District'!D229)&gt;=1,"",ROW()-162)</f>
        <v>229</v>
      </c>
      <c r="G391" s="78"/>
    </row>
    <row r="392" spans="2:7">
      <c r="B392" s="737" t="s">
        <v>1368</v>
      </c>
      <c r="C392" s="739">
        <f>IF(COUNTIF(CONTROL!$B$98:$B$147,'Funding by District'!D230)&gt;=1,"",ROW()-162)</f>
        <v>230</v>
      </c>
      <c r="G392" s="78"/>
    </row>
    <row r="393" spans="2:7">
      <c r="B393" s="737" t="s">
        <v>1369</v>
      </c>
      <c r="C393" s="739">
        <f>IF(COUNTIF(CONTROL!$B$98:$B$147,'Funding by District'!D231)&gt;=1,"",ROW()-162)</f>
        <v>231</v>
      </c>
      <c r="G393" s="78"/>
    </row>
    <row r="394" spans="2:7">
      <c r="B394" s="737" t="s">
        <v>1370</v>
      </c>
      <c r="C394" s="739">
        <f>IF(COUNTIF(CONTROL!$B$98:$B$147,'Funding by District'!D232)&gt;=1,"",ROW()-162)</f>
        <v>232</v>
      </c>
      <c r="G394" s="78"/>
    </row>
    <row r="395" spans="2:7">
      <c r="B395" s="737" t="s">
        <v>1371</v>
      </c>
      <c r="C395" s="739">
        <f>IF(COUNTIF(CONTROL!$B$98:$B$147,'Funding by District'!D233)&gt;=1,"",ROW()-162)</f>
        <v>233</v>
      </c>
      <c r="G395" s="78"/>
    </row>
    <row r="396" spans="2:7">
      <c r="B396" s="737" t="s">
        <v>1372</v>
      </c>
      <c r="C396" s="739">
        <f>IF(COUNTIF(CONTROL!$B$98:$B$147,'Funding by District'!D234)&gt;=1,"",ROW()-162)</f>
        <v>234</v>
      </c>
      <c r="G396" s="78"/>
    </row>
    <row r="397" spans="2:7">
      <c r="B397" s="737" t="s">
        <v>1373</v>
      </c>
      <c r="C397" s="739">
        <f>IF(COUNTIF(CONTROL!$B$98:$B$147,'Funding by District'!D235)&gt;=1,"",ROW()-162)</f>
        <v>235</v>
      </c>
      <c r="G397" s="78"/>
    </row>
    <row r="398" spans="2:7">
      <c r="B398" s="737" t="s">
        <v>1374</v>
      </c>
      <c r="C398" s="739">
        <f>IF(COUNTIF(CONTROL!$B$98:$B$147,'Funding by District'!D236)&gt;=1,"",ROW()-162)</f>
        <v>236</v>
      </c>
      <c r="G398" s="78"/>
    </row>
    <row r="399" spans="2:7">
      <c r="B399" s="737" t="s">
        <v>1375</v>
      </c>
      <c r="C399" s="739">
        <f>IF(COUNTIF(CONTROL!$B$98:$B$147,'Funding by District'!D237)&gt;=1,"",ROW()-162)</f>
        <v>237</v>
      </c>
      <c r="G399" s="78"/>
    </row>
    <row r="400" spans="2:7">
      <c r="B400" s="737" t="s">
        <v>1376</v>
      </c>
      <c r="C400" s="739">
        <f>IF(COUNTIF(CONTROL!$B$98:$B$147,'Funding by District'!D238)&gt;=1,"",ROW()-162)</f>
        <v>238</v>
      </c>
      <c r="G400" s="78"/>
    </row>
    <row r="401" spans="2:7">
      <c r="B401" s="737" t="s">
        <v>1377</v>
      </c>
      <c r="C401" s="739">
        <f>IF(COUNTIF(CONTROL!$B$98:$B$147,'Funding by District'!D239)&gt;=1,"",ROW()-162)</f>
        <v>239</v>
      </c>
      <c r="G401" s="78"/>
    </row>
    <row r="402" spans="2:7">
      <c r="B402" s="737" t="s">
        <v>1378</v>
      </c>
      <c r="C402" s="739">
        <f>IF(COUNTIF(CONTROL!$B$98:$B$147,'Funding by District'!D240)&gt;=1,"",ROW()-162)</f>
        <v>240</v>
      </c>
      <c r="G402" s="78"/>
    </row>
    <row r="403" spans="2:7">
      <c r="B403" s="737" t="s">
        <v>1379</v>
      </c>
      <c r="C403" s="739">
        <f>IF(COUNTIF(CONTROL!$B$98:$B$147,'Funding by District'!D241)&gt;=1,"",ROW()-162)</f>
        <v>241</v>
      </c>
      <c r="G403" s="78"/>
    </row>
    <row r="404" spans="2:7">
      <c r="B404" s="737" t="s">
        <v>1380</v>
      </c>
      <c r="C404" s="739">
        <f>IF(COUNTIF(CONTROL!$B$98:$B$147,'Funding by District'!D242)&gt;=1,"",ROW()-162)</f>
        <v>242</v>
      </c>
      <c r="G404" s="78"/>
    </row>
    <row r="405" spans="2:7">
      <c r="B405" s="737" t="s">
        <v>1381</v>
      </c>
      <c r="C405" s="739">
        <f>IF(COUNTIF(CONTROL!$B$98:$B$147,'Funding by District'!D243)&gt;=1,"",ROW()-162)</f>
        <v>243</v>
      </c>
      <c r="G405" s="78"/>
    </row>
    <row r="406" spans="2:7">
      <c r="B406" s="737" t="s">
        <v>1382</v>
      </c>
      <c r="C406" s="739">
        <f>IF(COUNTIF(CONTROL!$B$98:$B$147,'Funding by District'!D244)&gt;=1,"",ROW()-162)</f>
        <v>244</v>
      </c>
      <c r="G406" s="78"/>
    </row>
    <row r="407" spans="2:7">
      <c r="B407" s="737" t="s">
        <v>1383</v>
      </c>
      <c r="C407" s="739">
        <f>IF(COUNTIF(CONTROL!$B$98:$B$147,'Funding by District'!D245)&gt;=1,"",ROW()-162)</f>
        <v>245</v>
      </c>
      <c r="G407" s="78"/>
    </row>
    <row r="408" spans="2:7">
      <c r="B408" s="737" t="s">
        <v>1384</v>
      </c>
      <c r="C408" s="739">
        <f>IF(COUNTIF(CONTROL!$B$98:$B$147,'Funding by District'!D246)&gt;=1,"",ROW()-162)</f>
        <v>246</v>
      </c>
      <c r="G408" s="78"/>
    </row>
    <row r="409" spans="2:7">
      <c r="B409" s="737" t="s">
        <v>1385</v>
      </c>
      <c r="C409" s="739">
        <f>IF(COUNTIF(CONTROL!$B$98:$B$147,'Funding by District'!D247)&gt;=1,"",ROW()-162)</f>
        <v>247</v>
      </c>
      <c r="G409" s="78"/>
    </row>
    <row r="410" spans="2:7">
      <c r="B410" s="737" t="s">
        <v>1386</v>
      </c>
      <c r="C410" s="739">
        <f>IF(COUNTIF(CONTROL!$B$98:$B$147,'Funding by District'!D248)&gt;=1,"",ROW()-162)</f>
        <v>248</v>
      </c>
      <c r="G410" s="78"/>
    </row>
    <row r="411" spans="2:7">
      <c r="B411" s="737" t="s">
        <v>1387</v>
      </c>
      <c r="C411" s="739">
        <f>IF(COUNTIF(CONTROL!$B$98:$B$147,'Funding by District'!D249)&gt;=1,"",ROW()-162)</f>
        <v>249</v>
      </c>
      <c r="G411" s="78"/>
    </row>
    <row r="412" spans="2:7">
      <c r="B412" s="737" t="s">
        <v>1388</v>
      </c>
      <c r="C412" s="739">
        <f>IF(COUNTIF(CONTROL!$B$98:$B$147,'Funding by District'!D250)&gt;=1,"",ROW()-162)</f>
        <v>250</v>
      </c>
      <c r="G412" s="78"/>
    </row>
    <row r="413" spans="2:7">
      <c r="B413" s="737" t="s">
        <v>1389</v>
      </c>
      <c r="C413" s="739">
        <f>IF(COUNTIF(CONTROL!$B$98:$B$147,'Funding by District'!D251)&gt;=1,"",ROW()-162)</f>
        <v>251</v>
      </c>
      <c r="G413" s="78"/>
    </row>
    <row r="414" spans="2:7">
      <c r="B414" s="737" t="s">
        <v>1390</v>
      </c>
      <c r="C414" s="739">
        <f>IF(COUNTIF(CONTROL!$B$98:$B$147,'Funding by District'!D252)&gt;=1,"",ROW()-162)</f>
        <v>252</v>
      </c>
      <c r="G414" s="78"/>
    </row>
    <row r="415" spans="2:7">
      <c r="B415" s="737" t="s">
        <v>1391</v>
      </c>
      <c r="C415" s="739">
        <f>IF(COUNTIF(CONTROL!$B$98:$B$147,'Funding by District'!D253)&gt;=1,"",ROW()-162)</f>
        <v>253</v>
      </c>
      <c r="G415" s="78"/>
    </row>
    <row r="416" spans="2:7">
      <c r="B416" s="737" t="s">
        <v>1392</v>
      </c>
      <c r="C416" s="739">
        <f>IF(COUNTIF(CONTROL!$B$98:$B$147,'Funding by District'!D254)&gt;=1,"",ROW()-162)</f>
        <v>254</v>
      </c>
      <c r="G416" s="78"/>
    </row>
    <row r="417" spans="2:7">
      <c r="B417" s="737" t="s">
        <v>1393</v>
      </c>
      <c r="C417" s="739">
        <f>IF(COUNTIF(CONTROL!$B$98:$B$147,'Funding by District'!D255)&gt;=1,"",ROW()-162)</f>
        <v>255</v>
      </c>
      <c r="G417" s="78"/>
    </row>
    <row r="418" spans="2:7">
      <c r="B418" s="737" t="s">
        <v>1394</v>
      </c>
      <c r="C418" s="739">
        <f>IF(COUNTIF(CONTROL!$B$98:$B$147,'Funding by District'!D256)&gt;=1,"",ROW()-162)</f>
        <v>256</v>
      </c>
      <c r="G418" s="78"/>
    </row>
    <row r="419" spans="2:7">
      <c r="B419" s="737" t="s">
        <v>1395</v>
      </c>
      <c r="C419" s="739">
        <f>IF(COUNTIF(CONTROL!$B$98:$B$147,'Funding by District'!D257)&gt;=1,"",ROW()-162)</f>
        <v>257</v>
      </c>
      <c r="G419" s="78"/>
    </row>
    <row r="420" spans="2:7">
      <c r="B420" s="737" t="s">
        <v>1396</v>
      </c>
      <c r="C420" s="739">
        <f>IF(COUNTIF(CONTROL!$B$98:$B$147,'Funding by District'!D258)&gt;=1,"",ROW()-162)</f>
        <v>258</v>
      </c>
      <c r="G420" s="78"/>
    </row>
    <row r="421" spans="2:7">
      <c r="B421" s="737" t="s">
        <v>1397</v>
      </c>
      <c r="C421" s="739">
        <f>IF(COUNTIF(CONTROL!$B$98:$B$147,'Funding by District'!D259)&gt;=1,"",ROW()-162)</f>
        <v>259</v>
      </c>
      <c r="G421" s="78"/>
    </row>
    <row r="422" spans="2:7">
      <c r="B422" s="737" t="s">
        <v>1398</v>
      </c>
      <c r="C422" s="739">
        <f>IF(COUNTIF(CONTROL!$B$98:$B$147,'Funding by District'!D260)&gt;=1,"",ROW()-162)</f>
        <v>260</v>
      </c>
      <c r="G422" s="78"/>
    </row>
    <row r="423" spans="2:7">
      <c r="B423" s="737" t="s">
        <v>1399</v>
      </c>
      <c r="C423" s="739">
        <f>IF(COUNTIF(CONTROL!$B$98:$B$147,'Funding by District'!D261)&gt;=1,"",ROW()-162)</f>
        <v>261</v>
      </c>
      <c r="G423" s="78"/>
    </row>
    <row r="424" spans="2:7">
      <c r="B424" s="737" t="s">
        <v>1400</v>
      </c>
      <c r="C424" s="739">
        <f>IF(COUNTIF(CONTROL!$B$98:$B$147,'Funding by District'!D262)&gt;=1,"",ROW()-162)</f>
        <v>262</v>
      </c>
      <c r="G424" s="78"/>
    </row>
    <row r="425" spans="2:7">
      <c r="B425" s="737" t="s">
        <v>1401</v>
      </c>
      <c r="C425" s="739">
        <f>IF(COUNTIF(CONTROL!$B$98:$B$147,'Funding by District'!D263)&gt;=1,"",ROW()-162)</f>
        <v>263</v>
      </c>
      <c r="G425" s="78"/>
    </row>
    <row r="426" spans="2:7">
      <c r="B426" s="737" t="s">
        <v>1402</v>
      </c>
      <c r="C426" s="739">
        <f>IF(COUNTIF(CONTROL!$B$98:$B$147,'Funding by District'!D264)&gt;=1,"",ROW()-162)</f>
        <v>264</v>
      </c>
      <c r="G426" s="78"/>
    </row>
    <row r="427" spans="2:7">
      <c r="B427" s="737" t="s">
        <v>1403</v>
      </c>
      <c r="C427" s="739">
        <f>IF(COUNTIF(CONTROL!$B$98:$B$147,'Funding by District'!D265)&gt;=1,"",ROW()-162)</f>
        <v>265</v>
      </c>
      <c r="G427" s="78"/>
    </row>
    <row r="428" spans="2:7">
      <c r="B428" s="737" t="s">
        <v>1404</v>
      </c>
      <c r="C428" s="739">
        <f>IF(COUNTIF(CONTROL!$B$98:$B$147,'Funding by District'!D266)&gt;=1,"",ROW()-162)</f>
        <v>266</v>
      </c>
      <c r="G428" s="78"/>
    </row>
    <row r="429" spans="2:7">
      <c r="B429" s="737" t="s">
        <v>1405</v>
      </c>
      <c r="C429" s="739">
        <f>IF(COUNTIF(CONTROL!$B$98:$B$147,'Funding by District'!D267)&gt;=1,"",ROW()-162)</f>
        <v>267</v>
      </c>
      <c r="G429" s="78"/>
    </row>
    <row r="430" spans="2:7">
      <c r="B430" s="737" t="s">
        <v>1406</v>
      </c>
      <c r="C430" s="739">
        <f>IF(COUNTIF(CONTROL!$B$98:$B$147,'Funding by District'!D268)&gt;=1,"",ROW()-162)</f>
        <v>268</v>
      </c>
      <c r="G430" s="78"/>
    </row>
    <row r="431" spans="2:7">
      <c r="B431" s="737" t="s">
        <v>1407</v>
      </c>
      <c r="C431" s="739">
        <f>IF(COUNTIF(CONTROL!$B$98:$B$147,'Funding by District'!D269)&gt;=1,"",ROW()-162)</f>
        <v>269</v>
      </c>
      <c r="G431" s="78"/>
    </row>
    <row r="432" spans="2:7">
      <c r="B432" s="737" t="s">
        <v>1408</v>
      </c>
      <c r="C432" s="739">
        <f>IF(COUNTIF(CONTROL!$B$98:$B$147,'Funding by District'!D270)&gt;=1,"",ROW()-162)</f>
        <v>270</v>
      </c>
      <c r="G432" s="78"/>
    </row>
    <row r="433" spans="2:7">
      <c r="B433" s="737" t="s">
        <v>1409</v>
      </c>
      <c r="C433" s="739">
        <f>IF(COUNTIF(CONTROL!$B$98:$B$147,'Funding by District'!D271)&gt;=1,"",ROW()-162)</f>
        <v>271</v>
      </c>
      <c r="G433" s="78"/>
    </row>
    <row r="434" spans="2:7">
      <c r="B434" s="737" t="s">
        <v>1410</v>
      </c>
      <c r="C434" s="739">
        <f>IF(COUNTIF(CONTROL!$B$98:$B$147,'Funding by District'!D272)&gt;=1,"",ROW()-162)</f>
        <v>272</v>
      </c>
      <c r="G434" s="78"/>
    </row>
    <row r="435" spans="2:7">
      <c r="B435" s="737" t="s">
        <v>1411</v>
      </c>
      <c r="C435" s="739">
        <f>IF(COUNTIF(CONTROL!$B$98:$B$147,'Funding by District'!D273)&gt;=1,"",ROW()-162)</f>
        <v>273</v>
      </c>
      <c r="G435" s="78"/>
    </row>
    <row r="436" spans="2:7">
      <c r="B436" s="737" t="s">
        <v>1412</v>
      </c>
      <c r="C436" s="739">
        <f>IF(COUNTIF(CONTROL!$B$98:$B$147,'Funding by District'!D274)&gt;=1,"",ROW()-162)</f>
        <v>274</v>
      </c>
      <c r="G436" s="78"/>
    </row>
    <row r="437" spans="2:7">
      <c r="B437" s="737" t="s">
        <v>1413</v>
      </c>
      <c r="C437" s="739">
        <f>IF(COUNTIF(CONTROL!$B$98:$B$147,'Funding by District'!D275)&gt;=1,"",ROW()-162)</f>
        <v>275</v>
      </c>
      <c r="G437" s="78"/>
    </row>
    <row r="438" spans="2:7">
      <c r="B438" s="737" t="s">
        <v>1414</v>
      </c>
      <c r="C438" s="739">
        <f>IF(COUNTIF(CONTROL!$B$98:$B$147,'Funding by District'!D276)&gt;=1,"",ROW()-162)</f>
        <v>276</v>
      </c>
    </row>
    <row r="439" spans="2:7">
      <c r="B439" s="737" t="s">
        <v>1415</v>
      </c>
      <c r="C439" s="739">
        <f>IF(COUNTIF(CONTROL!$B$98:$B$147,'Funding by District'!D277)&gt;=1,"",ROW()-162)</f>
        <v>277</v>
      </c>
    </row>
    <row r="440" spans="2:7">
      <c r="B440" s="737" t="s">
        <v>1416</v>
      </c>
      <c r="C440" s="739">
        <f>IF(COUNTIF(CONTROL!$B$98:$B$147,'Funding by District'!D278)&gt;=1,"",ROW()-162)</f>
        <v>278</v>
      </c>
    </row>
    <row r="441" spans="2:7">
      <c r="B441" s="737" t="s">
        <v>1417</v>
      </c>
      <c r="C441" s="739">
        <f>IF(COUNTIF(CONTROL!$B$98:$B$147,'Funding by District'!D279)&gt;=1,"",ROW()-162)</f>
        <v>279</v>
      </c>
    </row>
    <row r="442" spans="2:7">
      <c r="B442" s="737" t="s">
        <v>1418</v>
      </c>
      <c r="C442" s="739">
        <f>IF(COUNTIF(CONTROL!$B$98:$B$147,'Funding by District'!D280)&gt;=1,"",ROW()-162)</f>
        <v>280</v>
      </c>
    </row>
    <row r="443" spans="2:7">
      <c r="B443" s="737" t="s">
        <v>1419</v>
      </c>
      <c r="C443" s="739">
        <f>IF(COUNTIF(CONTROL!$B$98:$B$147,'Funding by District'!D281)&gt;=1,"",ROW()-162)</f>
        <v>281</v>
      </c>
    </row>
    <row r="444" spans="2:7">
      <c r="B444" s="737" t="s">
        <v>1420</v>
      </c>
      <c r="C444" s="739">
        <f>IF(COUNTIF(CONTROL!$B$98:$B$147,'Funding by District'!D282)&gt;=1,"",ROW()-162)</f>
        <v>282</v>
      </c>
    </row>
    <row r="445" spans="2:7">
      <c r="B445" s="737" t="s">
        <v>1421</v>
      </c>
      <c r="C445" s="739">
        <f>IF(COUNTIF(CONTROL!$B$98:$B$147,'Funding by District'!D283)&gt;=1,"",ROW()-162)</f>
        <v>283</v>
      </c>
    </row>
    <row r="446" spans="2:7">
      <c r="B446" s="737" t="s">
        <v>1422</v>
      </c>
      <c r="C446" s="739">
        <f>IF(COUNTIF(CONTROL!$B$98:$B$147,'Funding by District'!D284)&gt;=1,"",ROW()-162)</f>
        <v>284</v>
      </c>
    </row>
    <row r="447" spans="2:7">
      <c r="B447" s="737" t="s">
        <v>1423</v>
      </c>
      <c r="C447" s="739">
        <f>IF(COUNTIF(CONTROL!$B$98:$B$147,'Funding by District'!D285)&gt;=1,"",ROW()-162)</f>
        <v>285</v>
      </c>
    </row>
    <row r="448" spans="2:7">
      <c r="B448" s="737" t="s">
        <v>1424</v>
      </c>
      <c r="C448" s="739">
        <f>IF(COUNTIF(CONTROL!$B$98:$B$147,'Funding by District'!D286)&gt;=1,"",ROW()-162)</f>
        <v>286</v>
      </c>
    </row>
    <row r="449" spans="2:3">
      <c r="B449" s="737" t="s">
        <v>1425</v>
      </c>
      <c r="C449" s="739">
        <f>IF(COUNTIF(CONTROL!$B$98:$B$147,'Funding by District'!D287)&gt;=1,"",ROW()-162)</f>
        <v>287</v>
      </c>
    </row>
    <row r="450" spans="2:3">
      <c r="B450" s="737" t="s">
        <v>1426</v>
      </c>
      <c r="C450" s="739">
        <f>IF(COUNTIF(CONTROL!$B$98:$B$147,'Funding by District'!D288)&gt;=1,"",ROW()-162)</f>
        <v>288</v>
      </c>
    </row>
    <row r="451" spans="2:3">
      <c r="B451" s="737" t="s">
        <v>1427</v>
      </c>
      <c r="C451" s="739">
        <f>IF(COUNTIF(CONTROL!$B$98:$B$147,'Funding by District'!D289)&gt;=1,"",ROW()-162)</f>
        <v>289</v>
      </c>
    </row>
    <row r="452" spans="2:3">
      <c r="B452" s="737" t="s">
        <v>1428</v>
      </c>
      <c r="C452" s="739">
        <f>IF(COUNTIF(CONTROL!$B$98:$B$147,'Funding by District'!D290)&gt;=1,"",ROW()-162)</f>
        <v>290</v>
      </c>
    </row>
    <row r="453" spans="2:3">
      <c r="B453" s="737" t="s">
        <v>1429</v>
      </c>
      <c r="C453" s="739">
        <f>IF(COUNTIF(CONTROL!$B$98:$B$147,'Funding by District'!D291)&gt;=1,"",ROW()-162)</f>
        <v>291</v>
      </c>
    </row>
    <row r="454" spans="2:3">
      <c r="B454" s="737" t="s">
        <v>1430</v>
      </c>
      <c r="C454" s="739">
        <f>IF(COUNTIF(CONTROL!$B$98:$B$147,'Funding by District'!D292)&gt;=1,"",ROW()-162)</f>
        <v>292</v>
      </c>
    </row>
    <row r="455" spans="2:3">
      <c r="B455" s="737" t="s">
        <v>1431</v>
      </c>
      <c r="C455" s="739">
        <f>IF(COUNTIF(CONTROL!$B$98:$B$147,'Funding by District'!D293)&gt;=1,"",ROW()-162)</f>
        <v>293</v>
      </c>
    </row>
    <row r="456" spans="2:3">
      <c r="B456" s="737" t="s">
        <v>1432</v>
      </c>
      <c r="C456" s="739">
        <f>IF(COUNTIF(CONTROL!$B$98:$B$147,'Funding by District'!D294)&gt;=1,"",ROW()-162)</f>
        <v>294</v>
      </c>
    </row>
    <row r="457" spans="2:3">
      <c r="B457" s="737" t="s">
        <v>1433</v>
      </c>
      <c r="C457" s="739">
        <f>IF(COUNTIF(CONTROL!$B$98:$B$147,'Funding by District'!D295)&gt;=1,"",ROW()-162)</f>
        <v>295</v>
      </c>
    </row>
    <row r="458" spans="2:3">
      <c r="B458" s="737" t="s">
        <v>1434</v>
      </c>
      <c r="C458" s="739">
        <f>IF(COUNTIF(CONTROL!$B$98:$B$147,'Funding by District'!D296)&gt;=1,"",ROW()-162)</f>
        <v>296</v>
      </c>
    </row>
    <row r="459" spans="2:3">
      <c r="B459" s="737" t="s">
        <v>1435</v>
      </c>
      <c r="C459" s="739">
        <f>IF(COUNTIF(CONTROL!$B$98:$B$147,'Funding by District'!D297)&gt;=1,"",ROW()-162)</f>
        <v>297</v>
      </c>
    </row>
    <row r="460" spans="2:3">
      <c r="B460" s="737" t="s">
        <v>1436</v>
      </c>
      <c r="C460" s="739">
        <f>IF(COUNTIF(CONTROL!$B$98:$B$147,'Funding by District'!D298)&gt;=1,"",ROW()-162)</f>
        <v>298</v>
      </c>
    </row>
    <row r="461" spans="2:3">
      <c r="B461" s="737" t="s">
        <v>1437</v>
      </c>
      <c r="C461" s="739">
        <f>IF(COUNTIF(CONTROL!$B$98:$B$147,'Funding by District'!D299)&gt;=1,"",ROW()-162)</f>
        <v>299</v>
      </c>
    </row>
    <row r="462" spans="2:3">
      <c r="B462" s="737" t="s">
        <v>1438</v>
      </c>
      <c r="C462" s="739">
        <f>IF(COUNTIF(CONTROL!$B$98:$B$147,'Funding by District'!D300)&gt;=1,"",ROW()-162)</f>
        <v>300</v>
      </c>
    </row>
    <row r="463" spans="2:3">
      <c r="B463" s="737" t="s">
        <v>1439</v>
      </c>
      <c r="C463" s="739">
        <f>IF(COUNTIF(CONTROL!$B$98:$B$147,'Funding by District'!D301)&gt;=1,"",ROW()-162)</f>
        <v>301</v>
      </c>
    </row>
    <row r="464" spans="2:3">
      <c r="B464" s="737" t="s">
        <v>1440</v>
      </c>
      <c r="C464" s="739">
        <f>IF(COUNTIF(CONTROL!$B$98:$B$147,'Funding by District'!D302)&gt;=1,"",ROW()-162)</f>
        <v>302</v>
      </c>
    </row>
    <row r="465" spans="2:3">
      <c r="B465" s="737" t="s">
        <v>1441</v>
      </c>
      <c r="C465" s="739">
        <f>IF(COUNTIF(CONTROL!$B$98:$B$147,'Funding by District'!D303)&gt;=1,"",ROW()-162)</f>
        <v>303</v>
      </c>
    </row>
    <row r="466" spans="2:3">
      <c r="B466" s="737" t="s">
        <v>1442</v>
      </c>
      <c r="C466" s="739">
        <f>IF(COUNTIF(CONTROL!$B$98:$B$147,'Funding by District'!D304)&gt;=1,"",ROW()-162)</f>
        <v>304</v>
      </c>
    </row>
    <row r="467" spans="2:3">
      <c r="B467" s="737" t="s">
        <v>1443</v>
      </c>
      <c r="C467" s="739">
        <f>IF(COUNTIF(CONTROL!$B$98:$B$147,'Funding by District'!D305)&gt;=1,"",ROW()-162)</f>
        <v>305</v>
      </c>
    </row>
    <row r="468" spans="2:3">
      <c r="B468" s="737" t="s">
        <v>1444</v>
      </c>
      <c r="C468" s="739">
        <f>IF(COUNTIF(CONTROL!$B$98:$B$147,'Funding by District'!D306)&gt;=1,"",ROW()-162)</f>
        <v>306</v>
      </c>
    </row>
    <row r="469" spans="2:3">
      <c r="B469" s="737" t="s">
        <v>1445</v>
      </c>
      <c r="C469" s="739">
        <f>IF(COUNTIF(CONTROL!$B$98:$B$147,'Funding by District'!D307)&gt;=1,"",ROW()-162)</f>
        <v>307</v>
      </c>
    </row>
    <row r="470" spans="2:3">
      <c r="B470" s="737" t="s">
        <v>1446</v>
      </c>
      <c r="C470" s="739">
        <f>IF(COUNTIF(CONTROL!$B$98:$B$147,'Funding by District'!D308)&gt;=1,"",ROW()-162)</f>
        <v>308</v>
      </c>
    </row>
    <row r="471" spans="2:3">
      <c r="B471" s="737" t="s">
        <v>1447</v>
      </c>
      <c r="C471" s="739">
        <f>IF(COUNTIF(CONTROL!$B$98:$B$147,'Funding by District'!D309)&gt;=1,"",ROW()-162)</f>
        <v>309</v>
      </c>
    </row>
    <row r="472" spans="2:3">
      <c r="B472" s="737" t="s">
        <v>1448</v>
      </c>
      <c r="C472" s="739">
        <f>IF(COUNTIF(CONTROL!$B$98:$B$147,'Funding by District'!D310)&gt;=1,"",ROW()-162)</f>
        <v>310</v>
      </c>
    </row>
    <row r="473" spans="2:3">
      <c r="B473" s="737" t="s">
        <v>1449</v>
      </c>
      <c r="C473" s="739">
        <f>IF(COUNTIF(CONTROL!$B$98:$B$147,'Funding by District'!D311)&gt;=1,"",ROW()-162)</f>
        <v>311</v>
      </c>
    </row>
    <row r="474" spans="2:3">
      <c r="B474" s="737" t="s">
        <v>1450</v>
      </c>
      <c r="C474" s="739">
        <f>IF(COUNTIF(CONTROL!$B$98:$B$147,'Funding by District'!D312)&gt;=1,"",ROW()-162)</f>
        <v>312</v>
      </c>
    </row>
    <row r="475" spans="2:3">
      <c r="B475" s="737" t="s">
        <v>1451</v>
      </c>
      <c r="C475" s="739">
        <f>IF(COUNTIF(CONTROL!$B$98:$B$147,'Funding by District'!D313)&gt;=1,"",ROW()-162)</f>
        <v>313</v>
      </c>
    </row>
    <row r="476" spans="2:3">
      <c r="B476" s="737" t="s">
        <v>1452</v>
      </c>
      <c r="C476" s="739">
        <f>IF(COUNTIF(CONTROL!$B$98:$B$147,'Funding by District'!D314)&gt;=1,"",ROW()-162)</f>
        <v>314</v>
      </c>
    </row>
    <row r="477" spans="2:3">
      <c r="B477" s="737" t="s">
        <v>1453</v>
      </c>
      <c r="C477" s="739">
        <f>IF(COUNTIF(CONTROL!$B$98:$B$147,'Funding by District'!D315)&gt;=1,"",ROW()-162)</f>
        <v>315</v>
      </c>
    </row>
    <row r="478" spans="2:3">
      <c r="B478" s="737" t="s">
        <v>1454</v>
      </c>
      <c r="C478" s="739">
        <f>IF(COUNTIF(CONTROL!$B$98:$B$147,'Funding by District'!D316)&gt;=1,"",ROW()-162)</f>
        <v>316</v>
      </c>
    </row>
    <row r="479" spans="2:3">
      <c r="B479" s="737" t="s">
        <v>1455</v>
      </c>
      <c r="C479" s="739">
        <f>IF(COUNTIF(CONTROL!$B$98:$B$147,'Funding by District'!D317)&gt;=1,"",ROW()-162)</f>
        <v>317</v>
      </c>
    </row>
    <row r="480" spans="2:3">
      <c r="B480" s="737" t="s">
        <v>1456</v>
      </c>
      <c r="C480" s="739">
        <f>IF(COUNTIF(CONTROL!$B$98:$B$147,'Funding by District'!D318)&gt;=1,"",ROW()-162)</f>
        <v>318</v>
      </c>
    </row>
    <row r="481" spans="2:3">
      <c r="B481" s="737" t="s">
        <v>1457</v>
      </c>
      <c r="C481" s="739">
        <f>IF(COUNTIF(CONTROL!$B$98:$B$147,'Funding by District'!D319)&gt;=1,"",ROW()-162)</f>
        <v>319</v>
      </c>
    </row>
    <row r="482" spans="2:3">
      <c r="B482" s="737" t="s">
        <v>1458</v>
      </c>
      <c r="C482" s="739">
        <f>IF(COUNTIF(CONTROL!$B$98:$B$147,'Funding by District'!D320)&gt;=1,"",ROW()-162)</f>
        <v>320</v>
      </c>
    </row>
    <row r="483" spans="2:3">
      <c r="B483" s="737" t="s">
        <v>1459</v>
      </c>
      <c r="C483" s="739">
        <f>IF(COUNTIF(CONTROL!$B$98:$B$147,'Funding by District'!D321)&gt;=1,"",ROW()-162)</f>
        <v>321</v>
      </c>
    </row>
    <row r="484" spans="2:3">
      <c r="B484" s="737" t="s">
        <v>1460</v>
      </c>
      <c r="C484" s="739">
        <f>IF(COUNTIF(CONTROL!$B$98:$B$147,'Funding by District'!D322)&gt;=1,"",ROW()-162)</f>
        <v>322</v>
      </c>
    </row>
    <row r="485" spans="2:3">
      <c r="B485" s="737" t="s">
        <v>1461</v>
      </c>
      <c r="C485" s="739">
        <f>IF(COUNTIF(CONTROL!$B$98:$B$147,'Funding by District'!D323)&gt;=1,"",ROW()-162)</f>
        <v>323</v>
      </c>
    </row>
    <row r="486" spans="2:3">
      <c r="B486" s="737" t="s">
        <v>1462</v>
      </c>
      <c r="C486" s="739">
        <f>IF(COUNTIF(CONTROL!$B$98:$B$147,'Funding by District'!D324)&gt;=1,"",ROW()-162)</f>
        <v>324</v>
      </c>
    </row>
    <row r="487" spans="2:3">
      <c r="B487" s="737" t="s">
        <v>1463</v>
      </c>
      <c r="C487" s="739">
        <f>IF(COUNTIF(CONTROL!$B$98:$B$147,'Funding by District'!D325)&gt;=1,"",ROW()-162)</f>
        <v>325</v>
      </c>
    </row>
    <row r="488" spans="2:3">
      <c r="B488" s="737" t="s">
        <v>1464</v>
      </c>
      <c r="C488" s="739">
        <f>IF(COUNTIF(CONTROL!$B$98:$B$147,'Funding by District'!D326)&gt;=1,"",ROW()-162)</f>
        <v>326</v>
      </c>
    </row>
    <row r="489" spans="2:3">
      <c r="B489" s="737" t="s">
        <v>1465</v>
      </c>
      <c r="C489" s="739">
        <f>IF(COUNTIF(CONTROL!$B$98:$B$147,'Funding by District'!D327)&gt;=1,"",ROW()-162)</f>
        <v>327</v>
      </c>
    </row>
    <row r="490" spans="2:3">
      <c r="B490" s="737" t="s">
        <v>1466</v>
      </c>
      <c r="C490" s="739">
        <f>IF(COUNTIF(CONTROL!$B$98:$B$147,'Funding by District'!D328)&gt;=1,"",ROW()-162)</f>
        <v>328</v>
      </c>
    </row>
    <row r="491" spans="2:3">
      <c r="B491" s="737" t="s">
        <v>1467</v>
      </c>
      <c r="C491" s="739">
        <f>IF(COUNTIF(CONTROL!$B$98:$B$147,'Funding by District'!D329)&gt;=1,"",ROW()-162)</f>
        <v>329</v>
      </c>
    </row>
    <row r="492" spans="2:3">
      <c r="B492" s="737" t="s">
        <v>1468</v>
      </c>
      <c r="C492" s="739">
        <f>IF(COUNTIF(CONTROL!$B$98:$B$147,'Funding by District'!D330)&gt;=1,"",ROW()-162)</f>
        <v>330</v>
      </c>
    </row>
    <row r="493" spans="2:3">
      <c r="B493" s="737" t="s">
        <v>1469</v>
      </c>
      <c r="C493" s="739">
        <f>IF(COUNTIF(CONTROL!$B$98:$B$147,'Funding by District'!D331)&gt;=1,"",ROW()-162)</f>
        <v>331</v>
      </c>
    </row>
    <row r="494" spans="2:3">
      <c r="B494" s="737" t="s">
        <v>1470</v>
      </c>
      <c r="C494" s="739">
        <f>IF(COUNTIF(CONTROL!$B$98:$B$147,'Funding by District'!D332)&gt;=1,"",ROW()-162)</f>
        <v>332</v>
      </c>
    </row>
    <row r="495" spans="2:3">
      <c r="B495" s="737" t="s">
        <v>1471</v>
      </c>
      <c r="C495" s="739">
        <f>IF(COUNTIF(CONTROL!$B$98:$B$147,'Funding by District'!D333)&gt;=1,"",ROW()-162)</f>
        <v>333</v>
      </c>
    </row>
    <row r="496" spans="2:3">
      <c r="B496" s="737" t="s">
        <v>1472</v>
      </c>
      <c r="C496" s="739">
        <f>IF(COUNTIF(CONTROL!$B$98:$B$147,'Funding by District'!D334)&gt;=1,"",ROW()-162)</f>
        <v>334</v>
      </c>
    </row>
    <row r="497" spans="2:3">
      <c r="B497" s="737" t="s">
        <v>1473</v>
      </c>
      <c r="C497" s="739">
        <f>IF(COUNTIF(CONTROL!$B$98:$B$147,'Funding by District'!D335)&gt;=1,"",ROW()-162)</f>
        <v>335</v>
      </c>
    </row>
    <row r="498" spans="2:3">
      <c r="B498" s="737" t="s">
        <v>1474</v>
      </c>
      <c r="C498" s="739">
        <f>IF(COUNTIF(CONTROL!$B$98:$B$147,'Funding by District'!D336)&gt;=1,"",ROW()-162)</f>
        <v>336</v>
      </c>
    </row>
    <row r="499" spans="2:3">
      <c r="B499" s="737" t="s">
        <v>1475</v>
      </c>
      <c r="C499" s="739">
        <f>IF(COUNTIF(CONTROL!$B$98:$B$147,'Funding by District'!D337)&gt;=1,"",ROW()-162)</f>
        <v>337</v>
      </c>
    </row>
    <row r="500" spans="2:3">
      <c r="B500" s="737" t="s">
        <v>1476</v>
      </c>
      <c r="C500" s="739">
        <f>IF(COUNTIF(CONTROL!$B$98:$B$147,'Funding by District'!D338)&gt;=1,"",ROW()-162)</f>
        <v>338</v>
      </c>
    </row>
    <row r="501" spans="2:3">
      <c r="B501" s="737" t="s">
        <v>1477</v>
      </c>
      <c r="C501" s="739">
        <f>IF(COUNTIF(CONTROL!$B$98:$B$147,'Funding by District'!D339)&gt;=1,"",ROW()-162)</f>
        <v>339</v>
      </c>
    </row>
    <row r="502" spans="2:3">
      <c r="B502" s="737" t="s">
        <v>1478</v>
      </c>
      <c r="C502" s="739">
        <f>IF(COUNTIF(CONTROL!$B$98:$B$147,'Funding by District'!D340)&gt;=1,"",ROW()-162)</f>
        <v>340</v>
      </c>
    </row>
    <row r="503" spans="2:3">
      <c r="B503" s="737" t="s">
        <v>1479</v>
      </c>
      <c r="C503" s="739">
        <f>IF(COUNTIF(CONTROL!$B$98:$B$147,'Funding by District'!D341)&gt;=1,"",ROW()-162)</f>
        <v>341</v>
      </c>
    </row>
    <row r="504" spans="2:3">
      <c r="B504" s="737" t="s">
        <v>1480</v>
      </c>
      <c r="C504" s="739">
        <f>IF(COUNTIF(CONTROL!$B$98:$B$147,'Funding by District'!D342)&gt;=1,"",ROW()-162)</f>
        <v>342</v>
      </c>
    </row>
    <row r="505" spans="2:3">
      <c r="B505" s="737" t="s">
        <v>1481</v>
      </c>
      <c r="C505" s="739">
        <f>IF(COUNTIF(CONTROL!$B$98:$B$147,'Funding by District'!D343)&gt;=1,"",ROW()-162)</f>
        <v>343</v>
      </c>
    </row>
    <row r="506" spans="2:3">
      <c r="B506" s="737" t="s">
        <v>1482</v>
      </c>
      <c r="C506" s="739">
        <f>IF(COUNTIF(CONTROL!$B$98:$B$147,'Funding by District'!D344)&gt;=1,"",ROW()-162)</f>
        <v>344</v>
      </c>
    </row>
    <row r="507" spans="2:3">
      <c r="B507" s="737" t="s">
        <v>1483</v>
      </c>
      <c r="C507" s="739">
        <f>IF(COUNTIF(CONTROL!$B$98:$B$147,'Funding by District'!D345)&gt;=1,"",ROW()-162)</f>
        <v>345</v>
      </c>
    </row>
    <row r="508" spans="2:3">
      <c r="B508" s="737" t="s">
        <v>1484</v>
      </c>
      <c r="C508" s="739">
        <f>IF(COUNTIF(CONTROL!$B$98:$B$147,'Funding by District'!D346)&gt;=1,"",ROW()-162)</f>
        <v>346</v>
      </c>
    </row>
    <row r="509" spans="2:3">
      <c r="B509" s="737" t="s">
        <v>1485</v>
      </c>
      <c r="C509" s="739">
        <f>IF(COUNTIF(CONTROL!$B$98:$B$147,'Funding by District'!D347)&gt;=1,"",ROW()-162)</f>
        <v>347</v>
      </c>
    </row>
    <row r="510" spans="2:3">
      <c r="B510" s="737" t="s">
        <v>1486</v>
      </c>
      <c r="C510" s="739">
        <f>IF(COUNTIF(CONTROL!$B$98:$B$147,'Funding by District'!D348)&gt;=1,"",ROW()-162)</f>
        <v>348</v>
      </c>
    </row>
    <row r="511" spans="2:3">
      <c r="B511" s="737" t="s">
        <v>1487</v>
      </c>
      <c r="C511" s="739">
        <f>IF(COUNTIF(CONTROL!$B$98:$B$147,'Funding by District'!D349)&gt;=1,"",ROW()-162)</f>
        <v>349</v>
      </c>
    </row>
    <row r="512" spans="2:3">
      <c r="B512" s="737" t="s">
        <v>1488</v>
      </c>
      <c r="C512" s="739">
        <f>IF(COUNTIF(CONTROL!$B$98:$B$147,'Funding by District'!D350)&gt;=1,"",ROW()-162)</f>
        <v>350</v>
      </c>
    </row>
    <row r="513" spans="2:3">
      <c r="B513" s="737" t="s">
        <v>1489</v>
      </c>
      <c r="C513" s="739">
        <f>IF(COUNTIF(CONTROL!$B$98:$B$147,'Funding by District'!D351)&gt;=1,"",ROW()-162)</f>
        <v>351</v>
      </c>
    </row>
    <row r="514" spans="2:3">
      <c r="B514" s="737" t="s">
        <v>1490</v>
      </c>
      <c r="C514" s="739">
        <f>IF(COUNTIF(CONTROL!$B$98:$B$147,'Funding by District'!D352)&gt;=1,"",ROW()-162)</f>
        <v>352</v>
      </c>
    </row>
    <row r="515" spans="2:3">
      <c r="B515" s="737" t="s">
        <v>1491</v>
      </c>
      <c r="C515" s="739">
        <f>IF(COUNTIF(CONTROL!$B$98:$B$147,'Funding by District'!D353)&gt;=1,"",ROW()-162)</f>
        <v>353</v>
      </c>
    </row>
    <row r="516" spans="2:3">
      <c r="B516" s="737" t="s">
        <v>1492</v>
      </c>
      <c r="C516" s="739">
        <f>IF(COUNTIF(CONTROL!$B$98:$B$147,'Funding by District'!D354)&gt;=1,"",ROW()-162)</f>
        <v>354</v>
      </c>
    </row>
    <row r="517" spans="2:3">
      <c r="B517" s="737" t="s">
        <v>1493</v>
      </c>
      <c r="C517" s="739">
        <f>IF(COUNTIF(CONTROL!$B$98:$B$147,'Funding by District'!D355)&gt;=1,"",ROW()-162)</f>
        <v>355</v>
      </c>
    </row>
    <row r="518" spans="2:3">
      <c r="B518" s="737" t="s">
        <v>1494</v>
      </c>
      <c r="C518" s="739">
        <f>IF(COUNTIF(CONTROL!$B$98:$B$147,'Funding by District'!D356)&gt;=1,"",ROW()-162)</f>
        <v>356</v>
      </c>
    </row>
    <row r="519" spans="2:3">
      <c r="B519" s="737" t="s">
        <v>1495</v>
      </c>
      <c r="C519" s="739">
        <f>IF(COUNTIF(CONTROL!$B$98:$B$147,'Funding by District'!D357)&gt;=1,"",ROW()-162)</f>
        <v>357</v>
      </c>
    </row>
    <row r="520" spans="2:3">
      <c r="B520" s="737" t="s">
        <v>1496</v>
      </c>
      <c r="C520" s="739">
        <f>IF(COUNTIF(CONTROL!$B$98:$B$147,'Funding by District'!D358)&gt;=1,"",ROW()-162)</f>
        <v>358</v>
      </c>
    </row>
    <row r="521" spans="2:3">
      <c r="B521" s="737" t="s">
        <v>1497</v>
      </c>
      <c r="C521" s="739">
        <f>IF(COUNTIF(CONTROL!$B$98:$B$147,'Funding by District'!D359)&gt;=1,"",ROW()-162)</f>
        <v>359</v>
      </c>
    </row>
    <row r="522" spans="2:3">
      <c r="B522" s="737" t="s">
        <v>1498</v>
      </c>
      <c r="C522" s="739">
        <f>IF(COUNTIF(CONTROL!$B$98:$B$147,'Funding by District'!D360)&gt;=1,"",ROW()-162)</f>
        <v>360</v>
      </c>
    </row>
    <row r="523" spans="2:3">
      <c r="B523" s="737" t="s">
        <v>1499</v>
      </c>
      <c r="C523" s="739">
        <f>IF(COUNTIF(CONTROL!$B$98:$B$147,'Funding by District'!D361)&gt;=1,"",ROW()-162)</f>
        <v>361</v>
      </c>
    </row>
    <row r="524" spans="2:3">
      <c r="B524" s="737" t="s">
        <v>1500</v>
      </c>
      <c r="C524" s="739">
        <f>IF(COUNTIF(CONTROL!$B$98:$B$147,'Funding by District'!D362)&gt;=1,"",ROW()-162)</f>
        <v>362</v>
      </c>
    </row>
    <row r="525" spans="2:3">
      <c r="B525" s="737" t="s">
        <v>1501</v>
      </c>
      <c r="C525" s="739">
        <f>IF(COUNTIF(CONTROL!$B$98:$B$147,'Funding by District'!D363)&gt;=1,"",ROW()-162)</f>
        <v>363</v>
      </c>
    </row>
    <row r="526" spans="2:3">
      <c r="B526" s="737" t="s">
        <v>1502</v>
      </c>
      <c r="C526" s="739">
        <f>IF(COUNTIF(CONTROL!$B$98:$B$147,'Funding by District'!D364)&gt;=1,"",ROW()-162)</f>
        <v>364</v>
      </c>
    </row>
    <row r="527" spans="2:3">
      <c r="B527" s="737" t="s">
        <v>1503</v>
      </c>
      <c r="C527" s="739">
        <f>IF(COUNTIF(CONTROL!$B$98:$B$147,'Funding by District'!D365)&gt;=1,"",ROW()-162)</f>
        <v>365</v>
      </c>
    </row>
    <row r="528" spans="2:3">
      <c r="B528" s="737" t="s">
        <v>1504</v>
      </c>
      <c r="C528" s="739">
        <f>IF(COUNTIF(CONTROL!$B$98:$B$147,'Funding by District'!D366)&gt;=1,"",ROW()-162)</f>
        <v>366</v>
      </c>
    </row>
    <row r="529" spans="2:3">
      <c r="B529" s="737" t="s">
        <v>1505</v>
      </c>
      <c r="C529" s="739">
        <f>IF(COUNTIF(CONTROL!$B$98:$B$147,'Funding by District'!D367)&gt;=1,"",ROW()-162)</f>
        <v>367</v>
      </c>
    </row>
    <row r="530" spans="2:3">
      <c r="B530" s="737" t="s">
        <v>1506</v>
      </c>
      <c r="C530" s="739">
        <f>IF(COUNTIF(CONTROL!$B$98:$B$147,'Funding by District'!D368)&gt;=1,"",ROW()-162)</f>
        <v>368</v>
      </c>
    </row>
    <row r="531" spans="2:3">
      <c r="B531" s="737" t="s">
        <v>1507</v>
      </c>
      <c r="C531" s="739">
        <f>IF(COUNTIF(CONTROL!$B$98:$B$147,'Funding by District'!D369)&gt;=1,"",ROW()-162)</f>
        <v>369</v>
      </c>
    </row>
    <row r="532" spans="2:3">
      <c r="B532" s="737" t="s">
        <v>1508</v>
      </c>
      <c r="C532" s="739">
        <f>IF(COUNTIF(CONTROL!$B$98:$B$147,'Funding by District'!D370)&gt;=1,"",ROW()-162)</f>
        <v>370</v>
      </c>
    </row>
    <row r="533" spans="2:3">
      <c r="B533" s="737" t="s">
        <v>1509</v>
      </c>
      <c r="C533" s="739">
        <f>IF(COUNTIF(CONTROL!$B$98:$B$147,'Funding by District'!D371)&gt;=1,"",ROW()-162)</f>
        <v>371</v>
      </c>
    </row>
    <row r="534" spans="2:3">
      <c r="B534" s="737" t="s">
        <v>1510</v>
      </c>
      <c r="C534" s="739">
        <f>IF(COUNTIF(CONTROL!$B$98:$B$147,'Funding by District'!D372)&gt;=1,"",ROW()-162)</f>
        <v>372</v>
      </c>
    </row>
    <row r="535" spans="2:3">
      <c r="B535" s="737" t="s">
        <v>1511</v>
      </c>
      <c r="C535" s="739">
        <f>IF(COUNTIF(CONTROL!$B$98:$B$147,'Funding by District'!D373)&gt;=1,"",ROW()-162)</f>
        <v>373</v>
      </c>
    </row>
    <row r="536" spans="2:3">
      <c r="B536" s="737" t="s">
        <v>1512</v>
      </c>
      <c r="C536" s="739">
        <f>IF(COUNTIF(CONTROL!$B$98:$B$147,'Funding by District'!D374)&gt;=1,"",ROW()-162)</f>
        <v>374</v>
      </c>
    </row>
    <row r="537" spans="2:3">
      <c r="B537" s="737" t="s">
        <v>1513</v>
      </c>
      <c r="C537" s="739">
        <f>IF(COUNTIF(CONTROL!$B$98:$B$147,'Funding by District'!D375)&gt;=1,"",ROW()-162)</f>
        <v>375</v>
      </c>
    </row>
    <row r="538" spans="2:3">
      <c r="B538" s="737" t="s">
        <v>1514</v>
      </c>
      <c r="C538" s="739">
        <f>IF(COUNTIF(CONTROL!$B$98:$B$147,'Funding by District'!D376)&gt;=1,"",ROW()-162)</f>
        <v>376</v>
      </c>
    </row>
    <row r="539" spans="2:3">
      <c r="B539" s="737" t="s">
        <v>1515</v>
      </c>
      <c r="C539" s="739">
        <f>IF(COUNTIF(CONTROL!$B$98:$B$147,'Funding by District'!D377)&gt;=1,"",ROW()-162)</f>
        <v>377</v>
      </c>
    </row>
    <row r="540" spans="2:3">
      <c r="B540" s="737" t="s">
        <v>1516</v>
      </c>
      <c r="C540" s="739">
        <f>IF(COUNTIF(CONTROL!$B$98:$B$147,'Funding by District'!D378)&gt;=1,"",ROW()-162)</f>
        <v>378</v>
      </c>
    </row>
    <row r="541" spans="2:3">
      <c r="B541" s="737" t="s">
        <v>1517</v>
      </c>
      <c r="C541" s="739">
        <f>IF(COUNTIF(CONTROL!$B$98:$B$147,'Funding by District'!D379)&gt;=1,"",ROW()-162)</f>
        <v>379</v>
      </c>
    </row>
    <row r="542" spans="2:3">
      <c r="B542" s="737" t="s">
        <v>1518</v>
      </c>
      <c r="C542" s="739">
        <f>IF(COUNTIF(CONTROL!$B$98:$B$147,'Funding by District'!D380)&gt;=1,"",ROW()-162)</f>
        <v>380</v>
      </c>
    </row>
    <row r="543" spans="2:3">
      <c r="B543" s="737" t="s">
        <v>1519</v>
      </c>
      <c r="C543" s="739">
        <f>IF(COUNTIF(CONTROL!$B$98:$B$147,'Funding by District'!D381)&gt;=1,"",ROW()-162)</f>
        <v>381</v>
      </c>
    </row>
    <row r="544" spans="2:3">
      <c r="B544" s="737" t="s">
        <v>1520</v>
      </c>
      <c r="C544" s="739">
        <f>IF(COUNTIF(CONTROL!$B$98:$B$147,'Funding by District'!D382)&gt;=1,"",ROW()-162)</f>
        <v>382</v>
      </c>
    </row>
    <row r="545" spans="2:3">
      <c r="B545" s="737" t="s">
        <v>1521</v>
      </c>
      <c r="C545" s="739">
        <f>IF(COUNTIF(CONTROL!$B$98:$B$147,'Funding by District'!D383)&gt;=1,"",ROW()-162)</f>
        <v>383</v>
      </c>
    </row>
    <row r="546" spans="2:3">
      <c r="B546" s="737" t="s">
        <v>1522</v>
      </c>
      <c r="C546" s="739">
        <f>IF(COUNTIF(CONTROL!$B$98:$B$147,'Funding by District'!D384)&gt;=1,"",ROW()-162)</f>
        <v>384</v>
      </c>
    </row>
    <row r="547" spans="2:3">
      <c r="B547" s="737" t="s">
        <v>1523</v>
      </c>
      <c r="C547" s="739">
        <f>IF(COUNTIF(CONTROL!$B$98:$B$147,'Funding by District'!D385)&gt;=1,"",ROW()-162)</f>
        <v>385</v>
      </c>
    </row>
    <row r="548" spans="2:3">
      <c r="B548" s="737" t="s">
        <v>1524</v>
      </c>
      <c r="C548" s="739">
        <f>IF(COUNTIF(CONTROL!$B$98:$B$147,'Funding by District'!D386)&gt;=1,"",ROW()-162)</f>
        <v>386</v>
      </c>
    </row>
    <row r="549" spans="2:3">
      <c r="B549" s="737" t="s">
        <v>1525</v>
      </c>
      <c r="C549" s="739">
        <f>IF(COUNTIF(CONTROL!$B$98:$B$147,'Funding by District'!D387)&gt;=1,"",ROW()-162)</f>
        <v>387</v>
      </c>
    </row>
    <row r="550" spans="2:3">
      <c r="B550" s="737" t="s">
        <v>1526</v>
      </c>
      <c r="C550" s="739">
        <f>IF(COUNTIF(CONTROL!$B$98:$B$147,'Funding by District'!D388)&gt;=1,"",ROW()-162)</f>
        <v>388</v>
      </c>
    </row>
    <row r="551" spans="2:3">
      <c r="B551" s="737" t="s">
        <v>1527</v>
      </c>
      <c r="C551" s="739">
        <f>IF(COUNTIF(CONTROL!$B$98:$B$147,'Funding by District'!D389)&gt;=1,"",ROW()-162)</f>
        <v>389</v>
      </c>
    </row>
    <row r="552" spans="2:3">
      <c r="B552" s="737" t="s">
        <v>1528</v>
      </c>
      <c r="C552" s="739">
        <f>IF(COUNTIF(CONTROL!$B$98:$B$147,'Funding by District'!D390)&gt;=1,"",ROW()-162)</f>
        <v>390</v>
      </c>
    </row>
    <row r="553" spans="2:3">
      <c r="B553" s="737" t="s">
        <v>1529</v>
      </c>
      <c r="C553" s="739">
        <f>IF(COUNTIF(CONTROL!$B$98:$B$147,'Funding by District'!D391)&gt;=1,"",ROW()-162)</f>
        <v>391</v>
      </c>
    </row>
    <row r="554" spans="2:3">
      <c r="B554" s="737" t="s">
        <v>1530</v>
      </c>
      <c r="C554" s="739">
        <f>IF(COUNTIF(CONTROL!$B$98:$B$147,'Funding by District'!D392)&gt;=1,"",ROW()-162)</f>
        <v>392</v>
      </c>
    </row>
    <row r="555" spans="2:3">
      <c r="B555" s="737" t="s">
        <v>1531</v>
      </c>
      <c r="C555" s="739">
        <f>IF(COUNTIF(CONTROL!$B$98:$B$147,'Funding by District'!D393)&gt;=1,"",ROW()-162)</f>
        <v>393</v>
      </c>
    </row>
    <row r="556" spans="2:3">
      <c r="B556" s="737" t="s">
        <v>1532</v>
      </c>
      <c r="C556" s="739">
        <f>IF(COUNTIF(CONTROL!$B$98:$B$147,'Funding by District'!D394)&gt;=1,"",ROW()-162)</f>
        <v>394</v>
      </c>
    </row>
    <row r="557" spans="2:3">
      <c r="B557" s="737" t="s">
        <v>1533</v>
      </c>
      <c r="C557" s="739">
        <f>IF(COUNTIF(CONTROL!$B$98:$B$147,'Funding by District'!D395)&gt;=1,"",ROW()-162)</f>
        <v>395</v>
      </c>
    </row>
    <row r="558" spans="2:3">
      <c r="B558" s="737" t="s">
        <v>1534</v>
      </c>
      <c r="C558" s="739">
        <f>IF(COUNTIF(CONTROL!$B$98:$B$147,'Funding by District'!D396)&gt;=1,"",ROW()-162)</f>
        <v>396</v>
      </c>
    </row>
    <row r="559" spans="2:3">
      <c r="B559" s="737" t="s">
        <v>1535</v>
      </c>
      <c r="C559" s="739">
        <f>IF(COUNTIF(CONTROL!$B$98:$B$147,'Funding by District'!D397)&gt;=1,"",ROW()-162)</f>
        <v>397</v>
      </c>
    </row>
    <row r="560" spans="2:3">
      <c r="B560" s="737" t="s">
        <v>1536</v>
      </c>
      <c r="C560" s="739">
        <f>IF(COUNTIF(CONTROL!$B$98:$B$147,'Funding by District'!D398)&gt;=1,"",ROW()-162)</f>
        <v>398</v>
      </c>
    </row>
    <row r="561" spans="2:3">
      <c r="B561" s="737" t="s">
        <v>1537</v>
      </c>
      <c r="C561" s="739">
        <f>IF(COUNTIF(CONTROL!$B$98:$B$147,'Funding by District'!D399)&gt;=1,"",ROW()-162)</f>
        <v>399</v>
      </c>
    </row>
    <row r="562" spans="2:3">
      <c r="B562" s="737" t="s">
        <v>1538</v>
      </c>
      <c r="C562" s="739">
        <f>IF(COUNTIF(CONTROL!$B$98:$B$147,'Funding by District'!D400)&gt;=1,"",ROW()-162)</f>
        <v>400</v>
      </c>
    </row>
    <row r="563" spans="2:3">
      <c r="B563" s="737" t="s">
        <v>1539</v>
      </c>
      <c r="C563" s="739">
        <f>IF(COUNTIF(CONTROL!$B$98:$B$147,'Funding by District'!D401)&gt;=1,"",ROW()-162)</f>
        <v>401</v>
      </c>
    </row>
    <row r="564" spans="2:3">
      <c r="B564" s="737" t="s">
        <v>1540</v>
      </c>
      <c r="C564" s="739">
        <f>IF(COUNTIF(CONTROL!$B$98:$B$147,'Funding by District'!D402)&gt;=1,"",ROW()-162)</f>
        <v>402</v>
      </c>
    </row>
    <row r="565" spans="2:3">
      <c r="B565" s="737" t="s">
        <v>1541</v>
      </c>
      <c r="C565" s="739">
        <f>IF(COUNTIF(CONTROL!$B$98:$B$147,'Funding by District'!D403)&gt;=1,"",ROW()-162)</f>
        <v>403</v>
      </c>
    </row>
    <row r="566" spans="2:3">
      <c r="B566" s="737" t="s">
        <v>1542</v>
      </c>
      <c r="C566" s="739">
        <f>IF(COUNTIF(CONTROL!$B$98:$B$147,'Funding by District'!D404)&gt;=1,"",ROW()-162)</f>
        <v>404</v>
      </c>
    </row>
    <row r="567" spans="2:3">
      <c r="B567" s="737" t="s">
        <v>1543</v>
      </c>
      <c r="C567" s="739">
        <f>IF(COUNTIF(CONTROL!$B$98:$B$147,'Funding by District'!D405)&gt;=1,"",ROW()-162)</f>
        <v>405</v>
      </c>
    </row>
    <row r="568" spans="2:3">
      <c r="B568" s="737" t="s">
        <v>1544</v>
      </c>
      <c r="C568" s="739">
        <f>IF(COUNTIF(CONTROL!$B$98:$B$147,'Funding by District'!D406)&gt;=1,"",ROW()-162)</f>
        <v>406</v>
      </c>
    </row>
    <row r="569" spans="2:3">
      <c r="B569" s="737" t="s">
        <v>1545</v>
      </c>
      <c r="C569" s="739">
        <f>IF(COUNTIF(CONTROL!$B$98:$B$147,'Funding by District'!D407)&gt;=1,"",ROW()-162)</f>
        <v>407</v>
      </c>
    </row>
    <row r="570" spans="2:3">
      <c r="B570" s="737" t="s">
        <v>1546</v>
      </c>
      <c r="C570" s="739">
        <f>IF(COUNTIF(CONTROL!$B$98:$B$147,'Funding by District'!D408)&gt;=1,"",ROW()-162)</f>
        <v>408</v>
      </c>
    </row>
    <row r="571" spans="2:3">
      <c r="B571" s="737" t="s">
        <v>1547</v>
      </c>
      <c r="C571" s="739">
        <f>IF(COUNTIF(CONTROL!$B$98:$B$147,'Funding by District'!D409)&gt;=1,"",ROW()-162)</f>
        <v>409</v>
      </c>
    </row>
    <row r="572" spans="2:3">
      <c r="B572" s="737" t="s">
        <v>1548</v>
      </c>
      <c r="C572" s="739">
        <f>IF(COUNTIF(CONTROL!$B$98:$B$147,'Funding by District'!D410)&gt;=1,"",ROW()-162)</f>
        <v>410</v>
      </c>
    </row>
    <row r="573" spans="2:3">
      <c r="B573" s="737" t="s">
        <v>1549</v>
      </c>
      <c r="C573" s="739">
        <f>IF(COUNTIF(CONTROL!$B$98:$B$147,'Funding by District'!D411)&gt;=1,"",ROW()-162)</f>
        <v>411</v>
      </c>
    </row>
    <row r="574" spans="2:3">
      <c r="B574" s="737" t="s">
        <v>1550</v>
      </c>
      <c r="C574" s="739">
        <f>IF(COUNTIF(CONTROL!$B$98:$B$147,'Funding by District'!D412)&gt;=1,"",ROW()-162)</f>
        <v>412</v>
      </c>
    </row>
    <row r="575" spans="2:3">
      <c r="B575" s="737" t="s">
        <v>1551</v>
      </c>
      <c r="C575" s="739">
        <f>IF(COUNTIF(CONTROL!$B$98:$B$147,'Funding by District'!D413)&gt;=1,"",ROW()-162)</f>
        <v>413</v>
      </c>
    </row>
    <row r="576" spans="2:3">
      <c r="B576" s="737" t="s">
        <v>1552</v>
      </c>
      <c r="C576" s="739">
        <f>IF(COUNTIF(CONTROL!$B$98:$B$147,'Funding by District'!D414)&gt;=1,"",ROW()-162)</f>
        <v>414</v>
      </c>
    </row>
    <row r="577" spans="2:3">
      <c r="B577" s="737" t="s">
        <v>1553</v>
      </c>
      <c r="C577" s="739">
        <f>IF(COUNTIF(CONTROL!$B$98:$B$147,'Funding by District'!D415)&gt;=1,"",ROW()-162)</f>
        <v>415</v>
      </c>
    </row>
    <row r="578" spans="2:3">
      <c r="B578" s="737" t="s">
        <v>1554</v>
      </c>
      <c r="C578" s="739">
        <f>IF(COUNTIF(CONTROL!$B$98:$B$147,'Funding by District'!D416)&gt;=1,"",ROW()-162)</f>
        <v>416</v>
      </c>
    </row>
    <row r="579" spans="2:3">
      <c r="B579" s="737" t="s">
        <v>1555</v>
      </c>
      <c r="C579" s="739">
        <f>IF(COUNTIF(CONTROL!$B$98:$B$147,'Funding by District'!D417)&gt;=1,"",ROW()-162)</f>
        <v>417</v>
      </c>
    </row>
    <row r="580" spans="2:3">
      <c r="B580" s="737" t="s">
        <v>1556</v>
      </c>
      <c r="C580" s="739">
        <f>IF(COUNTIF(CONTROL!$B$98:$B$147,'Funding by District'!D418)&gt;=1,"",ROW()-162)</f>
        <v>418</v>
      </c>
    </row>
    <row r="581" spans="2:3">
      <c r="B581" s="737" t="s">
        <v>1557</v>
      </c>
      <c r="C581" s="739">
        <f>IF(COUNTIF(CONTROL!$B$98:$B$147,'Funding by District'!D419)&gt;=1,"",ROW()-162)</f>
        <v>419</v>
      </c>
    </row>
    <row r="582" spans="2:3">
      <c r="B582" s="737" t="s">
        <v>1558</v>
      </c>
      <c r="C582" s="739">
        <f>IF(COUNTIF(CONTROL!$B$98:$B$147,'Funding by District'!D420)&gt;=1,"",ROW()-162)</f>
        <v>420</v>
      </c>
    </row>
    <row r="583" spans="2:3">
      <c r="B583" s="737" t="s">
        <v>1559</v>
      </c>
      <c r="C583" s="739">
        <f>IF(COUNTIF(CONTROL!$B$98:$B$147,'Funding by District'!D421)&gt;=1,"",ROW()-162)</f>
        <v>421</v>
      </c>
    </row>
    <row r="584" spans="2:3">
      <c r="B584" s="737" t="s">
        <v>1560</v>
      </c>
      <c r="C584" s="739">
        <f>IF(COUNTIF(CONTROL!$B$98:$B$147,'Funding by District'!D422)&gt;=1,"",ROW()-162)</f>
        <v>422</v>
      </c>
    </row>
    <row r="585" spans="2:3">
      <c r="B585" s="737" t="s">
        <v>1561</v>
      </c>
      <c r="C585" s="739">
        <f>IF(COUNTIF(CONTROL!$B$98:$B$147,'Funding by District'!D423)&gt;=1,"",ROW()-162)</f>
        <v>423</v>
      </c>
    </row>
    <row r="586" spans="2:3">
      <c r="B586" s="737" t="s">
        <v>1562</v>
      </c>
      <c r="C586" s="739">
        <f>IF(COUNTIF(CONTROL!$B$98:$B$147,'Funding by District'!D424)&gt;=1,"",ROW()-162)</f>
        <v>424</v>
      </c>
    </row>
    <row r="587" spans="2:3">
      <c r="B587" s="737" t="s">
        <v>1563</v>
      </c>
      <c r="C587" s="739">
        <f>IF(COUNTIF(CONTROL!$B$98:$B$147,'Funding by District'!D425)&gt;=1,"",ROW()-162)</f>
        <v>425</v>
      </c>
    </row>
    <row r="588" spans="2:3">
      <c r="B588" s="737" t="s">
        <v>1564</v>
      </c>
      <c r="C588" s="739">
        <f>IF(COUNTIF(CONTROL!$B$98:$B$147,'Funding by District'!D426)&gt;=1,"",ROW()-162)</f>
        <v>426</v>
      </c>
    </row>
    <row r="589" spans="2:3">
      <c r="B589" s="737" t="s">
        <v>1565</v>
      </c>
      <c r="C589" s="739">
        <f>IF(COUNTIF(CONTROL!$B$98:$B$147,'Funding by District'!D427)&gt;=1,"",ROW()-162)</f>
        <v>427</v>
      </c>
    </row>
    <row r="590" spans="2:3">
      <c r="B590" s="737" t="s">
        <v>1566</v>
      </c>
      <c r="C590" s="739">
        <f>IF(COUNTIF(CONTROL!$B$98:$B$147,'Funding by District'!D428)&gt;=1,"",ROW()-162)</f>
        <v>428</v>
      </c>
    </row>
    <row r="591" spans="2:3">
      <c r="B591" s="737" t="s">
        <v>1567</v>
      </c>
      <c r="C591" s="739">
        <f>IF(COUNTIF(CONTROL!$B$98:$B$147,'Funding by District'!D429)&gt;=1,"",ROW()-162)</f>
        <v>429</v>
      </c>
    </row>
    <row r="592" spans="2:3">
      <c r="B592" s="737" t="s">
        <v>1568</v>
      </c>
      <c r="C592" s="739">
        <f>IF(COUNTIF(CONTROL!$B$98:$B$147,'Funding by District'!D430)&gt;=1,"",ROW()-162)</f>
        <v>430</v>
      </c>
    </row>
    <row r="593" spans="2:3">
      <c r="B593" s="737" t="s">
        <v>1569</v>
      </c>
      <c r="C593" s="739">
        <f>IF(COUNTIF(CONTROL!$B$98:$B$147,'Funding by District'!D431)&gt;=1,"",ROW()-162)</f>
        <v>431</v>
      </c>
    </row>
    <row r="594" spans="2:3">
      <c r="B594" s="737" t="s">
        <v>1570</v>
      </c>
      <c r="C594" s="739">
        <f>IF(COUNTIF(CONTROL!$B$98:$B$147,'Funding by District'!D432)&gt;=1,"",ROW()-162)</f>
        <v>432</v>
      </c>
    </row>
    <row r="595" spans="2:3">
      <c r="B595" s="737" t="s">
        <v>1571</v>
      </c>
      <c r="C595" s="739">
        <f>IF(COUNTIF(CONTROL!$B$98:$B$147,'Funding by District'!D433)&gt;=1,"",ROW()-162)</f>
        <v>433</v>
      </c>
    </row>
    <row r="596" spans="2:3">
      <c r="B596" s="737" t="s">
        <v>1572</v>
      </c>
      <c r="C596" s="739">
        <f>IF(COUNTIF(CONTROL!$B$98:$B$147,'Funding by District'!D434)&gt;=1,"",ROW()-162)</f>
        <v>434</v>
      </c>
    </row>
    <row r="597" spans="2:3">
      <c r="B597" s="737" t="s">
        <v>1573</v>
      </c>
      <c r="C597" s="739">
        <f>IF(COUNTIF(CONTROL!$B$98:$B$147,'Funding by District'!D435)&gt;=1,"",ROW()-162)</f>
        <v>435</v>
      </c>
    </row>
    <row r="598" spans="2:3">
      <c r="B598" s="737" t="s">
        <v>1574</v>
      </c>
      <c r="C598" s="739">
        <f>IF(COUNTIF(CONTROL!$B$98:$B$147,'Funding by District'!D436)&gt;=1,"",ROW()-162)</f>
        <v>436</v>
      </c>
    </row>
    <row r="599" spans="2:3">
      <c r="B599" s="737" t="s">
        <v>1575</v>
      </c>
      <c r="C599" s="739">
        <f>IF(COUNTIF(CONTROL!$B$98:$B$147,'Funding by District'!D437)&gt;=1,"",ROW()-162)</f>
        <v>437</v>
      </c>
    </row>
    <row r="600" spans="2:3">
      <c r="B600" s="737" t="s">
        <v>1576</v>
      </c>
      <c r="C600" s="739">
        <f>IF(COUNTIF(CONTROL!$B$98:$B$147,'Funding by District'!D438)&gt;=1,"",ROW()-162)</f>
        <v>438</v>
      </c>
    </row>
    <row r="601" spans="2:3">
      <c r="B601" s="737" t="s">
        <v>1577</v>
      </c>
      <c r="C601" s="739">
        <f>IF(COUNTIF(CONTROL!$B$98:$B$147,'Funding by District'!D439)&gt;=1,"",ROW()-162)</f>
        <v>439</v>
      </c>
    </row>
    <row r="602" spans="2:3">
      <c r="B602" s="737" t="s">
        <v>1578</v>
      </c>
      <c r="C602" s="739">
        <f>IF(COUNTIF(CONTROL!$B$98:$B$147,'Funding by District'!D440)&gt;=1,"",ROW()-162)</f>
        <v>440</v>
      </c>
    </row>
    <row r="603" spans="2:3">
      <c r="B603" s="737" t="s">
        <v>1579</v>
      </c>
      <c r="C603" s="739">
        <f>IF(COUNTIF(CONTROL!$B$98:$B$147,'Funding by District'!D441)&gt;=1,"",ROW()-162)</f>
        <v>441</v>
      </c>
    </row>
    <row r="604" spans="2:3">
      <c r="B604" s="737" t="s">
        <v>1580</v>
      </c>
      <c r="C604" s="739">
        <f>IF(COUNTIF(CONTROL!$B$98:$B$147,'Funding by District'!D442)&gt;=1,"",ROW()-162)</f>
        <v>442</v>
      </c>
    </row>
    <row r="605" spans="2:3">
      <c r="B605" s="737" t="s">
        <v>1581</v>
      </c>
      <c r="C605" s="739">
        <f>IF(COUNTIF(CONTROL!$B$98:$B$147,'Funding by District'!D443)&gt;=1,"",ROW()-162)</f>
        <v>443</v>
      </c>
    </row>
    <row r="606" spans="2:3">
      <c r="B606" s="737" t="s">
        <v>1582</v>
      </c>
      <c r="C606" s="739">
        <f>IF(COUNTIF(CONTROL!$B$98:$B$147,'Funding by District'!D444)&gt;=1,"",ROW()-162)</f>
        <v>444</v>
      </c>
    </row>
    <row r="607" spans="2:3">
      <c r="B607" s="737" t="s">
        <v>1583</v>
      </c>
      <c r="C607" s="739">
        <f>IF(COUNTIF(CONTROL!$B$98:$B$147,'Funding by District'!D445)&gt;=1,"",ROW()-162)</f>
        <v>445</v>
      </c>
    </row>
    <row r="608" spans="2:3">
      <c r="B608" s="737" t="s">
        <v>1584</v>
      </c>
      <c r="C608" s="739">
        <f>IF(COUNTIF(CONTROL!$B$98:$B$147,'Funding by District'!D446)&gt;=1,"",ROW()-162)</f>
        <v>446</v>
      </c>
    </row>
    <row r="609" spans="2:3">
      <c r="B609" s="737" t="s">
        <v>1585</v>
      </c>
      <c r="C609" s="739">
        <f>IF(COUNTIF(CONTROL!$B$98:$B$147,'Funding by District'!D447)&gt;=1,"",ROW()-162)</f>
        <v>447</v>
      </c>
    </row>
    <row r="610" spans="2:3">
      <c r="B610" s="737" t="s">
        <v>1586</v>
      </c>
      <c r="C610" s="739">
        <f>IF(COUNTIF(CONTROL!$B$98:$B$147,'Funding by District'!D448)&gt;=1,"",ROW()-162)</f>
        <v>448</v>
      </c>
    </row>
    <row r="611" spans="2:3">
      <c r="B611" s="737" t="s">
        <v>1587</v>
      </c>
      <c r="C611" s="739">
        <f>IF(COUNTIF(CONTROL!$B$98:$B$147,'Funding by District'!D449)&gt;=1,"",ROW()-162)</f>
        <v>449</v>
      </c>
    </row>
    <row r="612" spans="2:3">
      <c r="B612" s="737" t="s">
        <v>1588</v>
      </c>
      <c r="C612" s="739">
        <f>IF(COUNTIF(CONTROL!$B$98:$B$147,'Funding by District'!D450)&gt;=1,"",ROW()-162)</f>
        <v>450</v>
      </c>
    </row>
    <row r="613" spans="2:3">
      <c r="B613" s="737" t="s">
        <v>1589</v>
      </c>
      <c r="C613" s="739">
        <f>IF(COUNTIF(CONTROL!$B$98:$B$147,'Funding by District'!D451)&gt;=1,"",ROW()-162)</f>
        <v>451</v>
      </c>
    </row>
    <row r="614" spans="2:3">
      <c r="B614" s="737" t="s">
        <v>1590</v>
      </c>
      <c r="C614" s="739">
        <f>IF(COUNTIF(CONTROL!$B$98:$B$147,'Funding by District'!D452)&gt;=1,"",ROW()-162)</f>
        <v>452</v>
      </c>
    </row>
    <row r="615" spans="2:3">
      <c r="B615" s="737" t="s">
        <v>1591</v>
      </c>
      <c r="C615" s="739">
        <f>IF(COUNTIF(CONTROL!$B$98:$B$147,'Funding by District'!D453)&gt;=1,"",ROW()-162)</f>
        <v>453</v>
      </c>
    </row>
    <row r="616" spans="2:3">
      <c r="B616" s="737" t="s">
        <v>1592</v>
      </c>
      <c r="C616" s="739">
        <f>IF(COUNTIF(CONTROL!$B$98:$B$147,'Funding by District'!D454)&gt;=1,"",ROW()-162)</f>
        <v>454</v>
      </c>
    </row>
    <row r="617" spans="2:3">
      <c r="B617" s="737" t="s">
        <v>1593</v>
      </c>
      <c r="C617" s="739">
        <f>IF(COUNTIF(CONTROL!$B$98:$B$147,'Funding by District'!D455)&gt;=1,"",ROW()-162)</f>
        <v>455</v>
      </c>
    </row>
    <row r="618" spans="2:3">
      <c r="B618" s="737" t="s">
        <v>1594</v>
      </c>
      <c r="C618" s="739">
        <f>IF(COUNTIF(CONTROL!$B$98:$B$147,'Funding by District'!D456)&gt;=1,"",ROW()-162)</f>
        <v>456</v>
      </c>
    </row>
    <row r="619" spans="2:3">
      <c r="B619" s="737" t="s">
        <v>1595</v>
      </c>
      <c r="C619" s="739">
        <f>IF(COUNTIF(CONTROL!$B$98:$B$147,'Funding by District'!D457)&gt;=1,"",ROW()-162)</f>
        <v>457</v>
      </c>
    </row>
    <row r="620" spans="2:3">
      <c r="B620" s="737" t="s">
        <v>1596</v>
      </c>
      <c r="C620" s="739">
        <f>IF(COUNTIF(CONTROL!$B$98:$B$147,'Funding by District'!D458)&gt;=1,"",ROW()-162)</f>
        <v>458</v>
      </c>
    </row>
    <row r="621" spans="2:3">
      <c r="B621" s="737" t="s">
        <v>1597</v>
      </c>
      <c r="C621" s="739">
        <f>IF(COUNTIF(CONTROL!$B$98:$B$147,'Funding by District'!D459)&gt;=1,"",ROW()-162)</f>
        <v>459</v>
      </c>
    </row>
    <row r="622" spans="2:3">
      <c r="B622" s="737" t="s">
        <v>1598</v>
      </c>
      <c r="C622" s="739">
        <f>IF(COUNTIF(CONTROL!$B$98:$B$147,'Funding by District'!D460)&gt;=1,"",ROW()-162)</f>
        <v>460</v>
      </c>
    </row>
    <row r="623" spans="2:3">
      <c r="B623" s="737" t="s">
        <v>1599</v>
      </c>
      <c r="C623" s="739">
        <f>IF(COUNTIF(CONTROL!$B$98:$B$147,'Funding by District'!D461)&gt;=1,"",ROW()-162)</f>
        <v>461</v>
      </c>
    </row>
    <row r="624" spans="2:3">
      <c r="B624" s="737" t="s">
        <v>1600</v>
      </c>
      <c r="C624" s="739">
        <f>IF(COUNTIF(CONTROL!$B$98:$B$147,'Funding by District'!D462)&gt;=1,"",ROW()-162)</f>
        <v>462</v>
      </c>
    </row>
    <row r="625" spans="2:3">
      <c r="B625" s="737" t="s">
        <v>1601</v>
      </c>
      <c r="C625" s="739">
        <f>IF(COUNTIF(CONTROL!$B$98:$B$147,'Funding by District'!D463)&gt;=1,"",ROW()-162)</f>
        <v>463</v>
      </c>
    </row>
    <row r="626" spans="2:3">
      <c r="B626" s="737" t="s">
        <v>1602</v>
      </c>
      <c r="C626" s="739">
        <f>IF(COUNTIF(CONTROL!$B$98:$B$147,'Funding by District'!D464)&gt;=1,"",ROW()-162)</f>
        <v>464</v>
      </c>
    </row>
    <row r="627" spans="2:3">
      <c r="B627" s="737" t="s">
        <v>1603</v>
      </c>
      <c r="C627" s="739">
        <f>IF(COUNTIF(CONTROL!$B$98:$B$147,'Funding by District'!D465)&gt;=1,"",ROW()-162)</f>
        <v>465</v>
      </c>
    </row>
    <row r="628" spans="2:3">
      <c r="B628" s="737" t="s">
        <v>1604</v>
      </c>
      <c r="C628" s="739">
        <f>IF(COUNTIF(CONTROL!$B$98:$B$147,'Funding by District'!D466)&gt;=1,"",ROW()-162)</f>
        <v>466</v>
      </c>
    </row>
    <row r="629" spans="2:3">
      <c r="B629" s="737" t="s">
        <v>1605</v>
      </c>
      <c r="C629" s="739">
        <f>IF(COUNTIF(CONTROL!$B$98:$B$147,'Funding by District'!D467)&gt;=1,"",ROW()-162)</f>
        <v>467</v>
      </c>
    </row>
    <row r="630" spans="2:3">
      <c r="B630" s="737" t="s">
        <v>1606</v>
      </c>
      <c r="C630" s="739">
        <f>IF(COUNTIF(CONTROL!$B$98:$B$147,'Funding by District'!D468)&gt;=1,"",ROW()-162)</f>
        <v>468</v>
      </c>
    </row>
    <row r="631" spans="2:3">
      <c r="B631" s="737" t="s">
        <v>1607</v>
      </c>
      <c r="C631" s="739">
        <f>IF(COUNTIF(CONTROL!$B$98:$B$147,'Funding by District'!D469)&gt;=1,"",ROW()-162)</f>
        <v>469</v>
      </c>
    </row>
    <row r="632" spans="2:3">
      <c r="B632" s="737" t="s">
        <v>1608</v>
      </c>
      <c r="C632" s="739">
        <f>IF(COUNTIF(CONTROL!$B$98:$B$147,'Funding by District'!D470)&gt;=1,"",ROW()-162)</f>
        <v>470</v>
      </c>
    </row>
    <row r="633" spans="2:3">
      <c r="B633" s="737" t="s">
        <v>1609</v>
      </c>
      <c r="C633" s="739">
        <f>IF(COUNTIF(CONTROL!$B$98:$B$147,'Funding by District'!D471)&gt;=1,"",ROW()-162)</f>
        <v>471</v>
      </c>
    </row>
    <row r="634" spans="2:3">
      <c r="B634" s="737" t="s">
        <v>1610</v>
      </c>
      <c r="C634" s="739">
        <f>IF(COUNTIF(CONTROL!$B$98:$B$147,'Funding by District'!D472)&gt;=1,"",ROW()-162)</f>
        <v>472</v>
      </c>
    </row>
    <row r="635" spans="2:3">
      <c r="B635" s="737" t="s">
        <v>1611</v>
      </c>
      <c r="C635" s="739">
        <f>IF(COUNTIF(CONTROL!$B$98:$B$147,'Funding by District'!D473)&gt;=1,"",ROW()-162)</f>
        <v>473</v>
      </c>
    </row>
    <row r="636" spans="2:3">
      <c r="B636" s="737" t="s">
        <v>1612</v>
      </c>
      <c r="C636" s="739">
        <f>IF(COUNTIF(CONTROL!$B$98:$B$147,'Funding by District'!D474)&gt;=1,"",ROW()-162)</f>
        <v>474</v>
      </c>
    </row>
    <row r="637" spans="2:3">
      <c r="B637" s="737" t="s">
        <v>1613</v>
      </c>
      <c r="C637" s="739">
        <f>IF(COUNTIF(CONTROL!$B$98:$B$147,'Funding by District'!D475)&gt;=1,"",ROW()-162)</f>
        <v>475</v>
      </c>
    </row>
    <row r="638" spans="2:3">
      <c r="B638" s="737" t="s">
        <v>1614</v>
      </c>
      <c r="C638" s="739">
        <f>IF(COUNTIF(CONTROL!$B$98:$B$147,'Funding by District'!D476)&gt;=1,"",ROW()-162)</f>
        <v>476</v>
      </c>
    </row>
    <row r="639" spans="2:3">
      <c r="B639" s="737" t="s">
        <v>1615</v>
      </c>
      <c r="C639" s="739">
        <f>IF(COUNTIF(CONTROL!$B$98:$B$147,'Funding by District'!D477)&gt;=1,"",ROW()-162)</f>
        <v>477</v>
      </c>
    </row>
    <row r="640" spans="2:3">
      <c r="B640" s="737" t="s">
        <v>1616</v>
      </c>
      <c r="C640" s="739">
        <f>IF(COUNTIF(CONTROL!$B$98:$B$147,'Funding by District'!D478)&gt;=1,"",ROW()-162)</f>
        <v>478</v>
      </c>
    </row>
    <row r="641" spans="2:3">
      <c r="B641" s="737" t="s">
        <v>1617</v>
      </c>
      <c r="C641" s="739">
        <f>IF(COUNTIF(CONTROL!$B$98:$B$147,'Funding by District'!D479)&gt;=1,"",ROW()-162)</f>
        <v>479</v>
      </c>
    </row>
    <row r="642" spans="2:3">
      <c r="B642" s="737" t="s">
        <v>1618</v>
      </c>
      <c r="C642" s="739">
        <f>IF(COUNTIF(CONTROL!$B$98:$B$147,'Funding by District'!D480)&gt;=1,"",ROW()-162)</f>
        <v>480</v>
      </c>
    </row>
    <row r="643" spans="2:3">
      <c r="B643" s="737" t="s">
        <v>1619</v>
      </c>
      <c r="C643" s="739">
        <f>IF(COUNTIF(CONTROL!$B$98:$B$147,'Funding by District'!D481)&gt;=1,"",ROW()-162)</f>
        <v>481</v>
      </c>
    </row>
    <row r="644" spans="2:3">
      <c r="B644" s="737" t="s">
        <v>1620</v>
      </c>
      <c r="C644" s="739">
        <f>IF(COUNTIF(CONTROL!$B$98:$B$147,'Funding by District'!D482)&gt;=1,"",ROW()-162)</f>
        <v>482</v>
      </c>
    </row>
    <row r="645" spans="2:3">
      <c r="B645" s="737" t="s">
        <v>1621</v>
      </c>
      <c r="C645" s="739">
        <f>IF(COUNTIF(CONTROL!$B$98:$B$147,'Funding by District'!D483)&gt;=1,"",ROW()-162)</f>
        <v>483</v>
      </c>
    </row>
    <row r="646" spans="2:3">
      <c r="B646" s="737" t="s">
        <v>1622</v>
      </c>
      <c r="C646" s="739">
        <f>IF(COUNTIF(CONTROL!$B$98:$B$147,'Funding by District'!D484)&gt;=1,"",ROW()-162)</f>
        <v>484</v>
      </c>
    </row>
    <row r="647" spans="2:3">
      <c r="B647" s="737" t="s">
        <v>1623</v>
      </c>
      <c r="C647" s="739">
        <f>IF(COUNTIF(CONTROL!$B$98:$B$147,'Funding by District'!D485)&gt;=1,"",ROW()-162)</f>
        <v>485</v>
      </c>
    </row>
    <row r="648" spans="2:3">
      <c r="B648" s="737" t="s">
        <v>1624</v>
      </c>
      <c r="C648" s="739">
        <f>IF(COUNTIF(CONTROL!$B$98:$B$147,'Funding by District'!D486)&gt;=1,"",ROW()-162)</f>
        <v>486</v>
      </c>
    </row>
    <row r="649" spans="2:3">
      <c r="B649" s="737" t="s">
        <v>1625</v>
      </c>
      <c r="C649" s="739">
        <f>IF(COUNTIF(CONTROL!$B$98:$B$147,'Funding by District'!D487)&gt;=1,"",ROW()-162)</f>
        <v>487</v>
      </c>
    </row>
    <row r="650" spans="2:3">
      <c r="B650" s="737" t="s">
        <v>1626</v>
      </c>
      <c r="C650" s="739">
        <f>IF(COUNTIF(CONTROL!$B$98:$B$147,'Funding by District'!D488)&gt;=1,"",ROW()-162)</f>
        <v>488</v>
      </c>
    </row>
    <row r="651" spans="2:3">
      <c r="B651" s="737" t="s">
        <v>1627</v>
      </c>
      <c r="C651" s="739">
        <f>IF(COUNTIF(CONTROL!$B$98:$B$147,'Funding by District'!D489)&gt;=1,"",ROW()-162)</f>
        <v>489</v>
      </c>
    </row>
    <row r="652" spans="2:3">
      <c r="B652" s="737" t="s">
        <v>1628</v>
      </c>
      <c r="C652" s="739">
        <f>IF(COUNTIF(CONTROL!$B$98:$B$147,'Funding by District'!D490)&gt;=1,"",ROW()-162)</f>
        <v>490</v>
      </c>
    </row>
    <row r="653" spans="2:3">
      <c r="B653" s="737" t="s">
        <v>1629</v>
      </c>
      <c r="C653" s="739">
        <f>IF(COUNTIF(CONTROL!$B$98:$B$147,'Funding by District'!D491)&gt;=1,"",ROW()-162)</f>
        <v>491</v>
      </c>
    </row>
    <row r="654" spans="2:3">
      <c r="B654" s="737" t="s">
        <v>1630</v>
      </c>
      <c r="C654" s="739">
        <f>IF(COUNTIF(CONTROL!$B$98:$B$147,'Funding by District'!D492)&gt;=1,"",ROW()-162)</f>
        <v>492</v>
      </c>
    </row>
    <row r="655" spans="2:3">
      <c r="B655" s="737" t="s">
        <v>1631</v>
      </c>
      <c r="C655" s="739">
        <f>IF(COUNTIF(CONTROL!$B$98:$B$147,'Funding by District'!D493)&gt;=1,"",ROW()-162)</f>
        <v>493</v>
      </c>
    </row>
    <row r="656" spans="2:3">
      <c r="B656" s="737" t="s">
        <v>1632</v>
      </c>
      <c r="C656" s="739">
        <f>IF(COUNTIF(CONTROL!$B$98:$B$147,'Funding by District'!D494)&gt;=1,"",ROW()-162)</f>
        <v>494</v>
      </c>
    </row>
    <row r="657" spans="2:3">
      <c r="B657" s="737" t="s">
        <v>1633</v>
      </c>
      <c r="C657" s="739">
        <f>IF(COUNTIF(CONTROL!$B$98:$B$147,'Funding by District'!D495)&gt;=1,"",ROW()-162)</f>
        <v>495</v>
      </c>
    </row>
    <row r="658" spans="2:3">
      <c r="B658" s="737" t="s">
        <v>1634</v>
      </c>
      <c r="C658" s="739">
        <f>IF(COUNTIF(CONTROL!$B$98:$B$147,'Funding by District'!D496)&gt;=1,"",ROW()-162)</f>
        <v>496</v>
      </c>
    </row>
    <row r="659" spans="2:3">
      <c r="B659" s="737" t="s">
        <v>1635</v>
      </c>
      <c r="C659" s="739">
        <f>IF(COUNTIF(CONTROL!$B$98:$B$147,'Funding by District'!D497)&gt;=1,"",ROW()-162)</f>
        <v>497</v>
      </c>
    </row>
    <row r="660" spans="2:3">
      <c r="B660" s="737" t="s">
        <v>1636</v>
      </c>
      <c r="C660" s="739">
        <f>IF(COUNTIF(CONTROL!$B$98:$B$147,'Funding by District'!D498)&gt;=1,"",ROW()-162)</f>
        <v>498</v>
      </c>
    </row>
    <row r="661" spans="2:3">
      <c r="B661" s="737" t="s">
        <v>1637</v>
      </c>
      <c r="C661" s="739">
        <f>IF(COUNTIF(CONTROL!$B$98:$B$147,'Funding by District'!D499)&gt;=1,"",ROW()-162)</f>
        <v>499</v>
      </c>
    </row>
    <row r="662" spans="2:3">
      <c r="B662" s="737" t="s">
        <v>1638</v>
      </c>
      <c r="C662" s="739">
        <f>IF(COUNTIF(CONTROL!$B$98:$B$147,'Funding by District'!D500)&gt;=1,"",ROW()-162)</f>
        <v>500</v>
      </c>
    </row>
    <row r="663" spans="2:3">
      <c r="B663" s="737" t="s">
        <v>1639</v>
      </c>
      <c r="C663" s="739">
        <f>IF(COUNTIF(CONTROL!$B$98:$B$147,'Funding by District'!D501)&gt;=1,"",ROW()-162)</f>
        <v>501</v>
      </c>
    </row>
    <row r="664" spans="2:3">
      <c r="B664" s="737" t="s">
        <v>1640</v>
      </c>
      <c r="C664" s="739">
        <f>IF(COUNTIF(CONTROL!$B$98:$B$147,'Funding by District'!D502)&gt;=1,"",ROW()-162)</f>
        <v>502</v>
      </c>
    </row>
    <row r="665" spans="2:3">
      <c r="B665" s="737" t="s">
        <v>1641</v>
      </c>
      <c r="C665" s="739">
        <f>IF(COUNTIF(CONTROL!$B$98:$B$147,'Funding by District'!D503)&gt;=1,"",ROW()-162)</f>
        <v>503</v>
      </c>
    </row>
    <row r="666" spans="2:3">
      <c r="B666" s="737" t="s">
        <v>1642</v>
      </c>
      <c r="C666" s="739">
        <f>IF(COUNTIF(CONTROL!$B$98:$B$147,'Funding by District'!D504)&gt;=1,"",ROW()-162)</f>
        <v>504</v>
      </c>
    </row>
    <row r="667" spans="2:3">
      <c r="B667" s="737" t="s">
        <v>1643</v>
      </c>
      <c r="C667" s="739">
        <f>IF(COUNTIF(CONTROL!$B$98:$B$147,'Funding by District'!D505)&gt;=1,"",ROW()-162)</f>
        <v>505</v>
      </c>
    </row>
    <row r="668" spans="2:3">
      <c r="B668" s="737" t="s">
        <v>1644</v>
      </c>
      <c r="C668" s="739">
        <f>IF(COUNTIF(CONTROL!$B$98:$B$147,'Funding by District'!D506)&gt;=1,"",ROW()-162)</f>
        <v>506</v>
      </c>
    </row>
    <row r="669" spans="2:3">
      <c r="B669" s="737" t="s">
        <v>1645</v>
      </c>
      <c r="C669" s="739">
        <f>IF(COUNTIF(CONTROL!$B$98:$B$147,'Funding by District'!D507)&gt;=1,"",ROW()-162)</f>
        <v>507</v>
      </c>
    </row>
    <row r="670" spans="2:3">
      <c r="B670" s="737" t="s">
        <v>1646</v>
      </c>
      <c r="C670" s="739">
        <f>IF(COUNTIF(CONTROL!$B$98:$B$147,'Funding by District'!D508)&gt;=1,"",ROW()-162)</f>
        <v>508</v>
      </c>
    </row>
    <row r="671" spans="2:3">
      <c r="B671" s="737" t="s">
        <v>1647</v>
      </c>
      <c r="C671" s="739">
        <f>IF(COUNTIF(CONTROL!$B$98:$B$147,'Funding by District'!D509)&gt;=1,"",ROW()-162)</f>
        <v>509</v>
      </c>
    </row>
    <row r="672" spans="2:3">
      <c r="B672" s="737" t="s">
        <v>1648</v>
      </c>
      <c r="C672" s="739">
        <f>IF(COUNTIF(CONTROL!$B$98:$B$147,'Funding by District'!D510)&gt;=1,"",ROW()-162)</f>
        <v>510</v>
      </c>
    </row>
    <row r="673" spans="2:3">
      <c r="B673" s="737" t="s">
        <v>1649</v>
      </c>
      <c r="C673" s="739">
        <f>IF(COUNTIF(CONTROL!$B$98:$B$147,'Funding by District'!D511)&gt;=1,"",ROW()-162)</f>
        <v>511</v>
      </c>
    </row>
    <row r="674" spans="2:3">
      <c r="B674" s="737" t="s">
        <v>1650</v>
      </c>
      <c r="C674" s="739">
        <f>IF(COUNTIF(CONTROL!$B$98:$B$147,'Funding by District'!D512)&gt;=1,"",ROW()-162)</f>
        <v>512</v>
      </c>
    </row>
    <row r="675" spans="2:3">
      <c r="B675" s="737" t="s">
        <v>1651</v>
      </c>
      <c r="C675" s="739">
        <f>IF(COUNTIF(CONTROL!$B$98:$B$147,'Funding by District'!D513)&gt;=1,"",ROW()-162)</f>
        <v>513</v>
      </c>
    </row>
    <row r="676" spans="2:3">
      <c r="B676" s="737" t="s">
        <v>1652</v>
      </c>
      <c r="C676" s="739">
        <f>IF(COUNTIF(CONTROL!$B$98:$B$147,'Funding by District'!D514)&gt;=1,"",ROW()-162)</f>
        <v>514</v>
      </c>
    </row>
    <row r="677" spans="2:3">
      <c r="B677" s="737" t="s">
        <v>1653</v>
      </c>
      <c r="C677" s="739">
        <f>IF(COUNTIF(CONTROL!$B$98:$B$147,'Funding by District'!D515)&gt;=1,"",ROW()-162)</f>
        <v>515</v>
      </c>
    </row>
    <row r="678" spans="2:3">
      <c r="B678" s="737" t="s">
        <v>1654</v>
      </c>
      <c r="C678" s="739">
        <f>IF(COUNTIF(CONTROL!$B$98:$B$147,'Funding by District'!D516)&gt;=1,"",ROW()-162)</f>
        <v>516</v>
      </c>
    </row>
    <row r="679" spans="2:3">
      <c r="B679" s="737" t="s">
        <v>1655</v>
      </c>
      <c r="C679" s="739">
        <f>IF(COUNTIF(CONTROL!$B$98:$B$147,'Funding by District'!D517)&gt;=1,"",ROW()-162)</f>
        <v>517</v>
      </c>
    </row>
    <row r="680" spans="2:3">
      <c r="B680" s="737" t="s">
        <v>1656</v>
      </c>
      <c r="C680" s="739">
        <f>IF(COUNTIF(CONTROL!$B$98:$B$147,'Funding by District'!D518)&gt;=1,"",ROW()-162)</f>
        <v>518</v>
      </c>
    </row>
    <row r="681" spans="2:3">
      <c r="B681" s="737" t="s">
        <v>1657</v>
      </c>
      <c r="C681" s="739">
        <f>IF(COUNTIF(CONTROL!$B$98:$B$147,'Funding by District'!D519)&gt;=1,"",ROW()-162)</f>
        <v>519</v>
      </c>
    </row>
    <row r="682" spans="2:3">
      <c r="B682" s="737" t="s">
        <v>1658</v>
      </c>
      <c r="C682" s="739">
        <f>IF(COUNTIF(CONTROL!$B$98:$B$147,'Funding by District'!D520)&gt;=1,"",ROW()-162)</f>
        <v>520</v>
      </c>
    </row>
    <row r="683" spans="2:3">
      <c r="B683" s="737" t="s">
        <v>1659</v>
      </c>
      <c r="C683" s="739">
        <f>IF(COUNTIF(CONTROL!$B$98:$B$147,'Funding by District'!D521)&gt;=1,"",ROW()-162)</f>
        <v>521</v>
      </c>
    </row>
    <row r="684" spans="2:3">
      <c r="B684" s="737" t="s">
        <v>1660</v>
      </c>
      <c r="C684" s="739">
        <f>IF(COUNTIF(CONTROL!$B$98:$B$147,'Funding by District'!D522)&gt;=1,"",ROW()-162)</f>
        <v>522</v>
      </c>
    </row>
    <row r="685" spans="2:3">
      <c r="B685" s="737" t="s">
        <v>1661</v>
      </c>
      <c r="C685" s="739">
        <f>IF(COUNTIF(CONTROL!$B$98:$B$147,'Funding by District'!D523)&gt;=1,"",ROW()-162)</f>
        <v>523</v>
      </c>
    </row>
    <row r="686" spans="2:3">
      <c r="B686" s="737" t="s">
        <v>1662</v>
      </c>
      <c r="C686" s="739">
        <f>IF(COUNTIF(CONTROL!$B$98:$B$147,'Funding by District'!D524)&gt;=1,"",ROW()-162)</f>
        <v>524</v>
      </c>
    </row>
    <row r="687" spans="2:3">
      <c r="B687" s="737" t="s">
        <v>1663</v>
      </c>
      <c r="C687" s="739">
        <f>IF(COUNTIF(CONTROL!$B$98:$B$147,'Funding by District'!D525)&gt;=1,"",ROW()-162)</f>
        <v>525</v>
      </c>
    </row>
    <row r="688" spans="2:3">
      <c r="B688" s="737" t="s">
        <v>1664</v>
      </c>
      <c r="C688" s="739">
        <f>IF(COUNTIF(CONTROL!$B$98:$B$147,'Funding by District'!D526)&gt;=1,"",ROW()-162)</f>
        <v>526</v>
      </c>
    </row>
    <row r="689" spans="2:3">
      <c r="B689" s="737" t="s">
        <v>1665</v>
      </c>
      <c r="C689" s="739">
        <f>IF(COUNTIF(CONTROL!$B$98:$B$147,'Funding by District'!D527)&gt;=1,"",ROW()-162)</f>
        <v>527</v>
      </c>
    </row>
    <row r="690" spans="2:3">
      <c r="B690" s="737" t="s">
        <v>1666</v>
      </c>
      <c r="C690" s="739">
        <f>IF(COUNTIF(CONTROL!$B$98:$B$147,'Funding by District'!D528)&gt;=1,"",ROW()-162)</f>
        <v>528</v>
      </c>
    </row>
    <row r="691" spans="2:3">
      <c r="B691" s="737" t="s">
        <v>1667</v>
      </c>
      <c r="C691" s="739">
        <f>IF(COUNTIF(CONTROL!$B$98:$B$147,'Funding by District'!D529)&gt;=1,"",ROW()-162)</f>
        <v>529</v>
      </c>
    </row>
    <row r="692" spans="2:3">
      <c r="B692" s="737" t="s">
        <v>1668</v>
      </c>
      <c r="C692" s="739">
        <f>IF(COUNTIF(CONTROL!$B$98:$B$147,'Funding by District'!D530)&gt;=1,"",ROW()-162)</f>
        <v>530</v>
      </c>
    </row>
    <row r="693" spans="2:3">
      <c r="B693" s="737" t="s">
        <v>1669</v>
      </c>
      <c r="C693" s="739">
        <f>IF(COUNTIF(CONTROL!$B$98:$B$147,'Funding by District'!D531)&gt;=1,"",ROW()-162)</f>
        <v>531</v>
      </c>
    </row>
    <row r="694" spans="2:3">
      <c r="B694" s="737" t="s">
        <v>1670</v>
      </c>
      <c r="C694" s="739">
        <f>IF(COUNTIF(CONTROL!$B$98:$B$147,'Funding by District'!D532)&gt;=1,"",ROW()-162)</f>
        <v>532</v>
      </c>
    </row>
    <row r="695" spans="2:3">
      <c r="B695" s="737" t="s">
        <v>1671</v>
      </c>
      <c r="C695" s="739">
        <f>IF(COUNTIF(CONTROL!$B$98:$B$147,'Funding by District'!D533)&gt;=1,"",ROW()-162)</f>
        <v>533</v>
      </c>
    </row>
    <row r="696" spans="2:3">
      <c r="B696" s="737" t="s">
        <v>1672</v>
      </c>
      <c r="C696" s="739">
        <f>IF(COUNTIF(CONTROL!$B$98:$B$147,'Funding by District'!D534)&gt;=1,"",ROW()-162)</f>
        <v>534</v>
      </c>
    </row>
    <row r="697" spans="2:3">
      <c r="B697" s="737" t="s">
        <v>1673</v>
      </c>
      <c r="C697" s="739">
        <f>IF(COUNTIF(CONTROL!$B$98:$B$147,'Funding by District'!D535)&gt;=1,"",ROW()-162)</f>
        <v>535</v>
      </c>
    </row>
    <row r="698" spans="2:3">
      <c r="B698" s="737" t="s">
        <v>1674</v>
      </c>
      <c r="C698" s="739">
        <f>IF(COUNTIF(CONTROL!$B$98:$B$147,'Funding by District'!D536)&gt;=1,"",ROW()-162)</f>
        <v>536</v>
      </c>
    </row>
    <row r="699" spans="2:3">
      <c r="B699" s="737" t="s">
        <v>1675</v>
      </c>
      <c r="C699" s="739">
        <f>IF(COUNTIF(CONTROL!$B$98:$B$147,'Funding by District'!D537)&gt;=1,"",ROW()-162)</f>
        <v>537</v>
      </c>
    </row>
    <row r="700" spans="2:3">
      <c r="B700" s="737" t="s">
        <v>1676</v>
      </c>
      <c r="C700" s="739">
        <f>IF(COUNTIF(CONTROL!$B$98:$B$147,'Funding by District'!D538)&gt;=1,"",ROW()-162)</f>
        <v>538</v>
      </c>
    </row>
    <row r="701" spans="2:3">
      <c r="B701" s="737" t="s">
        <v>1677</v>
      </c>
      <c r="C701" s="739">
        <f>IF(COUNTIF(CONTROL!$B$98:$B$147,'Funding by District'!D539)&gt;=1,"",ROW()-162)</f>
        <v>539</v>
      </c>
    </row>
    <row r="702" spans="2:3">
      <c r="B702" s="737" t="s">
        <v>1678</v>
      </c>
      <c r="C702" s="739">
        <f>IF(COUNTIF(CONTROL!$B$98:$B$147,'Funding by District'!D540)&gt;=1,"",ROW()-162)</f>
        <v>540</v>
      </c>
    </row>
    <row r="703" spans="2:3">
      <c r="B703" s="737" t="s">
        <v>1679</v>
      </c>
      <c r="C703" s="739">
        <f>IF(COUNTIF(CONTROL!$B$98:$B$147,'Funding by District'!D541)&gt;=1,"",ROW()-162)</f>
        <v>541</v>
      </c>
    </row>
    <row r="704" spans="2:3">
      <c r="B704" s="737" t="s">
        <v>1680</v>
      </c>
      <c r="C704" s="739">
        <f>IF(COUNTIF(CONTROL!$B$98:$B$147,'Funding by District'!D542)&gt;=1,"",ROW()-162)</f>
        <v>542</v>
      </c>
    </row>
    <row r="705" spans="2:3">
      <c r="B705" s="737" t="s">
        <v>1681</v>
      </c>
      <c r="C705" s="739">
        <f>IF(COUNTIF(CONTROL!$B$98:$B$147,'Funding by District'!D543)&gt;=1,"",ROW()-162)</f>
        <v>543</v>
      </c>
    </row>
    <row r="706" spans="2:3">
      <c r="B706" s="737" t="s">
        <v>1682</v>
      </c>
      <c r="C706" s="739">
        <f>IF(COUNTIF(CONTROL!$B$98:$B$147,'Funding by District'!D544)&gt;=1,"",ROW()-162)</f>
        <v>544</v>
      </c>
    </row>
    <row r="707" spans="2:3">
      <c r="B707" s="737" t="s">
        <v>1683</v>
      </c>
      <c r="C707" s="739">
        <f>IF(COUNTIF(CONTROL!$B$98:$B$147,'Funding by District'!D545)&gt;=1,"",ROW()-162)</f>
        <v>545</v>
      </c>
    </row>
    <row r="708" spans="2:3">
      <c r="B708" s="737" t="s">
        <v>1684</v>
      </c>
      <c r="C708" s="739">
        <f>IF(COUNTIF(CONTROL!$B$98:$B$147,'Funding by District'!D546)&gt;=1,"",ROW()-162)</f>
        <v>546</v>
      </c>
    </row>
    <row r="709" spans="2:3">
      <c r="B709" s="737" t="s">
        <v>1685</v>
      </c>
      <c r="C709" s="739">
        <f>IF(COUNTIF(CONTROL!$B$98:$B$147,'Funding by District'!D547)&gt;=1,"",ROW()-162)</f>
        <v>547</v>
      </c>
    </row>
    <row r="710" spans="2:3">
      <c r="B710" s="737" t="s">
        <v>1686</v>
      </c>
      <c r="C710" s="739">
        <f>IF(COUNTIF(CONTROL!$B$98:$B$147,'Funding by District'!D548)&gt;=1,"",ROW()-162)</f>
        <v>548</v>
      </c>
    </row>
    <row r="711" spans="2:3">
      <c r="B711" s="737" t="s">
        <v>1687</v>
      </c>
      <c r="C711" s="739">
        <f>IF(COUNTIF(CONTROL!$B$98:$B$147,'Funding by District'!D549)&gt;=1,"",ROW()-162)</f>
        <v>549</v>
      </c>
    </row>
    <row r="712" spans="2:3">
      <c r="B712" s="737" t="s">
        <v>1688</v>
      </c>
      <c r="C712" s="739">
        <f>IF(COUNTIF(CONTROL!$B$98:$B$147,'Funding by District'!D550)&gt;=1,"",ROW()-162)</f>
        <v>550</v>
      </c>
    </row>
    <row r="713" spans="2:3">
      <c r="B713" s="737" t="s">
        <v>1689</v>
      </c>
      <c r="C713" s="739">
        <f>IF(COUNTIF(CONTROL!$B$98:$B$147,'Funding by District'!D551)&gt;=1,"",ROW()-162)</f>
        <v>551</v>
      </c>
    </row>
    <row r="714" spans="2:3">
      <c r="B714" s="737" t="s">
        <v>1690</v>
      </c>
      <c r="C714" s="739">
        <f>IF(COUNTIF(CONTROL!$B$98:$B$147,'Funding by District'!D552)&gt;=1,"",ROW()-162)</f>
        <v>552</v>
      </c>
    </row>
    <row r="715" spans="2:3">
      <c r="B715" s="737" t="s">
        <v>1691</v>
      </c>
      <c r="C715" s="739">
        <f>IF(COUNTIF(CONTROL!$B$98:$B$147,'Funding by District'!D553)&gt;=1,"",ROW()-162)</f>
        <v>553</v>
      </c>
    </row>
    <row r="716" spans="2:3">
      <c r="B716" s="737" t="s">
        <v>1692</v>
      </c>
      <c r="C716" s="739">
        <f>IF(COUNTIF(CONTROL!$B$98:$B$147,'Funding by District'!D554)&gt;=1,"",ROW()-162)</f>
        <v>554</v>
      </c>
    </row>
    <row r="717" spans="2:3">
      <c r="B717" s="737" t="s">
        <v>1693</v>
      </c>
      <c r="C717" s="739">
        <f>IF(COUNTIF(CONTROL!$B$98:$B$147,'Funding by District'!D555)&gt;=1,"",ROW()-162)</f>
        <v>555</v>
      </c>
    </row>
    <row r="718" spans="2:3">
      <c r="B718" s="737" t="s">
        <v>1694</v>
      </c>
      <c r="C718" s="739">
        <f>IF(COUNTIF(CONTROL!$B$98:$B$147,'Funding by District'!D556)&gt;=1,"",ROW()-162)</f>
        <v>556</v>
      </c>
    </row>
    <row r="719" spans="2:3">
      <c r="B719" s="737" t="s">
        <v>1695</v>
      </c>
      <c r="C719" s="739">
        <f>IF(COUNTIF(CONTROL!$B$98:$B$147,'Funding by District'!D557)&gt;=1,"",ROW()-162)</f>
        <v>557</v>
      </c>
    </row>
    <row r="720" spans="2:3">
      <c r="B720" s="737" t="s">
        <v>1696</v>
      </c>
      <c r="C720" s="739">
        <f>IF(COUNTIF(CONTROL!$B$98:$B$147,'Funding by District'!D558)&gt;=1,"",ROW()-162)</f>
        <v>558</v>
      </c>
    </row>
    <row r="721" spans="2:3">
      <c r="B721" s="737" t="s">
        <v>1697</v>
      </c>
      <c r="C721" s="739">
        <f>IF(COUNTIF(CONTROL!$B$98:$B$147,'Funding by District'!D559)&gt;=1,"",ROW()-162)</f>
        <v>559</v>
      </c>
    </row>
    <row r="722" spans="2:3">
      <c r="B722" s="737" t="s">
        <v>1698</v>
      </c>
      <c r="C722" s="739">
        <f>IF(COUNTIF(CONTROL!$B$98:$B$147,'Funding by District'!D560)&gt;=1,"",ROW()-162)</f>
        <v>560</v>
      </c>
    </row>
    <row r="723" spans="2:3">
      <c r="B723" s="737" t="s">
        <v>1699</v>
      </c>
      <c r="C723" s="739">
        <f>IF(COUNTIF(CONTROL!$B$98:$B$147,'Funding by District'!D561)&gt;=1,"",ROW()-162)</f>
        <v>561</v>
      </c>
    </row>
    <row r="724" spans="2:3">
      <c r="B724" s="737" t="s">
        <v>1700</v>
      </c>
      <c r="C724" s="739">
        <f>IF(COUNTIF(CONTROL!$B$98:$B$147,'Funding by District'!D562)&gt;=1,"",ROW()-162)</f>
        <v>562</v>
      </c>
    </row>
    <row r="725" spans="2:3">
      <c r="B725" s="737" t="s">
        <v>1701</v>
      </c>
      <c r="C725" s="739">
        <f>IF(COUNTIF(CONTROL!$B$98:$B$147,'Funding by District'!D563)&gt;=1,"",ROW()-162)</f>
        <v>563</v>
      </c>
    </row>
    <row r="726" spans="2:3">
      <c r="B726" s="737" t="s">
        <v>1702</v>
      </c>
      <c r="C726" s="739">
        <f>IF(COUNTIF(CONTROL!$B$98:$B$147,'Funding by District'!D564)&gt;=1,"",ROW()-162)</f>
        <v>564</v>
      </c>
    </row>
    <row r="727" spans="2:3">
      <c r="B727" s="737" t="s">
        <v>1703</v>
      </c>
      <c r="C727" s="739">
        <f>IF(COUNTIF(CONTROL!$B$98:$B$147,'Funding by District'!D565)&gt;=1,"",ROW()-162)</f>
        <v>565</v>
      </c>
    </row>
    <row r="728" spans="2:3">
      <c r="B728" s="737" t="s">
        <v>1704</v>
      </c>
      <c r="C728" s="739">
        <f>IF(COUNTIF(CONTROL!$B$98:$B$147,'Funding by District'!D566)&gt;=1,"",ROW()-162)</f>
        <v>566</v>
      </c>
    </row>
    <row r="729" spans="2:3">
      <c r="B729" s="737" t="s">
        <v>1705</v>
      </c>
      <c r="C729" s="739">
        <f>IF(COUNTIF(CONTROL!$B$98:$B$147,'Funding by District'!D567)&gt;=1,"",ROW()-162)</f>
        <v>567</v>
      </c>
    </row>
    <row r="730" spans="2:3">
      <c r="B730" s="737" t="s">
        <v>1706</v>
      </c>
      <c r="C730" s="739">
        <f>IF(COUNTIF(CONTROL!$B$98:$B$147,'Funding by District'!D568)&gt;=1,"",ROW()-162)</f>
        <v>568</v>
      </c>
    </row>
    <row r="731" spans="2:3">
      <c r="B731" s="737" t="s">
        <v>1707</v>
      </c>
      <c r="C731" s="739">
        <f>IF(COUNTIF(CONTROL!$B$98:$B$147,'Funding by District'!D569)&gt;=1,"",ROW()-162)</f>
        <v>569</v>
      </c>
    </row>
    <row r="732" spans="2:3">
      <c r="B732" s="737" t="s">
        <v>1708</v>
      </c>
      <c r="C732" s="739">
        <f>IF(COUNTIF(CONTROL!$B$98:$B$147,'Funding by District'!D570)&gt;=1,"",ROW()-162)</f>
        <v>570</v>
      </c>
    </row>
    <row r="733" spans="2:3">
      <c r="B733" s="737" t="s">
        <v>1709</v>
      </c>
      <c r="C733" s="739">
        <f>IF(COUNTIF(CONTROL!$B$98:$B$147,'Funding by District'!D571)&gt;=1,"",ROW()-162)</f>
        <v>571</v>
      </c>
    </row>
    <row r="734" spans="2:3">
      <c r="B734" s="737" t="s">
        <v>1710</v>
      </c>
      <c r="C734" s="739">
        <f>IF(COUNTIF(CONTROL!$B$98:$B$147,'Funding by District'!D572)&gt;=1,"",ROW()-162)</f>
        <v>572</v>
      </c>
    </row>
    <row r="735" spans="2:3">
      <c r="B735" s="737" t="s">
        <v>1711</v>
      </c>
      <c r="C735" s="739">
        <f>IF(COUNTIF(CONTROL!$B$98:$B$147,'Funding by District'!D573)&gt;=1,"",ROW()-162)</f>
        <v>573</v>
      </c>
    </row>
    <row r="736" spans="2:3">
      <c r="B736" s="737" t="s">
        <v>1712</v>
      </c>
      <c r="C736" s="739">
        <f>IF(COUNTIF(CONTROL!$B$98:$B$147,'Funding by District'!D574)&gt;=1,"",ROW()-162)</f>
        <v>574</v>
      </c>
    </row>
    <row r="737" spans="2:3">
      <c r="B737" s="737" t="s">
        <v>1713</v>
      </c>
      <c r="C737" s="739">
        <f>IF(COUNTIF(CONTROL!$B$98:$B$147,'Funding by District'!D575)&gt;=1,"",ROW()-162)</f>
        <v>575</v>
      </c>
    </row>
    <row r="738" spans="2:3">
      <c r="B738" s="737" t="s">
        <v>1714</v>
      </c>
      <c r="C738" s="739">
        <f>IF(COUNTIF(CONTROL!$B$98:$B$147,'Funding by District'!D576)&gt;=1,"",ROW()-162)</f>
        <v>576</v>
      </c>
    </row>
    <row r="739" spans="2:3">
      <c r="B739" s="737" t="s">
        <v>1715</v>
      </c>
      <c r="C739" s="739">
        <f>IF(COUNTIF(CONTROL!$B$98:$B$147,'Funding by District'!D577)&gt;=1,"",ROW()-162)</f>
        <v>577</v>
      </c>
    </row>
    <row r="740" spans="2:3">
      <c r="B740" s="737" t="s">
        <v>1716</v>
      </c>
      <c r="C740" s="739">
        <f>IF(COUNTIF(CONTROL!$B$98:$B$147,'Funding by District'!D578)&gt;=1,"",ROW()-162)</f>
        <v>578</v>
      </c>
    </row>
    <row r="741" spans="2:3">
      <c r="B741" s="737" t="s">
        <v>1717</v>
      </c>
      <c r="C741" s="739">
        <f>IF(COUNTIF(CONTROL!$B$98:$B$147,'Funding by District'!D579)&gt;=1,"",ROW()-162)</f>
        <v>579</v>
      </c>
    </row>
    <row r="742" spans="2:3">
      <c r="B742" s="737" t="s">
        <v>1718</v>
      </c>
      <c r="C742" s="739">
        <f>IF(COUNTIF(CONTROL!$B$98:$B$147,'Funding by District'!D580)&gt;=1,"",ROW()-162)</f>
        <v>580</v>
      </c>
    </row>
    <row r="743" spans="2:3">
      <c r="B743" s="737" t="s">
        <v>1719</v>
      </c>
      <c r="C743" s="739">
        <f>IF(COUNTIF(CONTROL!$B$98:$B$147,'Funding by District'!D581)&gt;=1,"",ROW()-162)</f>
        <v>581</v>
      </c>
    </row>
    <row r="744" spans="2:3">
      <c r="B744" s="737" t="s">
        <v>1720</v>
      </c>
      <c r="C744" s="739">
        <f>IF(COUNTIF(CONTROL!$B$98:$B$147,'Funding by District'!D582)&gt;=1,"",ROW()-162)</f>
        <v>582</v>
      </c>
    </row>
    <row r="745" spans="2:3">
      <c r="B745" s="737" t="s">
        <v>1721</v>
      </c>
      <c r="C745" s="739">
        <f>IF(COUNTIF(CONTROL!$B$98:$B$147,'Funding by District'!D583)&gt;=1,"",ROW()-162)</f>
        <v>583</v>
      </c>
    </row>
    <row r="746" spans="2:3">
      <c r="B746" s="737" t="s">
        <v>1722</v>
      </c>
      <c r="C746" s="739">
        <f>IF(COUNTIF(CONTROL!$B$98:$B$147,'Funding by District'!D584)&gt;=1,"",ROW()-162)</f>
        <v>584</v>
      </c>
    </row>
    <row r="747" spans="2:3">
      <c r="B747" s="737" t="s">
        <v>1723</v>
      </c>
      <c r="C747" s="739">
        <f>IF(COUNTIF(CONTROL!$B$98:$B$147,'Funding by District'!D585)&gt;=1,"",ROW()-162)</f>
        <v>585</v>
      </c>
    </row>
    <row r="748" spans="2:3">
      <c r="B748" s="737" t="s">
        <v>1724</v>
      </c>
      <c r="C748" s="739">
        <f>IF(COUNTIF(CONTROL!$B$98:$B$147,'Funding by District'!D586)&gt;=1,"",ROW()-162)</f>
        <v>586</v>
      </c>
    </row>
    <row r="749" spans="2:3">
      <c r="B749" s="737" t="s">
        <v>1725</v>
      </c>
      <c r="C749" s="739">
        <f>IF(COUNTIF(CONTROL!$B$98:$B$147,'Funding by District'!D587)&gt;=1,"",ROW()-162)</f>
        <v>587</v>
      </c>
    </row>
    <row r="750" spans="2:3">
      <c r="B750" s="737" t="s">
        <v>1726</v>
      </c>
      <c r="C750" s="739">
        <f>IF(COUNTIF(CONTROL!$B$98:$B$147,'Funding by District'!D588)&gt;=1,"",ROW()-162)</f>
        <v>588</v>
      </c>
    </row>
    <row r="751" spans="2:3">
      <c r="B751" s="737" t="s">
        <v>1727</v>
      </c>
      <c r="C751" s="739">
        <f>IF(COUNTIF(CONTROL!$B$98:$B$147,'Funding by District'!D589)&gt;=1,"",ROW()-162)</f>
        <v>589</v>
      </c>
    </row>
    <row r="752" spans="2:3">
      <c r="B752" s="737" t="s">
        <v>1728</v>
      </c>
      <c r="C752" s="739">
        <f>IF(COUNTIF(CONTROL!$B$98:$B$147,'Funding by District'!D590)&gt;=1,"",ROW()-162)</f>
        <v>590</v>
      </c>
    </row>
    <row r="753" spans="2:3">
      <c r="B753" s="737" t="s">
        <v>1729</v>
      </c>
      <c r="C753" s="739">
        <f>IF(COUNTIF(CONTROL!$B$98:$B$147,'Funding by District'!D591)&gt;=1,"",ROW()-162)</f>
        <v>591</v>
      </c>
    </row>
    <row r="754" spans="2:3">
      <c r="B754" s="737" t="s">
        <v>1730</v>
      </c>
      <c r="C754" s="739">
        <f>IF(COUNTIF(CONTROL!$B$98:$B$147,'Funding by District'!D592)&gt;=1,"",ROW()-162)</f>
        <v>592</v>
      </c>
    </row>
    <row r="755" spans="2:3">
      <c r="B755" s="737" t="s">
        <v>1731</v>
      </c>
      <c r="C755" s="739">
        <f>IF(COUNTIF(CONTROL!$B$98:$B$147,'Funding by District'!D593)&gt;=1,"",ROW()-162)</f>
        <v>593</v>
      </c>
    </row>
    <row r="756" spans="2:3">
      <c r="B756" s="737" t="s">
        <v>1732</v>
      </c>
      <c r="C756" s="739">
        <f>IF(COUNTIF(CONTROL!$B$98:$B$147,'Funding by District'!D594)&gt;=1,"",ROW()-162)</f>
        <v>594</v>
      </c>
    </row>
    <row r="757" spans="2:3">
      <c r="B757" s="737" t="s">
        <v>1733</v>
      </c>
      <c r="C757" s="739">
        <f>IF(COUNTIF(CONTROL!$B$98:$B$147,'Funding by District'!D595)&gt;=1,"",ROW()-162)</f>
        <v>595</v>
      </c>
    </row>
    <row r="758" spans="2:3">
      <c r="B758" s="737" t="s">
        <v>1734</v>
      </c>
      <c r="C758" s="739">
        <f>IF(COUNTIF(CONTROL!$B$98:$B$147,'Funding by District'!D596)&gt;=1,"",ROW()-162)</f>
        <v>596</v>
      </c>
    </row>
    <row r="759" spans="2:3">
      <c r="B759" s="737" t="s">
        <v>1735</v>
      </c>
      <c r="C759" s="739">
        <f>IF(COUNTIF(CONTROL!$B$98:$B$147,'Funding by District'!D597)&gt;=1,"",ROW()-162)</f>
        <v>597</v>
      </c>
    </row>
    <row r="760" spans="2:3">
      <c r="B760" s="737" t="s">
        <v>1736</v>
      </c>
      <c r="C760" s="739">
        <f>IF(COUNTIF(CONTROL!$B$98:$B$147,'Funding by District'!D598)&gt;=1,"",ROW()-162)</f>
        <v>598</v>
      </c>
    </row>
    <row r="761" spans="2:3">
      <c r="B761" s="737" t="s">
        <v>1737</v>
      </c>
      <c r="C761" s="739">
        <f>IF(COUNTIF(CONTROL!$B$98:$B$147,'Funding by District'!D599)&gt;=1,"",ROW()-162)</f>
        <v>599</v>
      </c>
    </row>
    <row r="762" spans="2:3">
      <c r="B762" s="737" t="s">
        <v>1738</v>
      </c>
      <c r="C762" s="739">
        <f>IF(COUNTIF(CONTROL!$B$98:$B$147,'Funding by District'!D600)&gt;=1,"",ROW()-162)</f>
        <v>600</v>
      </c>
    </row>
    <row r="763" spans="2:3">
      <c r="B763" s="737" t="s">
        <v>1739</v>
      </c>
      <c r="C763" s="739">
        <f>IF(COUNTIF(CONTROL!$B$98:$B$147,'Funding by District'!D601)&gt;=1,"",ROW()-162)</f>
        <v>601</v>
      </c>
    </row>
    <row r="764" spans="2:3">
      <c r="B764" s="737" t="s">
        <v>1740</v>
      </c>
      <c r="C764" s="739">
        <f>IF(COUNTIF(CONTROL!$B$98:$B$147,'Funding by District'!D602)&gt;=1,"",ROW()-162)</f>
        <v>602</v>
      </c>
    </row>
    <row r="765" spans="2:3">
      <c r="B765" s="737" t="s">
        <v>1741</v>
      </c>
      <c r="C765" s="739">
        <f>IF(COUNTIF(CONTROL!$B$98:$B$147,'Funding by District'!D603)&gt;=1,"",ROW()-162)</f>
        <v>603</v>
      </c>
    </row>
    <row r="766" spans="2:3">
      <c r="B766" s="737" t="s">
        <v>1742</v>
      </c>
      <c r="C766" s="739">
        <f>IF(COUNTIF(CONTROL!$B$98:$B$147,'Funding by District'!D604)&gt;=1,"",ROW()-162)</f>
        <v>604</v>
      </c>
    </row>
    <row r="767" spans="2:3">
      <c r="B767" s="737" t="s">
        <v>1743</v>
      </c>
      <c r="C767" s="739">
        <f>IF(COUNTIF(CONTROL!$B$98:$B$147,'Funding by District'!D605)&gt;=1,"",ROW()-162)</f>
        <v>605</v>
      </c>
    </row>
    <row r="768" spans="2:3">
      <c r="B768" s="737" t="s">
        <v>1744</v>
      </c>
      <c r="C768" s="739">
        <f>IF(COUNTIF(CONTROL!$B$98:$B$147,'Funding by District'!D606)&gt;=1,"",ROW()-162)</f>
        <v>606</v>
      </c>
    </row>
    <row r="769" spans="2:3">
      <c r="B769" s="737" t="s">
        <v>1745</v>
      </c>
      <c r="C769" s="739">
        <f>IF(COUNTIF(CONTROL!$B$98:$B$147,'Funding by District'!D607)&gt;=1,"",ROW()-162)</f>
        <v>607</v>
      </c>
    </row>
    <row r="770" spans="2:3">
      <c r="B770" s="737" t="s">
        <v>1746</v>
      </c>
      <c r="C770" s="739">
        <f>IF(COUNTIF(CONTROL!$B$98:$B$147,'Funding by District'!D608)&gt;=1,"",ROW()-162)</f>
        <v>608</v>
      </c>
    </row>
    <row r="771" spans="2:3">
      <c r="B771" s="737" t="s">
        <v>1747</v>
      </c>
      <c r="C771" s="739">
        <f>IF(COUNTIF(CONTROL!$B$98:$B$147,'Funding by District'!D609)&gt;=1,"",ROW()-162)</f>
        <v>609</v>
      </c>
    </row>
    <row r="772" spans="2:3">
      <c r="B772" s="737" t="s">
        <v>1748</v>
      </c>
      <c r="C772" s="739">
        <f>IF(COUNTIF(CONTROL!$B$98:$B$147,'Funding by District'!D610)&gt;=1,"",ROW()-162)</f>
        <v>610</v>
      </c>
    </row>
    <row r="773" spans="2:3">
      <c r="B773" s="737" t="s">
        <v>1749</v>
      </c>
      <c r="C773" s="739">
        <f>IF(COUNTIF(CONTROL!$B$98:$B$147,'Funding by District'!D611)&gt;=1,"",ROW()-162)</f>
        <v>611</v>
      </c>
    </row>
    <row r="774" spans="2:3">
      <c r="B774" s="737" t="s">
        <v>1750</v>
      </c>
      <c r="C774" s="739">
        <f>IF(COUNTIF(CONTROL!$B$98:$B$147,'Funding by District'!D612)&gt;=1,"",ROW()-162)</f>
        <v>612</v>
      </c>
    </row>
    <row r="775" spans="2:3">
      <c r="B775" s="737" t="s">
        <v>1751</v>
      </c>
      <c r="C775" s="739">
        <f>IF(COUNTIF(CONTROL!$B$98:$B$147,'Funding by District'!D613)&gt;=1,"",ROW()-162)</f>
        <v>613</v>
      </c>
    </row>
    <row r="776" spans="2:3">
      <c r="B776" s="737" t="s">
        <v>1752</v>
      </c>
      <c r="C776" s="739">
        <f>IF(COUNTIF(CONTROL!$B$98:$B$147,'Funding by District'!D614)&gt;=1,"",ROW()-162)</f>
        <v>614</v>
      </c>
    </row>
    <row r="777" spans="2:3">
      <c r="B777" s="737" t="s">
        <v>1753</v>
      </c>
      <c r="C777" s="739">
        <f>IF(COUNTIF(CONTROL!$B$98:$B$147,'Funding by District'!D615)&gt;=1,"",ROW()-162)</f>
        <v>615</v>
      </c>
    </row>
    <row r="778" spans="2:3">
      <c r="B778" s="737" t="s">
        <v>1754</v>
      </c>
      <c r="C778" s="739">
        <f>IF(COUNTIF(CONTROL!$B$98:$B$147,'Funding by District'!D616)&gt;=1,"",ROW()-162)</f>
        <v>616</v>
      </c>
    </row>
    <row r="779" spans="2:3">
      <c r="B779" s="737" t="s">
        <v>1755</v>
      </c>
      <c r="C779" s="739">
        <f>IF(COUNTIF(CONTROL!$B$98:$B$147,'Funding by District'!D617)&gt;=1,"",ROW()-162)</f>
        <v>617</v>
      </c>
    </row>
    <row r="780" spans="2:3">
      <c r="B780" s="737" t="s">
        <v>1756</v>
      </c>
      <c r="C780" s="739">
        <f>IF(COUNTIF(CONTROL!$B$98:$B$147,'Funding by District'!D618)&gt;=1,"",ROW()-162)</f>
        <v>618</v>
      </c>
    </row>
    <row r="781" spans="2:3">
      <c r="B781" s="737" t="s">
        <v>1757</v>
      </c>
      <c r="C781" s="739">
        <f>IF(COUNTIF(CONTROL!$B$98:$B$147,'Funding by District'!D619)&gt;=1,"",ROW()-162)</f>
        <v>619</v>
      </c>
    </row>
    <row r="782" spans="2:3">
      <c r="B782" s="737" t="s">
        <v>1758</v>
      </c>
      <c r="C782" s="739">
        <f>IF(COUNTIF(CONTROL!$B$98:$B$147,'Funding by District'!D620)&gt;=1,"",ROW()-162)</f>
        <v>620</v>
      </c>
    </row>
    <row r="783" spans="2:3">
      <c r="B783" s="737" t="s">
        <v>1759</v>
      </c>
      <c r="C783" s="739">
        <f>IF(COUNTIF(CONTROL!$B$98:$B$147,'Funding by District'!D621)&gt;=1,"",ROW()-162)</f>
        <v>621</v>
      </c>
    </row>
    <row r="784" spans="2:3">
      <c r="B784" s="737" t="s">
        <v>1760</v>
      </c>
      <c r="C784" s="739">
        <f>IF(COUNTIF(CONTROL!$B$98:$B$147,'Funding by District'!D622)&gt;=1,"",ROW()-162)</f>
        <v>622</v>
      </c>
    </row>
    <row r="785" spans="2:3">
      <c r="B785" s="737" t="s">
        <v>1761</v>
      </c>
      <c r="C785" s="739">
        <f>IF(COUNTIF(CONTROL!$B$98:$B$147,'Funding by District'!D623)&gt;=1,"",ROW()-162)</f>
        <v>623</v>
      </c>
    </row>
    <row r="786" spans="2:3">
      <c r="B786" s="737" t="s">
        <v>1762</v>
      </c>
      <c r="C786" s="739">
        <f>IF(COUNTIF(CONTROL!$B$98:$B$147,'Funding by District'!D624)&gt;=1,"",ROW()-162)</f>
        <v>624</v>
      </c>
    </row>
    <row r="787" spans="2:3">
      <c r="B787" s="737" t="s">
        <v>1763</v>
      </c>
      <c r="C787" s="739">
        <f>IF(COUNTIF(CONTROL!$B$98:$B$147,'Funding by District'!D625)&gt;=1,"",ROW()-162)</f>
        <v>625</v>
      </c>
    </row>
    <row r="788" spans="2:3">
      <c r="B788" s="737" t="s">
        <v>1764</v>
      </c>
      <c r="C788" s="739">
        <f>IF(COUNTIF(CONTROL!$B$98:$B$147,'Funding by District'!D626)&gt;=1,"",ROW()-162)</f>
        <v>626</v>
      </c>
    </row>
    <row r="789" spans="2:3">
      <c r="B789" s="737" t="s">
        <v>1765</v>
      </c>
      <c r="C789" s="739">
        <f>IF(COUNTIF(CONTROL!$B$98:$B$147,'Funding by District'!D627)&gt;=1,"",ROW()-162)</f>
        <v>627</v>
      </c>
    </row>
    <row r="790" spans="2:3">
      <c r="B790" s="737" t="s">
        <v>1766</v>
      </c>
      <c r="C790" s="739">
        <f>IF(COUNTIF(CONTROL!$B$98:$B$147,'Funding by District'!D628)&gt;=1,"",ROW()-162)</f>
        <v>628</v>
      </c>
    </row>
    <row r="791" spans="2:3">
      <c r="B791" s="737" t="s">
        <v>1767</v>
      </c>
      <c r="C791" s="739">
        <f>IF(COUNTIF(CONTROL!$B$98:$B$147,'Funding by District'!D629)&gt;=1,"",ROW()-162)</f>
        <v>629</v>
      </c>
    </row>
    <row r="792" spans="2:3">
      <c r="B792" s="737" t="s">
        <v>1768</v>
      </c>
      <c r="C792" s="739">
        <f>IF(COUNTIF(CONTROL!$B$98:$B$147,'Funding by District'!D630)&gt;=1,"",ROW()-162)</f>
        <v>630</v>
      </c>
    </row>
    <row r="793" spans="2:3">
      <c r="B793" s="737" t="s">
        <v>1769</v>
      </c>
      <c r="C793" s="739">
        <f>IF(COUNTIF(CONTROL!$B$98:$B$147,'Funding by District'!D631)&gt;=1,"",ROW()-162)</f>
        <v>631</v>
      </c>
    </row>
    <row r="794" spans="2:3">
      <c r="B794" s="737" t="s">
        <v>1770</v>
      </c>
      <c r="C794" s="739">
        <f>IF(COUNTIF(CONTROL!$B$98:$B$147,'Funding by District'!D632)&gt;=1,"",ROW()-162)</f>
        <v>632</v>
      </c>
    </row>
    <row r="795" spans="2:3">
      <c r="B795" s="737" t="s">
        <v>1771</v>
      </c>
      <c r="C795" s="739">
        <f>IF(COUNTIF(CONTROL!$B$98:$B$147,'Funding by District'!D633)&gt;=1,"",ROW()-162)</f>
        <v>633</v>
      </c>
    </row>
    <row r="796" spans="2:3">
      <c r="B796" s="737" t="s">
        <v>1772</v>
      </c>
      <c r="C796" s="739">
        <f>IF(COUNTIF(CONTROL!$B$98:$B$147,'Funding by District'!D634)&gt;=1,"",ROW()-162)</f>
        <v>634</v>
      </c>
    </row>
    <row r="797" spans="2:3">
      <c r="B797" s="737" t="s">
        <v>1773</v>
      </c>
      <c r="C797" s="739">
        <f>IF(COUNTIF(CONTROL!$B$98:$B$147,'Funding by District'!D635)&gt;=1,"",ROW()-162)</f>
        <v>635</v>
      </c>
    </row>
    <row r="798" spans="2:3">
      <c r="B798" s="737" t="s">
        <v>1774</v>
      </c>
      <c r="C798" s="739">
        <f>IF(COUNTIF(CONTROL!$B$98:$B$147,'Funding by District'!D636)&gt;=1,"",ROW()-162)</f>
        <v>636</v>
      </c>
    </row>
    <row r="799" spans="2:3">
      <c r="B799" s="737" t="s">
        <v>1775</v>
      </c>
      <c r="C799" s="739">
        <f>IF(COUNTIF(CONTROL!$B$98:$B$147,'Funding by District'!D637)&gt;=1,"",ROW()-162)</f>
        <v>637</v>
      </c>
    </row>
    <row r="800" spans="2:3">
      <c r="B800" s="737" t="s">
        <v>1776</v>
      </c>
      <c r="C800" s="739">
        <f>IF(COUNTIF(CONTROL!$B$98:$B$147,'Funding by District'!D638)&gt;=1,"",ROW()-162)</f>
        <v>638</v>
      </c>
    </row>
    <row r="801" spans="2:3">
      <c r="B801" s="737" t="s">
        <v>1777</v>
      </c>
      <c r="C801" s="739">
        <f>IF(COUNTIF(CONTROL!$B$98:$B$147,'Funding by District'!D639)&gt;=1,"",ROW()-162)</f>
        <v>639</v>
      </c>
    </row>
    <row r="802" spans="2:3">
      <c r="B802" s="737" t="s">
        <v>1778</v>
      </c>
      <c r="C802" s="739">
        <f>IF(COUNTIF(CONTROL!$B$98:$B$147,'Funding by District'!D640)&gt;=1,"",ROW()-162)</f>
        <v>640</v>
      </c>
    </row>
    <row r="803" spans="2:3">
      <c r="B803" s="737" t="s">
        <v>1779</v>
      </c>
      <c r="C803" s="739">
        <f>IF(COUNTIF(CONTROL!$B$98:$B$147,'Funding by District'!D641)&gt;=1,"",ROW()-162)</f>
        <v>641</v>
      </c>
    </row>
    <row r="804" spans="2:3">
      <c r="B804" s="737" t="s">
        <v>1780</v>
      </c>
      <c r="C804" s="739">
        <f>IF(COUNTIF(CONTROL!$B$98:$B$147,'Funding by District'!D642)&gt;=1,"",ROW()-162)</f>
        <v>642</v>
      </c>
    </row>
    <row r="805" spans="2:3">
      <c r="B805" s="737" t="s">
        <v>1781</v>
      </c>
      <c r="C805" s="739">
        <f>IF(COUNTIF(CONTROL!$B$98:$B$147,'Funding by District'!D643)&gt;=1,"",ROW()-162)</f>
        <v>643</v>
      </c>
    </row>
    <row r="806" spans="2:3">
      <c r="B806" s="737" t="s">
        <v>1782</v>
      </c>
      <c r="C806" s="739">
        <f>IF(COUNTIF(CONTROL!$B$98:$B$147,'Funding by District'!D644)&gt;=1,"",ROW()-162)</f>
        <v>644</v>
      </c>
    </row>
    <row r="807" spans="2:3">
      <c r="B807" s="737" t="s">
        <v>1783</v>
      </c>
      <c r="C807" s="739">
        <f>IF(COUNTIF(CONTROL!$B$98:$B$147,'Funding by District'!D645)&gt;=1,"",ROW()-162)</f>
        <v>645</v>
      </c>
    </row>
    <row r="808" spans="2:3">
      <c r="B808" s="737" t="s">
        <v>1784</v>
      </c>
      <c r="C808" s="739">
        <f>IF(COUNTIF(CONTROL!$B$98:$B$147,'Funding by District'!D646)&gt;=1,"",ROW()-162)</f>
        <v>646</v>
      </c>
    </row>
    <row r="809" spans="2:3">
      <c r="B809" s="737" t="s">
        <v>1785</v>
      </c>
      <c r="C809" s="739">
        <f>IF(COUNTIF(CONTROL!$B$98:$B$147,'Funding by District'!D647)&gt;=1,"",ROW()-162)</f>
        <v>647</v>
      </c>
    </row>
    <row r="810" spans="2:3">
      <c r="B810" s="737" t="s">
        <v>1786</v>
      </c>
      <c r="C810" s="739">
        <f>IF(COUNTIF(CONTROL!$B$98:$B$147,'Funding by District'!D648)&gt;=1,"",ROW()-162)</f>
        <v>648</v>
      </c>
    </row>
    <row r="811" spans="2:3">
      <c r="B811" s="737" t="s">
        <v>1787</v>
      </c>
      <c r="C811" s="739">
        <f>IF(COUNTIF(CONTROL!$B$98:$B$147,'Funding by District'!D649)&gt;=1,"",ROW()-162)</f>
        <v>649</v>
      </c>
    </row>
    <row r="812" spans="2:3">
      <c r="B812" s="737" t="s">
        <v>1788</v>
      </c>
      <c r="C812" s="739">
        <f>IF(COUNTIF(CONTROL!$B$98:$B$147,'Funding by District'!D650)&gt;=1,"",ROW()-162)</f>
        <v>650</v>
      </c>
    </row>
    <row r="813" spans="2:3">
      <c r="B813" s="737" t="s">
        <v>1789</v>
      </c>
      <c r="C813" s="739">
        <f>IF(COUNTIF(CONTROL!$B$98:$B$147,'Funding by District'!D651)&gt;=1,"",ROW()-162)</f>
        <v>651</v>
      </c>
    </row>
    <row r="814" spans="2:3">
      <c r="B814" s="737" t="s">
        <v>1790</v>
      </c>
      <c r="C814" s="739">
        <f>IF(COUNTIF(CONTROL!$B$98:$B$147,'Funding by District'!D652)&gt;=1,"",ROW()-162)</f>
        <v>652</v>
      </c>
    </row>
    <row r="815" spans="2:3">
      <c r="B815" s="737" t="s">
        <v>1791</v>
      </c>
      <c r="C815" s="739">
        <f>IF(COUNTIF(CONTROL!$B$98:$B$147,'Funding by District'!D653)&gt;=1,"",ROW()-162)</f>
        <v>653</v>
      </c>
    </row>
    <row r="816" spans="2:3">
      <c r="B816" s="737" t="s">
        <v>1792</v>
      </c>
      <c r="C816" s="739">
        <f>IF(COUNTIF(CONTROL!$B$98:$B$147,'Funding by District'!D654)&gt;=1,"",ROW()-162)</f>
        <v>654</v>
      </c>
    </row>
    <row r="817" spans="2:3">
      <c r="B817" s="737" t="s">
        <v>1793</v>
      </c>
      <c r="C817" s="739">
        <f>IF(COUNTIF(CONTROL!$B$98:$B$147,'Funding by District'!D655)&gt;=1,"",ROW()-162)</f>
        <v>655</v>
      </c>
    </row>
    <row r="818" spans="2:3">
      <c r="B818" s="737" t="s">
        <v>1794</v>
      </c>
      <c r="C818" s="739">
        <f>IF(COUNTIF(CONTROL!$B$98:$B$147,'Funding by District'!D656)&gt;=1,"",ROW()-162)</f>
        <v>656</v>
      </c>
    </row>
    <row r="819" spans="2:3">
      <c r="B819" s="737" t="s">
        <v>1795</v>
      </c>
      <c r="C819" s="739">
        <f>IF(COUNTIF(CONTROL!$B$98:$B$147,'Funding by District'!D657)&gt;=1,"",ROW()-162)</f>
        <v>657</v>
      </c>
    </row>
    <row r="820" spans="2:3">
      <c r="B820" s="737" t="s">
        <v>1796</v>
      </c>
      <c r="C820" s="739">
        <f>IF(COUNTIF(CONTROL!$B$98:$B$147,'Funding by District'!D658)&gt;=1,"",ROW()-162)</f>
        <v>658</v>
      </c>
    </row>
    <row r="821" spans="2:3">
      <c r="B821" s="737" t="s">
        <v>1797</v>
      </c>
      <c r="C821" s="739">
        <f>IF(COUNTIF(CONTROL!$B$98:$B$147,'Funding by District'!D659)&gt;=1,"",ROW()-162)</f>
        <v>659</v>
      </c>
    </row>
    <row r="822" spans="2:3">
      <c r="B822" s="737" t="s">
        <v>1798</v>
      </c>
      <c r="C822" s="739">
        <f>IF(COUNTIF(CONTROL!$B$98:$B$147,'Funding by District'!D660)&gt;=1,"",ROW()-162)</f>
        <v>660</v>
      </c>
    </row>
    <row r="823" spans="2:3">
      <c r="B823" s="737" t="s">
        <v>1799</v>
      </c>
      <c r="C823" s="739">
        <f>IF(COUNTIF(CONTROL!$B$98:$B$147,'Funding by District'!D661)&gt;=1,"",ROW()-162)</f>
        <v>661</v>
      </c>
    </row>
    <row r="824" spans="2:3">
      <c r="B824" s="737" t="s">
        <v>1800</v>
      </c>
      <c r="C824" s="739">
        <f>IF(COUNTIF(CONTROL!$B$98:$B$147,'Funding by District'!D662)&gt;=1,"",ROW()-162)</f>
        <v>662</v>
      </c>
    </row>
    <row r="825" spans="2:3">
      <c r="B825" s="737" t="s">
        <v>1801</v>
      </c>
      <c r="C825" s="739">
        <f>IF(COUNTIF(CONTROL!$B$98:$B$147,'Funding by District'!D663)&gt;=1,"",ROW()-162)</f>
        <v>663</v>
      </c>
    </row>
    <row r="826" spans="2:3">
      <c r="B826" s="737" t="s">
        <v>1802</v>
      </c>
      <c r="C826" s="739">
        <f>IF(COUNTIF(CONTROL!$B$98:$B$147,'Funding by District'!D664)&gt;=1,"",ROW()-162)</f>
        <v>664</v>
      </c>
    </row>
    <row r="827" spans="2:3">
      <c r="B827" s="737" t="s">
        <v>1803</v>
      </c>
      <c r="C827" s="739">
        <f>IF(COUNTIF(CONTROL!$B$98:$B$147,'Funding by District'!D665)&gt;=1,"",ROW()-162)</f>
        <v>665</v>
      </c>
    </row>
    <row r="828" spans="2:3">
      <c r="B828" s="737" t="s">
        <v>1804</v>
      </c>
      <c r="C828" s="739">
        <f>IF(COUNTIF(CONTROL!$B$98:$B$147,'Funding by District'!D666)&gt;=1,"",ROW()-162)</f>
        <v>666</v>
      </c>
    </row>
    <row r="829" spans="2:3">
      <c r="B829" s="737" t="s">
        <v>1805</v>
      </c>
      <c r="C829" s="739">
        <f>IF(COUNTIF(CONTROL!$B$98:$B$147,'Funding by District'!D667)&gt;=1,"",ROW()-162)</f>
        <v>667</v>
      </c>
    </row>
    <row r="830" spans="2:3">
      <c r="B830" s="737" t="s">
        <v>1806</v>
      </c>
      <c r="C830" s="739">
        <f>IF(COUNTIF(CONTROL!$B$98:$B$147,'Funding by District'!D668)&gt;=1,"",ROW()-162)</f>
        <v>668</v>
      </c>
    </row>
    <row r="831" spans="2:3">
      <c r="B831" s="737" t="s">
        <v>1807</v>
      </c>
      <c r="C831" s="739">
        <f>IF(COUNTIF(CONTROL!$B$98:$B$147,'Funding by District'!D669)&gt;=1,"",ROW()-162)</f>
        <v>669</v>
      </c>
    </row>
    <row r="832" spans="2:3">
      <c r="B832" s="737" t="s">
        <v>1808</v>
      </c>
      <c r="C832" s="739">
        <f>IF(COUNTIF(CONTROL!$B$98:$B$147,'Funding by District'!D670)&gt;=1,"",ROW()-162)</f>
        <v>670</v>
      </c>
    </row>
    <row r="833" spans="2:3">
      <c r="B833" s="737" t="s">
        <v>1809</v>
      </c>
      <c r="C833" s="739">
        <f>IF(COUNTIF(CONTROL!$B$98:$B$147,'Funding by District'!D671)&gt;=1,"",ROW()-162)</f>
        <v>671</v>
      </c>
    </row>
    <row r="834" spans="2:3">
      <c r="B834" s="737" t="s">
        <v>1810</v>
      </c>
      <c r="C834" s="739">
        <f>IF(COUNTIF(CONTROL!$B$98:$B$147,'Funding by District'!D672)&gt;=1,"",ROW()-162)</f>
        <v>672</v>
      </c>
    </row>
    <row r="835" spans="2:3">
      <c r="B835" s="737" t="s">
        <v>1811</v>
      </c>
      <c r="C835" s="739">
        <f>IF(COUNTIF(CONTROL!$B$98:$B$147,'Funding by District'!D673)&gt;=1,"",ROW()-162)</f>
        <v>673</v>
      </c>
    </row>
    <row r="836" spans="2:3">
      <c r="B836" s="737" t="s">
        <v>1812</v>
      </c>
      <c r="C836" s="739">
        <f>IF(COUNTIF(CONTROL!$B$98:$B$147,'Funding by District'!D674)&gt;=1,"",ROW()-162)</f>
        <v>674</v>
      </c>
    </row>
    <row r="837" spans="2:3">
      <c r="B837" s="737" t="s">
        <v>1813</v>
      </c>
      <c r="C837" s="739">
        <f>IF(COUNTIF(CONTROL!$B$98:$B$147,'Funding by District'!D675)&gt;=1,"",ROW()-162)</f>
        <v>675</v>
      </c>
    </row>
    <row r="838" spans="2:3">
      <c r="B838" s="737" t="s">
        <v>1814</v>
      </c>
      <c r="C838" s="739">
        <f>IF(COUNTIF(CONTROL!$B$98:$B$147,'Funding by District'!D676)&gt;=1,"",ROW()-162)</f>
        <v>676</v>
      </c>
    </row>
    <row r="839" spans="2:3">
      <c r="B839" s="737" t="s">
        <v>1815</v>
      </c>
      <c r="C839" s="739">
        <f>IF(COUNTIF(CONTROL!$B$98:$B$147,'Funding by District'!D677)&gt;=1,"",ROW()-162)</f>
        <v>677</v>
      </c>
    </row>
    <row r="840" spans="2:3">
      <c r="B840" s="737" t="s">
        <v>1816</v>
      </c>
      <c r="C840" s="739">
        <f>IF(COUNTIF(CONTROL!$B$98:$B$147,'Funding by District'!D678)&gt;=1,"",ROW()-162)</f>
        <v>678</v>
      </c>
    </row>
    <row r="841" spans="2:3">
      <c r="B841" s="737" t="s">
        <v>1817</v>
      </c>
      <c r="C841" s="739">
        <f>IF(COUNTIF(CONTROL!$B$98:$B$147,'Funding by District'!D679)&gt;=1,"",ROW()-162)</f>
        <v>679</v>
      </c>
    </row>
    <row r="842" spans="2:3">
      <c r="B842" s="737" t="s">
        <v>1818</v>
      </c>
      <c r="C842" s="739">
        <f>IF(COUNTIF(CONTROL!$B$98:$B$147,'Funding by District'!D680)&gt;=1,"",ROW()-162)</f>
        <v>680</v>
      </c>
    </row>
    <row r="843" spans="2:3">
      <c r="B843" s="737" t="s">
        <v>1819</v>
      </c>
      <c r="C843" s="739">
        <f>IF(COUNTIF(CONTROL!$B$98:$B$147,'Funding by District'!D681)&gt;=1,"",ROW()-162)</f>
        <v>681</v>
      </c>
    </row>
    <row r="844" spans="2:3">
      <c r="B844" s="737" t="s">
        <v>1820</v>
      </c>
      <c r="C844" s="739">
        <f>IF(COUNTIF(CONTROL!$B$98:$B$147,'Funding by District'!D682)&gt;=1,"",ROW()-162)</f>
        <v>682</v>
      </c>
    </row>
    <row r="845" spans="2:3">
      <c r="B845" s="737" t="s">
        <v>1821</v>
      </c>
      <c r="C845" s="739">
        <f>IF(COUNTIF(CONTROL!$B$98:$B$147,'Funding by District'!#REF!)&gt;=1,"",ROW()-162)</f>
        <v>683</v>
      </c>
    </row>
  </sheetData>
  <mergeCells count="7">
    <mergeCell ref="F28:I28"/>
    <mergeCell ref="N52:T52"/>
    <mergeCell ref="Q93:Q96"/>
    <mergeCell ref="C96:C97"/>
    <mergeCell ref="N53:T53"/>
    <mergeCell ref="N54:T54"/>
    <mergeCell ref="N55:T55"/>
  </mergeCells>
  <dataValidations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2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H14" sqref="H14"/>
    </sheetView>
  </sheetViews>
  <sheetFormatPr defaultColWidth="10.26953125" defaultRowHeight="15"/>
  <cols>
    <col min="1" max="1" width="3.7265625" style="35" customWidth="1"/>
    <col min="2" max="2" width="4.7265625" style="35" customWidth="1"/>
    <col min="3" max="3" width="12.81640625" style="35" bestFit="1" customWidth="1"/>
    <col min="4" max="4" width="44.54296875" style="35" customWidth="1"/>
    <col min="5" max="6" width="18.81640625" style="35" bestFit="1" customWidth="1"/>
    <col min="7" max="8" width="10.26953125" style="35"/>
    <col min="9" max="9" width="53.453125" style="35" customWidth="1"/>
    <col min="10" max="210" width="10.26953125" style="35"/>
    <col min="211" max="211" width="3.7265625" style="35" customWidth="1"/>
    <col min="212" max="212" width="5.26953125" style="35" customWidth="1"/>
    <col min="213" max="213" width="9.453125" style="35" bestFit="1" customWidth="1"/>
    <col min="214" max="214" width="25.7265625" style="35" bestFit="1" customWidth="1"/>
    <col min="215" max="216" width="21.7265625" style="35" customWidth="1"/>
    <col min="217" max="217" width="10.26953125" style="35" customWidth="1"/>
    <col min="218" max="218" width="5.26953125" style="35" customWidth="1"/>
    <col min="219" max="219" width="9.453125" style="35" bestFit="1" customWidth="1"/>
    <col min="220" max="220" width="25.7265625" style="35" bestFit="1" customWidth="1"/>
    <col min="221" max="221" width="21" style="35" customWidth="1"/>
    <col min="222" max="222" width="20.26953125" style="35" customWidth="1"/>
    <col min="223" max="466" width="10.26953125" style="35"/>
    <col min="467" max="467" width="3.7265625" style="35" customWidth="1"/>
    <col min="468" max="468" width="5.26953125" style="35" customWidth="1"/>
    <col min="469" max="469" width="9.453125" style="35" bestFit="1" customWidth="1"/>
    <col min="470" max="470" width="25.7265625" style="35" bestFit="1" customWidth="1"/>
    <col min="471" max="472" width="21.7265625" style="35" customWidth="1"/>
    <col min="473" max="473" width="10.26953125" style="35" customWidth="1"/>
    <col min="474" max="474" width="5.26953125" style="35" customWidth="1"/>
    <col min="475" max="475" width="9.453125" style="35" bestFit="1" customWidth="1"/>
    <col min="476" max="476" width="25.7265625" style="35" bestFit="1" customWidth="1"/>
    <col min="477" max="477" width="21" style="35" customWidth="1"/>
    <col min="478" max="478" width="20.26953125" style="35" customWidth="1"/>
    <col min="479" max="722" width="10.26953125" style="35"/>
    <col min="723" max="723" width="3.7265625" style="35" customWidth="1"/>
    <col min="724" max="724" width="5.26953125" style="35" customWidth="1"/>
    <col min="725" max="725" width="9.453125" style="35" bestFit="1" customWidth="1"/>
    <col min="726" max="726" width="25.7265625" style="35" bestFit="1" customWidth="1"/>
    <col min="727" max="728" width="21.7265625" style="35" customWidth="1"/>
    <col min="729" max="729" width="10.26953125" style="35" customWidth="1"/>
    <col min="730" max="730" width="5.26953125" style="35" customWidth="1"/>
    <col min="731" max="731" width="9.453125" style="35" bestFit="1" customWidth="1"/>
    <col min="732" max="732" width="25.7265625" style="35" bestFit="1" customWidth="1"/>
    <col min="733" max="733" width="21" style="35" customWidth="1"/>
    <col min="734" max="734" width="20.26953125" style="35" customWidth="1"/>
    <col min="735" max="978" width="10.26953125" style="35"/>
    <col min="979" max="979" width="3.7265625" style="35" customWidth="1"/>
    <col min="980" max="980" width="5.26953125" style="35" customWidth="1"/>
    <col min="981" max="981" width="9.453125" style="35" bestFit="1" customWidth="1"/>
    <col min="982" max="982" width="25.7265625" style="35" bestFit="1" customWidth="1"/>
    <col min="983" max="984" width="21.7265625" style="35" customWidth="1"/>
    <col min="985" max="985" width="10.26953125" style="35" customWidth="1"/>
    <col min="986" max="986" width="5.26953125" style="35" customWidth="1"/>
    <col min="987" max="987" width="9.453125" style="35" bestFit="1" customWidth="1"/>
    <col min="988" max="988" width="25.7265625" style="35" bestFit="1" customWidth="1"/>
    <col min="989" max="989" width="21" style="35" customWidth="1"/>
    <col min="990" max="990" width="20.26953125" style="35" customWidth="1"/>
    <col min="991" max="1234" width="10.26953125" style="35"/>
    <col min="1235" max="1235" width="3.7265625" style="35" customWidth="1"/>
    <col min="1236" max="1236" width="5.26953125" style="35" customWidth="1"/>
    <col min="1237" max="1237" width="9.453125" style="35" bestFit="1" customWidth="1"/>
    <col min="1238" max="1238" width="25.7265625" style="35" bestFit="1" customWidth="1"/>
    <col min="1239" max="1240" width="21.7265625" style="35" customWidth="1"/>
    <col min="1241" max="1241" width="10.26953125" style="35" customWidth="1"/>
    <col min="1242" max="1242" width="5.26953125" style="35" customWidth="1"/>
    <col min="1243" max="1243" width="9.453125" style="35" bestFit="1" customWidth="1"/>
    <col min="1244" max="1244" width="25.7265625" style="35" bestFit="1" customWidth="1"/>
    <col min="1245" max="1245" width="21" style="35" customWidth="1"/>
    <col min="1246" max="1246" width="20.26953125" style="35" customWidth="1"/>
    <col min="1247" max="1490" width="10.26953125" style="35"/>
    <col min="1491" max="1491" width="3.7265625" style="35" customWidth="1"/>
    <col min="1492" max="1492" width="5.26953125" style="35" customWidth="1"/>
    <col min="1493" max="1493" width="9.453125" style="35" bestFit="1" customWidth="1"/>
    <col min="1494" max="1494" width="25.7265625" style="35" bestFit="1" customWidth="1"/>
    <col min="1495" max="1496" width="21.7265625" style="35" customWidth="1"/>
    <col min="1497" max="1497" width="10.26953125" style="35" customWidth="1"/>
    <col min="1498" max="1498" width="5.26953125" style="35" customWidth="1"/>
    <col min="1499" max="1499" width="9.453125" style="35" bestFit="1" customWidth="1"/>
    <col min="1500" max="1500" width="25.7265625" style="35" bestFit="1" customWidth="1"/>
    <col min="1501" max="1501" width="21" style="35" customWidth="1"/>
    <col min="1502" max="1502" width="20.26953125" style="35" customWidth="1"/>
    <col min="1503" max="1746" width="10.26953125" style="35"/>
    <col min="1747" max="1747" width="3.7265625" style="35" customWidth="1"/>
    <col min="1748" max="1748" width="5.26953125" style="35" customWidth="1"/>
    <col min="1749" max="1749" width="9.453125" style="35" bestFit="1" customWidth="1"/>
    <col min="1750" max="1750" width="25.7265625" style="35" bestFit="1" customWidth="1"/>
    <col min="1751" max="1752" width="21.7265625" style="35" customWidth="1"/>
    <col min="1753" max="1753" width="10.26953125" style="35" customWidth="1"/>
    <col min="1754" max="1754" width="5.26953125" style="35" customWidth="1"/>
    <col min="1755" max="1755" width="9.453125" style="35" bestFit="1" customWidth="1"/>
    <col min="1756" max="1756" width="25.7265625" style="35" bestFit="1" customWidth="1"/>
    <col min="1757" max="1757" width="21" style="35" customWidth="1"/>
    <col min="1758" max="1758" width="20.26953125" style="35" customWidth="1"/>
    <col min="1759" max="2002" width="10.26953125" style="35"/>
    <col min="2003" max="2003" width="3.7265625" style="35" customWidth="1"/>
    <col min="2004" max="2004" width="5.26953125" style="35" customWidth="1"/>
    <col min="2005" max="2005" width="9.453125" style="35" bestFit="1" customWidth="1"/>
    <col min="2006" max="2006" width="25.7265625" style="35" bestFit="1" customWidth="1"/>
    <col min="2007" max="2008" width="21.7265625" style="35" customWidth="1"/>
    <col min="2009" max="2009" width="10.26953125" style="35" customWidth="1"/>
    <col min="2010" max="2010" width="5.26953125" style="35" customWidth="1"/>
    <col min="2011" max="2011" width="9.453125" style="35" bestFit="1" customWidth="1"/>
    <col min="2012" max="2012" width="25.7265625" style="35" bestFit="1" customWidth="1"/>
    <col min="2013" max="2013" width="21" style="35" customWidth="1"/>
    <col min="2014" max="2014" width="20.26953125" style="35" customWidth="1"/>
    <col min="2015" max="2258" width="10.26953125" style="35"/>
    <col min="2259" max="2259" width="3.7265625" style="35" customWidth="1"/>
    <col min="2260" max="2260" width="5.26953125" style="35" customWidth="1"/>
    <col min="2261" max="2261" width="9.453125" style="35" bestFit="1" customWidth="1"/>
    <col min="2262" max="2262" width="25.7265625" style="35" bestFit="1" customWidth="1"/>
    <col min="2263" max="2264" width="21.7265625" style="35" customWidth="1"/>
    <col min="2265" max="2265" width="10.26953125" style="35" customWidth="1"/>
    <col min="2266" max="2266" width="5.26953125" style="35" customWidth="1"/>
    <col min="2267" max="2267" width="9.453125" style="35" bestFit="1" customWidth="1"/>
    <col min="2268" max="2268" width="25.7265625" style="35" bestFit="1" customWidth="1"/>
    <col min="2269" max="2269" width="21" style="35" customWidth="1"/>
    <col min="2270" max="2270" width="20.26953125" style="35" customWidth="1"/>
    <col min="2271" max="2514" width="10.26953125" style="35"/>
    <col min="2515" max="2515" width="3.7265625" style="35" customWidth="1"/>
    <col min="2516" max="2516" width="5.26953125" style="35" customWidth="1"/>
    <col min="2517" max="2517" width="9.453125" style="35" bestFit="1" customWidth="1"/>
    <col min="2518" max="2518" width="25.7265625" style="35" bestFit="1" customWidth="1"/>
    <col min="2519" max="2520" width="21.7265625" style="35" customWidth="1"/>
    <col min="2521" max="2521" width="10.26953125" style="35" customWidth="1"/>
    <col min="2522" max="2522" width="5.26953125" style="35" customWidth="1"/>
    <col min="2523" max="2523" width="9.453125" style="35" bestFit="1" customWidth="1"/>
    <col min="2524" max="2524" width="25.7265625" style="35" bestFit="1" customWidth="1"/>
    <col min="2525" max="2525" width="21" style="35" customWidth="1"/>
    <col min="2526" max="2526" width="20.26953125" style="35" customWidth="1"/>
    <col min="2527" max="2770" width="10.26953125" style="35"/>
    <col min="2771" max="2771" width="3.7265625" style="35" customWidth="1"/>
    <col min="2772" max="2772" width="5.26953125" style="35" customWidth="1"/>
    <col min="2773" max="2773" width="9.453125" style="35" bestFit="1" customWidth="1"/>
    <col min="2774" max="2774" width="25.7265625" style="35" bestFit="1" customWidth="1"/>
    <col min="2775" max="2776" width="21.7265625" style="35" customWidth="1"/>
    <col min="2777" max="2777" width="10.26953125" style="35" customWidth="1"/>
    <col min="2778" max="2778" width="5.26953125" style="35" customWidth="1"/>
    <col min="2779" max="2779" width="9.453125" style="35" bestFit="1" customWidth="1"/>
    <col min="2780" max="2780" width="25.7265625" style="35" bestFit="1" customWidth="1"/>
    <col min="2781" max="2781" width="21" style="35" customWidth="1"/>
    <col min="2782" max="2782" width="20.26953125" style="35" customWidth="1"/>
    <col min="2783" max="3026" width="10.26953125" style="35"/>
    <col min="3027" max="3027" width="3.7265625" style="35" customWidth="1"/>
    <col min="3028" max="3028" width="5.26953125" style="35" customWidth="1"/>
    <col min="3029" max="3029" width="9.453125" style="35" bestFit="1" customWidth="1"/>
    <col min="3030" max="3030" width="25.7265625" style="35" bestFit="1" customWidth="1"/>
    <col min="3031" max="3032" width="21.7265625" style="35" customWidth="1"/>
    <col min="3033" max="3033" width="10.26953125" style="35" customWidth="1"/>
    <col min="3034" max="3034" width="5.26953125" style="35" customWidth="1"/>
    <col min="3035" max="3035" width="9.453125" style="35" bestFit="1" customWidth="1"/>
    <col min="3036" max="3036" width="25.7265625" style="35" bestFit="1" customWidth="1"/>
    <col min="3037" max="3037" width="21" style="35" customWidth="1"/>
    <col min="3038" max="3038" width="20.26953125" style="35" customWidth="1"/>
    <col min="3039" max="3282" width="10.26953125" style="35"/>
    <col min="3283" max="3283" width="3.7265625" style="35" customWidth="1"/>
    <col min="3284" max="3284" width="5.26953125" style="35" customWidth="1"/>
    <col min="3285" max="3285" width="9.453125" style="35" bestFit="1" customWidth="1"/>
    <col min="3286" max="3286" width="25.7265625" style="35" bestFit="1" customWidth="1"/>
    <col min="3287" max="3288" width="21.7265625" style="35" customWidth="1"/>
    <col min="3289" max="3289" width="10.26953125" style="35" customWidth="1"/>
    <col min="3290" max="3290" width="5.26953125" style="35" customWidth="1"/>
    <col min="3291" max="3291" width="9.453125" style="35" bestFit="1" customWidth="1"/>
    <col min="3292" max="3292" width="25.7265625" style="35" bestFit="1" customWidth="1"/>
    <col min="3293" max="3293" width="21" style="35" customWidth="1"/>
    <col min="3294" max="3294" width="20.26953125" style="35" customWidth="1"/>
    <col min="3295" max="3538" width="10.26953125" style="35"/>
    <col min="3539" max="3539" width="3.7265625" style="35" customWidth="1"/>
    <col min="3540" max="3540" width="5.26953125" style="35" customWidth="1"/>
    <col min="3541" max="3541" width="9.453125" style="35" bestFit="1" customWidth="1"/>
    <col min="3542" max="3542" width="25.7265625" style="35" bestFit="1" customWidth="1"/>
    <col min="3543" max="3544" width="21.7265625" style="35" customWidth="1"/>
    <col min="3545" max="3545" width="10.26953125" style="35" customWidth="1"/>
    <col min="3546" max="3546" width="5.26953125" style="35" customWidth="1"/>
    <col min="3547" max="3547" width="9.453125" style="35" bestFit="1" customWidth="1"/>
    <col min="3548" max="3548" width="25.7265625" style="35" bestFit="1" customWidth="1"/>
    <col min="3549" max="3549" width="21" style="35" customWidth="1"/>
    <col min="3550" max="3550" width="20.26953125" style="35" customWidth="1"/>
    <col min="3551" max="3794" width="10.26953125" style="35"/>
    <col min="3795" max="3795" width="3.7265625" style="35" customWidth="1"/>
    <col min="3796" max="3796" width="5.26953125" style="35" customWidth="1"/>
    <col min="3797" max="3797" width="9.453125" style="35" bestFit="1" customWidth="1"/>
    <col min="3798" max="3798" width="25.7265625" style="35" bestFit="1" customWidth="1"/>
    <col min="3799" max="3800" width="21.7265625" style="35" customWidth="1"/>
    <col min="3801" max="3801" width="10.26953125" style="35" customWidth="1"/>
    <col min="3802" max="3802" width="5.26953125" style="35" customWidth="1"/>
    <col min="3803" max="3803" width="9.453125" style="35" bestFit="1" customWidth="1"/>
    <col min="3804" max="3804" width="25.7265625" style="35" bestFit="1" customWidth="1"/>
    <col min="3805" max="3805" width="21" style="35" customWidth="1"/>
    <col min="3806" max="3806" width="20.26953125" style="35" customWidth="1"/>
    <col min="3807" max="4050" width="10.26953125" style="35"/>
    <col min="4051" max="4051" width="3.7265625" style="35" customWidth="1"/>
    <col min="4052" max="4052" width="5.26953125" style="35" customWidth="1"/>
    <col min="4053" max="4053" width="9.453125" style="35" bestFit="1" customWidth="1"/>
    <col min="4054" max="4054" width="25.7265625" style="35" bestFit="1" customWidth="1"/>
    <col min="4055" max="4056" width="21.7265625" style="35" customWidth="1"/>
    <col min="4057" max="4057" width="10.26953125" style="35" customWidth="1"/>
    <col min="4058" max="4058" width="5.26953125" style="35" customWidth="1"/>
    <col min="4059" max="4059" width="9.453125" style="35" bestFit="1" customWidth="1"/>
    <col min="4060" max="4060" width="25.7265625" style="35" bestFit="1" customWidth="1"/>
    <col min="4061" max="4061" width="21" style="35" customWidth="1"/>
    <col min="4062" max="4062" width="20.26953125" style="35" customWidth="1"/>
    <col min="4063" max="4306" width="10.26953125" style="35"/>
    <col min="4307" max="4307" width="3.7265625" style="35" customWidth="1"/>
    <col min="4308" max="4308" width="5.26953125" style="35" customWidth="1"/>
    <col min="4309" max="4309" width="9.453125" style="35" bestFit="1" customWidth="1"/>
    <col min="4310" max="4310" width="25.7265625" style="35" bestFit="1" customWidth="1"/>
    <col min="4311" max="4312" width="21.7265625" style="35" customWidth="1"/>
    <col min="4313" max="4313" width="10.26953125" style="35" customWidth="1"/>
    <col min="4314" max="4314" width="5.26953125" style="35" customWidth="1"/>
    <col min="4315" max="4315" width="9.453125" style="35" bestFit="1" customWidth="1"/>
    <col min="4316" max="4316" width="25.7265625" style="35" bestFit="1" customWidth="1"/>
    <col min="4317" max="4317" width="21" style="35" customWidth="1"/>
    <col min="4318" max="4318" width="20.26953125" style="35" customWidth="1"/>
    <col min="4319" max="4562" width="10.26953125" style="35"/>
    <col min="4563" max="4563" width="3.7265625" style="35" customWidth="1"/>
    <col min="4564" max="4564" width="5.26953125" style="35" customWidth="1"/>
    <col min="4565" max="4565" width="9.453125" style="35" bestFit="1" customWidth="1"/>
    <col min="4566" max="4566" width="25.7265625" style="35" bestFit="1" customWidth="1"/>
    <col min="4567" max="4568" width="21.7265625" style="35" customWidth="1"/>
    <col min="4569" max="4569" width="10.26953125" style="35" customWidth="1"/>
    <col min="4570" max="4570" width="5.26953125" style="35" customWidth="1"/>
    <col min="4571" max="4571" width="9.453125" style="35" bestFit="1" customWidth="1"/>
    <col min="4572" max="4572" width="25.7265625" style="35" bestFit="1" customWidth="1"/>
    <col min="4573" max="4573" width="21" style="35" customWidth="1"/>
    <col min="4574" max="4574" width="20.26953125" style="35" customWidth="1"/>
    <col min="4575" max="4818" width="10.26953125" style="35"/>
    <col min="4819" max="4819" width="3.7265625" style="35" customWidth="1"/>
    <col min="4820" max="4820" width="5.26953125" style="35" customWidth="1"/>
    <col min="4821" max="4821" width="9.453125" style="35" bestFit="1" customWidth="1"/>
    <col min="4822" max="4822" width="25.7265625" style="35" bestFit="1" customWidth="1"/>
    <col min="4823" max="4824" width="21.7265625" style="35" customWidth="1"/>
    <col min="4825" max="4825" width="10.26953125" style="35" customWidth="1"/>
    <col min="4826" max="4826" width="5.26953125" style="35" customWidth="1"/>
    <col min="4827" max="4827" width="9.453125" style="35" bestFit="1" customWidth="1"/>
    <col min="4828" max="4828" width="25.7265625" style="35" bestFit="1" customWidth="1"/>
    <col min="4829" max="4829" width="21" style="35" customWidth="1"/>
    <col min="4830" max="4830" width="20.26953125" style="35" customWidth="1"/>
    <col min="4831" max="5074" width="10.26953125" style="35"/>
    <col min="5075" max="5075" width="3.7265625" style="35" customWidth="1"/>
    <col min="5076" max="5076" width="5.26953125" style="35" customWidth="1"/>
    <col min="5077" max="5077" width="9.453125" style="35" bestFit="1" customWidth="1"/>
    <col min="5078" max="5078" width="25.7265625" style="35" bestFit="1" customWidth="1"/>
    <col min="5079" max="5080" width="21.7265625" style="35" customWidth="1"/>
    <col min="5081" max="5081" width="10.26953125" style="35" customWidth="1"/>
    <col min="5082" max="5082" width="5.26953125" style="35" customWidth="1"/>
    <col min="5083" max="5083" width="9.453125" style="35" bestFit="1" customWidth="1"/>
    <col min="5084" max="5084" width="25.7265625" style="35" bestFit="1" customWidth="1"/>
    <col min="5085" max="5085" width="21" style="35" customWidth="1"/>
    <col min="5086" max="5086" width="20.26953125" style="35" customWidth="1"/>
    <col min="5087" max="5330" width="10.26953125" style="35"/>
    <col min="5331" max="5331" width="3.7265625" style="35" customWidth="1"/>
    <col min="5332" max="5332" width="5.26953125" style="35" customWidth="1"/>
    <col min="5333" max="5333" width="9.453125" style="35" bestFit="1" customWidth="1"/>
    <col min="5334" max="5334" width="25.7265625" style="35" bestFit="1" customWidth="1"/>
    <col min="5335" max="5336" width="21.7265625" style="35" customWidth="1"/>
    <col min="5337" max="5337" width="10.26953125" style="35" customWidth="1"/>
    <col min="5338" max="5338" width="5.26953125" style="35" customWidth="1"/>
    <col min="5339" max="5339" width="9.453125" style="35" bestFit="1" customWidth="1"/>
    <col min="5340" max="5340" width="25.7265625" style="35" bestFit="1" customWidth="1"/>
    <col min="5341" max="5341" width="21" style="35" customWidth="1"/>
    <col min="5342" max="5342" width="20.26953125" style="35" customWidth="1"/>
    <col min="5343" max="5586" width="10.26953125" style="35"/>
    <col min="5587" max="5587" width="3.7265625" style="35" customWidth="1"/>
    <col min="5588" max="5588" width="5.26953125" style="35" customWidth="1"/>
    <col min="5589" max="5589" width="9.453125" style="35" bestFit="1" customWidth="1"/>
    <col min="5590" max="5590" width="25.7265625" style="35" bestFit="1" customWidth="1"/>
    <col min="5591" max="5592" width="21.7265625" style="35" customWidth="1"/>
    <col min="5593" max="5593" width="10.26953125" style="35" customWidth="1"/>
    <col min="5594" max="5594" width="5.26953125" style="35" customWidth="1"/>
    <col min="5595" max="5595" width="9.453125" style="35" bestFit="1" customWidth="1"/>
    <col min="5596" max="5596" width="25.7265625" style="35" bestFit="1" customWidth="1"/>
    <col min="5597" max="5597" width="21" style="35" customWidth="1"/>
    <col min="5598" max="5598" width="20.26953125" style="35" customWidth="1"/>
    <col min="5599" max="5842" width="10.26953125" style="35"/>
    <col min="5843" max="5843" width="3.7265625" style="35" customWidth="1"/>
    <col min="5844" max="5844" width="5.26953125" style="35" customWidth="1"/>
    <col min="5845" max="5845" width="9.453125" style="35" bestFit="1" customWidth="1"/>
    <col min="5846" max="5846" width="25.7265625" style="35" bestFit="1" customWidth="1"/>
    <col min="5847" max="5848" width="21.7265625" style="35" customWidth="1"/>
    <col min="5849" max="5849" width="10.26953125" style="35" customWidth="1"/>
    <col min="5850" max="5850" width="5.26953125" style="35" customWidth="1"/>
    <col min="5851" max="5851" width="9.453125" style="35" bestFit="1" customWidth="1"/>
    <col min="5852" max="5852" width="25.7265625" style="35" bestFit="1" customWidth="1"/>
    <col min="5853" max="5853" width="21" style="35" customWidth="1"/>
    <col min="5854" max="5854" width="20.26953125" style="35" customWidth="1"/>
    <col min="5855" max="6098" width="10.26953125" style="35"/>
    <col min="6099" max="6099" width="3.7265625" style="35" customWidth="1"/>
    <col min="6100" max="6100" width="5.26953125" style="35" customWidth="1"/>
    <col min="6101" max="6101" width="9.453125" style="35" bestFit="1" customWidth="1"/>
    <col min="6102" max="6102" width="25.7265625" style="35" bestFit="1" customWidth="1"/>
    <col min="6103" max="6104" width="21.7265625" style="35" customWidth="1"/>
    <col min="6105" max="6105" width="10.26953125" style="35" customWidth="1"/>
    <col min="6106" max="6106" width="5.26953125" style="35" customWidth="1"/>
    <col min="6107" max="6107" width="9.453125" style="35" bestFit="1" customWidth="1"/>
    <col min="6108" max="6108" width="25.7265625" style="35" bestFit="1" customWidth="1"/>
    <col min="6109" max="6109" width="21" style="35" customWidth="1"/>
    <col min="6110" max="6110" width="20.26953125" style="35" customWidth="1"/>
    <col min="6111" max="6354" width="10.26953125" style="35"/>
    <col min="6355" max="6355" width="3.7265625" style="35" customWidth="1"/>
    <col min="6356" max="6356" width="5.26953125" style="35" customWidth="1"/>
    <col min="6357" max="6357" width="9.453125" style="35" bestFit="1" customWidth="1"/>
    <col min="6358" max="6358" width="25.7265625" style="35" bestFit="1" customWidth="1"/>
    <col min="6359" max="6360" width="21.7265625" style="35" customWidth="1"/>
    <col min="6361" max="6361" width="10.26953125" style="35" customWidth="1"/>
    <col min="6362" max="6362" width="5.26953125" style="35" customWidth="1"/>
    <col min="6363" max="6363" width="9.453125" style="35" bestFit="1" customWidth="1"/>
    <col min="6364" max="6364" width="25.7265625" style="35" bestFit="1" customWidth="1"/>
    <col min="6365" max="6365" width="21" style="35" customWidth="1"/>
    <col min="6366" max="6366" width="20.26953125" style="35" customWidth="1"/>
    <col min="6367" max="6610" width="10.26953125" style="35"/>
    <col min="6611" max="6611" width="3.7265625" style="35" customWidth="1"/>
    <col min="6612" max="6612" width="5.26953125" style="35" customWidth="1"/>
    <col min="6613" max="6613" width="9.453125" style="35" bestFit="1" customWidth="1"/>
    <col min="6614" max="6614" width="25.7265625" style="35" bestFit="1" customWidth="1"/>
    <col min="6615" max="6616" width="21.7265625" style="35" customWidth="1"/>
    <col min="6617" max="6617" width="10.26953125" style="35" customWidth="1"/>
    <col min="6618" max="6618" width="5.26953125" style="35" customWidth="1"/>
    <col min="6619" max="6619" width="9.453125" style="35" bestFit="1" customWidth="1"/>
    <col min="6620" max="6620" width="25.7265625" style="35" bestFit="1" customWidth="1"/>
    <col min="6621" max="6621" width="21" style="35" customWidth="1"/>
    <col min="6622" max="6622" width="20.26953125" style="35" customWidth="1"/>
    <col min="6623" max="6866" width="10.26953125" style="35"/>
    <col min="6867" max="6867" width="3.7265625" style="35" customWidth="1"/>
    <col min="6868" max="6868" width="5.26953125" style="35" customWidth="1"/>
    <col min="6869" max="6869" width="9.453125" style="35" bestFit="1" customWidth="1"/>
    <col min="6870" max="6870" width="25.7265625" style="35" bestFit="1" customWidth="1"/>
    <col min="6871" max="6872" width="21.7265625" style="35" customWidth="1"/>
    <col min="6873" max="6873" width="10.26953125" style="35" customWidth="1"/>
    <col min="6874" max="6874" width="5.26953125" style="35" customWidth="1"/>
    <col min="6875" max="6875" width="9.453125" style="35" bestFit="1" customWidth="1"/>
    <col min="6876" max="6876" width="25.7265625" style="35" bestFit="1" customWidth="1"/>
    <col min="6877" max="6877" width="21" style="35" customWidth="1"/>
    <col min="6878" max="6878" width="20.26953125" style="35" customWidth="1"/>
    <col min="6879" max="7122" width="10.26953125" style="35"/>
    <col min="7123" max="7123" width="3.7265625" style="35" customWidth="1"/>
    <col min="7124" max="7124" width="5.26953125" style="35" customWidth="1"/>
    <col min="7125" max="7125" width="9.453125" style="35" bestFit="1" customWidth="1"/>
    <col min="7126" max="7126" width="25.7265625" style="35" bestFit="1" customWidth="1"/>
    <col min="7127" max="7128" width="21.7265625" style="35" customWidth="1"/>
    <col min="7129" max="7129" width="10.26953125" style="35" customWidth="1"/>
    <col min="7130" max="7130" width="5.26953125" style="35" customWidth="1"/>
    <col min="7131" max="7131" width="9.453125" style="35" bestFit="1" customWidth="1"/>
    <col min="7132" max="7132" width="25.7265625" style="35" bestFit="1" customWidth="1"/>
    <col min="7133" max="7133" width="21" style="35" customWidth="1"/>
    <col min="7134" max="7134" width="20.26953125" style="35" customWidth="1"/>
    <col min="7135" max="7378" width="10.26953125" style="35"/>
    <col min="7379" max="7379" width="3.7265625" style="35" customWidth="1"/>
    <col min="7380" max="7380" width="5.26953125" style="35" customWidth="1"/>
    <col min="7381" max="7381" width="9.453125" style="35" bestFit="1" customWidth="1"/>
    <col min="7382" max="7382" width="25.7265625" style="35" bestFit="1" customWidth="1"/>
    <col min="7383" max="7384" width="21.7265625" style="35" customWidth="1"/>
    <col min="7385" max="7385" width="10.26953125" style="35" customWidth="1"/>
    <col min="7386" max="7386" width="5.26953125" style="35" customWidth="1"/>
    <col min="7387" max="7387" width="9.453125" style="35" bestFit="1" customWidth="1"/>
    <col min="7388" max="7388" width="25.7265625" style="35" bestFit="1" customWidth="1"/>
    <col min="7389" max="7389" width="21" style="35" customWidth="1"/>
    <col min="7390" max="7390" width="20.26953125" style="35" customWidth="1"/>
    <col min="7391" max="7634" width="10.26953125" style="35"/>
    <col min="7635" max="7635" width="3.7265625" style="35" customWidth="1"/>
    <col min="7636" max="7636" width="5.26953125" style="35" customWidth="1"/>
    <col min="7637" max="7637" width="9.453125" style="35" bestFit="1" customWidth="1"/>
    <col min="7638" max="7638" width="25.7265625" style="35" bestFit="1" customWidth="1"/>
    <col min="7639" max="7640" width="21.7265625" style="35" customWidth="1"/>
    <col min="7641" max="7641" width="10.26953125" style="35" customWidth="1"/>
    <col min="7642" max="7642" width="5.26953125" style="35" customWidth="1"/>
    <col min="7643" max="7643" width="9.453125" style="35" bestFit="1" customWidth="1"/>
    <col min="7644" max="7644" width="25.7265625" style="35" bestFit="1" customWidth="1"/>
    <col min="7645" max="7645" width="21" style="35" customWidth="1"/>
    <col min="7646" max="7646" width="20.26953125" style="35" customWidth="1"/>
    <col min="7647" max="7890" width="10.26953125" style="35"/>
    <col min="7891" max="7891" width="3.7265625" style="35" customWidth="1"/>
    <col min="7892" max="7892" width="5.26953125" style="35" customWidth="1"/>
    <col min="7893" max="7893" width="9.453125" style="35" bestFit="1" customWidth="1"/>
    <col min="7894" max="7894" width="25.7265625" style="35" bestFit="1" customWidth="1"/>
    <col min="7895" max="7896" width="21.7265625" style="35" customWidth="1"/>
    <col min="7897" max="7897" width="10.26953125" style="35" customWidth="1"/>
    <col min="7898" max="7898" width="5.26953125" style="35" customWidth="1"/>
    <col min="7899" max="7899" width="9.453125" style="35" bestFit="1" customWidth="1"/>
    <col min="7900" max="7900" width="25.7265625" style="35" bestFit="1" customWidth="1"/>
    <col min="7901" max="7901" width="21" style="35" customWidth="1"/>
    <col min="7902" max="7902" width="20.26953125" style="35" customWidth="1"/>
    <col min="7903" max="8146" width="10.26953125" style="35"/>
    <col min="8147" max="8147" width="3.7265625" style="35" customWidth="1"/>
    <col min="8148" max="8148" width="5.26953125" style="35" customWidth="1"/>
    <col min="8149" max="8149" width="9.453125" style="35" bestFit="1" customWidth="1"/>
    <col min="8150" max="8150" width="25.7265625" style="35" bestFit="1" customWidth="1"/>
    <col min="8151" max="8152" width="21.7265625" style="35" customWidth="1"/>
    <col min="8153" max="8153" width="10.26953125" style="35" customWidth="1"/>
    <col min="8154" max="8154" width="5.26953125" style="35" customWidth="1"/>
    <col min="8155" max="8155" width="9.453125" style="35" bestFit="1" customWidth="1"/>
    <col min="8156" max="8156" width="25.7265625" style="35" bestFit="1" customWidth="1"/>
    <col min="8157" max="8157" width="21" style="35" customWidth="1"/>
    <col min="8158" max="8158" width="20.26953125" style="35" customWidth="1"/>
    <col min="8159" max="8402" width="10.26953125" style="35"/>
    <col min="8403" max="8403" width="3.7265625" style="35" customWidth="1"/>
    <col min="8404" max="8404" width="5.26953125" style="35" customWidth="1"/>
    <col min="8405" max="8405" width="9.453125" style="35" bestFit="1" customWidth="1"/>
    <col min="8406" max="8406" width="25.7265625" style="35" bestFit="1" customWidth="1"/>
    <col min="8407" max="8408" width="21.7265625" style="35" customWidth="1"/>
    <col min="8409" max="8409" width="10.26953125" style="35" customWidth="1"/>
    <col min="8410" max="8410" width="5.26953125" style="35" customWidth="1"/>
    <col min="8411" max="8411" width="9.453125" style="35" bestFit="1" customWidth="1"/>
    <col min="8412" max="8412" width="25.7265625" style="35" bestFit="1" customWidth="1"/>
    <col min="8413" max="8413" width="21" style="35" customWidth="1"/>
    <col min="8414" max="8414" width="20.26953125" style="35" customWidth="1"/>
    <col min="8415" max="8658" width="10.26953125" style="35"/>
    <col min="8659" max="8659" width="3.7265625" style="35" customWidth="1"/>
    <col min="8660" max="8660" width="5.26953125" style="35" customWidth="1"/>
    <col min="8661" max="8661" width="9.453125" style="35" bestFit="1" customWidth="1"/>
    <col min="8662" max="8662" width="25.7265625" style="35" bestFit="1" customWidth="1"/>
    <col min="8663" max="8664" width="21.7265625" style="35" customWidth="1"/>
    <col min="8665" max="8665" width="10.26953125" style="35" customWidth="1"/>
    <col min="8666" max="8666" width="5.26953125" style="35" customWidth="1"/>
    <col min="8667" max="8667" width="9.453125" style="35" bestFit="1" customWidth="1"/>
    <col min="8668" max="8668" width="25.7265625" style="35" bestFit="1" customWidth="1"/>
    <col min="8669" max="8669" width="21" style="35" customWidth="1"/>
    <col min="8670" max="8670" width="20.26953125" style="35" customWidth="1"/>
    <col min="8671" max="8914" width="10.26953125" style="35"/>
    <col min="8915" max="8915" width="3.7265625" style="35" customWidth="1"/>
    <col min="8916" max="8916" width="5.26953125" style="35" customWidth="1"/>
    <col min="8917" max="8917" width="9.453125" style="35" bestFit="1" customWidth="1"/>
    <col min="8918" max="8918" width="25.7265625" style="35" bestFit="1" customWidth="1"/>
    <col min="8919" max="8920" width="21.7265625" style="35" customWidth="1"/>
    <col min="8921" max="8921" width="10.26953125" style="35" customWidth="1"/>
    <col min="8922" max="8922" width="5.26953125" style="35" customWidth="1"/>
    <col min="8923" max="8923" width="9.453125" style="35" bestFit="1" customWidth="1"/>
    <col min="8924" max="8924" width="25.7265625" style="35" bestFit="1" customWidth="1"/>
    <col min="8925" max="8925" width="21" style="35" customWidth="1"/>
    <col min="8926" max="8926" width="20.26953125" style="35" customWidth="1"/>
    <col min="8927" max="9170" width="10.26953125" style="35"/>
    <col min="9171" max="9171" width="3.7265625" style="35" customWidth="1"/>
    <col min="9172" max="9172" width="5.26953125" style="35" customWidth="1"/>
    <col min="9173" max="9173" width="9.453125" style="35" bestFit="1" customWidth="1"/>
    <col min="9174" max="9174" width="25.7265625" style="35" bestFit="1" customWidth="1"/>
    <col min="9175" max="9176" width="21.7265625" style="35" customWidth="1"/>
    <col min="9177" max="9177" width="10.26953125" style="35" customWidth="1"/>
    <col min="9178" max="9178" width="5.26953125" style="35" customWidth="1"/>
    <col min="9179" max="9179" width="9.453125" style="35" bestFit="1" customWidth="1"/>
    <col min="9180" max="9180" width="25.7265625" style="35" bestFit="1" customWidth="1"/>
    <col min="9181" max="9181" width="21" style="35" customWidth="1"/>
    <col min="9182" max="9182" width="20.26953125" style="35" customWidth="1"/>
    <col min="9183" max="9426" width="10.26953125" style="35"/>
    <col min="9427" max="9427" width="3.7265625" style="35" customWidth="1"/>
    <col min="9428" max="9428" width="5.26953125" style="35" customWidth="1"/>
    <col min="9429" max="9429" width="9.453125" style="35" bestFit="1" customWidth="1"/>
    <col min="9430" max="9430" width="25.7265625" style="35" bestFit="1" customWidth="1"/>
    <col min="9431" max="9432" width="21.7265625" style="35" customWidth="1"/>
    <col min="9433" max="9433" width="10.26953125" style="35" customWidth="1"/>
    <col min="9434" max="9434" width="5.26953125" style="35" customWidth="1"/>
    <col min="9435" max="9435" width="9.453125" style="35" bestFit="1" customWidth="1"/>
    <col min="9436" max="9436" width="25.7265625" style="35" bestFit="1" customWidth="1"/>
    <col min="9437" max="9437" width="21" style="35" customWidth="1"/>
    <col min="9438" max="9438" width="20.26953125" style="35" customWidth="1"/>
    <col min="9439" max="9682" width="10.26953125" style="35"/>
    <col min="9683" max="9683" width="3.7265625" style="35" customWidth="1"/>
    <col min="9684" max="9684" width="5.26953125" style="35" customWidth="1"/>
    <col min="9685" max="9685" width="9.453125" style="35" bestFit="1" customWidth="1"/>
    <col min="9686" max="9686" width="25.7265625" style="35" bestFit="1" customWidth="1"/>
    <col min="9687" max="9688" width="21.7265625" style="35" customWidth="1"/>
    <col min="9689" max="9689" width="10.26953125" style="35" customWidth="1"/>
    <col min="9690" max="9690" width="5.26953125" style="35" customWidth="1"/>
    <col min="9691" max="9691" width="9.453125" style="35" bestFit="1" customWidth="1"/>
    <col min="9692" max="9692" width="25.7265625" style="35" bestFit="1" customWidth="1"/>
    <col min="9693" max="9693" width="21" style="35" customWidth="1"/>
    <col min="9694" max="9694" width="20.26953125" style="35" customWidth="1"/>
    <col min="9695" max="9938" width="10.26953125" style="35"/>
    <col min="9939" max="9939" width="3.7265625" style="35" customWidth="1"/>
    <col min="9940" max="9940" width="5.26953125" style="35" customWidth="1"/>
    <col min="9941" max="9941" width="9.453125" style="35" bestFit="1" customWidth="1"/>
    <col min="9942" max="9942" width="25.7265625" style="35" bestFit="1" customWidth="1"/>
    <col min="9943" max="9944" width="21.7265625" style="35" customWidth="1"/>
    <col min="9945" max="9945" width="10.26953125" style="35" customWidth="1"/>
    <col min="9946" max="9946" width="5.26953125" style="35" customWidth="1"/>
    <col min="9947" max="9947" width="9.453125" style="35" bestFit="1" customWidth="1"/>
    <col min="9948" max="9948" width="25.7265625" style="35" bestFit="1" customWidth="1"/>
    <col min="9949" max="9949" width="21" style="35" customWidth="1"/>
    <col min="9950" max="9950" width="20.26953125" style="35" customWidth="1"/>
    <col min="9951" max="10194" width="10.26953125" style="35"/>
    <col min="10195" max="10195" width="3.7265625" style="35" customWidth="1"/>
    <col min="10196" max="10196" width="5.26953125" style="35" customWidth="1"/>
    <col min="10197" max="10197" width="9.453125" style="35" bestFit="1" customWidth="1"/>
    <col min="10198" max="10198" width="25.7265625" style="35" bestFit="1" customWidth="1"/>
    <col min="10199" max="10200" width="21.7265625" style="35" customWidth="1"/>
    <col min="10201" max="10201" width="10.26953125" style="35" customWidth="1"/>
    <col min="10202" max="10202" width="5.26953125" style="35" customWidth="1"/>
    <col min="10203" max="10203" width="9.453125" style="35" bestFit="1" customWidth="1"/>
    <col min="10204" max="10204" width="25.7265625" style="35" bestFit="1" customWidth="1"/>
    <col min="10205" max="10205" width="21" style="35" customWidth="1"/>
    <col min="10206" max="10206" width="20.26953125" style="35" customWidth="1"/>
    <col min="10207" max="10450" width="10.26953125" style="35"/>
    <col min="10451" max="10451" width="3.7265625" style="35" customWidth="1"/>
    <col min="10452" max="10452" width="5.26953125" style="35" customWidth="1"/>
    <col min="10453" max="10453" width="9.453125" style="35" bestFit="1" customWidth="1"/>
    <col min="10454" max="10454" width="25.7265625" style="35" bestFit="1" customWidth="1"/>
    <col min="10455" max="10456" width="21.7265625" style="35" customWidth="1"/>
    <col min="10457" max="10457" width="10.26953125" style="35" customWidth="1"/>
    <col min="10458" max="10458" width="5.26953125" style="35" customWidth="1"/>
    <col min="10459" max="10459" width="9.453125" style="35" bestFit="1" customWidth="1"/>
    <col min="10460" max="10460" width="25.7265625" style="35" bestFit="1" customWidth="1"/>
    <col min="10461" max="10461" width="21" style="35" customWidth="1"/>
    <col min="10462" max="10462" width="20.26953125" style="35" customWidth="1"/>
    <col min="10463" max="10706" width="10.26953125" style="35"/>
    <col min="10707" max="10707" width="3.7265625" style="35" customWidth="1"/>
    <col min="10708" max="10708" width="5.26953125" style="35" customWidth="1"/>
    <col min="10709" max="10709" width="9.453125" style="35" bestFit="1" customWidth="1"/>
    <col min="10710" max="10710" width="25.7265625" style="35" bestFit="1" customWidth="1"/>
    <col min="10711" max="10712" width="21.7265625" style="35" customWidth="1"/>
    <col min="10713" max="10713" width="10.26953125" style="35" customWidth="1"/>
    <col min="10714" max="10714" width="5.26953125" style="35" customWidth="1"/>
    <col min="10715" max="10715" width="9.453125" style="35" bestFit="1" customWidth="1"/>
    <col min="10716" max="10716" width="25.7265625" style="35" bestFit="1" customWidth="1"/>
    <col min="10717" max="10717" width="21" style="35" customWidth="1"/>
    <col min="10718" max="10718" width="20.26953125" style="35" customWidth="1"/>
    <col min="10719" max="10962" width="10.26953125" style="35"/>
    <col min="10963" max="10963" width="3.7265625" style="35" customWidth="1"/>
    <col min="10964" max="10964" width="5.26953125" style="35" customWidth="1"/>
    <col min="10965" max="10965" width="9.453125" style="35" bestFit="1" customWidth="1"/>
    <col min="10966" max="10966" width="25.7265625" style="35" bestFit="1" customWidth="1"/>
    <col min="10967" max="10968" width="21.7265625" style="35" customWidth="1"/>
    <col min="10969" max="10969" width="10.26953125" style="35" customWidth="1"/>
    <col min="10970" max="10970" width="5.26953125" style="35" customWidth="1"/>
    <col min="10971" max="10971" width="9.453125" style="35" bestFit="1" customWidth="1"/>
    <col min="10972" max="10972" width="25.7265625" style="35" bestFit="1" customWidth="1"/>
    <col min="10973" max="10973" width="21" style="35" customWidth="1"/>
    <col min="10974" max="10974" width="20.26953125" style="35" customWidth="1"/>
    <col min="10975" max="11218" width="10.26953125" style="35"/>
    <col min="11219" max="11219" width="3.7265625" style="35" customWidth="1"/>
    <col min="11220" max="11220" width="5.26953125" style="35" customWidth="1"/>
    <col min="11221" max="11221" width="9.453125" style="35" bestFit="1" customWidth="1"/>
    <col min="11222" max="11222" width="25.7265625" style="35" bestFit="1" customWidth="1"/>
    <col min="11223" max="11224" width="21.7265625" style="35" customWidth="1"/>
    <col min="11225" max="11225" width="10.26953125" style="35" customWidth="1"/>
    <col min="11226" max="11226" width="5.26953125" style="35" customWidth="1"/>
    <col min="11227" max="11227" width="9.453125" style="35" bestFit="1" customWidth="1"/>
    <col min="11228" max="11228" width="25.7265625" style="35" bestFit="1" customWidth="1"/>
    <col min="11229" max="11229" width="21" style="35" customWidth="1"/>
    <col min="11230" max="11230" width="20.26953125" style="35" customWidth="1"/>
    <col min="11231" max="11474" width="10.26953125" style="35"/>
    <col min="11475" max="11475" width="3.7265625" style="35" customWidth="1"/>
    <col min="11476" max="11476" width="5.26953125" style="35" customWidth="1"/>
    <col min="11477" max="11477" width="9.453125" style="35" bestFit="1" customWidth="1"/>
    <col min="11478" max="11478" width="25.7265625" style="35" bestFit="1" customWidth="1"/>
    <col min="11479" max="11480" width="21.7265625" style="35" customWidth="1"/>
    <col min="11481" max="11481" width="10.26953125" style="35" customWidth="1"/>
    <col min="11482" max="11482" width="5.26953125" style="35" customWidth="1"/>
    <col min="11483" max="11483" width="9.453125" style="35" bestFit="1" customWidth="1"/>
    <col min="11484" max="11484" width="25.7265625" style="35" bestFit="1" customWidth="1"/>
    <col min="11485" max="11485" width="21" style="35" customWidth="1"/>
    <col min="11486" max="11486" width="20.26953125" style="35" customWidth="1"/>
    <col min="11487" max="11730" width="10.26953125" style="35"/>
    <col min="11731" max="11731" width="3.7265625" style="35" customWidth="1"/>
    <col min="11732" max="11732" width="5.26953125" style="35" customWidth="1"/>
    <col min="11733" max="11733" width="9.453125" style="35" bestFit="1" customWidth="1"/>
    <col min="11734" max="11734" width="25.7265625" style="35" bestFit="1" customWidth="1"/>
    <col min="11735" max="11736" width="21.7265625" style="35" customWidth="1"/>
    <col min="11737" max="11737" width="10.26953125" style="35" customWidth="1"/>
    <col min="11738" max="11738" width="5.26953125" style="35" customWidth="1"/>
    <col min="11739" max="11739" width="9.453125" style="35" bestFit="1" customWidth="1"/>
    <col min="11740" max="11740" width="25.7265625" style="35" bestFit="1" customWidth="1"/>
    <col min="11741" max="11741" width="21" style="35" customWidth="1"/>
    <col min="11742" max="11742" width="20.26953125" style="35" customWidth="1"/>
    <col min="11743" max="11986" width="10.26953125" style="35"/>
    <col min="11987" max="11987" width="3.7265625" style="35" customWidth="1"/>
    <col min="11988" max="11988" width="5.26953125" style="35" customWidth="1"/>
    <col min="11989" max="11989" width="9.453125" style="35" bestFit="1" customWidth="1"/>
    <col min="11990" max="11990" width="25.7265625" style="35" bestFit="1" customWidth="1"/>
    <col min="11991" max="11992" width="21.7265625" style="35" customWidth="1"/>
    <col min="11993" max="11993" width="10.26953125" style="35" customWidth="1"/>
    <col min="11994" max="11994" width="5.26953125" style="35" customWidth="1"/>
    <col min="11995" max="11995" width="9.453125" style="35" bestFit="1" customWidth="1"/>
    <col min="11996" max="11996" width="25.7265625" style="35" bestFit="1" customWidth="1"/>
    <col min="11997" max="11997" width="21" style="35" customWidth="1"/>
    <col min="11998" max="11998" width="20.26953125" style="35" customWidth="1"/>
    <col min="11999" max="12242" width="10.26953125" style="35"/>
    <col min="12243" max="12243" width="3.7265625" style="35" customWidth="1"/>
    <col min="12244" max="12244" width="5.26953125" style="35" customWidth="1"/>
    <col min="12245" max="12245" width="9.453125" style="35" bestFit="1" customWidth="1"/>
    <col min="12246" max="12246" width="25.7265625" style="35" bestFit="1" customWidth="1"/>
    <col min="12247" max="12248" width="21.7265625" style="35" customWidth="1"/>
    <col min="12249" max="12249" width="10.26953125" style="35" customWidth="1"/>
    <col min="12250" max="12250" width="5.26953125" style="35" customWidth="1"/>
    <col min="12251" max="12251" width="9.453125" style="35" bestFit="1" customWidth="1"/>
    <col min="12252" max="12252" width="25.7265625" style="35" bestFit="1" customWidth="1"/>
    <col min="12253" max="12253" width="21" style="35" customWidth="1"/>
    <col min="12254" max="12254" width="20.26953125" style="35" customWidth="1"/>
    <col min="12255" max="12498" width="10.26953125" style="35"/>
    <col min="12499" max="12499" width="3.7265625" style="35" customWidth="1"/>
    <col min="12500" max="12500" width="5.26953125" style="35" customWidth="1"/>
    <col min="12501" max="12501" width="9.453125" style="35" bestFit="1" customWidth="1"/>
    <col min="12502" max="12502" width="25.7265625" style="35" bestFit="1" customWidth="1"/>
    <col min="12503" max="12504" width="21.7265625" style="35" customWidth="1"/>
    <col min="12505" max="12505" width="10.26953125" style="35" customWidth="1"/>
    <col min="12506" max="12506" width="5.26953125" style="35" customWidth="1"/>
    <col min="12507" max="12507" width="9.453125" style="35" bestFit="1" customWidth="1"/>
    <col min="12508" max="12508" width="25.7265625" style="35" bestFit="1" customWidth="1"/>
    <col min="12509" max="12509" width="21" style="35" customWidth="1"/>
    <col min="12510" max="12510" width="20.26953125" style="35" customWidth="1"/>
    <col min="12511" max="12754" width="10.26953125" style="35"/>
    <col min="12755" max="12755" width="3.7265625" style="35" customWidth="1"/>
    <col min="12756" max="12756" width="5.26953125" style="35" customWidth="1"/>
    <col min="12757" max="12757" width="9.453125" style="35" bestFit="1" customWidth="1"/>
    <col min="12758" max="12758" width="25.7265625" style="35" bestFit="1" customWidth="1"/>
    <col min="12759" max="12760" width="21.7265625" style="35" customWidth="1"/>
    <col min="12761" max="12761" width="10.26953125" style="35" customWidth="1"/>
    <col min="12762" max="12762" width="5.26953125" style="35" customWidth="1"/>
    <col min="12763" max="12763" width="9.453125" style="35" bestFit="1" customWidth="1"/>
    <col min="12764" max="12764" width="25.7265625" style="35" bestFit="1" customWidth="1"/>
    <col min="12765" max="12765" width="21" style="35" customWidth="1"/>
    <col min="12766" max="12766" width="20.26953125" style="35" customWidth="1"/>
    <col min="12767" max="13010" width="10.26953125" style="35"/>
    <col min="13011" max="13011" width="3.7265625" style="35" customWidth="1"/>
    <col min="13012" max="13012" width="5.26953125" style="35" customWidth="1"/>
    <col min="13013" max="13013" width="9.453125" style="35" bestFit="1" customWidth="1"/>
    <col min="13014" max="13014" width="25.7265625" style="35" bestFit="1" customWidth="1"/>
    <col min="13015" max="13016" width="21.7265625" style="35" customWidth="1"/>
    <col min="13017" max="13017" width="10.26953125" style="35" customWidth="1"/>
    <col min="13018" max="13018" width="5.26953125" style="35" customWidth="1"/>
    <col min="13019" max="13019" width="9.453125" style="35" bestFit="1" customWidth="1"/>
    <col min="13020" max="13020" width="25.7265625" style="35" bestFit="1" customWidth="1"/>
    <col min="13021" max="13021" width="21" style="35" customWidth="1"/>
    <col min="13022" max="13022" width="20.26953125" style="35" customWidth="1"/>
    <col min="13023" max="13266" width="10.26953125" style="35"/>
    <col min="13267" max="13267" width="3.7265625" style="35" customWidth="1"/>
    <col min="13268" max="13268" width="5.26953125" style="35" customWidth="1"/>
    <col min="13269" max="13269" width="9.453125" style="35" bestFit="1" customWidth="1"/>
    <col min="13270" max="13270" width="25.7265625" style="35" bestFit="1" customWidth="1"/>
    <col min="13271" max="13272" width="21.7265625" style="35" customWidth="1"/>
    <col min="13273" max="13273" width="10.26953125" style="35" customWidth="1"/>
    <col min="13274" max="13274" width="5.26953125" style="35" customWidth="1"/>
    <col min="13275" max="13275" width="9.453125" style="35" bestFit="1" customWidth="1"/>
    <col min="13276" max="13276" width="25.7265625" style="35" bestFit="1" customWidth="1"/>
    <col min="13277" max="13277" width="21" style="35" customWidth="1"/>
    <col min="13278" max="13278" width="20.26953125" style="35" customWidth="1"/>
    <col min="13279" max="13522" width="10.26953125" style="35"/>
    <col min="13523" max="13523" width="3.7265625" style="35" customWidth="1"/>
    <col min="13524" max="13524" width="5.26953125" style="35" customWidth="1"/>
    <col min="13525" max="13525" width="9.453125" style="35" bestFit="1" customWidth="1"/>
    <col min="13526" max="13526" width="25.7265625" style="35" bestFit="1" customWidth="1"/>
    <col min="13527" max="13528" width="21.7265625" style="35" customWidth="1"/>
    <col min="13529" max="13529" width="10.26953125" style="35" customWidth="1"/>
    <col min="13530" max="13530" width="5.26953125" style="35" customWidth="1"/>
    <col min="13531" max="13531" width="9.453125" style="35" bestFit="1" customWidth="1"/>
    <col min="13532" max="13532" width="25.7265625" style="35" bestFit="1" customWidth="1"/>
    <col min="13533" max="13533" width="21" style="35" customWidth="1"/>
    <col min="13534" max="13534" width="20.26953125" style="35" customWidth="1"/>
    <col min="13535" max="13778" width="10.26953125" style="35"/>
    <col min="13779" max="13779" width="3.7265625" style="35" customWidth="1"/>
    <col min="13780" max="13780" width="5.26953125" style="35" customWidth="1"/>
    <col min="13781" max="13781" width="9.453125" style="35" bestFit="1" customWidth="1"/>
    <col min="13782" max="13782" width="25.7265625" style="35" bestFit="1" customWidth="1"/>
    <col min="13783" max="13784" width="21.7265625" style="35" customWidth="1"/>
    <col min="13785" max="13785" width="10.26953125" style="35" customWidth="1"/>
    <col min="13786" max="13786" width="5.26953125" style="35" customWidth="1"/>
    <col min="13787" max="13787" width="9.453125" style="35" bestFit="1" customWidth="1"/>
    <col min="13788" max="13788" width="25.7265625" style="35" bestFit="1" customWidth="1"/>
    <col min="13789" max="13789" width="21" style="35" customWidth="1"/>
    <col min="13790" max="13790" width="20.26953125" style="35" customWidth="1"/>
    <col min="13791" max="14034" width="10.26953125" style="35"/>
    <col min="14035" max="14035" width="3.7265625" style="35" customWidth="1"/>
    <col min="14036" max="14036" width="5.26953125" style="35" customWidth="1"/>
    <col min="14037" max="14037" width="9.453125" style="35" bestFit="1" customWidth="1"/>
    <col min="14038" max="14038" width="25.7265625" style="35" bestFit="1" customWidth="1"/>
    <col min="14039" max="14040" width="21.7265625" style="35" customWidth="1"/>
    <col min="14041" max="14041" width="10.26953125" style="35" customWidth="1"/>
    <col min="14042" max="14042" width="5.26953125" style="35" customWidth="1"/>
    <col min="14043" max="14043" width="9.453125" style="35" bestFit="1" customWidth="1"/>
    <col min="14044" max="14044" width="25.7265625" style="35" bestFit="1" customWidth="1"/>
    <col min="14045" max="14045" width="21" style="35" customWidth="1"/>
    <col min="14046" max="14046" width="20.26953125" style="35" customWidth="1"/>
    <col min="14047" max="14290" width="10.26953125" style="35"/>
    <col min="14291" max="14291" width="3.7265625" style="35" customWidth="1"/>
    <col min="14292" max="14292" width="5.26953125" style="35" customWidth="1"/>
    <col min="14293" max="14293" width="9.453125" style="35" bestFit="1" customWidth="1"/>
    <col min="14294" max="14294" width="25.7265625" style="35" bestFit="1" customWidth="1"/>
    <col min="14295" max="14296" width="21.7265625" style="35" customWidth="1"/>
    <col min="14297" max="14297" width="10.26953125" style="35" customWidth="1"/>
    <col min="14298" max="14298" width="5.26953125" style="35" customWidth="1"/>
    <col min="14299" max="14299" width="9.453125" style="35" bestFit="1" customWidth="1"/>
    <col min="14300" max="14300" width="25.7265625" style="35" bestFit="1" customWidth="1"/>
    <col min="14301" max="14301" width="21" style="35" customWidth="1"/>
    <col min="14302" max="14302" width="20.26953125" style="35" customWidth="1"/>
    <col min="14303" max="14546" width="10.26953125" style="35"/>
    <col min="14547" max="14547" width="3.7265625" style="35" customWidth="1"/>
    <col min="14548" max="14548" width="5.26953125" style="35" customWidth="1"/>
    <col min="14549" max="14549" width="9.453125" style="35" bestFit="1" customWidth="1"/>
    <col min="14550" max="14550" width="25.7265625" style="35" bestFit="1" customWidth="1"/>
    <col min="14551" max="14552" width="21.7265625" style="35" customWidth="1"/>
    <col min="14553" max="14553" width="10.26953125" style="35" customWidth="1"/>
    <col min="14554" max="14554" width="5.26953125" style="35" customWidth="1"/>
    <col min="14555" max="14555" width="9.453125" style="35" bestFit="1" customWidth="1"/>
    <col min="14556" max="14556" width="25.7265625" style="35" bestFit="1" customWidth="1"/>
    <col min="14557" max="14557" width="21" style="35" customWidth="1"/>
    <col min="14558" max="14558" width="20.26953125" style="35" customWidth="1"/>
    <col min="14559" max="14802" width="10.26953125" style="35"/>
    <col min="14803" max="14803" width="3.7265625" style="35" customWidth="1"/>
    <col min="14804" max="14804" width="5.26953125" style="35" customWidth="1"/>
    <col min="14805" max="14805" width="9.453125" style="35" bestFit="1" customWidth="1"/>
    <col min="14806" max="14806" width="25.7265625" style="35" bestFit="1" customWidth="1"/>
    <col min="14807" max="14808" width="21.7265625" style="35" customWidth="1"/>
    <col min="14809" max="14809" width="10.26953125" style="35" customWidth="1"/>
    <col min="14810" max="14810" width="5.26953125" style="35" customWidth="1"/>
    <col min="14811" max="14811" width="9.453125" style="35" bestFit="1" customWidth="1"/>
    <col min="14812" max="14812" width="25.7265625" style="35" bestFit="1" customWidth="1"/>
    <col min="14813" max="14813" width="21" style="35" customWidth="1"/>
    <col min="14814" max="14814" width="20.26953125" style="35" customWidth="1"/>
    <col min="14815" max="15058" width="10.26953125" style="35"/>
    <col min="15059" max="15059" width="3.7265625" style="35" customWidth="1"/>
    <col min="15060" max="15060" width="5.26953125" style="35" customWidth="1"/>
    <col min="15061" max="15061" width="9.453125" style="35" bestFit="1" customWidth="1"/>
    <col min="15062" max="15062" width="25.7265625" style="35" bestFit="1" customWidth="1"/>
    <col min="15063" max="15064" width="21.7265625" style="35" customWidth="1"/>
    <col min="15065" max="15065" width="10.26953125" style="35" customWidth="1"/>
    <col min="15066" max="15066" width="5.26953125" style="35" customWidth="1"/>
    <col min="15067" max="15067" width="9.453125" style="35" bestFit="1" customWidth="1"/>
    <col min="15068" max="15068" width="25.7265625" style="35" bestFit="1" customWidth="1"/>
    <col min="15069" max="15069" width="21" style="35" customWidth="1"/>
    <col min="15070" max="15070" width="20.26953125" style="35" customWidth="1"/>
    <col min="15071" max="15314" width="10.26953125" style="35"/>
    <col min="15315" max="15315" width="3.7265625" style="35" customWidth="1"/>
    <col min="15316" max="15316" width="5.26953125" style="35" customWidth="1"/>
    <col min="15317" max="15317" width="9.453125" style="35" bestFit="1" customWidth="1"/>
    <col min="15318" max="15318" width="25.7265625" style="35" bestFit="1" customWidth="1"/>
    <col min="15319" max="15320" width="21.7265625" style="35" customWidth="1"/>
    <col min="15321" max="15321" width="10.26953125" style="35" customWidth="1"/>
    <col min="15322" max="15322" width="5.26953125" style="35" customWidth="1"/>
    <col min="15323" max="15323" width="9.453125" style="35" bestFit="1" customWidth="1"/>
    <col min="15324" max="15324" width="25.7265625" style="35" bestFit="1" customWidth="1"/>
    <col min="15325" max="15325" width="21" style="35" customWidth="1"/>
    <col min="15326" max="15326" width="20.26953125" style="35" customWidth="1"/>
    <col min="15327" max="15570" width="10.26953125" style="35"/>
    <col min="15571" max="15571" width="3.7265625" style="35" customWidth="1"/>
    <col min="15572" max="15572" width="5.26953125" style="35" customWidth="1"/>
    <col min="15573" max="15573" width="9.453125" style="35" bestFit="1" customWidth="1"/>
    <col min="15574" max="15574" width="25.7265625" style="35" bestFit="1" customWidth="1"/>
    <col min="15575" max="15576" width="21.7265625" style="35" customWidth="1"/>
    <col min="15577" max="15577" width="10.26953125" style="35" customWidth="1"/>
    <col min="15578" max="15578" width="5.26953125" style="35" customWidth="1"/>
    <col min="15579" max="15579" width="9.453125" style="35" bestFit="1" customWidth="1"/>
    <col min="15580" max="15580" width="25.7265625" style="35" bestFit="1" customWidth="1"/>
    <col min="15581" max="15581" width="21" style="35" customWidth="1"/>
    <col min="15582" max="15582" width="20.26953125" style="35" customWidth="1"/>
    <col min="15583" max="15826" width="10.26953125" style="35"/>
    <col min="15827" max="15827" width="3.7265625" style="35" customWidth="1"/>
    <col min="15828" max="15828" width="5.26953125" style="35" customWidth="1"/>
    <col min="15829" max="15829" width="9.453125" style="35" bestFit="1" customWidth="1"/>
    <col min="15830" max="15830" width="25.7265625" style="35" bestFit="1" customWidth="1"/>
    <col min="15831" max="15832" width="21.7265625" style="35" customWidth="1"/>
    <col min="15833" max="15833" width="10.26953125" style="35" customWidth="1"/>
    <col min="15834" max="15834" width="5.26953125" style="35" customWidth="1"/>
    <col min="15835" max="15835" width="9.453125" style="35" bestFit="1" customWidth="1"/>
    <col min="15836" max="15836" width="25.7265625" style="35" bestFit="1" customWidth="1"/>
    <col min="15837" max="15837" width="21" style="35" customWidth="1"/>
    <col min="15838" max="15838" width="20.26953125" style="35" customWidth="1"/>
    <col min="15839" max="16082" width="10.26953125" style="35"/>
    <col min="16083" max="16083" width="3.7265625" style="35" customWidth="1"/>
    <col min="16084" max="16084" width="5.26953125" style="35" customWidth="1"/>
    <col min="16085" max="16085" width="9.453125" style="35" bestFit="1" customWidth="1"/>
    <col min="16086" max="16086" width="25.7265625" style="35" bestFit="1" customWidth="1"/>
    <col min="16087" max="16088" width="21.7265625" style="35" customWidth="1"/>
    <col min="16089" max="16089" width="10.26953125" style="35" customWidth="1"/>
    <col min="16090" max="16090" width="5.26953125" style="35" customWidth="1"/>
    <col min="16091" max="16091" width="9.453125" style="35" bestFit="1" customWidth="1"/>
    <col min="16092" max="16092" width="25.7265625" style="35" bestFit="1" customWidth="1"/>
    <col min="16093" max="16093" width="21" style="35" customWidth="1"/>
    <col min="16094" max="16094" width="20.26953125" style="35" customWidth="1"/>
    <col min="16095" max="16384" width="10.26953125" style="35"/>
  </cols>
  <sheetData>
    <row r="1" spans="2:11">
      <c r="B1" s="531"/>
      <c r="C1" s="531"/>
      <c r="D1" s="531"/>
      <c r="E1" s="531"/>
      <c r="F1" s="531"/>
    </row>
    <row r="2" spans="2:11" ht="18.5">
      <c r="B2" s="531"/>
      <c r="C2" s="532" t="s">
        <v>165</v>
      </c>
      <c r="D2" s="532"/>
      <c r="E2" s="532"/>
      <c r="F2" s="532"/>
    </row>
    <row r="3" spans="2:11" ht="18.5">
      <c r="B3" s="531"/>
      <c r="C3" s="532" t="s">
        <v>405</v>
      </c>
      <c r="D3" s="532"/>
      <c r="E3" s="532"/>
      <c r="F3" s="532"/>
    </row>
    <row r="4" spans="2:11">
      <c r="B4" s="531"/>
      <c r="C4" s="886"/>
      <c r="D4" s="886"/>
      <c r="E4" s="531"/>
      <c r="F4" s="531"/>
    </row>
    <row r="5" spans="2:11" ht="30">
      <c r="B5" s="531"/>
      <c r="C5" s="986" t="s">
        <v>133</v>
      </c>
      <c r="D5" s="986" t="s">
        <v>134</v>
      </c>
      <c r="E5" s="987" t="s">
        <v>1824</v>
      </c>
      <c r="F5" s="987" t="s">
        <v>1830</v>
      </c>
    </row>
    <row r="6" spans="2:11">
      <c r="B6" s="531"/>
      <c r="C6" s="988" t="s">
        <v>684</v>
      </c>
      <c r="D6" s="980" t="s">
        <v>1144</v>
      </c>
      <c r="E6" s="985">
        <v>13882</v>
      </c>
      <c r="F6" s="985">
        <v>14346</v>
      </c>
      <c r="H6" s="981"/>
      <c r="I6" s="981"/>
      <c r="J6" s="982"/>
      <c r="K6" s="982"/>
    </row>
    <row r="7" spans="2:11">
      <c r="B7" s="531"/>
      <c r="C7" s="988" t="s">
        <v>458</v>
      </c>
      <c r="D7" s="980" t="s">
        <v>1145</v>
      </c>
      <c r="E7" s="985">
        <v>14482</v>
      </c>
      <c r="F7" s="985">
        <v>15096</v>
      </c>
      <c r="H7" s="981"/>
      <c r="I7" s="981"/>
      <c r="J7" s="982"/>
      <c r="K7" s="982"/>
    </row>
    <row r="8" spans="2:11">
      <c r="B8" s="531"/>
      <c r="C8" s="988" t="s">
        <v>459</v>
      </c>
      <c r="D8" s="980" t="s">
        <v>1146</v>
      </c>
      <c r="E8" s="985">
        <v>14913</v>
      </c>
      <c r="F8" s="985">
        <v>15088</v>
      </c>
      <c r="H8" s="981"/>
      <c r="I8" s="981"/>
      <c r="J8" s="982"/>
      <c r="K8" s="982"/>
    </row>
    <row r="9" spans="2:11">
      <c r="B9" s="531"/>
      <c r="C9" s="988" t="s">
        <v>460</v>
      </c>
      <c r="D9" s="980" t="s">
        <v>1147</v>
      </c>
      <c r="E9" s="985">
        <v>15795</v>
      </c>
      <c r="F9" s="985">
        <v>17253</v>
      </c>
      <c r="H9" s="981"/>
      <c r="I9" s="981"/>
      <c r="J9" s="982"/>
      <c r="K9" s="982"/>
    </row>
    <row r="10" spans="2:11">
      <c r="B10" s="531"/>
      <c r="C10" s="988" t="s">
        <v>461</v>
      </c>
      <c r="D10" s="980" t="s">
        <v>1148</v>
      </c>
      <c r="E10" s="985">
        <v>13336</v>
      </c>
      <c r="F10" s="985">
        <v>13967</v>
      </c>
      <c r="H10" s="981"/>
      <c r="I10" s="981"/>
      <c r="J10" s="982"/>
      <c r="K10" s="982"/>
    </row>
    <row r="11" spans="2:11">
      <c r="B11" s="531"/>
      <c r="C11" s="988" t="s">
        <v>462</v>
      </c>
      <c r="D11" s="980" t="s">
        <v>1149</v>
      </c>
      <c r="E11" s="985">
        <v>19195</v>
      </c>
      <c r="F11" s="985">
        <v>20454</v>
      </c>
      <c r="H11" s="981"/>
      <c r="I11" s="981"/>
      <c r="J11" s="982"/>
      <c r="K11" s="982"/>
    </row>
    <row r="12" spans="2:11">
      <c r="B12" s="531"/>
      <c r="C12" s="988" t="s">
        <v>463</v>
      </c>
      <c r="D12" s="980" t="s">
        <v>1150</v>
      </c>
      <c r="E12" s="985">
        <v>11189</v>
      </c>
      <c r="F12" s="985">
        <v>11557</v>
      </c>
      <c r="H12" s="981"/>
      <c r="I12" s="981"/>
      <c r="J12" s="982"/>
      <c r="K12" s="982"/>
    </row>
    <row r="13" spans="2:11">
      <c r="B13" s="531"/>
      <c r="C13" s="988" t="s">
        <v>464</v>
      </c>
      <c r="D13" s="980" t="s">
        <v>1151</v>
      </c>
      <c r="E13" s="985">
        <v>11823</v>
      </c>
      <c r="F13" s="985">
        <v>12268</v>
      </c>
      <c r="H13" s="981"/>
      <c r="I13" s="981"/>
      <c r="J13" s="982"/>
      <c r="K13" s="982"/>
    </row>
    <row r="14" spans="2:11">
      <c r="B14" s="531"/>
      <c r="C14" s="988" t="s">
        <v>465</v>
      </c>
      <c r="D14" s="980" t="s">
        <v>1152</v>
      </c>
      <c r="E14" s="985">
        <v>14171</v>
      </c>
      <c r="F14" s="985">
        <v>15136</v>
      </c>
      <c r="H14" s="981"/>
      <c r="I14" s="981"/>
      <c r="J14" s="982"/>
      <c r="K14" s="982"/>
    </row>
    <row r="15" spans="2:11">
      <c r="B15" s="531"/>
      <c r="C15" s="988" t="s">
        <v>466</v>
      </c>
      <c r="D15" s="980" t="s">
        <v>1153</v>
      </c>
      <c r="E15" s="985">
        <v>14538</v>
      </c>
      <c r="F15" s="985">
        <v>15210</v>
      </c>
      <c r="H15" s="981"/>
      <c r="I15" s="981"/>
      <c r="J15" s="982"/>
      <c r="K15" s="982"/>
    </row>
    <row r="16" spans="2:11">
      <c r="B16" s="531"/>
      <c r="C16" s="988" t="s">
        <v>467</v>
      </c>
      <c r="D16" s="980" t="s">
        <v>1154</v>
      </c>
      <c r="E16" s="985">
        <v>14448</v>
      </c>
      <c r="F16" s="985">
        <v>15139</v>
      </c>
      <c r="H16" s="981"/>
      <c r="I16" s="981"/>
      <c r="J16" s="982"/>
      <c r="K16" s="982"/>
    </row>
    <row r="17" spans="2:11">
      <c r="B17" s="531"/>
      <c r="C17" s="988" t="s">
        <v>468</v>
      </c>
      <c r="D17" s="980" t="s">
        <v>1155</v>
      </c>
      <c r="E17" s="985">
        <v>12609</v>
      </c>
      <c r="F17" s="985">
        <v>13326</v>
      </c>
      <c r="H17" s="981"/>
      <c r="I17" s="981"/>
      <c r="J17" s="982"/>
      <c r="K17" s="982"/>
    </row>
    <row r="18" spans="2:11">
      <c r="B18" s="531"/>
      <c r="C18" s="988" t="s">
        <v>469</v>
      </c>
      <c r="D18" s="980" t="s">
        <v>1156</v>
      </c>
      <c r="E18" s="985">
        <v>15911</v>
      </c>
      <c r="F18" s="985">
        <v>16895</v>
      </c>
      <c r="H18" s="981"/>
      <c r="I18" s="981"/>
      <c r="J18" s="982"/>
      <c r="K18" s="982"/>
    </row>
    <row r="19" spans="2:11">
      <c r="B19" s="531"/>
      <c r="C19" s="988" t="s">
        <v>470</v>
      </c>
      <c r="D19" s="980" t="s">
        <v>1157</v>
      </c>
      <c r="E19" s="985">
        <v>71086</v>
      </c>
      <c r="F19" s="985">
        <v>76112</v>
      </c>
      <c r="H19" s="981"/>
      <c r="I19" s="981"/>
      <c r="J19" s="982"/>
      <c r="K19" s="982"/>
    </row>
    <row r="20" spans="2:11">
      <c r="B20" s="531"/>
      <c r="C20" s="988" t="s">
        <v>471</v>
      </c>
      <c r="D20" s="980" t="s">
        <v>1158</v>
      </c>
      <c r="E20" s="985">
        <v>12934</v>
      </c>
      <c r="F20" s="985">
        <v>13570</v>
      </c>
      <c r="H20" s="981"/>
      <c r="I20" s="981"/>
      <c r="J20" s="982"/>
      <c r="K20" s="982"/>
    </row>
    <row r="21" spans="2:11">
      <c r="B21" s="531"/>
      <c r="C21" s="988" t="s">
        <v>472</v>
      </c>
      <c r="D21" s="980" t="s">
        <v>1159</v>
      </c>
      <c r="E21" s="985">
        <v>22556</v>
      </c>
      <c r="F21" s="985">
        <v>23151</v>
      </c>
      <c r="H21" s="981"/>
      <c r="I21" s="981"/>
      <c r="J21" s="982"/>
      <c r="K21" s="982"/>
    </row>
    <row r="22" spans="2:11">
      <c r="B22" s="531"/>
      <c r="C22" s="988" t="s">
        <v>473</v>
      </c>
      <c r="D22" s="980" t="s">
        <v>1160</v>
      </c>
      <c r="E22" s="985">
        <v>12930</v>
      </c>
      <c r="F22" s="985">
        <v>14351</v>
      </c>
      <c r="H22" s="981"/>
      <c r="I22" s="981"/>
      <c r="J22" s="982"/>
      <c r="K22" s="982"/>
    </row>
    <row r="23" spans="2:11">
      <c r="B23" s="531"/>
      <c r="C23" s="988" t="s">
        <v>474</v>
      </c>
      <c r="D23" s="980" t="s">
        <v>1161</v>
      </c>
      <c r="E23" s="985">
        <v>26290</v>
      </c>
      <c r="F23" s="985">
        <v>29674</v>
      </c>
      <c r="H23" s="981"/>
      <c r="I23" s="981"/>
      <c r="J23" s="982"/>
      <c r="K23" s="982"/>
    </row>
    <row r="24" spans="2:11">
      <c r="B24" s="531"/>
      <c r="C24" s="988" t="s">
        <v>475</v>
      </c>
      <c r="D24" s="980" t="s">
        <v>1162</v>
      </c>
      <c r="E24" s="985">
        <v>15666</v>
      </c>
      <c r="F24" s="985">
        <v>17289</v>
      </c>
      <c r="H24" s="981"/>
      <c r="I24" s="981"/>
      <c r="J24" s="982"/>
      <c r="K24" s="982"/>
    </row>
    <row r="25" spans="2:11">
      <c r="B25" s="531"/>
      <c r="C25" s="988" t="s">
        <v>476</v>
      </c>
      <c r="D25" s="980" t="s">
        <v>1163</v>
      </c>
      <c r="E25" s="985">
        <v>24536</v>
      </c>
      <c r="F25" s="985">
        <v>25488</v>
      </c>
      <c r="H25" s="981"/>
      <c r="I25" s="981"/>
      <c r="J25" s="982"/>
      <c r="K25" s="982"/>
    </row>
    <row r="26" spans="2:11">
      <c r="B26" s="531"/>
      <c r="C26" s="988" t="s">
        <v>477</v>
      </c>
      <c r="D26" s="980" t="s">
        <v>1164</v>
      </c>
      <c r="E26" s="985">
        <v>14343</v>
      </c>
      <c r="F26" s="985">
        <v>14773</v>
      </c>
      <c r="H26" s="981"/>
      <c r="I26" s="981"/>
      <c r="J26" s="982"/>
      <c r="K26" s="982"/>
    </row>
    <row r="27" spans="2:11">
      <c r="B27" s="531"/>
      <c r="C27" s="988" t="s">
        <v>478</v>
      </c>
      <c r="D27" s="980" t="s">
        <v>1165</v>
      </c>
      <c r="E27" s="985">
        <v>12455</v>
      </c>
      <c r="F27" s="985">
        <v>12852</v>
      </c>
      <c r="H27" s="981"/>
      <c r="I27" s="981"/>
      <c r="J27" s="982"/>
      <c r="K27" s="982"/>
    </row>
    <row r="28" spans="2:11">
      <c r="B28" s="531"/>
      <c r="C28" s="988" t="s">
        <v>479</v>
      </c>
      <c r="D28" s="980" t="s">
        <v>1166</v>
      </c>
      <c r="E28" s="985">
        <v>14853</v>
      </c>
      <c r="F28" s="985">
        <v>15654</v>
      </c>
      <c r="H28" s="981"/>
      <c r="I28" s="981"/>
      <c r="J28" s="982"/>
      <c r="K28" s="982"/>
    </row>
    <row r="29" spans="2:11">
      <c r="B29" s="531"/>
      <c r="C29" s="988" t="s">
        <v>480</v>
      </c>
      <c r="D29" s="980" t="s">
        <v>1167</v>
      </c>
      <c r="E29" s="985">
        <v>10774</v>
      </c>
      <c r="F29" s="985">
        <v>10943</v>
      </c>
      <c r="H29" s="981"/>
      <c r="I29" s="981"/>
      <c r="J29" s="982"/>
      <c r="K29" s="982"/>
    </row>
    <row r="30" spans="2:11">
      <c r="B30" s="531"/>
      <c r="C30" s="988" t="s">
        <v>481</v>
      </c>
      <c r="D30" s="980" t="s">
        <v>1168</v>
      </c>
      <c r="E30" s="985">
        <v>13346</v>
      </c>
      <c r="F30" s="985">
        <v>14602</v>
      </c>
      <c r="H30" s="981"/>
      <c r="I30" s="981"/>
      <c r="J30" s="982"/>
      <c r="K30" s="982"/>
    </row>
    <row r="31" spans="2:11">
      <c r="B31" s="531"/>
      <c r="C31" s="988" t="s">
        <v>482</v>
      </c>
      <c r="D31" s="980" t="s">
        <v>1169</v>
      </c>
      <c r="E31" s="985">
        <v>16301</v>
      </c>
      <c r="F31" s="985">
        <v>17255</v>
      </c>
      <c r="H31" s="981"/>
      <c r="I31" s="981"/>
      <c r="J31" s="982"/>
      <c r="K31" s="982"/>
    </row>
    <row r="32" spans="2:11">
      <c r="B32" s="531"/>
      <c r="C32" s="988" t="s">
        <v>483</v>
      </c>
      <c r="D32" s="980" t="s">
        <v>1170</v>
      </c>
      <c r="E32" s="985">
        <v>12210</v>
      </c>
      <c r="F32" s="985">
        <v>12582</v>
      </c>
      <c r="H32" s="981"/>
      <c r="I32" s="981"/>
      <c r="J32" s="982"/>
      <c r="K32" s="982"/>
    </row>
    <row r="33" spans="2:11">
      <c r="B33" s="531"/>
      <c r="C33" s="988" t="s">
        <v>484</v>
      </c>
      <c r="D33" s="980" t="s">
        <v>1171</v>
      </c>
      <c r="E33" s="985">
        <v>16296</v>
      </c>
      <c r="F33" s="985">
        <v>17002</v>
      </c>
      <c r="H33" s="981"/>
      <c r="I33" s="981"/>
      <c r="J33" s="982"/>
      <c r="K33" s="982"/>
    </row>
    <row r="34" spans="2:11">
      <c r="B34" s="531"/>
      <c r="C34" s="988" t="s">
        <v>485</v>
      </c>
      <c r="D34" s="980" t="s">
        <v>1172</v>
      </c>
      <c r="E34" s="985">
        <v>13583</v>
      </c>
      <c r="F34" s="985">
        <v>14660</v>
      </c>
      <c r="H34" s="981"/>
      <c r="I34" s="981"/>
      <c r="J34" s="982"/>
      <c r="K34" s="982"/>
    </row>
    <row r="35" spans="2:11">
      <c r="B35" s="531"/>
      <c r="C35" s="988" t="s">
        <v>486</v>
      </c>
      <c r="D35" s="980" t="s">
        <v>1173</v>
      </c>
      <c r="E35" s="985">
        <v>20363</v>
      </c>
      <c r="F35" s="985">
        <v>20996</v>
      </c>
      <c r="H35" s="981"/>
      <c r="I35" s="981"/>
      <c r="J35" s="982"/>
      <c r="K35" s="982"/>
    </row>
    <row r="36" spans="2:11">
      <c r="B36" s="531"/>
      <c r="C36" s="988" t="s">
        <v>487</v>
      </c>
      <c r="D36" s="980" t="s">
        <v>1174</v>
      </c>
      <c r="E36" s="985">
        <v>14438</v>
      </c>
      <c r="F36" s="985">
        <v>15551</v>
      </c>
      <c r="H36" s="981"/>
      <c r="I36" s="981"/>
      <c r="J36" s="982"/>
      <c r="K36" s="982"/>
    </row>
    <row r="37" spans="2:11">
      <c r="B37" s="531"/>
      <c r="C37" s="988" t="s">
        <v>488</v>
      </c>
      <c r="D37" s="980" t="s">
        <v>1175</v>
      </c>
      <c r="E37" s="985">
        <v>19059</v>
      </c>
      <c r="F37" s="985">
        <v>20180</v>
      </c>
      <c r="H37" s="981"/>
      <c r="I37" s="981"/>
      <c r="J37" s="982"/>
      <c r="K37" s="982"/>
    </row>
    <row r="38" spans="2:11">
      <c r="B38" s="531"/>
      <c r="C38" s="988" t="s">
        <v>489</v>
      </c>
      <c r="D38" s="980" t="s">
        <v>1176</v>
      </c>
      <c r="E38" s="985">
        <v>15138</v>
      </c>
      <c r="F38" s="985">
        <v>16107</v>
      </c>
      <c r="H38" s="981"/>
      <c r="I38" s="981"/>
      <c r="J38" s="982"/>
      <c r="K38" s="982"/>
    </row>
    <row r="39" spans="2:11">
      <c r="B39" s="531"/>
      <c r="C39" s="988" t="s">
        <v>490</v>
      </c>
      <c r="D39" s="980" t="s">
        <v>1177</v>
      </c>
      <c r="E39" s="985">
        <v>14902</v>
      </c>
      <c r="F39" s="985">
        <v>15435</v>
      </c>
      <c r="H39" s="981"/>
      <c r="I39" s="981"/>
      <c r="J39" s="982"/>
      <c r="K39" s="982"/>
    </row>
    <row r="40" spans="2:11">
      <c r="B40" s="531"/>
      <c r="C40" s="988" t="s">
        <v>491</v>
      </c>
      <c r="D40" s="980" t="s">
        <v>1178</v>
      </c>
      <c r="E40" s="985">
        <v>14375</v>
      </c>
      <c r="F40" s="985">
        <v>14982</v>
      </c>
      <c r="H40" s="981"/>
      <c r="I40" s="981"/>
      <c r="J40" s="982"/>
      <c r="K40" s="982"/>
    </row>
    <row r="41" spans="2:11">
      <c r="B41" s="531"/>
      <c r="C41" s="988" t="s">
        <v>492</v>
      </c>
      <c r="D41" s="980" t="s">
        <v>1179</v>
      </c>
      <c r="E41" s="985">
        <v>15613</v>
      </c>
      <c r="F41" s="985">
        <v>16589</v>
      </c>
      <c r="H41" s="981"/>
      <c r="I41" s="981"/>
      <c r="J41" s="982"/>
      <c r="K41" s="982"/>
    </row>
    <row r="42" spans="2:11">
      <c r="B42" s="531"/>
      <c r="C42" s="988" t="s">
        <v>493</v>
      </c>
      <c r="D42" s="980" t="s">
        <v>1180</v>
      </c>
      <c r="E42" s="985">
        <v>12025</v>
      </c>
      <c r="F42" s="985">
        <v>13378</v>
      </c>
      <c r="H42" s="981"/>
      <c r="I42" s="981"/>
      <c r="J42" s="982"/>
      <c r="K42" s="982"/>
    </row>
    <row r="43" spans="2:11">
      <c r="B43" s="531"/>
      <c r="C43" s="988" t="s">
        <v>494</v>
      </c>
      <c r="D43" s="980" t="s">
        <v>1181</v>
      </c>
      <c r="E43" s="985">
        <v>20709</v>
      </c>
      <c r="F43" s="985">
        <v>24441</v>
      </c>
      <c r="H43" s="981"/>
      <c r="I43" s="981"/>
      <c r="J43" s="982"/>
      <c r="K43" s="982"/>
    </row>
    <row r="44" spans="2:11">
      <c r="B44" s="531"/>
      <c r="C44" s="988" t="s">
        <v>495</v>
      </c>
      <c r="D44" s="980" t="s">
        <v>1182</v>
      </c>
      <c r="E44" s="985">
        <v>20460</v>
      </c>
      <c r="F44" s="985">
        <v>20830</v>
      </c>
      <c r="H44" s="981"/>
      <c r="I44" s="981"/>
      <c r="J44" s="982"/>
      <c r="K44" s="982"/>
    </row>
    <row r="45" spans="2:11">
      <c r="B45" s="531"/>
      <c r="C45" s="988" t="s">
        <v>496</v>
      </c>
      <c r="D45" s="980" t="s">
        <v>1183</v>
      </c>
      <c r="E45" s="985">
        <v>15281</v>
      </c>
      <c r="F45" s="985">
        <v>15947</v>
      </c>
      <c r="H45" s="981"/>
      <c r="I45" s="981"/>
      <c r="J45" s="982"/>
      <c r="K45" s="982"/>
    </row>
    <row r="46" spans="2:11">
      <c r="B46" s="531"/>
      <c r="C46" s="988" t="s">
        <v>497</v>
      </c>
      <c r="D46" s="980" t="s">
        <v>1184</v>
      </c>
      <c r="E46" s="985">
        <v>12590</v>
      </c>
      <c r="F46" s="985">
        <v>13311</v>
      </c>
      <c r="H46" s="981"/>
      <c r="I46" s="981"/>
      <c r="J46" s="982"/>
      <c r="K46" s="982"/>
    </row>
    <row r="47" spans="2:11">
      <c r="B47" s="531"/>
      <c r="C47" s="988" t="s">
        <v>498</v>
      </c>
      <c r="D47" s="980" t="s">
        <v>1185</v>
      </c>
      <c r="E47" s="985">
        <v>24444</v>
      </c>
      <c r="F47" s="985">
        <v>25571</v>
      </c>
      <c r="H47" s="981"/>
      <c r="I47" s="981"/>
      <c r="J47" s="982"/>
      <c r="K47" s="982"/>
    </row>
    <row r="48" spans="2:11">
      <c r="B48" s="531"/>
      <c r="C48" s="988" t="s">
        <v>499</v>
      </c>
      <c r="D48" s="980" t="s">
        <v>1186</v>
      </c>
      <c r="E48" s="985">
        <v>16375</v>
      </c>
      <c r="F48" s="985">
        <v>17569</v>
      </c>
      <c r="H48" s="981"/>
      <c r="I48" s="981"/>
      <c r="J48" s="982"/>
      <c r="K48" s="982"/>
    </row>
    <row r="49" spans="2:11">
      <c r="B49" s="531"/>
      <c r="C49" s="988" t="s">
        <v>500</v>
      </c>
      <c r="D49" s="980" t="s">
        <v>1187</v>
      </c>
      <c r="E49" s="985">
        <v>16814</v>
      </c>
      <c r="F49" s="985">
        <v>18555</v>
      </c>
      <c r="H49" s="981"/>
      <c r="I49" s="981"/>
      <c r="J49" s="982"/>
      <c r="K49" s="982"/>
    </row>
    <row r="50" spans="2:11">
      <c r="B50" s="531"/>
      <c r="C50" s="988" t="s">
        <v>501</v>
      </c>
      <c r="D50" s="980" t="s">
        <v>1188</v>
      </c>
      <c r="E50" s="985">
        <v>8395</v>
      </c>
      <c r="F50" s="985">
        <v>8722</v>
      </c>
      <c r="H50" s="981"/>
      <c r="I50" s="981"/>
      <c r="J50" s="982"/>
      <c r="K50" s="982"/>
    </row>
    <row r="51" spans="2:11">
      <c r="B51" s="531"/>
      <c r="C51" s="988" t="s">
        <v>502</v>
      </c>
      <c r="D51" s="980" t="s">
        <v>1189</v>
      </c>
      <c r="E51" s="985">
        <v>22939</v>
      </c>
      <c r="F51" s="985">
        <v>23854</v>
      </c>
      <c r="H51" s="981"/>
      <c r="I51" s="981"/>
      <c r="J51" s="982"/>
      <c r="K51" s="982"/>
    </row>
    <row r="52" spans="2:11">
      <c r="B52" s="531"/>
      <c r="C52" s="988" t="s">
        <v>503</v>
      </c>
      <c r="D52" s="980" t="s">
        <v>1190</v>
      </c>
      <c r="E52" s="985">
        <v>17419</v>
      </c>
      <c r="F52" s="985">
        <v>18236</v>
      </c>
      <c r="H52" s="981"/>
      <c r="I52" s="981"/>
      <c r="J52" s="982"/>
      <c r="K52" s="982"/>
    </row>
    <row r="53" spans="2:11">
      <c r="B53" s="531"/>
      <c r="C53" s="988" t="s">
        <v>504</v>
      </c>
      <c r="D53" s="980" t="s">
        <v>1191</v>
      </c>
      <c r="E53" s="985">
        <v>15807</v>
      </c>
      <c r="F53" s="985">
        <v>16544</v>
      </c>
      <c r="H53" s="981"/>
      <c r="I53" s="981"/>
      <c r="J53" s="982"/>
      <c r="K53" s="982"/>
    </row>
    <row r="54" spans="2:11">
      <c r="B54" s="531"/>
      <c r="C54" s="988" t="s">
        <v>505</v>
      </c>
      <c r="D54" s="980" t="s">
        <v>1192</v>
      </c>
      <c r="E54" s="985">
        <v>16394</v>
      </c>
      <c r="F54" s="985">
        <v>16637</v>
      </c>
      <c r="H54" s="981"/>
      <c r="I54" s="981"/>
      <c r="J54" s="982"/>
      <c r="K54" s="982"/>
    </row>
    <row r="55" spans="2:11">
      <c r="B55" s="531"/>
      <c r="C55" s="988" t="s">
        <v>506</v>
      </c>
      <c r="D55" s="980" t="s">
        <v>1193</v>
      </c>
      <c r="E55" s="985">
        <v>18277</v>
      </c>
      <c r="F55" s="985">
        <v>18219</v>
      </c>
      <c r="H55" s="981"/>
      <c r="I55" s="981"/>
      <c r="J55" s="982"/>
      <c r="K55" s="982"/>
    </row>
    <row r="56" spans="2:11">
      <c r="B56" s="531"/>
      <c r="C56" s="988" t="s">
        <v>507</v>
      </c>
      <c r="D56" s="980" t="s">
        <v>1194</v>
      </c>
      <c r="E56" s="985">
        <v>14814</v>
      </c>
      <c r="F56" s="985">
        <v>15530</v>
      </c>
      <c r="H56" s="981"/>
      <c r="I56" s="981"/>
      <c r="J56" s="982"/>
      <c r="K56" s="982"/>
    </row>
    <row r="57" spans="2:11">
      <c r="B57" s="531"/>
      <c r="C57" s="988" t="s">
        <v>508</v>
      </c>
      <c r="D57" s="980" t="s">
        <v>1195</v>
      </c>
      <c r="E57" s="985">
        <v>20216</v>
      </c>
      <c r="F57" s="985">
        <v>21217</v>
      </c>
      <c r="H57" s="981"/>
      <c r="I57" s="981"/>
      <c r="J57" s="982"/>
      <c r="K57" s="982"/>
    </row>
    <row r="58" spans="2:11">
      <c r="B58" s="531"/>
      <c r="C58" s="988" t="s">
        <v>509</v>
      </c>
      <c r="D58" s="980" t="s">
        <v>1196</v>
      </c>
      <c r="E58" s="985">
        <v>14210</v>
      </c>
      <c r="F58" s="985">
        <v>15331</v>
      </c>
      <c r="H58" s="981"/>
      <c r="I58" s="981"/>
      <c r="J58" s="982"/>
      <c r="K58" s="982"/>
    </row>
    <row r="59" spans="2:11">
      <c r="B59" s="531"/>
      <c r="C59" s="988" t="s">
        <v>510</v>
      </c>
      <c r="D59" s="980" t="s">
        <v>1197</v>
      </c>
      <c r="E59" s="985">
        <v>22901</v>
      </c>
      <c r="F59" s="985">
        <v>24140</v>
      </c>
      <c r="H59" s="981"/>
      <c r="I59" s="981"/>
      <c r="J59" s="982"/>
      <c r="K59" s="982"/>
    </row>
    <row r="60" spans="2:11">
      <c r="B60" s="531"/>
      <c r="C60" s="988" t="s">
        <v>613</v>
      </c>
      <c r="D60" s="980" t="s">
        <v>1198</v>
      </c>
      <c r="E60" s="985">
        <v>13130</v>
      </c>
      <c r="F60" s="985">
        <v>13636</v>
      </c>
      <c r="H60" s="981"/>
      <c r="I60" s="981"/>
      <c r="J60" s="982"/>
      <c r="K60" s="982"/>
    </row>
    <row r="61" spans="2:11">
      <c r="B61" s="531"/>
      <c r="C61" s="988" t="s">
        <v>511</v>
      </c>
      <c r="D61" s="980" t="s">
        <v>1199</v>
      </c>
      <c r="E61" s="985">
        <v>14647</v>
      </c>
      <c r="F61" s="985">
        <v>16211</v>
      </c>
      <c r="H61" s="981"/>
      <c r="I61" s="981"/>
      <c r="J61" s="982"/>
      <c r="K61" s="982"/>
    </row>
    <row r="62" spans="2:11">
      <c r="B62" s="531"/>
      <c r="C62" s="988" t="s">
        <v>512</v>
      </c>
      <c r="D62" s="980" t="s">
        <v>1200</v>
      </c>
      <c r="E62" s="985">
        <v>22964</v>
      </c>
      <c r="F62" s="985">
        <v>23618</v>
      </c>
      <c r="H62" s="981"/>
      <c r="I62" s="981"/>
      <c r="J62" s="982"/>
      <c r="K62" s="982"/>
    </row>
    <row r="63" spans="2:11">
      <c r="B63" s="531"/>
      <c r="C63" s="989" t="s">
        <v>513</v>
      </c>
      <c r="D63" s="980" t="s">
        <v>1201</v>
      </c>
      <c r="E63" s="985">
        <v>16106</v>
      </c>
      <c r="F63" s="985">
        <v>16220</v>
      </c>
      <c r="H63" s="981"/>
      <c r="I63" s="981"/>
      <c r="J63" s="982"/>
      <c r="K63" s="982"/>
    </row>
    <row r="64" spans="2:11">
      <c r="B64" s="531"/>
      <c r="C64" s="988" t="s">
        <v>514</v>
      </c>
      <c r="D64" s="980" t="s">
        <v>1202</v>
      </c>
      <c r="E64" s="985">
        <v>15063</v>
      </c>
      <c r="F64" s="985">
        <v>16179</v>
      </c>
      <c r="H64" s="981"/>
      <c r="I64" s="981"/>
      <c r="J64" s="982"/>
      <c r="K64" s="982"/>
    </row>
    <row r="65" spans="2:11">
      <c r="B65" s="531"/>
      <c r="C65" s="988" t="s">
        <v>515</v>
      </c>
      <c r="D65" s="980" t="s">
        <v>1203</v>
      </c>
      <c r="E65" s="985">
        <v>15143</v>
      </c>
      <c r="F65" s="985">
        <v>16070</v>
      </c>
      <c r="H65" s="981"/>
      <c r="I65" s="981"/>
      <c r="J65" s="982"/>
      <c r="K65" s="982"/>
    </row>
    <row r="66" spans="2:11">
      <c r="B66" s="531"/>
      <c r="C66" s="988" t="s">
        <v>516</v>
      </c>
      <c r="D66" s="980" t="s">
        <v>1204</v>
      </c>
      <c r="E66" s="985">
        <v>20414</v>
      </c>
      <c r="F66" s="985">
        <v>22721</v>
      </c>
      <c r="H66" s="981"/>
      <c r="I66" s="981"/>
      <c r="J66" s="982"/>
      <c r="K66" s="982"/>
    </row>
    <row r="67" spans="2:11">
      <c r="B67" s="531"/>
      <c r="C67" s="988" t="s">
        <v>517</v>
      </c>
      <c r="D67" s="980" t="s">
        <v>1205</v>
      </c>
      <c r="E67" s="985">
        <v>20225</v>
      </c>
      <c r="F67" s="985">
        <v>21499</v>
      </c>
      <c r="H67" s="981"/>
      <c r="I67" s="981"/>
      <c r="J67" s="982"/>
      <c r="K67" s="982"/>
    </row>
    <row r="68" spans="2:11">
      <c r="B68" s="531"/>
      <c r="C68" s="988" t="s">
        <v>518</v>
      </c>
      <c r="D68" s="980" t="s">
        <v>1206</v>
      </c>
      <c r="E68" s="985">
        <v>26060</v>
      </c>
      <c r="F68" s="985">
        <v>27087</v>
      </c>
      <c r="H68" s="981"/>
      <c r="I68" s="981"/>
      <c r="J68" s="982"/>
      <c r="K68" s="982"/>
    </row>
    <row r="69" spans="2:11">
      <c r="B69" s="531"/>
      <c r="C69" s="988" t="s">
        <v>519</v>
      </c>
      <c r="D69" s="980" t="s">
        <v>1207</v>
      </c>
      <c r="E69" s="985">
        <v>84249</v>
      </c>
      <c r="F69" s="985">
        <v>85942</v>
      </c>
      <c r="H69" s="981"/>
      <c r="I69" s="981"/>
      <c r="J69" s="982"/>
      <c r="K69" s="982"/>
    </row>
    <row r="70" spans="2:11">
      <c r="B70" s="531"/>
      <c r="C70" s="988" t="s">
        <v>520</v>
      </c>
      <c r="D70" s="980" t="s">
        <v>1208</v>
      </c>
      <c r="E70" s="985">
        <v>16299</v>
      </c>
      <c r="F70" s="985">
        <v>17178</v>
      </c>
      <c r="H70" s="981"/>
      <c r="I70" s="981"/>
      <c r="J70" s="982"/>
      <c r="K70" s="982"/>
    </row>
    <row r="71" spans="2:11">
      <c r="B71" s="531"/>
      <c r="C71" s="988" t="s">
        <v>521</v>
      </c>
      <c r="D71" s="980" t="s">
        <v>1209</v>
      </c>
      <c r="E71" s="985">
        <v>11252</v>
      </c>
      <c r="F71" s="985">
        <v>11889</v>
      </c>
      <c r="H71" s="981"/>
      <c r="I71" s="981"/>
      <c r="J71" s="982"/>
      <c r="K71" s="982"/>
    </row>
    <row r="72" spans="2:11">
      <c r="B72" s="531"/>
      <c r="C72" s="988" t="s">
        <v>522</v>
      </c>
      <c r="D72" s="980" t="s">
        <v>1210</v>
      </c>
      <c r="E72" s="985">
        <v>13330</v>
      </c>
      <c r="F72" s="985">
        <v>14072</v>
      </c>
      <c r="H72" s="981"/>
      <c r="I72" s="981"/>
      <c r="J72" s="982"/>
      <c r="K72" s="982"/>
    </row>
    <row r="73" spans="2:11">
      <c r="B73" s="531"/>
      <c r="C73" s="988" t="s">
        <v>523</v>
      </c>
      <c r="D73" s="980" t="s">
        <v>1211</v>
      </c>
      <c r="E73" s="985">
        <v>16226</v>
      </c>
      <c r="F73" s="985">
        <v>16925</v>
      </c>
      <c r="H73" s="981"/>
      <c r="I73" s="981"/>
      <c r="J73" s="982"/>
      <c r="K73" s="982"/>
    </row>
    <row r="74" spans="2:11">
      <c r="B74" s="531"/>
      <c r="C74" s="988" t="s">
        <v>524</v>
      </c>
      <c r="D74" s="980" t="s">
        <v>1212</v>
      </c>
      <c r="E74" s="985">
        <v>23317</v>
      </c>
      <c r="F74" s="985">
        <v>24098</v>
      </c>
      <c r="H74" s="981"/>
      <c r="I74" s="981"/>
      <c r="J74" s="982"/>
      <c r="K74" s="982"/>
    </row>
    <row r="75" spans="2:11">
      <c r="B75" s="531"/>
      <c r="C75" s="988" t="s">
        <v>525</v>
      </c>
      <c r="D75" s="980" t="s">
        <v>1213</v>
      </c>
      <c r="E75" s="985">
        <v>16878</v>
      </c>
      <c r="F75" s="985">
        <v>16892</v>
      </c>
      <c r="H75" s="981"/>
      <c r="I75" s="981"/>
      <c r="J75" s="982"/>
      <c r="K75" s="982"/>
    </row>
    <row r="76" spans="2:11">
      <c r="B76" s="531"/>
      <c r="C76" s="988" t="s">
        <v>527</v>
      </c>
      <c r="D76" s="980" t="s">
        <v>1214</v>
      </c>
      <c r="E76" s="985">
        <v>13312</v>
      </c>
      <c r="F76" s="985">
        <v>14073</v>
      </c>
      <c r="H76" s="981"/>
      <c r="I76" s="981"/>
      <c r="J76" s="982"/>
      <c r="K76" s="982"/>
    </row>
    <row r="77" spans="2:11">
      <c r="B77" s="531"/>
      <c r="C77" s="988" t="s">
        <v>528</v>
      </c>
      <c r="D77" s="980" t="s">
        <v>1215</v>
      </c>
      <c r="E77" s="985">
        <v>16029</v>
      </c>
      <c r="F77" s="985">
        <v>17005</v>
      </c>
      <c r="H77" s="981"/>
      <c r="I77" s="981"/>
      <c r="J77" s="982"/>
      <c r="K77" s="982"/>
    </row>
    <row r="78" spans="2:11">
      <c r="B78" s="531"/>
      <c r="C78" s="988" t="s">
        <v>529</v>
      </c>
      <c r="D78" s="980" t="s">
        <v>1216</v>
      </c>
      <c r="E78" s="985">
        <v>16140</v>
      </c>
      <c r="F78" s="985">
        <v>17087</v>
      </c>
      <c r="H78" s="981"/>
      <c r="I78" s="981"/>
      <c r="J78" s="982"/>
      <c r="K78" s="982"/>
    </row>
    <row r="79" spans="2:11">
      <c r="B79" s="531"/>
      <c r="C79" s="988" t="s">
        <v>530</v>
      </c>
      <c r="D79" s="980" t="s">
        <v>1217</v>
      </c>
      <c r="E79" s="985">
        <v>12893</v>
      </c>
      <c r="F79" s="985">
        <v>13569</v>
      </c>
      <c r="H79" s="981"/>
      <c r="I79" s="981"/>
      <c r="J79" s="982"/>
      <c r="K79" s="982"/>
    </row>
    <row r="80" spans="2:11">
      <c r="B80" s="531"/>
      <c r="C80" s="988" t="s">
        <v>531</v>
      </c>
      <c r="D80" s="980" t="s">
        <v>1218</v>
      </c>
      <c r="E80" s="985">
        <v>23286</v>
      </c>
      <c r="F80" s="985">
        <v>24080</v>
      </c>
      <c r="H80" s="981"/>
      <c r="I80" s="981"/>
      <c r="J80" s="982"/>
      <c r="K80" s="982"/>
    </row>
    <row r="81" spans="2:11">
      <c r="B81" s="531"/>
      <c r="C81" s="988" t="s">
        <v>532</v>
      </c>
      <c r="D81" s="980" t="s">
        <v>1219</v>
      </c>
      <c r="E81" s="985">
        <v>13910</v>
      </c>
      <c r="F81" s="985">
        <v>14923</v>
      </c>
      <c r="H81" s="981"/>
      <c r="I81" s="981"/>
      <c r="J81" s="982"/>
      <c r="K81" s="982"/>
    </row>
    <row r="82" spans="2:11">
      <c r="B82" s="531"/>
      <c r="C82" s="988" t="s">
        <v>533</v>
      </c>
      <c r="D82" s="980" t="s">
        <v>1220</v>
      </c>
      <c r="E82" s="985">
        <v>12023</v>
      </c>
      <c r="F82" s="985">
        <v>12346</v>
      </c>
      <c r="H82" s="981"/>
      <c r="I82" s="981"/>
      <c r="J82" s="982"/>
      <c r="K82" s="982"/>
    </row>
    <row r="83" spans="2:11">
      <c r="B83" s="531"/>
      <c r="C83" s="988" t="s">
        <v>534</v>
      </c>
      <c r="D83" s="980" t="s">
        <v>1221</v>
      </c>
      <c r="E83" s="985">
        <v>12450</v>
      </c>
      <c r="F83" s="985">
        <v>13348</v>
      </c>
      <c r="H83" s="981"/>
      <c r="I83" s="981"/>
      <c r="J83" s="982"/>
      <c r="K83" s="982"/>
    </row>
    <row r="84" spans="2:11">
      <c r="B84" s="531"/>
      <c r="C84" s="988" t="s">
        <v>535</v>
      </c>
      <c r="D84" s="980" t="s">
        <v>1222</v>
      </c>
      <c r="E84" s="985">
        <v>15260</v>
      </c>
      <c r="F84" s="985">
        <v>15945</v>
      </c>
      <c r="H84" s="981"/>
      <c r="I84" s="981"/>
      <c r="J84" s="982"/>
      <c r="K84" s="982"/>
    </row>
    <row r="85" spans="2:11">
      <c r="B85" s="531"/>
      <c r="C85" s="988" t="s">
        <v>536</v>
      </c>
      <c r="D85" s="980" t="s">
        <v>1223</v>
      </c>
      <c r="E85" s="985">
        <v>10863</v>
      </c>
      <c r="F85" s="985">
        <v>11369</v>
      </c>
      <c r="H85" s="981"/>
      <c r="I85" s="981"/>
      <c r="J85" s="982"/>
      <c r="K85" s="982"/>
    </row>
    <row r="86" spans="2:11">
      <c r="B86" s="531"/>
      <c r="C86" s="988" t="s">
        <v>537</v>
      </c>
      <c r="D86" s="980" t="s">
        <v>1224</v>
      </c>
      <c r="E86" s="985">
        <v>9621</v>
      </c>
      <c r="F86" s="985">
        <v>10109</v>
      </c>
      <c r="H86" s="981"/>
      <c r="I86" s="981"/>
      <c r="J86" s="982"/>
      <c r="K86" s="982"/>
    </row>
    <row r="87" spans="2:11">
      <c r="B87" s="531"/>
      <c r="C87" s="988" t="s">
        <v>538</v>
      </c>
      <c r="D87" s="980" t="s">
        <v>1225</v>
      </c>
      <c r="E87" s="985">
        <v>13053</v>
      </c>
      <c r="F87" s="985">
        <v>13669</v>
      </c>
      <c r="H87" s="981"/>
      <c r="I87" s="981"/>
      <c r="J87" s="982"/>
      <c r="K87" s="982"/>
    </row>
    <row r="88" spans="2:11">
      <c r="B88" s="531"/>
      <c r="C88" s="988" t="s">
        <v>539</v>
      </c>
      <c r="D88" s="980" t="s">
        <v>1226</v>
      </c>
      <c r="E88" s="985">
        <v>12335</v>
      </c>
      <c r="F88" s="985">
        <v>12942</v>
      </c>
      <c r="H88" s="981"/>
      <c r="I88" s="981"/>
      <c r="J88" s="982"/>
      <c r="K88" s="982"/>
    </row>
    <row r="89" spans="2:11">
      <c r="B89" s="531"/>
      <c r="C89" s="988" t="s">
        <v>540</v>
      </c>
      <c r="D89" s="980" t="s">
        <v>1227</v>
      </c>
      <c r="E89" s="985">
        <v>14796</v>
      </c>
      <c r="F89" s="985">
        <v>15321</v>
      </c>
      <c r="H89" s="981"/>
      <c r="I89" s="981"/>
      <c r="J89" s="982"/>
      <c r="K89" s="982"/>
    </row>
    <row r="90" spans="2:11">
      <c r="B90" s="531"/>
      <c r="C90" s="988" t="s">
        <v>541</v>
      </c>
      <c r="D90" s="980" t="s">
        <v>1228</v>
      </c>
      <c r="E90" s="985">
        <v>13012</v>
      </c>
      <c r="F90" s="985">
        <v>13817</v>
      </c>
      <c r="H90" s="981"/>
      <c r="I90" s="981"/>
      <c r="J90" s="982"/>
      <c r="K90" s="982"/>
    </row>
    <row r="91" spans="2:11">
      <c r="B91" s="531"/>
      <c r="C91" s="988" t="s">
        <v>542</v>
      </c>
      <c r="D91" s="980" t="s">
        <v>1229</v>
      </c>
      <c r="E91" s="985">
        <v>15517</v>
      </c>
      <c r="F91" s="985">
        <v>15638</v>
      </c>
      <c r="H91" s="981"/>
      <c r="I91" s="981"/>
      <c r="J91" s="982"/>
      <c r="K91" s="982"/>
    </row>
    <row r="92" spans="2:11">
      <c r="B92" s="531"/>
      <c r="C92" s="988" t="s">
        <v>543</v>
      </c>
      <c r="D92" s="980" t="s">
        <v>1230</v>
      </c>
      <c r="E92" s="985">
        <v>17054</v>
      </c>
      <c r="F92" s="985">
        <v>18207</v>
      </c>
      <c r="H92" s="981"/>
      <c r="I92" s="981"/>
      <c r="J92" s="982"/>
      <c r="K92" s="982"/>
    </row>
    <row r="93" spans="2:11">
      <c r="B93" s="531"/>
      <c r="C93" s="988" t="s">
        <v>544</v>
      </c>
      <c r="D93" s="980" t="s">
        <v>1231</v>
      </c>
      <c r="E93" s="985">
        <v>15975</v>
      </c>
      <c r="F93" s="985">
        <v>16918</v>
      </c>
      <c r="H93" s="981"/>
      <c r="I93" s="981"/>
      <c r="J93" s="982"/>
      <c r="K93" s="982"/>
    </row>
    <row r="94" spans="2:11">
      <c r="B94" s="531"/>
      <c r="C94" s="988" t="s">
        <v>545</v>
      </c>
      <c r="D94" s="980" t="s">
        <v>1232</v>
      </c>
      <c r="E94" s="985">
        <v>22683</v>
      </c>
      <c r="F94" s="985">
        <v>23196</v>
      </c>
      <c r="H94" s="981"/>
      <c r="I94" s="981"/>
      <c r="J94" s="982"/>
      <c r="K94" s="982"/>
    </row>
    <row r="95" spans="2:11">
      <c r="B95" s="531"/>
      <c r="C95" s="988" t="s">
        <v>546</v>
      </c>
      <c r="D95" s="980" t="s">
        <v>1233</v>
      </c>
      <c r="E95" s="985">
        <v>18113</v>
      </c>
      <c r="F95" s="985">
        <v>18475</v>
      </c>
      <c r="H95" s="981"/>
      <c r="I95" s="981"/>
      <c r="J95" s="982"/>
      <c r="K95" s="982"/>
    </row>
    <row r="96" spans="2:11">
      <c r="B96" s="531"/>
      <c r="C96" s="988" t="s">
        <v>547</v>
      </c>
      <c r="D96" s="980" t="s">
        <v>1234</v>
      </c>
      <c r="E96" s="985">
        <v>11806</v>
      </c>
      <c r="F96" s="985">
        <v>12641</v>
      </c>
      <c r="H96" s="981"/>
      <c r="I96" s="981"/>
      <c r="J96" s="982"/>
      <c r="K96" s="982"/>
    </row>
    <row r="97" spans="2:11">
      <c r="B97" s="531"/>
      <c r="C97" s="988" t="s">
        <v>548</v>
      </c>
      <c r="D97" s="980" t="s">
        <v>1235</v>
      </c>
      <c r="E97" s="985">
        <v>16339</v>
      </c>
      <c r="F97" s="985">
        <v>17701</v>
      </c>
      <c r="H97" s="981"/>
      <c r="I97" s="981"/>
      <c r="J97" s="982"/>
      <c r="K97" s="982"/>
    </row>
    <row r="98" spans="2:11">
      <c r="B98" s="531"/>
      <c r="C98" s="988" t="s">
        <v>549</v>
      </c>
      <c r="D98" s="980" t="s">
        <v>1236</v>
      </c>
      <c r="E98" s="985">
        <v>13269</v>
      </c>
      <c r="F98" s="985">
        <v>13526</v>
      </c>
      <c r="H98" s="981"/>
      <c r="I98" s="981"/>
      <c r="J98" s="982"/>
      <c r="K98" s="982"/>
    </row>
    <row r="99" spans="2:11">
      <c r="B99" s="531"/>
      <c r="C99" s="988" t="s">
        <v>550</v>
      </c>
      <c r="D99" s="980" t="s">
        <v>1237</v>
      </c>
      <c r="E99" s="985">
        <v>17653</v>
      </c>
      <c r="F99" s="985">
        <v>18251</v>
      </c>
      <c r="H99" s="981"/>
      <c r="I99" s="981"/>
      <c r="J99" s="982"/>
      <c r="K99" s="982"/>
    </row>
    <row r="100" spans="2:11">
      <c r="B100" s="531"/>
      <c r="C100" s="988" t="s">
        <v>551</v>
      </c>
      <c r="D100" s="980" t="s">
        <v>1238</v>
      </c>
      <c r="E100" s="985">
        <v>15234</v>
      </c>
      <c r="F100" s="985">
        <v>16374</v>
      </c>
      <c r="H100" s="981"/>
      <c r="I100" s="981"/>
      <c r="J100" s="982"/>
      <c r="K100" s="982"/>
    </row>
    <row r="101" spans="2:11">
      <c r="B101" s="531"/>
      <c r="C101" s="988" t="s">
        <v>552</v>
      </c>
      <c r="D101" s="980" t="s">
        <v>1239</v>
      </c>
      <c r="E101" s="985">
        <v>13916</v>
      </c>
      <c r="F101" s="985">
        <v>14756</v>
      </c>
      <c r="H101" s="981"/>
      <c r="I101" s="981"/>
      <c r="J101" s="982"/>
      <c r="K101" s="982"/>
    </row>
    <row r="102" spans="2:11">
      <c r="B102" s="531"/>
      <c r="C102" s="988" t="s">
        <v>553</v>
      </c>
      <c r="D102" s="980" t="s">
        <v>1240</v>
      </c>
      <c r="E102" s="985">
        <v>19020</v>
      </c>
      <c r="F102" s="985">
        <v>20180</v>
      </c>
      <c r="H102" s="981"/>
      <c r="I102" s="981"/>
      <c r="J102" s="982"/>
      <c r="K102" s="982"/>
    </row>
    <row r="103" spans="2:11">
      <c r="B103" s="531"/>
      <c r="C103" s="988" t="s">
        <v>554</v>
      </c>
      <c r="D103" s="980" t="s">
        <v>1241</v>
      </c>
      <c r="E103" s="985">
        <v>24990</v>
      </c>
      <c r="F103" s="985">
        <v>26622</v>
      </c>
      <c r="H103" s="981"/>
      <c r="I103" s="981"/>
      <c r="J103" s="982"/>
      <c r="K103" s="982"/>
    </row>
    <row r="104" spans="2:11">
      <c r="B104" s="531"/>
      <c r="C104" s="988" t="s">
        <v>555</v>
      </c>
      <c r="D104" s="980" t="s">
        <v>1242</v>
      </c>
      <c r="E104" s="985">
        <v>12269</v>
      </c>
      <c r="F104" s="985">
        <v>12854</v>
      </c>
      <c r="H104" s="981"/>
      <c r="I104" s="981"/>
      <c r="J104" s="982"/>
      <c r="K104" s="982"/>
    </row>
    <row r="105" spans="2:11">
      <c r="B105" s="531"/>
      <c r="C105" s="988" t="s">
        <v>556</v>
      </c>
      <c r="D105" s="980" t="s">
        <v>1243</v>
      </c>
      <c r="E105" s="985">
        <v>11492</v>
      </c>
      <c r="F105" s="985">
        <v>12476</v>
      </c>
      <c r="H105" s="981"/>
      <c r="I105" s="981"/>
      <c r="J105" s="982"/>
      <c r="K105" s="982"/>
    </row>
    <row r="106" spans="2:11">
      <c r="B106" s="531"/>
      <c r="C106" s="988" t="s">
        <v>557</v>
      </c>
      <c r="D106" s="980" t="s">
        <v>1244</v>
      </c>
      <c r="E106" s="985">
        <v>21379</v>
      </c>
      <c r="F106" s="985">
        <v>21798</v>
      </c>
      <c r="H106" s="981"/>
      <c r="I106" s="981"/>
      <c r="J106" s="982"/>
      <c r="K106" s="982"/>
    </row>
    <row r="107" spans="2:11">
      <c r="B107" s="531"/>
      <c r="C107" s="988" t="s">
        <v>558</v>
      </c>
      <c r="D107" s="980" t="s">
        <v>1245</v>
      </c>
      <c r="E107" s="985">
        <v>15043</v>
      </c>
      <c r="F107" s="985">
        <v>15521</v>
      </c>
      <c r="H107" s="981"/>
      <c r="I107" s="981"/>
      <c r="J107" s="982"/>
      <c r="K107" s="982"/>
    </row>
    <row r="108" spans="2:11">
      <c r="B108" s="531"/>
      <c r="C108" s="988" t="s">
        <v>559</v>
      </c>
      <c r="D108" s="980" t="s">
        <v>1246</v>
      </c>
      <c r="E108" s="985">
        <v>13469</v>
      </c>
      <c r="F108" s="985">
        <v>14528</v>
      </c>
      <c r="H108" s="981"/>
      <c r="I108" s="981"/>
      <c r="J108" s="982"/>
      <c r="K108" s="982"/>
    </row>
    <row r="109" spans="2:11">
      <c r="B109" s="531"/>
      <c r="C109" s="988" t="s">
        <v>560</v>
      </c>
      <c r="D109" s="980" t="s">
        <v>1247</v>
      </c>
      <c r="E109" s="985">
        <v>15045</v>
      </c>
      <c r="F109" s="985">
        <v>15769</v>
      </c>
      <c r="H109" s="981"/>
      <c r="I109" s="981"/>
      <c r="J109" s="982"/>
      <c r="K109" s="982"/>
    </row>
    <row r="110" spans="2:11">
      <c r="B110" s="531"/>
      <c r="C110" s="988" t="s">
        <v>561</v>
      </c>
      <c r="D110" s="980" t="s">
        <v>1248</v>
      </c>
      <c r="E110" s="985">
        <v>15143</v>
      </c>
      <c r="F110" s="985">
        <v>16009</v>
      </c>
      <c r="H110" s="981"/>
      <c r="I110" s="981"/>
      <c r="J110" s="982"/>
      <c r="K110" s="982"/>
    </row>
    <row r="111" spans="2:11">
      <c r="B111" s="531"/>
      <c r="C111" s="988" t="s">
        <v>562</v>
      </c>
      <c r="D111" s="980" t="s">
        <v>1249</v>
      </c>
      <c r="E111" s="985">
        <v>13335</v>
      </c>
      <c r="F111" s="985">
        <v>14354</v>
      </c>
      <c r="H111" s="981"/>
      <c r="I111" s="981"/>
      <c r="J111" s="982"/>
      <c r="K111" s="982"/>
    </row>
    <row r="112" spans="2:11">
      <c r="B112" s="531"/>
      <c r="C112" s="988" t="s">
        <v>563</v>
      </c>
      <c r="D112" s="980" t="s">
        <v>1250</v>
      </c>
      <c r="E112" s="985">
        <v>13091</v>
      </c>
      <c r="F112" s="985">
        <v>14417</v>
      </c>
      <c r="H112" s="981"/>
      <c r="I112" s="981"/>
      <c r="J112" s="982"/>
      <c r="K112" s="982"/>
    </row>
    <row r="113" spans="2:11">
      <c r="B113" s="531"/>
      <c r="C113" s="988" t="s">
        <v>565</v>
      </c>
      <c r="D113" s="980" t="s">
        <v>1251</v>
      </c>
      <c r="E113" s="985">
        <v>13791</v>
      </c>
      <c r="F113" s="985">
        <v>14486</v>
      </c>
      <c r="H113" s="981"/>
      <c r="I113" s="981"/>
      <c r="J113" s="982"/>
      <c r="K113" s="982"/>
    </row>
    <row r="114" spans="2:11">
      <c r="B114" s="531"/>
      <c r="C114" s="988" t="s">
        <v>566</v>
      </c>
      <c r="D114" s="980" t="s">
        <v>1252</v>
      </c>
      <c r="E114" s="985">
        <v>12776</v>
      </c>
      <c r="F114" s="985">
        <v>13274</v>
      </c>
      <c r="H114" s="981"/>
      <c r="I114" s="981"/>
      <c r="J114" s="982"/>
      <c r="K114" s="982"/>
    </row>
    <row r="115" spans="2:11">
      <c r="B115" s="531"/>
      <c r="C115" s="988" t="s">
        <v>567</v>
      </c>
      <c r="D115" s="980" t="s">
        <v>1253</v>
      </c>
      <c r="E115" s="985">
        <v>13673</v>
      </c>
      <c r="F115" s="985">
        <v>14850</v>
      </c>
      <c r="H115" s="981"/>
      <c r="I115" s="981"/>
      <c r="J115" s="982"/>
      <c r="K115" s="982"/>
    </row>
    <row r="116" spans="2:11">
      <c r="B116" s="531"/>
      <c r="C116" s="988" t="s">
        <v>568</v>
      </c>
      <c r="D116" s="980" t="s">
        <v>1254</v>
      </c>
      <c r="E116" s="985">
        <v>16434</v>
      </c>
      <c r="F116" s="985">
        <v>17003</v>
      </c>
      <c r="H116" s="981"/>
      <c r="I116" s="981"/>
      <c r="J116" s="982"/>
      <c r="K116" s="982"/>
    </row>
    <row r="117" spans="2:11">
      <c r="B117" s="531"/>
      <c r="C117" s="988" t="s">
        <v>569</v>
      </c>
      <c r="D117" s="980" t="s">
        <v>1255</v>
      </c>
      <c r="E117" s="985">
        <v>20457</v>
      </c>
      <c r="F117" s="985">
        <v>20946</v>
      </c>
      <c r="H117" s="981"/>
      <c r="I117" s="981"/>
      <c r="J117" s="982"/>
      <c r="K117" s="982"/>
    </row>
    <row r="118" spans="2:11">
      <c r="B118" s="531"/>
      <c r="C118" s="988" t="s">
        <v>570</v>
      </c>
      <c r="D118" s="980" t="s">
        <v>1256</v>
      </c>
      <c r="E118" s="985">
        <v>14560</v>
      </c>
      <c r="F118" s="985">
        <v>15250</v>
      </c>
      <c r="H118" s="981"/>
      <c r="I118" s="981"/>
      <c r="J118" s="982"/>
      <c r="K118" s="982"/>
    </row>
    <row r="119" spans="2:11">
      <c r="B119" s="531"/>
      <c r="C119" s="988" t="s">
        <v>571</v>
      </c>
      <c r="D119" s="980" t="s">
        <v>1257</v>
      </c>
      <c r="E119" s="985">
        <v>12459</v>
      </c>
      <c r="F119" s="985">
        <v>13218</v>
      </c>
      <c r="H119" s="981"/>
      <c r="I119" s="981"/>
      <c r="J119" s="982"/>
      <c r="K119" s="982"/>
    </row>
    <row r="120" spans="2:11">
      <c r="B120" s="531"/>
      <c r="C120" s="988" t="s">
        <v>572</v>
      </c>
      <c r="D120" s="980" t="s">
        <v>1258</v>
      </c>
      <c r="E120" s="985">
        <v>15131</v>
      </c>
      <c r="F120" s="985">
        <v>15826</v>
      </c>
      <c r="H120" s="981"/>
      <c r="I120" s="981"/>
      <c r="J120" s="982"/>
      <c r="K120" s="982"/>
    </row>
    <row r="121" spans="2:11">
      <c r="B121" s="531"/>
      <c r="C121" s="988" t="s">
        <v>573</v>
      </c>
      <c r="D121" s="980" t="s">
        <v>1259</v>
      </c>
      <c r="E121" s="985">
        <v>12409</v>
      </c>
      <c r="F121" s="985">
        <v>12539</v>
      </c>
      <c r="H121" s="981"/>
      <c r="I121" s="981"/>
      <c r="J121" s="982"/>
      <c r="K121" s="982"/>
    </row>
    <row r="122" spans="2:11">
      <c r="B122" s="531"/>
      <c r="C122" s="988" t="s">
        <v>574</v>
      </c>
      <c r="D122" s="980" t="s">
        <v>1260</v>
      </c>
      <c r="E122" s="985">
        <v>17382</v>
      </c>
      <c r="F122" s="985">
        <v>18912</v>
      </c>
      <c r="H122" s="981"/>
      <c r="I122" s="981"/>
      <c r="J122" s="982"/>
      <c r="K122" s="982"/>
    </row>
    <row r="123" spans="2:11">
      <c r="B123" s="531"/>
      <c r="C123" s="988" t="s">
        <v>575</v>
      </c>
      <c r="D123" s="980" t="s">
        <v>1261</v>
      </c>
      <c r="E123" s="985">
        <v>14094</v>
      </c>
      <c r="F123" s="985">
        <v>15168</v>
      </c>
      <c r="H123" s="981"/>
      <c r="I123" s="981"/>
      <c r="J123" s="982"/>
      <c r="K123" s="982"/>
    </row>
    <row r="124" spans="2:11">
      <c r="B124" s="531"/>
      <c r="C124" s="988" t="s">
        <v>576</v>
      </c>
      <c r="D124" s="980" t="s">
        <v>1262</v>
      </c>
      <c r="E124" s="985">
        <v>20131</v>
      </c>
      <c r="F124" s="985">
        <v>21262</v>
      </c>
      <c r="H124" s="981"/>
      <c r="I124" s="981"/>
      <c r="J124" s="982"/>
      <c r="K124" s="982"/>
    </row>
    <row r="125" spans="2:11">
      <c r="B125" s="531"/>
      <c r="C125" s="988" t="s">
        <v>577</v>
      </c>
      <c r="D125" s="980" t="s">
        <v>1263</v>
      </c>
      <c r="E125" s="985">
        <v>14822</v>
      </c>
      <c r="F125" s="985">
        <v>15397</v>
      </c>
      <c r="H125" s="981"/>
      <c r="I125" s="981"/>
      <c r="J125" s="982"/>
      <c r="K125" s="982"/>
    </row>
    <row r="126" spans="2:11">
      <c r="B126" s="531"/>
      <c r="C126" s="988" t="s">
        <v>578</v>
      </c>
      <c r="D126" s="980" t="s">
        <v>1264</v>
      </c>
      <c r="E126" s="985">
        <v>18162</v>
      </c>
      <c r="F126" s="985">
        <v>18963</v>
      </c>
      <c r="H126" s="981"/>
      <c r="I126" s="981"/>
      <c r="J126" s="982"/>
      <c r="K126" s="982"/>
    </row>
    <row r="127" spans="2:11">
      <c r="B127" s="531"/>
      <c r="C127" s="988" t="s">
        <v>579</v>
      </c>
      <c r="D127" s="980" t="s">
        <v>1265</v>
      </c>
      <c r="E127" s="985">
        <v>17018</v>
      </c>
      <c r="F127" s="985">
        <v>17236</v>
      </c>
      <c r="H127" s="981"/>
      <c r="I127" s="981"/>
      <c r="J127" s="982"/>
      <c r="K127" s="982"/>
    </row>
    <row r="128" spans="2:11">
      <c r="B128" s="531"/>
      <c r="C128" s="988" t="s">
        <v>580</v>
      </c>
      <c r="D128" s="980" t="s">
        <v>1266</v>
      </c>
      <c r="E128" s="985">
        <v>14904</v>
      </c>
      <c r="F128" s="985">
        <v>15637</v>
      </c>
      <c r="H128" s="981"/>
      <c r="I128" s="981"/>
      <c r="J128" s="982"/>
      <c r="K128" s="982"/>
    </row>
    <row r="129" spans="2:11">
      <c r="B129" s="531"/>
      <c r="C129" s="988" t="s">
        <v>581</v>
      </c>
      <c r="D129" s="980" t="s">
        <v>1267</v>
      </c>
      <c r="E129" s="985">
        <v>16030</v>
      </c>
      <c r="F129" s="985">
        <v>17173</v>
      </c>
      <c r="H129" s="981"/>
      <c r="I129" s="981"/>
      <c r="J129" s="982"/>
      <c r="K129" s="982"/>
    </row>
    <row r="130" spans="2:11">
      <c r="B130" s="531"/>
      <c r="C130" s="988" t="s">
        <v>582</v>
      </c>
      <c r="D130" s="980" t="s">
        <v>1268</v>
      </c>
      <c r="E130" s="985">
        <v>24304</v>
      </c>
      <c r="F130" s="985">
        <v>25478</v>
      </c>
      <c r="H130" s="981"/>
      <c r="I130" s="981"/>
      <c r="J130" s="982"/>
      <c r="K130" s="982"/>
    </row>
    <row r="131" spans="2:11">
      <c r="B131" s="531"/>
      <c r="C131" s="988" t="s">
        <v>583</v>
      </c>
      <c r="D131" s="980" t="s">
        <v>1269</v>
      </c>
      <c r="E131" s="985">
        <v>23797</v>
      </c>
      <c r="F131" s="985">
        <v>24654</v>
      </c>
      <c r="H131" s="981"/>
      <c r="I131" s="981"/>
      <c r="J131" s="982"/>
      <c r="K131" s="982"/>
    </row>
    <row r="132" spans="2:11">
      <c r="B132" s="531"/>
      <c r="C132" s="988" t="s">
        <v>584</v>
      </c>
      <c r="D132" s="980" t="s">
        <v>1270</v>
      </c>
      <c r="E132" s="985">
        <v>16631</v>
      </c>
      <c r="F132" s="985">
        <v>17504</v>
      </c>
      <c r="H132" s="981"/>
      <c r="I132" s="981"/>
      <c r="J132" s="982"/>
      <c r="K132" s="982"/>
    </row>
    <row r="133" spans="2:11">
      <c r="B133" s="531"/>
      <c r="C133" s="988" t="s">
        <v>526</v>
      </c>
      <c r="D133" s="980" t="s">
        <v>1271</v>
      </c>
      <c r="E133" s="985">
        <v>16959</v>
      </c>
      <c r="F133" s="985">
        <v>17678</v>
      </c>
      <c r="H133" s="981"/>
      <c r="I133" s="981"/>
      <c r="J133" s="982"/>
      <c r="K133" s="982"/>
    </row>
    <row r="134" spans="2:11">
      <c r="B134" s="531"/>
      <c r="C134" s="988" t="s">
        <v>585</v>
      </c>
      <c r="D134" s="980" t="s">
        <v>1272</v>
      </c>
      <c r="E134" s="985">
        <v>19594</v>
      </c>
      <c r="F134" s="985">
        <v>20309</v>
      </c>
      <c r="H134" s="981"/>
      <c r="I134" s="981"/>
      <c r="J134" s="982"/>
      <c r="K134" s="982"/>
    </row>
    <row r="135" spans="2:11">
      <c r="B135" s="531"/>
      <c r="C135" s="988" t="s">
        <v>586</v>
      </c>
      <c r="D135" s="980" t="s">
        <v>1273</v>
      </c>
      <c r="E135" s="985">
        <v>15720</v>
      </c>
      <c r="F135" s="985">
        <v>16979</v>
      </c>
      <c r="H135" s="981"/>
      <c r="I135" s="981"/>
      <c r="J135" s="982"/>
      <c r="K135" s="982"/>
    </row>
    <row r="136" spans="2:11">
      <c r="B136" s="531"/>
      <c r="C136" s="988" t="s">
        <v>587</v>
      </c>
      <c r="D136" s="980" t="s">
        <v>1274</v>
      </c>
      <c r="E136" s="985">
        <v>12154</v>
      </c>
      <c r="F136" s="985">
        <v>12689</v>
      </c>
      <c r="H136" s="981"/>
      <c r="I136" s="981"/>
      <c r="J136" s="982"/>
      <c r="K136" s="982"/>
    </row>
    <row r="137" spans="2:11">
      <c r="B137" s="531"/>
      <c r="C137" s="988" t="s">
        <v>588</v>
      </c>
      <c r="D137" s="980" t="s">
        <v>1275</v>
      </c>
      <c r="E137" s="985">
        <v>20788</v>
      </c>
      <c r="F137" s="985">
        <v>22688</v>
      </c>
      <c r="H137" s="981"/>
      <c r="I137" s="981"/>
      <c r="J137" s="982"/>
      <c r="K137" s="982"/>
    </row>
    <row r="138" spans="2:11">
      <c r="B138" s="531"/>
      <c r="C138" s="988" t="s">
        <v>589</v>
      </c>
      <c r="D138" s="980" t="s">
        <v>1276</v>
      </c>
      <c r="E138" s="985">
        <v>13167</v>
      </c>
      <c r="F138" s="985">
        <v>13571</v>
      </c>
      <c r="H138" s="981"/>
      <c r="I138" s="981"/>
      <c r="J138" s="982"/>
      <c r="K138" s="982"/>
    </row>
    <row r="139" spans="2:11">
      <c r="B139" s="531"/>
      <c r="C139" s="988" t="s">
        <v>590</v>
      </c>
      <c r="D139" s="980" t="s">
        <v>1277</v>
      </c>
      <c r="E139" s="985">
        <v>13183</v>
      </c>
      <c r="F139" s="985">
        <v>13959</v>
      </c>
      <c r="H139" s="981"/>
      <c r="I139" s="981"/>
      <c r="J139" s="982"/>
      <c r="K139" s="982"/>
    </row>
    <row r="140" spans="2:11">
      <c r="B140" s="531"/>
      <c r="C140" s="988" t="s">
        <v>591</v>
      </c>
      <c r="D140" s="980" t="s">
        <v>1278</v>
      </c>
      <c r="E140" s="985">
        <v>14539</v>
      </c>
      <c r="F140" s="985">
        <v>15442</v>
      </c>
      <c r="H140" s="981"/>
      <c r="I140" s="981"/>
      <c r="J140" s="982"/>
      <c r="K140" s="982"/>
    </row>
    <row r="141" spans="2:11">
      <c r="B141" s="531"/>
      <c r="C141" s="988" t="s">
        <v>592</v>
      </c>
      <c r="D141" s="980" t="s">
        <v>1279</v>
      </c>
      <c r="E141" s="985">
        <v>13403</v>
      </c>
      <c r="F141" s="985">
        <v>14174</v>
      </c>
      <c r="H141" s="981"/>
      <c r="I141" s="981"/>
      <c r="J141" s="982"/>
      <c r="K141" s="982"/>
    </row>
    <row r="142" spans="2:11">
      <c r="B142" s="531"/>
      <c r="C142" s="988" t="s">
        <v>593</v>
      </c>
      <c r="D142" s="980" t="s">
        <v>1280</v>
      </c>
      <c r="E142" s="985">
        <v>14554</v>
      </c>
      <c r="F142" s="985">
        <v>15478</v>
      </c>
      <c r="H142" s="981"/>
      <c r="I142" s="981"/>
      <c r="J142" s="982"/>
      <c r="K142" s="982"/>
    </row>
    <row r="143" spans="2:11">
      <c r="B143" s="531"/>
      <c r="C143" s="988" t="s">
        <v>594</v>
      </c>
      <c r="D143" s="980" t="s">
        <v>1281</v>
      </c>
      <c r="E143" s="985">
        <v>18439</v>
      </c>
      <c r="F143" s="985">
        <v>19346</v>
      </c>
      <c r="H143" s="981"/>
      <c r="I143" s="981"/>
      <c r="J143" s="982"/>
      <c r="K143" s="982"/>
    </row>
    <row r="144" spans="2:11">
      <c r="B144" s="531"/>
      <c r="C144" s="988" t="s">
        <v>595</v>
      </c>
      <c r="D144" s="980" t="s">
        <v>1282</v>
      </c>
      <c r="E144" s="985">
        <v>21480</v>
      </c>
      <c r="F144" s="985">
        <v>22563</v>
      </c>
      <c r="H144" s="981"/>
      <c r="I144" s="981"/>
      <c r="J144" s="982"/>
      <c r="K144" s="982"/>
    </row>
    <row r="145" spans="2:11">
      <c r="B145" s="531"/>
      <c r="C145" s="988" t="s">
        <v>596</v>
      </c>
      <c r="D145" s="980" t="s">
        <v>1283</v>
      </c>
      <c r="E145" s="985">
        <v>15587</v>
      </c>
      <c r="F145" s="985">
        <v>16581</v>
      </c>
      <c r="H145" s="981"/>
      <c r="I145" s="981"/>
      <c r="J145" s="982"/>
      <c r="K145" s="982"/>
    </row>
    <row r="146" spans="2:11">
      <c r="B146" s="531"/>
      <c r="C146" s="988" t="s">
        <v>598</v>
      </c>
      <c r="D146" s="980" t="s">
        <v>1284</v>
      </c>
      <c r="E146" s="985">
        <v>14091</v>
      </c>
      <c r="F146" s="985">
        <v>14595</v>
      </c>
      <c r="H146" s="981"/>
      <c r="I146" s="981"/>
      <c r="J146" s="982"/>
      <c r="K146" s="982"/>
    </row>
    <row r="147" spans="2:11">
      <c r="B147" s="531"/>
      <c r="C147" s="988" t="s">
        <v>599</v>
      </c>
      <c r="D147" s="980" t="s">
        <v>1285</v>
      </c>
      <c r="E147" s="985">
        <v>17850</v>
      </c>
      <c r="F147" s="985">
        <v>19127</v>
      </c>
      <c r="H147" s="981"/>
      <c r="I147" s="981"/>
      <c r="J147" s="982"/>
      <c r="K147" s="982"/>
    </row>
    <row r="148" spans="2:11">
      <c r="B148" s="531"/>
      <c r="C148" s="988" t="s">
        <v>600</v>
      </c>
      <c r="D148" s="980" t="s">
        <v>1286</v>
      </c>
      <c r="E148" s="985">
        <v>16355</v>
      </c>
      <c r="F148" s="985">
        <v>16973</v>
      </c>
      <c r="H148" s="981"/>
      <c r="I148" s="981"/>
      <c r="J148" s="982"/>
      <c r="K148" s="982"/>
    </row>
    <row r="149" spans="2:11">
      <c r="B149" s="531"/>
      <c r="C149" s="988" t="s">
        <v>601</v>
      </c>
      <c r="D149" s="980" t="s">
        <v>1287</v>
      </c>
      <c r="E149" s="985">
        <v>12663</v>
      </c>
      <c r="F149" s="985">
        <v>13615</v>
      </c>
      <c r="H149" s="981"/>
      <c r="I149" s="981"/>
      <c r="J149" s="982"/>
      <c r="K149" s="982"/>
    </row>
    <row r="150" spans="2:11">
      <c r="B150" s="531"/>
      <c r="C150" s="988" t="s">
        <v>602</v>
      </c>
      <c r="D150" s="980" t="s">
        <v>1288</v>
      </c>
      <c r="E150" s="985">
        <v>16081</v>
      </c>
      <c r="F150" s="985">
        <v>17183</v>
      </c>
      <c r="H150" s="981"/>
      <c r="I150" s="981"/>
      <c r="J150" s="982"/>
      <c r="K150" s="982"/>
    </row>
    <row r="151" spans="2:11">
      <c r="B151" s="531"/>
      <c r="C151" s="988" t="s">
        <v>603</v>
      </c>
      <c r="D151" s="980" t="s">
        <v>1289</v>
      </c>
      <c r="E151" s="985">
        <v>14487</v>
      </c>
      <c r="F151" s="985">
        <v>14953</v>
      </c>
      <c r="H151" s="981"/>
      <c r="I151" s="981"/>
      <c r="J151" s="982"/>
      <c r="K151" s="982"/>
    </row>
    <row r="152" spans="2:11">
      <c r="B152" s="531"/>
      <c r="C152" s="988" t="s">
        <v>604</v>
      </c>
      <c r="D152" s="980" t="s">
        <v>1290</v>
      </c>
      <c r="E152" s="985">
        <v>23675</v>
      </c>
      <c r="F152" s="985">
        <v>24487</v>
      </c>
      <c r="H152" s="981"/>
      <c r="I152" s="981"/>
      <c r="J152" s="982"/>
      <c r="K152" s="982"/>
    </row>
    <row r="153" spans="2:11">
      <c r="B153" s="531"/>
      <c r="C153" s="988" t="s">
        <v>605</v>
      </c>
      <c r="D153" s="980" t="s">
        <v>1291</v>
      </c>
      <c r="E153" s="985">
        <v>11628</v>
      </c>
      <c r="F153" s="985">
        <v>12198</v>
      </c>
      <c r="H153" s="981"/>
      <c r="I153" s="981"/>
      <c r="J153" s="982"/>
      <c r="K153" s="982"/>
    </row>
    <row r="154" spans="2:11">
      <c r="B154" s="531"/>
      <c r="C154" s="988" t="s">
        <v>606</v>
      </c>
      <c r="D154" s="980" t="s">
        <v>1292</v>
      </c>
      <c r="E154" s="985">
        <v>14918</v>
      </c>
      <c r="F154" s="985">
        <v>16086</v>
      </c>
      <c r="H154" s="981"/>
      <c r="I154" s="981"/>
      <c r="J154" s="982"/>
      <c r="K154" s="982"/>
    </row>
    <row r="155" spans="2:11">
      <c r="B155" s="531"/>
      <c r="C155" s="988" t="s">
        <v>607</v>
      </c>
      <c r="D155" s="980" t="s">
        <v>1293</v>
      </c>
      <c r="E155" s="985">
        <v>21850</v>
      </c>
      <c r="F155" s="985">
        <v>22453</v>
      </c>
      <c r="H155" s="981"/>
      <c r="I155" s="981"/>
      <c r="J155" s="982"/>
      <c r="K155" s="982"/>
    </row>
    <row r="156" spans="2:11">
      <c r="B156" s="531"/>
      <c r="C156" s="988" t="s">
        <v>608</v>
      </c>
      <c r="D156" s="980" t="s">
        <v>1294</v>
      </c>
      <c r="E156" s="985">
        <v>14512</v>
      </c>
      <c r="F156" s="985">
        <v>15478</v>
      </c>
      <c r="H156" s="981"/>
      <c r="I156" s="981"/>
      <c r="J156" s="982"/>
      <c r="K156" s="982"/>
    </row>
    <row r="157" spans="2:11">
      <c r="B157" s="531"/>
      <c r="C157" s="988" t="s">
        <v>609</v>
      </c>
      <c r="D157" s="980" t="s">
        <v>1295</v>
      </c>
      <c r="E157" s="985">
        <v>11471</v>
      </c>
      <c r="F157" s="985">
        <v>11846</v>
      </c>
      <c r="H157" s="981"/>
      <c r="I157" s="981"/>
      <c r="J157" s="982"/>
      <c r="K157" s="982"/>
    </row>
    <row r="158" spans="2:11">
      <c r="B158" s="531"/>
      <c r="C158" s="988" t="s">
        <v>610</v>
      </c>
      <c r="D158" s="980" t="s">
        <v>1296</v>
      </c>
      <c r="E158" s="985">
        <v>10960</v>
      </c>
      <c r="F158" s="985">
        <v>11774</v>
      </c>
      <c r="H158" s="981"/>
      <c r="I158" s="981"/>
      <c r="J158" s="982"/>
      <c r="K158" s="982"/>
    </row>
    <row r="159" spans="2:11">
      <c r="B159" s="531"/>
      <c r="C159" s="988" t="s">
        <v>611</v>
      </c>
      <c r="D159" s="980" t="s">
        <v>1297</v>
      </c>
      <c r="E159" s="985">
        <v>17229</v>
      </c>
      <c r="F159" s="985">
        <v>18502</v>
      </c>
      <c r="H159" s="981"/>
      <c r="I159" s="981"/>
      <c r="J159" s="982"/>
      <c r="K159" s="982"/>
    </row>
    <row r="160" spans="2:11">
      <c r="B160" s="531"/>
      <c r="C160" s="988" t="s">
        <v>612</v>
      </c>
      <c r="D160" s="980" t="s">
        <v>1298</v>
      </c>
      <c r="E160" s="985">
        <v>13365</v>
      </c>
      <c r="F160" s="985">
        <v>14081</v>
      </c>
      <c r="H160" s="981"/>
      <c r="I160" s="981"/>
      <c r="J160" s="982"/>
      <c r="K160" s="982"/>
    </row>
    <row r="161" spans="2:11">
      <c r="B161" s="531"/>
      <c r="C161" s="988" t="s">
        <v>614</v>
      </c>
      <c r="D161" s="980" t="s">
        <v>1299</v>
      </c>
      <c r="E161" s="985">
        <v>15320</v>
      </c>
      <c r="F161" s="985">
        <v>16297</v>
      </c>
      <c r="H161" s="981"/>
      <c r="I161" s="981"/>
      <c r="J161" s="982"/>
      <c r="K161" s="982"/>
    </row>
    <row r="162" spans="2:11">
      <c r="B162" s="531"/>
      <c r="C162" s="988" t="s">
        <v>615</v>
      </c>
      <c r="D162" s="980" t="s">
        <v>1300</v>
      </c>
      <c r="E162" s="985">
        <v>27942</v>
      </c>
      <c r="F162" s="985">
        <v>29496</v>
      </c>
      <c r="H162" s="981"/>
      <c r="I162" s="981"/>
      <c r="J162" s="982"/>
      <c r="K162" s="982"/>
    </row>
    <row r="163" spans="2:11">
      <c r="B163" s="531"/>
      <c r="C163" s="988" t="s">
        <v>616</v>
      </c>
      <c r="D163" s="980" t="s">
        <v>1301</v>
      </c>
      <c r="E163" s="985">
        <v>15029</v>
      </c>
      <c r="F163" s="985">
        <v>15580</v>
      </c>
      <c r="H163" s="981"/>
      <c r="I163" s="981"/>
      <c r="J163" s="982"/>
      <c r="K163" s="982"/>
    </row>
    <row r="164" spans="2:11">
      <c r="B164" s="531"/>
      <c r="C164" s="988" t="s">
        <v>617</v>
      </c>
      <c r="D164" s="980" t="s">
        <v>1302</v>
      </c>
      <c r="E164" s="985">
        <v>15519</v>
      </c>
      <c r="F164" s="985">
        <v>15868</v>
      </c>
      <c r="H164" s="981"/>
      <c r="I164" s="981"/>
      <c r="J164" s="982"/>
      <c r="K164" s="982"/>
    </row>
    <row r="165" spans="2:11">
      <c r="B165" s="531"/>
      <c r="C165" s="988" t="s">
        <v>618</v>
      </c>
      <c r="D165" s="980" t="s">
        <v>1303</v>
      </c>
      <c r="E165" s="985">
        <v>19011</v>
      </c>
      <c r="F165" s="985">
        <v>20182</v>
      </c>
      <c r="H165" s="981"/>
      <c r="I165" s="981"/>
      <c r="J165" s="982"/>
      <c r="K165" s="982"/>
    </row>
    <row r="166" spans="2:11">
      <c r="B166" s="531"/>
      <c r="C166" s="988" t="s">
        <v>619</v>
      </c>
      <c r="D166" s="980" t="s">
        <v>1304</v>
      </c>
      <c r="E166" s="985">
        <v>19049</v>
      </c>
      <c r="F166" s="985">
        <v>20139</v>
      </c>
      <c r="H166" s="981"/>
      <c r="I166" s="981"/>
      <c r="J166" s="982"/>
      <c r="K166" s="982"/>
    </row>
    <row r="167" spans="2:11">
      <c r="B167" s="531"/>
      <c r="C167" s="988" t="s">
        <v>620</v>
      </c>
      <c r="D167" s="980" t="s">
        <v>1305</v>
      </c>
      <c r="E167" s="985">
        <v>24586</v>
      </c>
      <c r="F167" s="985">
        <v>26614</v>
      </c>
      <c r="H167" s="981"/>
      <c r="I167" s="981"/>
      <c r="J167" s="982"/>
      <c r="K167" s="982"/>
    </row>
    <row r="168" spans="2:11">
      <c r="B168" s="531"/>
      <c r="C168" s="988" t="s">
        <v>621</v>
      </c>
      <c r="D168" s="980" t="s">
        <v>1306</v>
      </c>
      <c r="E168" s="985">
        <v>16374</v>
      </c>
      <c r="F168" s="985">
        <v>18810</v>
      </c>
      <c r="H168" s="981"/>
      <c r="I168" s="981"/>
      <c r="J168" s="982"/>
      <c r="K168" s="982"/>
    </row>
    <row r="169" spans="2:11">
      <c r="B169" s="531"/>
      <c r="C169" s="988" t="s">
        <v>622</v>
      </c>
      <c r="D169" s="980" t="s">
        <v>1307</v>
      </c>
      <c r="E169" s="985">
        <v>15911</v>
      </c>
      <c r="F169" s="985">
        <v>16441</v>
      </c>
      <c r="H169" s="981"/>
      <c r="I169" s="981"/>
      <c r="J169" s="982"/>
      <c r="K169" s="982"/>
    </row>
    <row r="170" spans="2:11">
      <c r="B170" s="531"/>
      <c r="C170" s="988" t="s">
        <v>623</v>
      </c>
      <c r="D170" s="980" t="s">
        <v>1308</v>
      </c>
      <c r="E170" s="985">
        <v>21324</v>
      </c>
      <c r="F170" s="985">
        <v>22397</v>
      </c>
      <c r="H170" s="981"/>
      <c r="I170" s="981"/>
      <c r="J170" s="982"/>
      <c r="K170" s="982"/>
    </row>
    <row r="171" spans="2:11">
      <c r="B171" s="531"/>
      <c r="C171" s="988" t="s">
        <v>624</v>
      </c>
      <c r="D171" s="980" t="s">
        <v>1309</v>
      </c>
      <c r="E171" s="985">
        <v>17565</v>
      </c>
      <c r="F171" s="985">
        <v>18483</v>
      </c>
      <c r="H171" s="981"/>
      <c r="I171" s="981"/>
      <c r="J171" s="982"/>
      <c r="K171" s="982"/>
    </row>
    <row r="172" spans="2:11">
      <c r="B172" s="531"/>
      <c r="C172" s="988" t="s">
        <v>625</v>
      </c>
      <c r="D172" s="980" t="s">
        <v>1310</v>
      </c>
      <c r="E172" s="985">
        <v>23610</v>
      </c>
      <c r="F172" s="985">
        <v>24512</v>
      </c>
      <c r="H172" s="981"/>
      <c r="I172" s="981"/>
      <c r="J172" s="982"/>
      <c r="K172" s="982"/>
    </row>
    <row r="173" spans="2:11">
      <c r="B173" s="531"/>
      <c r="C173" s="988" t="s">
        <v>626</v>
      </c>
      <c r="D173" s="980" t="s">
        <v>1311</v>
      </c>
      <c r="E173" s="985">
        <v>22258</v>
      </c>
      <c r="F173" s="985">
        <v>23558</v>
      </c>
      <c r="H173" s="981"/>
      <c r="I173" s="981"/>
      <c r="J173" s="982"/>
      <c r="K173" s="982"/>
    </row>
    <row r="174" spans="2:11">
      <c r="B174" s="531"/>
      <c r="C174" s="988" t="s">
        <v>627</v>
      </c>
      <c r="D174" s="980" t="s">
        <v>1312</v>
      </c>
      <c r="E174" s="985">
        <v>15819</v>
      </c>
      <c r="F174" s="985">
        <v>16517</v>
      </c>
      <c r="H174" s="981"/>
      <c r="I174" s="981"/>
      <c r="J174" s="982"/>
      <c r="K174" s="982"/>
    </row>
    <row r="175" spans="2:11">
      <c r="B175" s="531"/>
      <c r="C175" s="988" t="s">
        <v>628</v>
      </c>
      <c r="D175" s="980" t="s">
        <v>1313</v>
      </c>
      <c r="E175" s="985">
        <v>13231</v>
      </c>
      <c r="F175" s="985">
        <v>14012</v>
      </c>
      <c r="H175" s="981"/>
      <c r="I175" s="981"/>
      <c r="J175" s="982"/>
      <c r="K175" s="982"/>
    </row>
    <row r="176" spans="2:11">
      <c r="B176" s="531"/>
      <c r="C176" s="988" t="s">
        <v>629</v>
      </c>
      <c r="D176" s="980" t="s">
        <v>1314</v>
      </c>
      <c r="E176" s="985">
        <v>21837</v>
      </c>
      <c r="F176" s="985">
        <v>22796</v>
      </c>
      <c r="H176" s="981"/>
      <c r="I176" s="981"/>
      <c r="J176" s="982"/>
      <c r="K176" s="982"/>
    </row>
    <row r="177" spans="2:11">
      <c r="B177" s="531"/>
      <c r="C177" s="988" t="s">
        <v>630</v>
      </c>
      <c r="D177" s="980" t="s">
        <v>1315</v>
      </c>
      <c r="E177" s="985">
        <v>22244</v>
      </c>
      <c r="F177" s="985">
        <v>23100</v>
      </c>
      <c r="H177" s="981"/>
      <c r="I177" s="981"/>
      <c r="J177" s="982"/>
      <c r="K177" s="982"/>
    </row>
    <row r="178" spans="2:11">
      <c r="B178" s="531"/>
      <c r="C178" s="988" t="s">
        <v>631</v>
      </c>
      <c r="D178" s="980" t="s">
        <v>1316</v>
      </c>
      <c r="E178" s="985">
        <v>14651</v>
      </c>
      <c r="F178" s="985">
        <v>14761</v>
      </c>
      <c r="H178" s="981"/>
      <c r="I178" s="981"/>
      <c r="J178" s="982"/>
      <c r="K178" s="982"/>
    </row>
    <row r="179" spans="2:11">
      <c r="B179" s="531"/>
      <c r="C179" s="988" t="s">
        <v>632</v>
      </c>
      <c r="D179" s="980" t="s">
        <v>1317</v>
      </c>
      <c r="E179" s="985">
        <v>14585</v>
      </c>
      <c r="F179" s="985">
        <v>15246</v>
      </c>
      <c r="H179" s="981"/>
      <c r="I179" s="981"/>
      <c r="J179" s="982"/>
      <c r="K179" s="982"/>
    </row>
    <row r="180" spans="2:11">
      <c r="B180" s="531"/>
      <c r="C180" s="988" t="s">
        <v>633</v>
      </c>
      <c r="D180" s="980" t="s">
        <v>1318</v>
      </c>
      <c r="E180" s="985">
        <v>15683</v>
      </c>
      <c r="F180" s="985">
        <v>16169</v>
      </c>
      <c r="H180" s="981"/>
      <c r="I180" s="981"/>
      <c r="J180" s="982"/>
      <c r="K180" s="982"/>
    </row>
    <row r="181" spans="2:11">
      <c r="B181" s="531"/>
      <c r="C181" s="988" t="s">
        <v>634</v>
      </c>
      <c r="D181" s="980" t="s">
        <v>1319</v>
      </c>
      <c r="E181" s="985">
        <v>11448</v>
      </c>
      <c r="F181" s="985">
        <v>11507</v>
      </c>
      <c r="H181" s="981"/>
      <c r="I181" s="981"/>
      <c r="J181" s="982"/>
      <c r="K181" s="982"/>
    </row>
    <row r="182" spans="2:11">
      <c r="B182" s="531"/>
      <c r="C182" s="988" t="s">
        <v>635</v>
      </c>
      <c r="D182" s="980" t="s">
        <v>1320</v>
      </c>
      <c r="E182" s="985">
        <v>20666</v>
      </c>
      <c r="F182" s="985">
        <v>21912</v>
      </c>
      <c r="H182" s="981"/>
      <c r="I182" s="981"/>
      <c r="J182" s="982"/>
      <c r="K182" s="982"/>
    </row>
    <row r="183" spans="2:11">
      <c r="B183" s="531"/>
      <c r="C183" s="988" t="s">
        <v>636</v>
      </c>
      <c r="D183" s="980" t="s">
        <v>1321</v>
      </c>
      <c r="E183" s="985">
        <v>15430</v>
      </c>
      <c r="F183" s="985">
        <v>16234</v>
      </c>
      <c r="H183" s="981"/>
      <c r="I183" s="981"/>
      <c r="J183" s="982"/>
      <c r="K183" s="982"/>
    </row>
    <row r="184" spans="2:11">
      <c r="B184" s="531"/>
      <c r="C184" s="988" t="s">
        <v>637</v>
      </c>
      <c r="D184" s="980" t="s">
        <v>1322</v>
      </c>
      <c r="E184" s="985">
        <v>13435</v>
      </c>
      <c r="F184" s="985">
        <v>14272</v>
      </c>
      <c r="H184" s="981"/>
      <c r="I184" s="981"/>
      <c r="J184" s="982"/>
      <c r="K184" s="982"/>
    </row>
    <row r="185" spans="2:11">
      <c r="B185" s="531"/>
      <c r="C185" s="988" t="s">
        <v>638</v>
      </c>
      <c r="D185" s="980" t="s">
        <v>1323</v>
      </c>
      <c r="E185" s="985">
        <v>13844</v>
      </c>
      <c r="F185" s="985">
        <v>14657</v>
      </c>
      <c r="H185" s="981"/>
      <c r="I185" s="981"/>
      <c r="J185" s="982"/>
      <c r="K185" s="982"/>
    </row>
    <row r="186" spans="2:11">
      <c r="B186" s="531"/>
      <c r="C186" s="988" t="s">
        <v>639</v>
      </c>
      <c r="D186" s="980" t="s">
        <v>1324</v>
      </c>
      <c r="E186" s="985">
        <v>17367</v>
      </c>
      <c r="F186" s="985">
        <v>18249</v>
      </c>
      <c r="H186" s="981"/>
      <c r="I186" s="981"/>
      <c r="J186" s="982"/>
      <c r="K186" s="982"/>
    </row>
    <row r="187" spans="2:11">
      <c r="B187" s="531"/>
      <c r="C187" s="988" t="s">
        <v>640</v>
      </c>
      <c r="D187" s="980" t="s">
        <v>1325</v>
      </c>
      <c r="E187" s="985">
        <v>27744</v>
      </c>
      <c r="F187" s="985">
        <v>30019</v>
      </c>
      <c r="H187" s="981"/>
      <c r="I187" s="981"/>
      <c r="J187" s="982"/>
      <c r="K187" s="982"/>
    </row>
    <row r="188" spans="2:11">
      <c r="B188" s="531"/>
      <c r="C188" s="988" t="s">
        <v>641</v>
      </c>
      <c r="D188" s="980" t="s">
        <v>1326</v>
      </c>
      <c r="E188" s="985">
        <v>17220</v>
      </c>
      <c r="F188" s="985">
        <v>18131</v>
      </c>
      <c r="H188" s="981"/>
      <c r="I188" s="981"/>
      <c r="J188" s="982"/>
      <c r="K188" s="982"/>
    </row>
    <row r="189" spans="2:11">
      <c r="B189" s="531"/>
      <c r="C189" s="988" t="s">
        <v>643</v>
      </c>
      <c r="D189" s="980" t="s">
        <v>1327</v>
      </c>
      <c r="E189" s="985">
        <v>14965</v>
      </c>
      <c r="F189" s="985">
        <v>16031</v>
      </c>
      <c r="H189" s="981"/>
      <c r="I189" s="981"/>
      <c r="J189" s="982"/>
      <c r="K189" s="982"/>
    </row>
    <row r="190" spans="2:11">
      <c r="B190" s="531"/>
      <c r="C190" s="988" t="s">
        <v>644</v>
      </c>
      <c r="D190" s="980" t="s">
        <v>1328</v>
      </c>
      <c r="E190" s="985">
        <v>13382</v>
      </c>
      <c r="F190" s="985">
        <v>14056</v>
      </c>
      <c r="H190" s="981"/>
      <c r="I190" s="981"/>
      <c r="J190" s="982"/>
      <c r="K190" s="982"/>
    </row>
    <row r="191" spans="2:11">
      <c r="B191" s="531"/>
      <c r="C191" s="988" t="s">
        <v>645</v>
      </c>
      <c r="D191" s="980" t="s">
        <v>1329</v>
      </c>
      <c r="E191" s="985">
        <v>12736</v>
      </c>
      <c r="F191" s="985">
        <v>14016</v>
      </c>
      <c r="H191" s="981"/>
      <c r="I191" s="981"/>
      <c r="J191" s="982"/>
      <c r="K191" s="982"/>
    </row>
    <row r="192" spans="2:11">
      <c r="B192" s="531"/>
      <c r="C192" s="988" t="s">
        <v>646</v>
      </c>
      <c r="D192" s="980" t="s">
        <v>1330</v>
      </c>
      <c r="E192" s="985">
        <v>24130</v>
      </c>
      <c r="F192" s="985">
        <v>26162</v>
      </c>
      <c r="H192" s="981"/>
      <c r="I192" s="981"/>
      <c r="J192" s="982"/>
      <c r="K192" s="982"/>
    </row>
    <row r="193" spans="2:11">
      <c r="B193" s="531"/>
      <c r="C193" s="988" t="s">
        <v>647</v>
      </c>
      <c r="D193" s="980" t="s">
        <v>1331</v>
      </c>
      <c r="E193" s="985">
        <v>21543</v>
      </c>
      <c r="F193" s="985">
        <v>22422</v>
      </c>
      <c r="H193" s="981"/>
      <c r="I193" s="981"/>
      <c r="J193" s="982"/>
      <c r="K193" s="982"/>
    </row>
    <row r="194" spans="2:11">
      <c r="B194" s="531"/>
      <c r="C194" s="988" t="s">
        <v>648</v>
      </c>
      <c r="D194" s="980" t="s">
        <v>1332</v>
      </c>
      <c r="E194" s="985">
        <v>14699</v>
      </c>
      <c r="F194" s="985">
        <v>15363</v>
      </c>
      <c r="H194" s="981"/>
      <c r="I194" s="981"/>
      <c r="J194" s="982"/>
      <c r="K194" s="982"/>
    </row>
    <row r="195" spans="2:11">
      <c r="B195" s="531"/>
      <c r="C195" s="988" t="s">
        <v>649</v>
      </c>
      <c r="D195" s="980" t="s">
        <v>1333</v>
      </c>
      <c r="E195" s="985">
        <v>12288</v>
      </c>
      <c r="F195" s="985">
        <v>13450</v>
      </c>
      <c r="H195" s="981"/>
      <c r="I195" s="981"/>
      <c r="J195" s="982"/>
      <c r="K195" s="982"/>
    </row>
    <row r="196" spans="2:11">
      <c r="B196" s="531"/>
      <c r="C196" s="988" t="s">
        <v>650</v>
      </c>
      <c r="D196" s="980" t="s">
        <v>1334</v>
      </c>
      <c r="E196" s="985">
        <v>111519</v>
      </c>
      <c r="F196" s="985">
        <v>117162</v>
      </c>
      <c r="H196" s="981"/>
      <c r="I196" s="981"/>
      <c r="J196" s="982"/>
      <c r="K196" s="982"/>
    </row>
    <row r="197" spans="2:11">
      <c r="B197" s="531"/>
      <c r="C197" s="988" t="s">
        <v>651</v>
      </c>
      <c r="D197" s="980" t="s">
        <v>1335</v>
      </c>
      <c r="E197" s="985">
        <v>0</v>
      </c>
      <c r="F197" s="985">
        <v>0</v>
      </c>
      <c r="H197" s="981"/>
      <c r="I197" s="981"/>
      <c r="J197" s="982"/>
      <c r="K197" s="982"/>
    </row>
    <row r="198" spans="2:11">
      <c r="B198" s="531"/>
      <c r="C198" s="988" t="s">
        <v>652</v>
      </c>
      <c r="D198" s="980" t="s">
        <v>1336</v>
      </c>
      <c r="E198" s="985">
        <v>17472</v>
      </c>
      <c r="F198" s="985">
        <v>18524</v>
      </c>
      <c r="H198" s="981"/>
      <c r="I198" s="981"/>
      <c r="J198" s="982"/>
      <c r="K198" s="982"/>
    </row>
    <row r="199" spans="2:11">
      <c r="B199" s="531"/>
      <c r="C199" s="988" t="s">
        <v>653</v>
      </c>
      <c r="D199" s="980" t="s">
        <v>1337</v>
      </c>
      <c r="E199" s="985">
        <v>17057</v>
      </c>
      <c r="F199" s="985">
        <v>17601</v>
      </c>
      <c r="H199" s="981"/>
      <c r="I199" s="981"/>
      <c r="J199" s="982"/>
      <c r="K199" s="982"/>
    </row>
    <row r="200" spans="2:11">
      <c r="B200" s="531"/>
      <c r="C200" s="988" t="s">
        <v>654</v>
      </c>
      <c r="D200" s="980" t="s">
        <v>1338</v>
      </c>
      <c r="E200" s="985">
        <v>11956</v>
      </c>
      <c r="F200" s="985">
        <v>12666</v>
      </c>
      <c r="H200" s="981"/>
      <c r="I200" s="981"/>
      <c r="J200" s="982"/>
      <c r="K200" s="982"/>
    </row>
    <row r="201" spans="2:11">
      <c r="B201" s="531"/>
      <c r="C201" s="988" t="s">
        <v>655</v>
      </c>
      <c r="D201" s="980" t="s">
        <v>1339</v>
      </c>
      <c r="E201" s="985">
        <v>15078</v>
      </c>
      <c r="F201" s="985">
        <v>16257</v>
      </c>
      <c r="H201" s="981"/>
      <c r="I201" s="981"/>
      <c r="J201" s="982"/>
      <c r="K201" s="982"/>
    </row>
    <row r="202" spans="2:11">
      <c r="B202" s="531"/>
      <c r="C202" s="988" t="s">
        <v>656</v>
      </c>
      <c r="D202" s="980" t="s">
        <v>1340</v>
      </c>
      <c r="E202" s="985">
        <v>15965</v>
      </c>
      <c r="F202" s="985">
        <v>17419</v>
      </c>
      <c r="H202" s="981"/>
      <c r="I202" s="981"/>
      <c r="J202" s="982"/>
      <c r="K202" s="982"/>
    </row>
    <row r="203" spans="2:11">
      <c r="B203" s="531"/>
      <c r="C203" s="988" t="s">
        <v>657</v>
      </c>
      <c r="D203" s="980" t="s">
        <v>1341</v>
      </c>
      <c r="E203" s="985">
        <v>21958</v>
      </c>
      <c r="F203" s="985">
        <v>23759</v>
      </c>
      <c r="H203" s="981"/>
      <c r="I203" s="981"/>
      <c r="J203" s="982"/>
      <c r="K203" s="982"/>
    </row>
    <row r="204" spans="2:11">
      <c r="B204" s="531"/>
      <c r="C204" s="988" t="s">
        <v>658</v>
      </c>
      <c r="D204" s="980" t="s">
        <v>1342</v>
      </c>
      <c r="E204" s="985">
        <v>13397</v>
      </c>
      <c r="F204" s="985">
        <v>14640</v>
      </c>
      <c r="H204" s="981"/>
      <c r="I204" s="981"/>
      <c r="J204" s="982"/>
      <c r="K204" s="982"/>
    </row>
    <row r="205" spans="2:11">
      <c r="B205" s="531"/>
      <c r="C205" s="988" t="s">
        <v>659</v>
      </c>
      <c r="D205" s="980" t="s">
        <v>1343</v>
      </c>
      <c r="E205" s="985">
        <v>12247</v>
      </c>
      <c r="F205" s="985">
        <v>12673</v>
      </c>
      <c r="H205" s="981"/>
      <c r="I205" s="981"/>
      <c r="J205" s="982"/>
      <c r="K205" s="982"/>
    </row>
    <row r="206" spans="2:11">
      <c r="B206" s="531"/>
      <c r="C206" s="988" t="s">
        <v>660</v>
      </c>
      <c r="D206" s="980" t="s">
        <v>1344</v>
      </c>
      <c r="E206" s="985">
        <v>16376</v>
      </c>
      <c r="F206" s="985">
        <v>16635</v>
      </c>
      <c r="H206" s="981"/>
      <c r="I206" s="981"/>
      <c r="J206" s="982"/>
      <c r="K206" s="982"/>
    </row>
    <row r="207" spans="2:11">
      <c r="B207" s="531"/>
      <c r="C207" s="988" t="s">
        <v>661</v>
      </c>
      <c r="D207" s="980" t="s">
        <v>1345</v>
      </c>
      <c r="E207" s="985">
        <v>17268</v>
      </c>
      <c r="F207" s="985">
        <v>18216</v>
      </c>
      <c r="H207" s="981"/>
      <c r="I207" s="981"/>
      <c r="J207" s="982"/>
      <c r="K207" s="982"/>
    </row>
    <row r="208" spans="2:11">
      <c r="B208" s="531"/>
      <c r="C208" s="988" t="s">
        <v>662</v>
      </c>
      <c r="D208" s="980" t="s">
        <v>1346</v>
      </c>
      <c r="E208" s="985">
        <v>13365</v>
      </c>
      <c r="F208" s="985">
        <v>15038</v>
      </c>
      <c r="H208" s="981"/>
      <c r="I208" s="981"/>
      <c r="J208" s="982"/>
      <c r="K208" s="982"/>
    </row>
    <row r="209" spans="2:11">
      <c r="B209" s="531"/>
      <c r="C209" s="988" t="s">
        <v>663</v>
      </c>
      <c r="D209" s="980" t="s">
        <v>1347</v>
      </c>
      <c r="E209" s="985">
        <v>15115</v>
      </c>
      <c r="F209" s="985">
        <v>15818</v>
      </c>
      <c r="H209" s="981"/>
      <c r="I209" s="981"/>
      <c r="J209" s="982"/>
      <c r="K209" s="982"/>
    </row>
    <row r="210" spans="2:11">
      <c r="B210" s="531"/>
      <c r="C210" s="988" t="s">
        <v>664</v>
      </c>
      <c r="D210" s="980" t="s">
        <v>1348</v>
      </c>
      <c r="E210" s="985">
        <v>19428</v>
      </c>
      <c r="F210" s="985">
        <v>20899</v>
      </c>
      <c r="H210" s="981"/>
      <c r="I210" s="981"/>
      <c r="J210" s="982"/>
      <c r="K210" s="982"/>
    </row>
    <row r="211" spans="2:11">
      <c r="B211" s="531"/>
      <c r="C211" s="988" t="s">
        <v>665</v>
      </c>
      <c r="D211" s="980" t="s">
        <v>1349</v>
      </c>
      <c r="E211" s="985">
        <v>13375</v>
      </c>
      <c r="F211" s="985">
        <v>14572</v>
      </c>
      <c r="H211" s="981"/>
      <c r="I211" s="981"/>
      <c r="J211" s="982"/>
      <c r="K211" s="982"/>
    </row>
    <row r="212" spans="2:11">
      <c r="B212" s="531"/>
      <c r="C212" s="988" t="s">
        <v>666</v>
      </c>
      <c r="D212" s="980" t="s">
        <v>1350</v>
      </c>
      <c r="E212" s="985">
        <v>14870</v>
      </c>
      <c r="F212" s="985">
        <v>15713</v>
      </c>
      <c r="H212" s="981"/>
      <c r="I212" s="981"/>
      <c r="J212" s="982"/>
      <c r="K212" s="982"/>
    </row>
    <row r="213" spans="2:11">
      <c r="B213" s="531"/>
      <c r="C213" s="988" t="s">
        <v>667</v>
      </c>
      <c r="D213" s="980" t="s">
        <v>1351</v>
      </c>
      <c r="E213" s="985">
        <v>11168</v>
      </c>
      <c r="F213" s="985">
        <v>12126</v>
      </c>
      <c r="H213" s="981"/>
      <c r="I213" s="981"/>
      <c r="J213" s="982"/>
      <c r="K213" s="982"/>
    </row>
    <row r="214" spans="2:11">
      <c r="B214" s="531"/>
      <c r="C214" s="988" t="s">
        <v>668</v>
      </c>
      <c r="D214" s="980" t="s">
        <v>1352</v>
      </c>
      <c r="E214" s="985">
        <v>15315</v>
      </c>
      <c r="F214" s="985">
        <v>16439</v>
      </c>
      <c r="H214" s="981"/>
      <c r="I214" s="981"/>
      <c r="J214" s="982"/>
      <c r="K214" s="982"/>
    </row>
    <row r="215" spans="2:11">
      <c r="B215" s="531"/>
      <c r="C215" s="988" t="s">
        <v>669</v>
      </c>
      <c r="D215" s="980" t="s">
        <v>1353</v>
      </c>
      <c r="E215" s="985">
        <v>12139</v>
      </c>
      <c r="F215" s="985">
        <v>12684</v>
      </c>
      <c r="H215" s="981"/>
      <c r="I215" s="981"/>
      <c r="J215" s="982"/>
      <c r="K215" s="982"/>
    </row>
    <row r="216" spans="2:11">
      <c r="B216" s="531"/>
      <c r="C216" s="988" t="s">
        <v>670</v>
      </c>
      <c r="D216" s="980" t="s">
        <v>1354</v>
      </c>
      <c r="E216" s="985">
        <v>13171</v>
      </c>
      <c r="F216" s="985">
        <v>13932</v>
      </c>
      <c r="H216" s="981"/>
      <c r="I216" s="981"/>
      <c r="J216" s="982"/>
      <c r="K216" s="982"/>
    </row>
    <row r="217" spans="2:11">
      <c r="B217" s="531"/>
      <c r="C217" s="988" t="s">
        <v>671</v>
      </c>
      <c r="D217" s="980" t="s">
        <v>1355</v>
      </c>
      <c r="E217" s="985">
        <v>20271</v>
      </c>
      <c r="F217" s="985">
        <v>20859</v>
      </c>
      <c r="H217" s="981"/>
      <c r="I217" s="981"/>
      <c r="J217" s="982"/>
      <c r="K217" s="982"/>
    </row>
    <row r="218" spans="2:11">
      <c r="B218" s="531"/>
      <c r="C218" s="988" t="s">
        <v>672</v>
      </c>
      <c r="D218" s="980" t="s">
        <v>1356</v>
      </c>
      <c r="E218" s="985">
        <v>20752</v>
      </c>
      <c r="F218" s="985">
        <v>20879</v>
      </c>
      <c r="H218" s="981"/>
      <c r="I218" s="981"/>
      <c r="J218" s="982"/>
      <c r="K218" s="982"/>
    </row>
    <row r="219" spans="2:11">
      <c r="B219" s="531"/>
      <c r="C219" s="988" t="s">
        <v>673</v>
      </c>
      <c r="D219" s="980" t="s">
        <v>1357</v>
      </c>
      <c r="E219" s="985">
        <v>13560</v>
      </c>
      <c r="F219" s="985">
        <v>14181</v>
      </c>
      <c r="H219" s="981"/>
      <c r="I219" s="981"/>
      <c r="J219" s="982"/>
      <c r="K219" s="982"/>
    </row>
    <row r="220" spans="2:11">
      <c r="B220" s="531"/>
      <c r="C220" s="988" t="s">
        <v>674</v>
      </c>
      <c r="D220" s="980" t="s">
        <v>1358</v>
      </c>
      <c r="E220" s="985">
        <v>11767</v>
      </c>
      <c r="F220" s="985">
        <v>12628</v>
      </c>
      <c r="H220" s="981"/>
      <c r="I220" s="981"/>
      <c r="J220" s="982"/>
      <c r="K220" s="982"/>
    </row>
    <row r="221" spans="2:11">
      <c r="B221" s="531"/>
      <c r="C221" s="988" t="s">
        <v>675</v>
      </c>
      <c r="D221" s="980" t="s">
        <v>1359</v>
      </c>
      <c r="E221" s="985">
        <v>15132</v>
      </c>
      <c r="F221" s="985">
        <v>15887</v>
      </c>
      <c r="H221" s="981"/>
      <c r="I221" s="981"/>
      <c r="J221" s="982"/>
      <c r="K221" s="982"/>
    </row>
    <row r="222" spans="2:11">
      <c r="B222" s="531"/>
      <c r="C222" s="988" t="s">
        <v>676</v>
      </c>
      <c r="D222" s="980" t="s">
        <v>1360</v>
      </c>
      <c r="E222" s="985">
        <v>15441</v>
      </c>
      <c r="F222" s="985">
        <v>16798</v>
      </c>
      <c r="H222" s="981"/>
      <c r="I222" s="981"/>
      <c r="J222" s="982"/>
      <c r="K222" s="982"/>
    </row>
    <row r="223" spans="2:11">
      <c r="B223" s="531"/>
      <c r="C223" s="988" t="s">
        <v>677</v>
      </c>
      <c r="D223" s="980" t="s">
        <v>1361</v>
      </c>
      <c r="E223" s="985">
        <v>16425</v>
      </c>
      <c r="F223" s="985">
        <v>17261</v>
      </c>
      <c r="H223" s="981"/>
      <c r="I223" s="981"/>
      <c r="J223" s="982"/>
      <c r="K223" s="982"/>
    </row>
    <row r="224" spans="2:11">
      <c r="B224" s="531"/>
      <c r="C224" s="988" t="s">
        <v>679</v>
      </c>
      <c r="D224" s="980" t="s">
        <v>1362</v>
      </c>
      <c r="E224" s="985">
        <v>16520</v>
      </c>
      <c r="F224" s="985">
        <v>17087</v>
      </c>
      <c r="H224" s="981"/>
      <c r="I224" s="981"/>
      <c r="J224" s="982"/>
      <c r="K224" s="982"/>
    </row>
    <row r="225" spans="2:11">
      <c r="B225" s="531"/>
      <c r="C225" s="988" t="s">
        <v>680</v>
      </c>
      <c r="D225" s="980" t="s">
        <v>1363</v>
      </c>
      <c r="E225" s="985">
        <v>16022</v>
      </c>
      <c r="F225" s="985">
        <v>16945</v>
      </c>
      <c r="H225" s="981"/>
      <c r="I225" s="981"/>
      <c r="J225" s="982"/>
      <c r="K225" s="982"/>
    </row>
    <row r="226" spans="2:11">
      <c r="B226" s="531"/>
      <c r="C226" s="988" t="s">
        <v>681</v>
      </c>
      <c r="D226" s="980" t="s">
        <v>1364</v>
      </c>
      <c r="E226" s="985">
        <v>16585</v>
      </c>
      <c r="F226" s="985">
        <v>17636</v>
      </c>
      <c r="H226" s="981"/>
      <c r="I226" s="981"/>
      <c r="J226" s="982"/>
      <c r="K226" s="982"/>
    </row>
    <row r="227" spans="2:11">
      <c r="B227" s="531"/>
      <c r="C227" s="988" t="s">
        <v>682</v>
      </c>
      <c r="D227" s="980" t="s">
        <v>1365</v>
      </c>
      <c r="E227" s="985">
        <v>23531</v>
      </c>
      <c r="F227" s="985">
        <v>24411</v>
      </c>
      <c r="H227" s="981"/>
      <c r="I227" s="981"/>
      <c r="J227" s="982"/>
      <c r="K227" s="982"/>
    </row>
    <row r="228" spans="2:11">
      <c r="B228" s="531"/>
      <c r="C228" s="988" t="s">
        <v>683</v>
      </c>
      <c r="D228" s="980" t="s">
        <v>1366</v>
      </c>
      <c r="E228" s="985">
        <v>14345</v>
      </c>
      <c r="F228" s="985">
        <v>15345</v>
      </c>
      <c r="H228" s="981"/>
      <c r="I228" s="981"/>
      <c r="J228" s="982"/>
      <c r="K228" s="982"/>
    </row>
    <row r="229" spans="2:11">
      <c r="B229" s="531"/>
      <c r="C229" s="988" t="s">
        <v>685</v>
      </c>
      <c r="D229" s="980" t="s">
        <v>1367</v>
      </c>
      <c r="E229" s="985">
        <v>12283</v>
      </c>
      <c r="F229" s="985">
        <v>13093</v>
      </c>
      <c r="H229" s="981"/>
      <c r="I229" s="981"/>
      <c r="J229" s="982"/>
      <c r="K229" s="982"/>
    </row>
    <row r="230" spans="2:11">
      <c r="B230" s="531"/>
      <c r="C230" s="988" t="s">
        <v>687</v>
      </c>
      <c r="D230" s="980" t="s">
        <v>1368</v>
      </c>
      <c r="E230" s="985">
        <v>19874</v>
      </c>
      <c r="F230" s="985">
        <v>21019</v>
      </c>
      <c r="H230" s="981"/>
      <c r="I230" s="981"/>
      <c r="J230" s="982"/>
      <c r="K230" s="982"/>
    </row>
    <row r="231" spans="2:11">
      <c r="B231" s="531"/>
      <c r="C231" s="988" t="s">
        <v>688</v>
      </c>
      <c r="D231" s="980" t="s">
        <v>1369</v>
      </c>
      <c r="E231" s="985">
        <v>12533</v>
      </c>
      <c r="F231" s="985">
        <v>13407</v>
      </c>
      <c r="H231" s="981"/>
      <c r="I231" s="981"/>
      <c r="J231" s="982"/>
      <c r="K231" s="982"/>
    </row>
    <row r="232" spans="2:11">
      <c r="B232" s="531"/>
      <c r="C232" s="988" t="s">
        <v>689</v>
      </c>
      <c r="D232" s="980" t="s">
        <v>1370</v>
      </c>
      <c r="E232" s="985">
        <v>13716</v>
      </c>
      <c r="F232" s="985">
        <v>14337</v>
      </c>
      <c r="H232" s="981"/>
      <c r="I232" s="981"/>
      <c r="J232" s="982"/>
      <c r="K232" s="982"/>
    </row>
    <row r="233" spans="2:11">
      <c r="B233" s="531"/>
      <c r="C233" s="988" t="s">
        <v>690</v>
      </c>
      <c r="D233" s="980" t="s">
        <v>1371</v>
      </c>
      <c r="E233" s="985">
        <v>12624</v>
      </c>
      <c r="F233" s="985">
        <v>13304</v>
      </c>
      <c r="H233" s="981"/>
      <c r="I233" s="981"/>
      <c r="J233" s="982"/>
      <c r="K233" s="982"/>
    </row>
    <row r="234" spans="2:11">
      <c r="B234" s="531"/>
      <c r="C234" s="988" t="s">
        <v>691</v>
      </c>
      <c r="D234" s="980" t="s">
        <v>1372</v>
      </c>
      <c r="E234" s="985">
        <v>12706</v>
      </c>
      <c r="F234" s="985">
        <v>13181</v>
      </c>
      <c r="H234" s="981"/>
      <c r="I234" s="981"/>
      <c r="J234" s="982"/>
      <c r="K234" s="982"/>
    </row>
    <row r="235" spans="2:11">
      <c r="B235" s="531"/>
      <c r="C235" s="988" t="s">
        <v>692</v>
      </c>
      <c r="D235" s="980" t="s">
        <v>1373</v>
      </c>
      <c r="E235" s="985">
        <v>25545</v>
      </c>
      <c r="F235" s="985">
        <v>26646</v>
      </c>
      <c r="H235" s="981"/>
      <c r="I235" s="981"/>
      <c r="J235" s="982"/>
      <c r="K235" s="982"/>
    </row>
    <row r="236" spans="2:11">
      <c r="B236" s="531"/>
      <c r="C236" s="988" t="s">
        <v>693</v>
      </c>
      <c r="D236" s="980" t="s">
        <v>1374</v>
      </c>
      <c r="E236" s="985">
        <v>14401</v>
      </c>
      <c r="F236" s="985">
        <v>15946</v>
      </c>
      <c r="H236" s="981"/>
      <c r="I236" s="981"/>
      <c r="J236" s="982"/>
      <c r="K236" s="982"/>
    </row>
    <row r="237" spans="2:11">
      <c r="B237" s="531"/>
      <c r="C237" s="988" t="s">
        <v>694</v>
      </c>
      <c r="D237" s="980" t="s">
        <v>1375</v>
      </c>
      <c r="E237" s="985">
        <v>17692</v>
      </c>
      <c r="F237" s="985">
        <v>18082</v>
      </c>
      <c r="H237" s="981"/>
      <c r="I237" s="981"/>
      <c r="J237" s="982"/>
      <c r="K237" s="982"/>
    </row>
    <row r="238" spans="2:11">
      <c r="B238" s="531"/>
      <c r="C238" s="988" t="s">
        <v>695</v>
      </c>
      <c r="D238" s="980" t="s">
        <v>1376</v>
      </c>
      <c r="E238" s="985">
        <v>24625</v>
      </c>
      <c r="F238" s="985">
        <v>25366</v>
      </c>
      <c r="H238" s="981"/>
      <c r="I238" s="981"/>
      <c r="J238" s="982"/>
      <c r="K238" s="982"/>
    </row>
    <row r="239" spans="2:11">
      <c r="B239" s="531"/>
      <c r="C239" s="988" t="s">
        <v>696</v>
      </c>
      <c r="D239" s="980" t="s">
        <v>1377</v>
      </c>
      <c r="E239" s="985">
        <v>14157</v>
      </c>
      <c r="F239" s="985">
        <v>14988</v>
      </c>
      <c r="H239" s="981"/>
      <c r="I239" s="981"/>
      <c r="J239" s="982"/>
      <c r="K239" s="982"/>
    </row>
    <row r="240" spans="2:11">
      <c r="B240" s="531"/>
      <c r="C240" s="988" t="s">
        <v>697</v>
      </c>
      <c r="D240" s="980" t="s">
        <v>1378</v>
      </c>
      <c r="E240" s="985">
        <v>22495</v>
      </c>
      <c r="F240" s="985">
        <v>24603</v>
      </c>
      <c r="H240" s="981"/>
      <c r="I240" s="981"/>
      <c r="J240" s="982"/>
      <c r="K240" s="982"/>
    </row>
    <row r="241" spans="2:11">
      <c r="B241" s="531"/>
      <c r="C241" s="988" t="s">
        <v>698</v>
      </c>
      <c r="D241" s="980" t="s">
        <v>1379</v>
      </c>
      <c r="E241" s="985">
        <v>16447</v>
      </c>
      <c r="F241" s="985">
        <v>17406</v>
      </c>
      <c r="H241" s="981"/>
      <c r="I241" s="981"/>
      <c r="J241" s="982"/>
      <c r="K241" s="982"/>
    </row>
    <row r="242" spans="2:11">
      <c r="B242" s="531"/>
      <c r="C242" s="988" t="s">
        <v>699</v>
      </c>
      <c r="D242" s="980" t="s">
        <v>1380</v>
      </c>
      <c r="E242" s="985">
        <v>15059</v>
      </c>
      <c r="F242" s="985">
        <v>15779</v>
      </c>
      <c r="H242" s="981"/>
      <c r="I242" s="981"/>
      <c r="J242" s="982"/>
      <c r="K242" s="982"/>
    </row>
    <row r="243" spans="2:11">
      <c r="B243" s="531"/>
      <c r="C243" s="988" t="s">
        <v>700</v>
      </c>
      <c r="D243" s="980" t="s">
        <v>1381</v>
      </c>
      <c r="E243" s="985">
        <v>20181</v>
      </c>
      <c r="F243" s="985">
        <v>20601</v>
      </c>
      <c r="H243" s="981"/>
      <c r="I243" s="981"/>
      <c r="J243" s="982"/>
      <c r="K243" s="982"/>
    </row>
    <row r="244" spans="2:11">
      <c r="B244" s="531"/>
      <c r="C244" s="988" t="s">
        <v>701</v>
      </c>
      <c r="D244" s="980" t="s">
        <v>1382</v>
      </c>
      <c r="E244" s="985">
        <v>13852</v>
      </c>
      <c r="F244" s="985">
        <v>14777</v>
      </c>
      <c r="H244" s="981"/>
      <c r="I244" s="981"/>
      <c r="J244" s="982"/>
      <c r="K244" s="982"/>
    </row>
    <row r="245" spans="2:11">
      <c r="B245" s="531"/>
      <c r="C245" s="988" t="s">
        <v>702</v>
      </c>
      <c r="D245" s="980" t="s">
        <v>1383</v>
      </c>
      <c r="E245" s="985">
        <v>14792</v>
      </c>
      <c r="F245" s="985">
        <v>15524</v>
      </c>
      <c r="H245" s="981"/>
      <c r="I245" s="981"/>
      <c r="J245" s="982"/>
      <c r="K245" s="982"/>
    </row>
    <row r="246" spans="2:11">
      <c r="B246" s="531"/>
      <c r="C246" s="988" t="s">
        <v>703</v>
      </c>
      <c r="D246" s="980" t="s">
        <v>1384</v>
      </c>
      <c r="E246" s="985">
        <v>16868</v>
      </c>
      <c r="F246" s="985">
        <v>17541</v>
      </c>
      <c r="H246" s="981"/>
      <c r="I246" s="981"/>
      <c r="J246" s="982"/>
      <c r="K246" s="982"/>
    </row>
    <row r="247" spans="2:11">
      <c r="B247" s="531"/>
      <c r="C247" s="988" t="s">
        <v>704</v>
      </c>
      <c r="D247" s="980" t="s">
        <v>1385</v>
      </c>
      <c r="E247" s="985">
        <v>14764</v>
      </c>
      <c r="F247" s="985">
        <v>15603</v>
      </c>
      <c r="H247" s="981"/>
      <c r="I247" s="981"/>
      <c r="J247" s="982"/>
      <c r="K247" s="982"/>
    </row>
    <row r="248" spans="2:11">
      <c r="B248" s="531"/>
      <c r="C248" s="988" t="s">
        <v>705</v>
      </c>
      <c r="D248" s="980" t="s">
        <v>1386</v>
      </c>
      <c r="E248" s="985">
        <v>17585</v>
      </c>
      <c r="F248" s="985">
        <v>18322</v>
      </c>
      <c r="H248" s="981"/>
      <c r="I248" s="981"/>
      <c r="J248" s="982"/>
      <c r="K248" s="982"/>
    </row>
    <row r="249" spans="2:11">
      <c r="B249" s="531"/>
      <c r="C249" s="988" t="s">
        <v>706</v>
      </c>
      <c r="D249" s="980" t="s">
        <v>1387</v>
      </c>
      <c r="E249" s="985">
        <v>13820</v>
      </c>
      <c r="F249" s="985">
        <v>14181</v>
      </c>
      <c r="H249" s="981"/>
      <c r="I249" s="981"/>
      <c r="J249" s="982"/>
      <c r="K249" s="982"/>
    </row>
    <row r="250" spans="2:11">
      <c r="B250" s="531"/>
      <c r="C250" s="988" t="s">
        <v>707</v>
      </c>
      <c r="D250" s="980" t="s">
        <v>1388</v>
      </c>
      <c r="E250" s="985">
        <v>16416</v>
      </c>
      <c r="F250" s="985">
        <v>17286</v>
      </c>
      <c r="H250" s="981"/>
      <c r="I250" s="981"/>
      <c r="J250" s="982"/>
      <c r="K250" s="982"/>
    </row>
    <row r="251" spans="2:11">
      <c r="B251" s="531"/>
      <c r="C251" s="988" t="s">
        <v>708</v>
      </c>
      <c r="D251" s="980" t="s">
        <v>1389</v>
      </c>
      <c r="E251" s="985">
        <v>17985</v>
      </c>
      <c r="F251" s="985">
        <v>18922</v>
      </c>
      <c r="H251" s="981"/>
      <c r="I251" s="981"/>
      <c r="J251" s="982"/>
      <c r="K251" s="982"/>
    </row>
    <row r="252" spans="2:11">
      <c r="B252" s="531"/>
      <c r="C252" s="988" t="s">
        <v>709</v>
      </c>
      <c r="D252" s="980" t="s">
        <v>1390</v>
      </c>
      <c r="E252" s="985">
        <v>18587</v>
      </c>
      <c r="F252" s="985">
        <v>19016</v>
      </c>
      <c r="H252" s="981"/>
      <c r="I252" s="981"/>
      <c r="J252" s="982"/>
      <c r="K252" s="982"/>
    </row>
    <row r="253" spans="2:11">
      <c r="B253" s="531"/>
      <c r="C253" s="988" t="s">
        <v>710</v>
      </c>
      <c r="D253" s="980" t="s">
        <v>1391</v>
      </c>
      <c r="E253" s="985">
        <v>20224</v>
      </c>
      <c r="F253" s="985">
        <v>21553</v>
      </c>
      <c r="H253" s="981"/>
      <c r="I253" s="981"/>
      <c r="J253" s="982"/>
      <c r="K253" s="982"/>
    </row>
    <row r="254" spans="2:11">
      <c r="B254" s="531"/>
      <c r="C254" s="988" t="s">
        <v>711</v>
      </c>
      <c r="D254" s="980" t="s">
        <v>1392</v>
      </c>
      <c r="E254" s="985">
        <v>14574</v>
      </c>
      <c r="F254" s="985">
        <v>14714</v>
      </c>
      <c r="H254" s="981"/>
      <c r="I254" s="981"/>
      <c r="J254" s="982"/>
      <c r="K254" s="982"/>
    </row>
    <row r="255" spans="2:11">
      <c r="B255" s="531"/>
      <c r="C255" s="988" t="s">
        <v>712</v>
      </c>
      <c r="D255" s="980" t="s">
        <v>1393</v>
      </c>
      <c r="E255" s="985">
        <v>12425</v>
      </c>
      <c r="F255" s="985">
        <v>13303</v>
      </c>
      <c r="H255" s="981"/>
      <c r="I255" s="981"/>
      <c r="J255" s="982"/>
      <c r="K255" s="982"/>
    </row>
    <row r="256" spans="2:11">
      <c r="B256" s="531"/>
      <c r="C256" s="988" t="s">
        <v>713</v>
      </c>
      <c r="D256" s="980" t="s">
        <v>1394</v>
      </c>
      <c r="E256" s="985">
        <v>17123</v>
      </c>
      <c r="F256" s="985">
        <v>17991</v>
      </c>
      <c r="H256" s="981"/>
      <c r="I256" s="981"/>
      <c r="J256" s="982"/>
      <c r="K256" s="982"/>
    </row>
    <row r="257" spans="2:11">
      <c r="B257" s="531"/>
      <c r="C257" s="988" t="s">
        <v>714</v>
      </c>
      <c r="D257" s="980" t="s">
        <v>1395</v>
      </c>
      <c r="E257" s="985">
        <v>10457</v>
      </c>
      <c r="F257" s="985">
        <v>10878</v>
      </c>
      <c r="H257" s="981"/>
      <c r="I257" s="981"/>
      <c r="J257" s="982"/>
      <c r="K257" s="982"/>
    </row>
    <row r="258" spans="2:11">
      <c r="B258" s="531"/>
      <c r="C258" s="988" t="s">
        <v>715</v>
      </c>
      <c r="D258" s="980" t="s">
        <v>1396</v>
      </c>
      <c r="E258" s="985">
        <v>26896</v>
      </c>
      <c r="F258" s="985">
        <v>27813</v>
      </c>
      <c r="H258" s="981"/>
      <c r="I258" s="981"/>
      <c r="J258" s="982"/>
      <c r="K258" s="982"/>
    </row>
    <row r="259" spans="2:11">
      <c r="B259" s="531"/>
      <c r="C259" s="988" t="s">
        <v>716</v>
      </c>
      <c r="D259" s="980" t="s">
        <v>1397</v>
      </c>
      <c r="E259" s="985">
        <v>17863</v>
      </c>
      <c r="F259" s="985">
        <v>18413</v>
      </c>
      <c r="H259" s="981"/>
      <c r="I259" s="981"/>
      <c r="J259" s="982"/>
      <c r="K259" s="982"/>
    </row>
    <row r="260" spans="2:11">
      <c r="B260" s="531"/>
      <c r="C260" s="988" t="s">
        <v>717</v>
      </c>
      <c r="D260" s="980" t="s">
        <v>1398</v>
      </c>
      <c r="E260" s="985">
        <v>12159</v>
      </c>
      <c r="F260" s="985">
        <v>13173</v>
      </c>
      <c r="H260" s="981"/>
      <c r="I260" s="981"/>
      <c r="J260" s="982"/>
      <c r="K260" s="982"/>
    </row>
    <row r="261" spans="2:11">
      <c r="B261" s="531"/>
      <c r="C261" s="988" t="s">
        <v>718</v>
      </c>
      <c r="D261" s="980" t="s">
        <v>1399</v>
      </c>
      <c r="E261" s="985">
        <v>24936</v>
      </c>
      <c r="F261" s="985">
        <v>25961</v>
      </c>
      <c r="H261" s="981"/>
      <c r="I261" s="981"/>
      <c r="J261" s="982"/>
      <c r="K261" s="982"/>
    </row>
    <row r="262" spans="2:11">
      <c r="B262" s="531"/>
      <c r="C262" s="988" t="s">
        <v>719</v>
      </c>
      <c r="D262" s="980" t="s">
        <v>1400</v>
      </c>
      <c r="E262" s="985">
        <v>20995</v>
      </c>
      <c r="F262" s="985">
        <v>22062</v>
      </c>
      <c r="H262" s="981"/>
      <c r="I262" s="981"/>
      <c r="J262" s="982"/>
      <c r="K262" s="982"/>
    </row>
    <row r="263" spans="2:11">
      <c r="B263" s="531"/>
      <c r="C263" s="988" t="s">
        <v>721</v>
      </c>
      <c r="D263" s="980" t="s">
        <v>1401</v>
      </c>
      <c r="E263" s="985">
        <v>28486</v>
      </c>
      <c r="F263" s="985">
        <v>30617</v>
      </c>
      <c r="H263" s="981"/>
      <c r="I263" s="981"/>
      <c r="J263" s="982"/>
      <c r="K263" s="982"/>
    </row>
    <row r="264" spans="2:11">
      <c r="B264" s="531"/>
      <c r="C264" s="988" t="s">
        <v>722</v>
      </c>
      <c r="D264" s="980" t="s">
        <v>1402</v>
      </c>
      <c r="E264" s="985">
        <v>21337</v>
      </c>
      <c r="F264" s="985">
        <v>22163</v>
      </c>
      <c r="H264" s="981"/>
      <c r="I264" s="981"/>
      <c r="J264" s="982"/>
      <c r="K264" s="982"/>
    </row>
    <row r="265" spans="2:11">
      <c r="B265" s="531"/>
      <c r="C265" s="988" t="s">
        <v>723</v>
      </c>
      <c r="D265" s="980" t="s">
        <v>1403</v>
      </c>
      <c r="E265" s="985">
        <v>13054</v>
      </c>
      <c r="F265" s="985">
        <v>13952</v>
      </c>
      <c r="H265" s="981"/>
      <c r="I265" s="981"/>
      <c r="J265" s="982"/>
      <c r="K265" s="982"/>
    </row>
    <row r="266" spans="2:11">
      <c r="B266" s="531"/>
      <c r="C266" s="988" t="s">
        <v>724</v>
      </c>
      <c r="D266" s="980" t="s">
        <v>1404</v>
      </c>
      <c r="E266" s="985">
        <v>17057</v>
      </c>
      <c r="F266" s="985">
        <v>18016</v>
      </c>
      <c r="H266" s="981"/>
      <c r="I266" s="981"/>
      <c r="J266" s="982"/>
      <c r="K266" s="982"/>
    </row>
    <row r="267" spans="2:11">
      <c r="B267" s="531"/>
      <c r="C267" s="988" t="s">
        <v>725</v>
      </c>
      <c r="D267" s="980" t="s">
        <v>1405</v>
      </c>
      <c r="E267" s="985">
        <v>19581</v>
      </c>
      <c r="F267" s="985">
        <v>22373</v>
      </c>
      <c r="H267" s="981"/>
      <c r="I267" s="981"/>
      <c r="J267" s="982"/>
      <c r="K267" s="982"/>
    </row>
    <row r="268" spans="2:11">
      <c r="B268" s="531"/>
      <c r="C268" s="988" t="s">
        <v>726</v>
      </c>
      <c r="D268" s="980" t="s">
        <v>1406</v>
      </c>
      <c r="E268" s="985">
        <v>13850</v>
      </c>
      <c r="F268" s="985">
        <v>15973</v>
      </c>
      <c r="H268" s="981"/>
      <c r="I268" s="981"/>
      <c r="J268" s="982"/>
      <c r="K268" s="982"/>
    </row>
    <row r="269" spans="2:11">
      <c r="B269" s="531"/>
      <c r="C269" s="988" t="s">
        <v>727</v>
      </c>
      <c r="D269" s="980" t="s">
        <v>1407</v>
      </c>
      <c r="E269" s="985">
        <v>25365</v>
      </c>
      <c r="F269" s="985">
        <v>26466</v>
      </c>
      <c r="H269" s="981"/>
      <c r="I269" s="981"/>
      <c r="J269" s="982"/>
      <c r="K269" s="982"/>
    </row>
    <row r="270" spans="2:11">
      <c r="B270" s="531"/>
      <c r="C270" s="988" t="s">
        <v>728</v>
      </c>
      <c r="D270" s="980" t="s">
        <v>1408</v>
      </c>
      <c r="E270" s="985">
        <v>19800</v>
      </c>
      <c r="F270" s="985">
        <v>20917</v>
      </c>
      <c r="H270" s="981"/>
      <c r="I270" s="981"/>
      <c r="J270" s="982"/>
      <c r="K270" s="982"/>
    </row>
    <row r="271" spans="2:11">
      <c r="B271" s="531"/>
      <c r="C271" s="988" t="s">
        <v>729</v>
      </c>
      <c r="D271" s="980" t="s">
        <v>1409</v>
      </c>
      <c r="E271" s="985">
        <v>15853</v>
      </c>
      <c r="F271" s="985">
        <v>16570</v>
      </c>
      <c r="H271" s="981"/>
      <c r="I271" s="981"/>
      <c r="J271" s="982"/>
      <c r="K271" s="982"/>
    </row>
    <row r="272" spans="2:11">
      <c r="B272" s="531"/>
      <c r="C272" s="988" t="s">
        <v>730</v>
      </c>
      <c r="D272" s="980" t="s">
        <v>1410</v>
      </c>
      <c r="E272" s="985">
        <v>19663</v>
      </c>
      <c r="F272" s="985">
        <v>20678</v>
      </c>
      <c r="H272" s="981"/>
      <c r="I272" s="981"/>
      <c r="J272" s="982"/>
      <c r="K272" s="982"/>
    </row>
    <row r="273" spans="2:11">
      <c r="B273" s="531"/>
      <c r="C273" s="988" t="s">
        <v>731</v>
      </c>
      <c r="D273" s="980" t="s">
        <v>1411</v>
      </c>
      <c r="E273" s="985">
        <v>12981</v>
      </c>
      <c r="F273" s="985">
        <v>13749</v>
      </c>
      <c r="H273" s="981"/>
      <c r="I273" s="981"/>
      <c r="J273" s="982"/>
      <c r="K273" s="982"/>
    </row>
    <row r="274" spans="2:11">
      <c r="B274" s="531"/>
      <c r="C274" s="988" t="s">
        <v>732</v>
      </c>
      <c r="D274" s="980" t="s">
        <v>1412</v>
      </c>
      <c r="E274" s="985">
        <v>13806</v>
      </c>
      <c r="F274" s="985">
        <v>14568</v>
      </c>
      <c r="H274" s="981"/>
      <c r="I274" s="981"/>
      <c r="J274" s="982"/>
      <c r="K274" s="982"/>
    </row>
    <row r="275" spans="2:11">
      <c r="B275" s="531"/>
      <c r="C275" s="988" t="s">
        <v>733</v>
      </c>
      <c r="D275" s="980" t="s">
        <v>1413</v>
      </c>
      <c r="E275" s="985">
        <v>13163</v>
      </c>
      <c r="F275" s="985">
        <v>13520</v>
      </c>
      <c r="H275" s="981"/>
      <c r="I275" s="981"/>
      <c r="J275" s="982"/>
      <c r="K275" s="982"/>
    </row>
    <row r="276" spans="2:11">
      <c r="B276" s="531"/>
      <c r="C276" s="988" t="s">
        <v>734</v>
      </c>
      <c r="D276" s="980" t="s">
        <v>1414</v>
      </c>
      <c r="E276" s="985">
        <v>14121</v>
      </c>
      <c r="F276" s="985">
        <v>14800</v>
      </c>
      <c r="H276" s="981"/>
      <c r="I276" s="981"/>
      <c r="J276" s="982"/>
      <c r="K276" s="982"/>
    </row>
    <row r="277" spans="2:11">
      <c r="B277" s="531"/>
      <c r="C277" s="988" t="s">
        <v>735</v>
      </c>
      <c r="D277" s="980" t="s">
        <v>1415</v>
      </c>
      <c r="E277" s="985">
        <v>11883</v>
      </c>
      <c r="F277" s="985">
        <v>12237</v>
      </c>
      <c r="H277" s="981"/>
      <c r="I277" s="981"/>
      <c r="J277" s="982"/>
      <c r="K277" s="982"/>
    </row>
    <row r="278" spans="2:11">
      <c r="B278" s="531"/>
      <c r="C278" s="988" t="s">
        <v>736</v>
      </c>
      <c r="D278" s="980" t="s">
        <v>1416</v>
      </c>
      <c r="E278" s="985">
        <v>14460</v>
      </c>
      <c r="F278" s="985">
        <v>15218</v>
      </c>
      <c r="H278" s="981"/>
      <c r="I278" s="981"/>
      <c r="J278" s="982"/>
      <c r="K278" s="982"/>
    </row>
    <row r="279" spans="2:11">
      <c r="B279" s="531"/>
      <c r="C279" s="988" t="s">
        <v>737</v>
      </c>
      <c r="D279" s="980" t="s">
        <v>1417</v>
      </c>
      <c r="E279" s="985">
        <v>14424</v>
      </c>
      <c r="F279" s="985">
        <v>14940</v>
      </c>
      <c r="H279" s="981"/>
      <c r="I279" s="981"/>
      <c r="J279" s="982"/>
      <c r="K279" s="982"/>
    </row>
    <row r="280" spans="2:11">
      <c r="B280" s="531"/>
      <c r="C280" s="988" t="s">
        <v>738</v>
      </c>
      <c r="D280" s="980" t="s">
        <v>1418</v>
      </c>
      <c r="E280" s="985">
        <v>13067</v>
      </c>
      <c r="F280" s="985">
        <v>13584</v>
      </c>
      <c r="H280" s="981"/>
      <c r="I280" s="981"/>
      <c r="J280" s="982"/>
      <c r="K280" s="982"/>
    </row>
    <row r="281" spans="2:11">
      <c r="B281" s="531"/>
      <c r="C281" s="988" t="s">
        <v>739</v>
      </c>
      <c r="D281" s="980" t="s">
        <v>1419</v>
      </c>
      <c r="E281" s="985">
        <v>13606</v>
      </c>
      <c r="F281" s="985">
        <v>13827</v>
      </c>
      <c r="H281" s="981"/>
      <c r="I281" s="981"/>
      <c r="J281" s="982"/>
      <c r="K281" s="982"/>
    </row>
    <row r="282" spans="2:11">
      <c r="B282" s="531"/>
      <c r="C282" s="988" t="s">
        <v>740</v>
      </c>
      <c r="D282" s="980" t="s">
        <v>1420</v>
      </c>
      <c r="E282" s="985">
        <v>16022</v>
      </c>
      <c r="F282" s="985">
        <v>16894</v>
      </c>
      <c r="H282" s="981"/>
      <c r="I282" s="981"/>
      <c r="J282" s="982"/>
      <c r="K282" s="982"/>
    </row>
    <row r="283" spans="2:11">
      <c r="B283" s="531"/>
      <c r="C283" s="988" t="s">
        <v>741</v>
      </c>
      <c r="D283" s="980" t="s">
        <v>1421</v>
      </c>
      <c r="E283" s="985">
        <v>9272</v>
      </c>
      <c r="F283" s="985">
        <v>9883</v>
      </c>
      <c r="H283" s="981"/>
      <c r="I283" s="981"/>
      <c r="J283" s="982"/>
      <c r="K283" s="982"/>
    </row>
    <row r="284" spans="2:11">
      <c r="B284" s="531"/>
      <c r="C284" s="988" t="s">
        <v>742</v>
      </c>
      <c r="D284" s="980" t="s">
        <v>1422</v>
      </c>
      <c r="E284" s="985">
        <v>14641</v>
      </c>
      <c r="F284" s="985">
        <v>15376</v>
      </c>
      <c r="H284" s="981"/>
      <c r="I284" s="981"/>
      <c r="J284" s="982"/>
      <c r="K284" s="982"/>
    </row>
    <row r="285" spans="2:11">
      <c r="B285" s="531"/>
      <c r="C285" s="988" t="s">
        <v>743</v>
      </c>
      <c r="D285" s="980" t="s">
        <v>1423</v>
      </c>
      <c r="E285" s="985">
        <v>16862</v>
      </c>
      <c r="F285" s="985">
        <v>17127</v>
      </c>
      <c r="H285" s="981"/>
      <c r="I285" s="981"/>
      <c r="J285" s="982"/>
      <c r="K285" s="982"/>
    </row>
    <row r="286" spans="2:11">
      <c r="B286" s="531"/>
      <c r="C286" s="988" t="s">
        <v>744</v>
      </c>
      <c r="D286" s="980" t="s">
        <v>1424</v>
      </c>
      <c r="E286" s="985">
        <v>11926</v>
      </c>
      <c r="F286" s="985">
        <v>12823</v>
      </c>
      <c r="H286" s="981"/>
      <c r="I286" s="981"/>
      <c r="J286" s="982"/>
      <c r="K286" s="982"/>
    </row>
    <row r="287" spans="2:11">
      <c r="B287" s="531"/>
      <c r="C287" s="988" t="s">
        <v>745</v>
      </c>
      <c r="D287" s="980" t="s">
        <v>1425</v>
      </c>
      <c r="E287" s="985">
        <v>18147</v>
      </c>
      <c r="F287" s="985">
        <v>18714</v>
      </c>
      <c r="H287" s="981"/>
      <c r="I287" s="981"/>
      <c r="J287" s="982"/>
      <c r="K287" s="982"/>
    </row>
    <row r="288" spans="2:11">
      <c r="B288" s="531"/>
      <c r="C288" s="988" t="s">
        <v>746</v>
      </c>
      <c r="D288" s="980" t="s">
        <v>1426</v>
      </c>
      <c r="E288" s="985">
        <v>21168</v>
      </c>
      <c r="F288" s="985">
        <v>22032</v>
      </c>
      <c r="H288" s="981"/>
      <c r="I288" s="981"/>
      <c r="J288" s="982"/>
      <c r="K288" s="982"/>
    </row>
    <row r="289" spans="2:11">
      <c r="B289" s="531"/>
      <c r="C289" s="988" t="s">
        <v>747</v>
      </c>
      <c r="D289" s="980" t="s">
        <v>1427</v>
      </c>
      <c r="E289" s="985">
        <v>15585</v>
      </c>
      <c r="F289" s="985">
        <v>16525</v>
      </c>
      <c r="H289" s="981"/>
      <c r="I289" s="981"/>
      <c r="J289" s="982"/>
      <c r="K289" s="982"/>
    </row>
    <row r="290" spans="2:11">
      <c r="B290" s="531"/>
      <c r="C290" s="988" t="s">
        <v>770</v>
      </c>
      <c r="D290" s="980" t="s">
        <v>1428</v>
      </c>
      <c r="E290" s="985">
        <v>13688</v>
      </c>
      <c r="F290" s="985">
        <v>14407</v>
      </c>
      <c r="H290" s="981"/>
      <c r="I290" s="981"/>
      <c r="J290" s="982"/>
      <c r="K290" s="982"/>
    </row>
    <row r="291" spans="2:11">
      <c r="B291" s="531"/>
      <c r="C291" s="988" t="s">
        <v>748</v>
      </c>
      <c r="D291" s="980" t="s">
        <v>1429</v>
      </c>
      <c r="E291" s="985">
        <v>25948</v>
      </c>
      <c r="F291" s="985">
        <v>27302</v>
      </c>
      <c r="H291" s="981"/>
      <c r="I291" s="981"/>
      <c r="J291" s="982"/>
      <c r="K291" s="982"/>
    </row>
    <row r="292" spans="2:11">
      <c r="B292" s="531"/>
      <c r="C292" s="988" t="s">
        <v>749</v>
      </c>
      <c r="D292" s="980" t="s">
        <v>1430</v>
      </c>
      <c r="E292" s="985">
        <v>8660</v>
      </c>
      <c r="F292" s="985">
        <v>9336</v>
      </c>
      <c r="H292" s="981"/>
      <c r="I292" s="981"/>
      <c r="J292" s="982"/>
      <c r="K292" s="982"/>
    </row>
    <row r="293" spans="2:11">
      <c r="B293" s="531"/>
      <c r="C293" s="988" t="s">
        <v>750</v>
      </c>
      <c r="D293" s="980" t="s">
        <v>1431</v>
      </c>
      <c r="E293" s="985">
        <v>0</v>
      </c>
      <c r="F293" s="985">
        <v>0</v>
      </c>
      <c r="H293" s="981"/>
      <c r="I293" s="981"/>
      <c r="J293" s="982"/>
      <c r="K293" s="982"/>
    </row>
    <row r="294" spans="2:11">
      <c r="B294" s="531"/>
      <c r="C294" s="988" t="s">
        <v>751</v>
      </c>
      <c r="D294" s="980" t="s">
        <v>1432</v>
      </c>
      <c r="E294" s="985">
        <v>15622</v>
      </c>
      <c r="F294" s="985">
        <v>16173</v>
      </c>
      <c r="H294" s="981"/>
      <c r="I294" s="981"/>
      <c r="J294" s="982"/>
      <c r="K294" s="982"/>
    </row>
    <row r="295" spans="2:11">
      <c r="B295" s="531"/>
      <c r="C295" s="988" t="s">
        <v>752</v>
      </c>
      <c r="D295" s="980" t="s">
        <v>1433</v>
      </c>
      <c r="E295" s="985">
        <v>24900</v>
      </c>
      <c r="F295" s="985">
        <v>26583</v>
      </c>
      <c r="H295" s="981"/>
      <c r="I295" s="981"/>
      <c r="J295" s="982"/>
      <c r="K295" s="982"/>
    </row>
    <row r="296" spans="2:11">
      <c r="B296" s="531"/>
      <c r="C296" s="988" t="s">
        <v>753</v>
      </c>
      <c r="D296" s="980" t="s">
        <v>1434</v>
      </c>
      <c r="E296" s="985">
        <v>29636</v>
      </c>
      <c r="F296" s="985">
        <v>30801</v>
      </c>
      <c r="H296" s="981"/>
      <c r="I296" s="981"/>
      <c r="J296" s="982"/>
      <c r="K296" s="982"/>
    </row>
    <row r="297" spans="2:11">
      <c r="B297" s="531"/>
      <c r="C297" s="988" t="s">
        <v>754</v>
      </c>
      <c r="D297" s="980" t="s">
        <v>1435</v>
      </c>
      <c r="E297" s="985">
        <v>18135</v>
      </c>
      <c r="F297" s="985">
        <v>18958</v>
      </c>
      <c r="H297" s="981"/>
      <c r="I297" s="981"/>
      <c r="J297" s="982"/>
      <c r="K297" s="982"/>
    </row>
    <row r="298" spans="2:11">
      <c r="B298" s="531"/>
      <c r="C298" s="988" t="s">
        <v>755</v>
      </c>
      <c r="D298" s="980" t="s">
        <v>1436</v>
      </c>
      <c r="E298" s="985">
        <v>17960</v>
      </c>
      <c r="F298" s="985">
        <v>18872</v>
      </c>
      <c r="H298" s="981"/>
      <c r="I298" s="981"/>
      <c r="J298" s="982"/>
      <c r="K298" s="982"/>
    </row>
    <row r="299" spans="2:11">
      <c r="B299" s="531"/>
      <c r="C299" s="988" t="s">
        <v>756</v>
      </c>
      <c r="D299" s="980" t="s">
        <v>1437</v>
      </c>
      <c r="E299" s="985">
        <v>17489</v>
      </c>
      <c r="F299" s="985">
        <v>18259</v>
      </c>
      <c r="H299" s="981"/>
      <c r="I299" s="981"/>
      <c r="J299" s="982"/>
      <c r="K299" s="982"/>
    </row>
    <row r="300" spans="2:11">
      <c r="B300" s="531"/>
      <c r="C300" s="988" t="s">
        <v>757</v>
      </c>
      <c r="D300" s="980" t="s">
        <v>1438</v>
      </c>
      <c r="E300" s="985">
        <v>13496</v>
      </c>
      <c r="F300" s="985">
        <v>14488</v>
      </c>
      <c r="H300" s="981"/>
      <c r="I300" s="981"/>
      <c r="J300" s="982"/>
      <c r="K300" s="982"/>
    </row>
    <row r="301" spans="2:11">
      <c r="B301" s="531"/>
      <c r="C301" s="988" t="s">
        <v>758</v>
      </c>
      <c r="D301" s="980" t="s">
        <v>1439</v>
      </c>
      <c r="E301" s="985">
        <v>13987</v>
      </c>
      <c r="F301" s="985">
        <v>14749</v>
      </c>
      <c r="H301" s="981"/>
      <c r="I301" s="981"/>
      <c r="J301" s="982"/>
      <c r="K301" s="982"/>
    </row>
    <row r="302" spans="2:11">
      <c r="B302" s="531"/>
      <c r="C302" s="988" t="s">
        <v>759</v>
      </c>
      <c r="D302" s="980" t="s">
        <v>1440</v>
      </c>
      <c r="E302" s="985">
        <v>9203</v>
      </c>
      <c r="F302" s="985">
        <v>10122</v>
      </c>
      <c r="H302" s="981"/>
      <c r="I302" s="981"/>
      <c r="J302" s="982"/>
      <c r="K302" s="982"/>
    </row>
    <row r="303" spans="2:11">
      <c r="B303" s="531"/>
      <c r="C303" s="988" t="s">
        <v>760</v>
      </c>
      <c r="D303" s="980" t="s">
        <v>1441</v>
      </c>
      <c r="E303" s="985">
        <v>15573</v>
      </c>
      <c r="F303" s="985">
        <v>16277</v>
      </c>
      <c r="H303" s="981"/>
      <c r="I303" s="981"/>
      <c r="J303" s="982"/>
      <c r="K303" s="982"/>
    </row>
    <row r="304" spans="2:11">
      <c r="B304" s="531"/>
      <c r="C304" s="988" t="s">
        <v>761</v>
      </c>
      <c r="D304" s="980" t="s">
        <v>1442</v>
      </c>
      <c r="E304" s="985">
        <v>27227</v>
      </c>
      <c r="F304" s="985">
        <v>28520</v>
      </c>
      <c r="H304" s="981"/>
      <c r="I304" s="981"/>
      <c r="J304" s="982"/>
      <c r="K304" s="982"/>
    </row>
    <row r="305" spans="2:11">
      <c r="B305" s="531"/>
      <c r="C305" s="988" t="s">
        <v>762</v>
      </c>
      <c r="D305" s="980" t="s">
        <v>1443</v>
      </c>
      <c r="E305" s="985">
        <v>20809</v>
      </c>
      <c r="F305" s="985">
        <v>22037</v>
      </c>
      <c r="H305" s="981"/>
      <c r="I305" s="981"/>
      <c r="J305" s="982"/>
      <c r="K305" s="982"/>
    </row>
    <row r="306" spans="2:11">
      <c r="B306" s="531"/>
      <c r="C306" s="988" t="s">
        <v>763</v>
      </c>
      <c r="D306" s="980" t="s">
        <v>1444</v>
      </c>
      <c r="E306" s="985">
        <v>16400</v>
      </c>
      <c r="F306" s="985">
        <v>17924</v>
      </c>
      <c r="H306" s="981"/>
      <c r="I306" s="981"/>
      <c r="J306" s="982"/>
      <c r="K306" s="982"/>
    </row>
    <row r="307" spans="2:11">
      <c r="B307" s="531"/>
      <c r="C307" s="988" t="s">
        <v>764</v>
      </c>
      <c r="D307" s="980" t="s">
        <v>1445</v>
      </c>
      <c r="E307" s="985">
        <v>10205</v>
      </c>
      <c r="F307" s="985">
        <v>11286</v>
      </c>
      <c r="H307" s="981"/>
      <c r="I307" s="981"/>
      <c r="J307" s="982"/>
      <c r="K307" s="982"/>
    </row>
    <row r="308" spans="2:11">
      <c r="B308" s="531"/>
      <c r="C308" s="988" t="s">
        <v>765</v>
      </c>
      <c r="D308" s="980" t="s">
        <v>1446</v>
      </c>
      <c r="E308" s="985">
        <v>17123</v>
      </c>
      <c r="F308" s="985">
        <v>18269</v>
      </c>
      <c r="H308" s="981"/>
      <c r="I308" s="981"/>
      <c r="J308" s="982"/>
      <c r="K308" s="982"/>
    </row>
    <row r="309" spans="2:11">
      <c r="B309" s="531"/>
      <c r="C309" s="988" t="s">
        <v>766</v>
      </c>
      <c r="D309" s="980" t="s">
        <v>1447</v>
      </c>
      <c r="E309" s="985">
        <v>22451</v>
      </c>
      <c r="F309" s="985">
        <v>23203</v>
      </c>
      <c r="H309" s="981"/>
      <c r="I309" s="981"/>
      <c r="J309" s="982"/>
      <c r="K309" s="982"/>
    </row>
    <row r="310" spans="2:11">
      <c r="B310" s="531"/>
      <c r="C310" s="988" t="s">
        <v>767</v>
      </c>
      <c r="D310" s="980" t="s">
        <v>1448</v>
      </c>
      <c r="E310" s="985">
        <v>28270</v>
      </c>
      <c r="F310" s="985">
        <v>29424</v>
      </c>
      <c r="H310" s="981"/>
      <c r="I310" s="981"/>
      <c r="J310" s="982"/>
      <c r="K310" s="982"/>
    </row>
    <row r="311" spans="2:11">
      <c r="B311" s="531"/>
      <c r="C311" s="988" t="s">
        <v>768</v>
      </c>
      <c r="D311" s="980" t="s">
        <v>1449</v>
      </c>
      <c r="E311" s="985">
        <v>14606</v>
      </c>
      <c r="F311" s="985">
        <v>16372</v>
      </c>
      <c r="H311" s="981"/>
      <c r="I311" s="981"/>
      <c r="J311" s="982"/>
      <c r="K311" s="982"/>
    </row>
    <row r="312" spans="2:11">
      <c r="B312" s="531"/>
      <c r="C312" s="988" t="s">
        <v>769</v>
      </c>
      <c r="D312" s="980" t="s">
        <v>1450</v>
      </c>
      <c r="E312" s="985">
        <v>12469</v>
      </c>
      <c r="F312" s="985">
        <v>12737</v>
      </c>
      <c r="H312" s="981"/>
      <c r="I312" s="981"/>
      <c r="J312" s="982"/>
      <c r="K312" s="982"/>
    </row>
    <row r="313" spans="2:11">
      <c r="B313" s="531"/>
      <c r="C313" s="988" t="s">
        <v>597</v>
      </c>
      <c r="D313" s="980" t="s">
        <v>1451</v>
      </c>
      <c r="E313" s="985">
        <v>14654</v>
      </c>
      <c r="F313" s="985">
        <v>15136</v>
      </c>
      <c r="H313" s="981"/>
      <c r="I313" s="981"/>
      <c r="J313" s="982"/>
      <c r="K313" s="982"/>
    </row>
    <row r="314" spans="2:11">
      <c r="B314" s="531"/>
      <c r="C314" s="988" t="s">
        <v>771</v>
      </c>
      <c r="D314" s="980" t="s">
        <v>1452</v>
      </c>
      <c r="E314" s="985">
        <v>16194</v>
      </c>
      <c r="F314" s="985">
        <v>17036</v>
      </c>
      <c r="H314" s="981"/>
      <c r="I314" s="981"/>
      <c r="J314" s="982"/>
      <c r="K314" s="982"/>
    </row>
    <row r="315" spans="2:11">
      <c r="B315" s="531"/>
      <c r="C315" s="988" t="s">
        <v>772</v>
      </c>
      <c r="D315" s="980" t="s">
        <v>1453</v>
      </c>
      <c r="E315" s="985">
        <v>19662</v>
      </c>
      <c r="F315" s="985">
        <v>21078</v>
      </c>
      <c r="H315" s="981"/>
      <c r="I315" s="981"/>
      <c r="J315" s="982"/>
      <c r="K315" s="982"/>
    </row>
    <row r="316" spans="2:11">
      <c r="B316" s="531"/>
      <c r="C316" s="988" t="s">
        <v>773</v>
      </c>
      <c r="D316" s="980" t="s">
        <v>1454</v>
      </c>
      <c r="E316" s="985">
        <v>47135</v>
      </c>
      <c r="F316" s="985">
        <v>54582</v>
      </c>
      <c r="H316" s="981"/>
      <c r="I316" s="981"/>
      <c r="J316" s="982"/>
      <c r="K316" s="982"/>
    </row>
    <row r="317" spans="2:11">
      <c r="B317" s="531"/>
      <c r="C317" s="988" t="s">
        <v>775</v>
      </c>
      <c r="D317" s="980" t="s">
        <v>1455</v>
      </c>
      <c r="E317" s="985">
        <v>15553</v>
      </c>
      <c r="F317" s="985">
        <v>18986</v>
      </c>
      <c r="H317" s="981"/>
      <c r="I317" s="981"/>
      <c r="J317" s="982"/>
      <c r="K317" s="982"/>
    </row>
    <row r="318" spans="2:11">
      <c r="B318" s="531"/>
      <c r="C318" s="988" t="s">
        <v>774</v>
      </c>
      <c r="D318" s="980" t="s">
        <v>1456</v>
      </c>
      <c r="E318" s="985">
        <v>12502</v>
      </c>
      <c r="F318" s="985">
        <v>13031</v>
      </c>
      <c r="H318" s="981"/>
      <c r="I318" s="981"/>
      <c r="J318" s="982"/>
      <c r="K318" s="982"/>
    </row>
    <row r="319" spans="2:11">
      <c r="B319" s="531"/>
      <c r="C319" s="988" t="s">
        <v>776</v>
      </c>
      <c r="D319" s="980" t="s">
        <v>1457</v>
      </c>
      <c r="E319" s="985">
        <v>20452</v>
      </c>
      <c r="F319" s="985">
        <v>21315</v>
      </c>
      <c r="H319" s="981"/>
      <c r="I319" s="981"/>
      <c r="J319" s="982"/>
      <c r="K319" s="982"/>
    </row>
    <row r="320" spans="2:11">
      <c r="B320" s="531"/>
      <c r="C320" s="988" t="s">
        <v>777</v>
      </c>
      <c r="D320" s="980" t="s">
        <v>1458</v>
      </c>
      <c r="E320" s="985">
        <v>14401</v>
      </c>
      <c r="F320" s="985">
        <v>14705</v>
      </c>
      <c r="H320" s="981"/>
      <c r="I320" s="981"/>
      <c r="J320" s="982"/>
      <c r="K320" s="982"/>
    </row>
    <row r="321" spans="2:11">
      <c r="B321" s="531"/>
      <c r="C321" s="988" t="s">
        <v>778</v>
      </c>
      <c r="D321" s="980" t="s">
        <v>1459</v>
      </c>
      <c r="E321" s="985">
        <v>17948</v>
      </c>
      <c r="F321" s="985">
        <v>19089</v>
      </c>
      <c r="H321" s="981"/>
      <c r="I321" s="981"/>
      <c r="J321" s="982"/>
      <c r="K321" s="982"/>
    </row>
    <row r="322" spans="2:11">
      <c r="B322" s="531"/>
      <c r="C322" s="988" t="s">
        <v>779</v>
      </c>
      <c r="D322" s="980" t="s">
        <v>1460</v>
      </c>
      <c r="E322" s="985">
        <v>31301</v>
      </c>
      <c r="F322" s="985">
        <v>32506</v>
      </c>
      <c r="H322" s="981"/>
      <c r="I322" s="981"/>
      <c r="J322" s="982"/>
      <c r="K322" s="982"/>
    </row>
    <row r="323" spans="2:11">
      <c r="B323" s="531"/>
      <c r="C323" s="988" t="s">
        <v>642</v>
      </c>
      <c r="D323" s="980" t="s">
        <v>1461</v>
      </c>
      <c r="E323" s="985">
        <v>13790</v>
      </c>
      <c r="F323" s="985">
        <v>14503</v>
      </c>
      <c r="H323" s="981"/>
      <c r="I323" s="981"/>
      <c r="J323" s="982"/>
      <c r="K323" s="982"/>
    </row>
    <row r="324" spans="2:11">
      <c r="B324" s="531"/>
      <c r="C324" s="988" t="s">
        <v>780</v>
      </c>
      <c r="D324" s="980" t="s">
        <v>1462</v>
      </c>
      <c r="E324" s="985">
        <v>17557</v>
      </c>
      <c r="F324" s="985">
        <v>18279</v>
      </c>
      <c r="H324" s="981"/>
      <c r="I324" s="981"/>
      <c r="J324" s="982"/>
      <c r="K324" s="982"/>
    </row>
    <row r="325" spans="2:11">
      <c r="B325" s="531"/>
      <c r="C325" s="988" t="s">
        <v>781</v>
      </c>
      <c r="D325" s="980" t="s">
        <v>1463</v>
      </c>
      <c r="E325" s="985">
        <v>11591</v>
      </c>
      <c r="F325" s="985">
        <v>12213</v>
      </c>
      <c r="H325" s="981"/>
      <c r="I325" s="981"/>
      <c r="J325" s="982"/>
      <c r="K325" s="982"/>
    </row>
    <row r="326" spans="2:11">
      <c r="B326" s="531"/>
      <c r="C326" s="988" t="s">
        <v>782</v>
      </c>
      <c r="D326" s="980" t="s">
        <v>1464</v>
      </c>
      <c r="E326" s="985">
        <v>15805</v>
      </c>
      <c r="F326" s="985">
        <v>16707</v>
      </c>
      <c r="H326" s="981"/>
      <c r="I326" s="981"/>
      <c r="J326" s="982"/>
      <c r="K326" s="982"/>
    </row>
    <row r="327" spans="2:11">
      <c r="B327" s="531"/>
      <c r="C327" s="988" t="s">
        <v>783</v>
      </c>
      <c r="D327" s="980" t="s">
        <v>1465</v>
      </c>
      <c r="E327" s="985">
        <v>14839</v>
      </c>
      <c r="F327" s="985">
        <v>16470</v>
      </c>
      <c r="H327" s="981"/>
      <c r="I327" s="981"/>
      <c r="J327" s="982"/>
      <c r="K327" s="982"/>
    </row>
    <row r="328" spans="2:11">
      <c r="B328" s="531"/>
      <c r="C328" s="988" t="s">
        <v>784</v>
      </c>
      <c r="D328" s="980" t="s">
        <v>1466</v>
      </c>
      <c r="E328" s="985">
        <v>12964</v>
      </c>
      <c r="F328" s="985">
        <v>14108</v>
      </c>
      <c r="H328" s="981"/>
      <c r="I328" s="981"/>
      <c r="J328" s="982"/>
      <c r="K328" s="982"/>
    </row>
    <row r="329" spans="2:11">
      <c r="B329" s="531"/>
      <c r="C329" s="988" t="s">
        <v>785</v>
      </c>
      <c r="D329" s="980" t="s">
        <v>1467</v>
      </c>
      <c r="E329" s="985">
        <v>18438</v>
      </c>
      <c r="F329" s="985">
        <v>19541</v>
      </c>
      <c r="H329" s="981"/>
      <c r="I329" s="981"/>
      <c r="J329" s="982"/>
      <c r="K329" s="982"/>
    </row>
    <row r="330" spans="2:11">
      <c r="B330" s="531"/>
      <c r="C330" s="988" t="s">
        <v>786</v>
      </c>
      <c r="D330" s="980" t="s">
        <v>1468</v>
      </c>
      <c r="E330" s="985">
        <v>14365</v>
      </c>
      <c r="F330" s="985">
        <v>15340</v>
      </c>
      <c r="H330" s="981"/>
      <c r="I330" s="981"/>
      <c r="J330" s="982"/>
      <c r="K330" s="982"/>
    </row>
    <row r="331" spans="2:11">
      <c r="B331" s="531"/>
      <c r="C331" s="988" t="s">
        <v>787</v>
      </c>
      <c r="D331" s="980" t="s">
        <v>1469</v>
      </c>
      <c r="E331" s="985">
        <v>12745</v>
      </c>
      <c r="F331" s="985">
        <v>13381</v>
      </c>
      <c r="H331" s="981"/>
      <c r="I331" s="981"/>
      <c r="J331" s="982"/>
      <c r="K331" s="982"/>
    </row>
    <row r="332" spans="2:11">
      <c r="B332" s="531"/>
      <c r="C332" s="988" t="s">
        <v>788</v>
      </c>
      <c r="D332" s="980" t="s">
        <v>1470</v>
      </c>
      <c r="E332" s="985">
        <v>19283</v>
      </c>
      <c r="F332" s="985">
        <v>20318</v>
      </c>
      <c r="H332" s="981"/>
      <c r="I332" s="981"/>
      <c r="J332" s="982"/>
      <c r="K332" s="982"/>
    </row>
    <row r="333" spans="2:11">
      <c r="B333" s="531"/>
      <c r="C333" s="988" t="s">
        <v>789</v>
      </c>
      <c r="D333" s="980" t="s">
        <v>1471</v>
      </c>
      <c r="E333" s="985">
        <v>15115</v>
      </c>
      <c r="F333" s="985">
        <v>15437</v>
      </c>
      <c r="H333" s="981"/>
      <c r="I333" s="981"/>
      <c r="J333" s="982"/>
      <c r="K333" s="982"/>
    </row>
    <row r="334" spans="2:11">
      <c r="B334" s="531"/>
      <c r="C334" s="988" t="s">
        <v>790</v>
      </c>
      <c r="D334" s="980" t="s">
        <v>1472</v>
      </c>
      <c r="E334" s="985">
        <v>21964</v>
      </c>
      <c r="F334" s="985">
        <v>23308</v>
      </c>
      <c r="H334" s="981"/>
      <c r="I334" s="981"/>
      <c r="J334" s="982"/>
      <c r="K334" s="982"/>
    </row>
    <row r="335" spans="2:11">
      <c r="B335" s="531"/>
      <c r="C335" s="988" t="s">
        <v>791</v>
      </c>
      <c r="D335" s="980" t="s">
        <v>1473</v>
      </c>
      <c r="E335" s="985">
        <v>16879</v>
      </c>
      <c r="F335" s="985">
        <v>17885</v>
      </c>
      <c r="H335" s="981"/>
      <c r="I335" s="981"/>
      <c r="J335" s="982"/>
      <c r="K335" s="982"/>
    </row>
    <row r="336" spans="2:11">
      <c r="B336" s="531"/>
      <c r="C336" s="988" t="s">
        <v>792</v>
      </c>
      <c r="D336" s="980" t="s">
        <v>1474</v>
      </c>
      <c r="E336" s="985">
        <v>18416</v>
      </c>
      <c r="F336" s="985">
        <v>19781</v>
      </c>
      <c r="H336" s="981"/>
      <c r="I336" s="981"/>
      <c r="J336" s="982"/>
      <c r="K336" s="982"/>
    </row>
    <row r="337" spans="2:11">
      <c r="B337" s="531"/>
      <c r="C337" s="988" t="s">
        <v>793</v>
      </c>
      <c r="D337" s="980" t="s">
        <v>1475</v>
      </c>
      <c r="E337" s="985">
        <v>17447</v>
      </c>
      <c r="F337" s="985">
        <v>18766</v>
      </c>
      <c r="H337" s="981"/>
      <c r="I337" s="981"/>
      <c r="J337" s="982"/>
      <c r="K337" s="982"/>
    </row>
    <row r="338" spans="2:11">
      <c r="B338" s="531"/>
      <c r="C338" s="988" t="s">
        <v>794</v>
      </c>
      <c r="D338" s="980" t="s">
        <v>1476</v>
      </c>
      <c r="E338" s="985">
        <v>15671</v>
      </c>
      <c r="F338" s="985">
        <v>16793</v>
      </c>
      <c r="H338" s="981"/>
      <c r="I338" s="981"/>
      <c r="J338" s="982"/>
      <c r="K338" s="982"/>
    </row>
    <row r="339" spans="2:11">
      <c r="B339" s="531"/>
      <c r="C339" s="988" t="s">
        <v>795</v>
      </c>
      <c r="D339" s="980" t="s">
        <v>1478</v>
      </c>
      <c r="E339" s="985">
        <v>15337</v>
      </c>
      <c r="F339" s="985">
        <v>16519</v>
      </c>
      <c r="H339" s="981"/>
      <c r="I339" s="981"/>
      <c r="J339" s="982"/>
      <c r="K339" s="982"/>
    </row>
    <row r="340" spans="2:11">
      <c r="B340" s="531"/>
      <c r="C340" s="988" t="s">
        <v>796</v>
      </c>
      <c r="D340" s="980" t="s">
        <v>1479</v>
      </c>
      <c r="E340" s="985">
        <v>14375</v>
      </c>
      <c r="F340" s="985">
        <v>15446</v>
      </c>
      <c r="H340" s="981"/>
      <c r="I340" s="981"/>
      <c r="J340" s="982"/>
      <c r="K340" s="982"/>
    </row>
    <row r="341" spans="2:11">
      <c r="B341" s="531"/>
      <c r="C341" s="988" t="s">
        <v>797</v>
      </c>
      <c r="D341" s="980" t="s">
        <v>1480</v>
      </c>
      <c r="E341" s="985">
        <v>25860</v>
      </c>
      <c r="F341" s="985">
        <v>26620</v>
      </c>
      <c r="H341" s="981"/>
      <c r="I341" s="981"/>
      <c r="J341" s="982"/>
      <c r="K341" s="982"/>
    </row>
    <row r="342" spans="2:11">
      <c r="B342" s="531"/>
      <c r="C342" s="988" t="s">
        <v>798</v>
      </c>
      <c r="D342" s="980" t="s">
        <v>1481</v>
      </c>
      <c r="E342" s="985">
        <v>24623</v>
      </c>
      <c r="F342" s="985">
        <v>25310</v>
      </c>
      <c r="H342" s="981"/>
      <c r="I342" s="981"/>
      <c r="J342" s="982"/>
      <c r="K342" s="982"/>
    </row>
    <row r="343" spans="2:11">
      <c r="B343" s="531"/>
      <c r="C343" s="988" t="s">
        <v>799</v>
      </c>
      <c r="D343" s="980" t="s">
        <v>1482</v>
      </c>
      <c r="E343" s="985">
        <v>46106</v>
      </c>
      <c r="F343" s="985">
        <v>45594</v>
      </c>
      <c r="H343" s="981"/>
      <c r="I343" s="981"/>
      <c r="J343" s="982"/>
      <c r="K343" s="982"/>
    </row>
    <row r="344" spans="2:11">
      <c r="B344" s="531"/>
      <c r="C344" s="988" t="s">
        <v>800</v>
      </c>
      <c r="D344" s="980" t="s">
        <v>1483</v>
      </c>
      <c r="E344" s="985">
        <v>18149</v>
      </c>
      <c r="F344" s="985">
        <v>19439</v>
      </c>
      <c r="H344" s="981"/>
      <c r="I344" s="981"/>
      <c r="J344" s="982"/>
      <c r="K344" s="982"/>
    </row>
    <row r="345" spans="2:11">
      <c r="B345" s="531"/>
      <c r="C345" s="988" t="s">
        <v>801</v>
      </c>
      <c r="D345" s="980" t="s">
        <v>1484</v>
      </c>
      <c r="E345" s="985">
        <v>11819</v>
      </c>
      <c r="F345" s="985">
        <v>12502</v>
      </c>
      <c r="H345" s="981"/>
      <c r="I345" s="981"/>
      <c r="J345" s="982"/>
      <c r="K345" s="982"/>
    </row>
    <row r="346" spans="2:11">
      <c r="B346" s="531"/>
      <c r="C346" s="988" t="s">
        <v>802</v>
      </c>
      <c r="D346" s="980" t="s">
        <v>1485</v>
      </c>
      <c r="E346" s="985">
        <v>17257</v>
      </c>
      <c r="F346" s="985">
        <v>17405</v>
      </c>
      <c r="H346" s="981"/>
      <c r="I346" s="981"/>
      <c r="J346" s="982"/>
      <c r="K346" s="982"/>
    </row>
    <row r="347" spans="2:11">
      <c r="B347" s="531"/>
      <c r="C347" s="988" t="s">
        <v>803</v>
      </c>
      <c r="D347" s="980" t="s">
        <v>1486</v>
      </c>
      <c r="E347" s="985">
        <v>21087</v>
      </c>
      <c r="F347" s="985">
        <v>22306</v>
      </c>
      <c r="H347" s="981"/>
      <c r="I347" s="981"/>
      <c r="J347" s="982"/>
      <c r="K347" s="982"/>
    </row>
    <row r="348" spans="2:11">
      <c r="B348" s="531"/>
      <c r="C348" s="988" t="s">
        <v>804</v>
      </c>
      <c r="D348" s="980" t="s">
        <v>1487</v>
      </c>
      <c r="E348" s="985">
        <v>24345</v>
      </c>
      <c r="F348" s="985">
        <v>26950</v>
      </c>
      <c r="H348" s="981"/>
      <c r="I348" s="981"/>
      <c r="J348" s="982"/>
      <c r="K348" s="982"/>
    </row>
    <row r="349" spans="2:11">
      <c r="B349" s="531"/>
      <c r="C349" s="988" t="s">
        <v>805</v>
      </c>
      <c r="D349" s="980" t="s">
        <v>1488</v>
      </c>
      <c r="E349" s="985">
        <v>13078</v>
      </c>
      <c r="F349" s="985">
        <v>13462</v>
      </c>
      <c r="H349" s="981"/>
      <c r="I349" s="981"/>
      <c r="J349" s="982"/>
      <c r="K349" s="982"/>
    </row>
    <row r="350" spans="2:11">
      <c r="B350" s="531"/>
      <c r="C350" s="988" t="s">
        <v>806</v>
      </c>
      <c r="D350" s="980" t="s">
        <v>1489</v>
      </c>
      <c r="E350" s="985">
        <v>15059</v>
      </c>
      <c r="F350" s="985">
        <v>15860</v>
      </c>
      <c r="H350" s="981"/>
      <c r="I350" s="981"/>
      <c r="J350" s="982"/>
      <c r="K350" s="982"/>
    </row>
    <row r="351" spans="2:11">
      <c r="B351" s="531"/>
      <c r="C351" s="988" t="s">
        <v>807</v>
      </c>
      <c r="D351" s="980" t="s">
        <v>1490</v>
      </c>
      <c r="E351" s="985">
        <v>14638</v>
      </c>
      <c r="F351" s="985">
        <v>15614</v>
      </c>
      <c r="H351" s="981"/>
      <c r="I351" s="981"/>
      <c r="J351" s="982"/>
      <c r="K351" s="982"/>
    </row>
    <row r="352" spans="2:11">
      <c r="B352" s="531"/>
      <c r="C352" s="988" t="s">
        <v>808</v>
      </c>
      <c r="D352" s="980" t="s">
        <v>1491</v>
      </c>
      <c r="E352" s="985">
        <v>14889</v>
      </c>
      <c r="F352" s="985">
        <v>15543</v>
      </c>
      <c r="H352" s="981"/>
      <c r="I352" s="981"/>
      <c r="J352" s="982"/>
      <c r="K352" s="982"/>
    </row>
    <row r="353" spans="2:11">
      <c r="B353" s="531"/>
      <c r="C353" s="988" t="s">
        <v>809</v>
      </c>
      <c r="D353" s="980" t="s">
        <v>1492</v>
      </c>
      <c r="E353" s="985">
        <v>16403</v>
      </c>
      <c r="F353" s="985">
        <v>17030</v>
      </c>
      <c r="H353" s="981"/>
      <c r="I353" s="981"/>
      <c r="J353" s="982"/>
      <c r="K353" s="982"/>
    </row>
    <row r="354" spans="2:11">
      <c r="B354" s="531"/>
      <c r="C354" s="988" t="s">
        <v>810</v>
      </c>
      <c r="D354" s="980" t="s">
        <v>1493</v>
      </c>
      <c r="E354" s="985">
        <v>12998</v>
      </c>
      <c r="F354" s="985">
        <v>14679</v>
      </c>
      <c r="H354" s="981"/>
      <c r="I354" s="981"/>
      <c r="J354" s="982"/>
      <c r="K354" s="982"/>
    </row>
    <row r="355" spans="2:11">
      <c r="B355" s="531"/>
      <c r="C355" s="988" t="s">
        <v>811</v>
      </c>
      <c r="D355" s="980" t="s">
        <v>1494</v>
      </c>
      <c r="E355" s="985">
        <v>14813</v>
      </c>
      <c r="F355" s="985">
        <v>16062</v>
      </c>
      <c r="H355" s="981"/>
      <c r="I355" s="981"/>
      <c r="J355" s="982"/>
      <c r="K355" s="982"/>
    </row>
    <row r="356" spans="2:11">
      <c r="B356" s="531"/>
      <c r="C356" s="988" t="s">
        <v>812</v>
      </c>
      <c r="D356" s="980" t="s">
        <v>1495</v>
      </c>
      <c r="E356" s="985">
        <v>23474</v>
      </c>
      <c r="F356" s="985">
        <v>24622</v>
      </c>
      <c r="H356" s="981"/>
      <c r="I356" s="981"/>
      <c r="J356" s="982"/>
      <c r="K356" s="982"/>
    </row>
    <row r="357" spans="2:11">
      <c r="B357" s="531"/>
      <c r="C357" s="988" t="s">
        <v>813</v>
      </c>
      <c r="D357" s="980" t="s">
        <v>1496</v>
      </c>
      <c r="E357" s="985">
        <v>21678</v>
      </c>
      <c r="F357" s="985">
        <v>22432</v>
      </c>
      <c r="H357" s="981"/>
      <c r="I357" s="981"/>
      <c r="J357" s="982"/>
      <c r="K357" s="982"/>
    </row>
    <row r="358" spans="2:11">
      <c r="B358" s="531"/>
      <c r="C358" s="988" t="s">
        <v>814</v>
      </c>
      <c r="D358" s="980" t="s">
        <v>1497</v>
      </c>
      <c r="E358" s="985">
        <v>14879</v>
      </c>
      <c r="F358" s="985">
        <v>15488</v>
      </c>
      <c r="H358" s="981"/>
      <c r="I358" s="981"/>
      <c r="J358" s="982"/>
      <c r="K358" s="982"/>
    </row>
    <row r="359" spans="2:11">
      <c r="B359" s="531"/>
      <c r="C359" s="988" t="s">
        <v>815</v>
      </c>
      <c r="D359" s="980" t="s">
        <v>1498</v>
      </c>
      <c r="E359" s="985">
        <v>22738</v>
      </c>
      <c r="F359" s="985">
        <v>23429</v>
      </c>
      <c r="H359" s="981"/>
      <c r="I359" s="981"/>
      <c r="J359" s="982"/>
      <c r="K359" s="982"/>
    </row>
    <row r="360" spans="2:11">
      <c r="B360" s="531"/>
      <c r="C360" s="988" t="s">
        <v>816</v>
      </c>
      <c r="D360" s="980" t="s">
        <v>1499</v>
      </c>
      <c r="E360" s="985">
        <v>15081</v>
      </c>
      <c r="F360" s="985">
        <v>16265</v>
      </c>
      <c r="H360" s="981"/>
      <c r="I360" s="981"/>
      <c r="J360" s="982"/>
      <c r="K360" s="982"/>
    </row>
    <row r="361" spans="2:11">
      <c r="B361" s="531"/>
      <c r="C361" s="988" t="s">
        <v>817</v>
      </c>
      <c r="D361" s="980" t="s">
        <v>1500</v>
      </c>
      <c r="E361" s="985">
        <v>13180</v>
      </c>
      <c r="F361" s="985">
        <v>13894</v>
      </c>
      <c r="H361" s="981"/>
      <c r="I361" s="981"/>
      <c r="J361" s="982"/>
      <c r="K361" s="982"/>
    </row>
    <row r="362" spans="2:11">
      <c r="B362" s="531"/>
      <c r="C362" s="988" t="s">
        <v>686</v>
      </c>
      <c r="D362" s="980" t="s">
        <v>1501</v>
      </c>
      <c r="E362" s="985">
        <v>16099</v>
      </c>
      <c r="F362" s="985">
        <v>16906</v>
      </c>
      <c r="H362" s="981"/>
      <c r="I362" s="981"/>
      <c r="J362" s="982"/>
      <c r="K362" s="982"/>
    </row>
    <row r="363" spans="2:11">
      <c r="B363" s="531"/>
      <c r="C363" s="988" t="s">
        <v>818</v>
      </c>
      <c r="D363" s="980" t="s">
        <v>1502</v>
      </c>
      <c r="E363" s="985">
        <v>18751</v>
      </c>
      <c r="F363" s="985">
        <v>20285</v>
      </c>
      <c r="H363" s="981"/>
      <c r="I363" s="981"/>
      <c r="J363" s="982"/>
      <c r="K363" s="982"/>
    </row>
    <row r="364" spans="2:11">
      <c r="B364" s="531"/>
      <c r="C364" s="988" t="s">
        <v>819</v>
      </c>
      <c r="D364" s="980" t="s">
        <v>1503</v>
      </c>
      <c r="E364" s="985">
        <v>14684</v>
      </c>
      <c r="F364" s="985">
        <v>14847</v>
      </c>
      <c r="H364" s="981"/>
      <c r="I364" s="981"/>
      <c r="J364" s="982"/>
      <c r="K364" s="982"/>
    </row>
    <row r="365" spans="2:11">
      <c r="B365" s="531"/>
      <c r="C365" s="988" t="s">
        <v>820</v>
      </c>
      <c r="D365" s="980" t="s">
        <v>1504</v>
      </c>
      <c r="E365" s="985">
        <v>19895</v>
      </c>
      <c r="F365" s="985">
        <v>20558</v>
      </c>
      <c r="H365" s="981"/>
      <c r="I365" s="981"/>
      <c r="J365" s="982"/>
      <c r="K365" s="982"/>
    </row>
    <row r="366" spans="2:11">
      <c r="B366" s="531"/>
      <c r="C366" s="988" t="s">
        <v>564</v>
      </c>
      <c r="D366" s="980" t="s">
        <v>1505</v>
      </c>
      <c r="E366" s="985">
        <v>14542</v>
      </c>
      <c r="F366" s="985">
        <v>15627</v>
      </c>
      <c r="H366" s="981"/>
      <c r="I366" s="981"/>
      <c r="J366" s="982"/>
      <c r="K366" s="982"/>
    </row>
    <row r="367" spans="2:11">
      <c r="B367" s="531"/>
      <c r="C367" s="988" t="s">
        <v>821</v>
      </c>
      <c r="D367" s="980" t="s">
        <v>1506</v>
      </c>
      <c r="E367" s="985">
        <v>18714</v>
      </c>
      <c r="F367" s="985">
        <v>19352</v>
      </c>
      <c r="H367" s="981"/>
      <c r="I367" s="981"/>
      <c r="J367" s="982"/>
      <c r="K367" s="982"/>
    </row>
    <row r="368" spans="2:11">
      <c r="B368" s="531"/>
      <c r="C368" s="988" t="s">
        <v>822</v>
      </c>
      <c r="D368" s="980" t="s">
        <v>1507</v>
      </c>
      <c r="E368" s="985">
        <v>12405</v>
      </c>
      <c r="F368" s="985">
        <v>13681</v>
      </c>
      <c r="H368" s="981"/>
      <c r="I368" s="981"/>
      <c r="J368" s="982"/>
      <c r="K368" s="982"/>
    </row>
    <row r="369" spans="2:11">
      <c r="B369" s="531"/>
      <c r="C369" s="988" t="s">
        <v>823</v>
      </c>
      <c r="D369" s="980" t="s">
        <v>1508</v>
      </c>
      <c r="E369" s="985">
        <v>17522</v>
      </c>
      <c r="F369" s="985">
        <v>18049</v>
      </c>
      <c r="H369" s="981"/>
      <c r="I369" s="981"/>
      <c r="J369" s="982"/>
      <c r="K369" s="982"/>
    </row>
    <row r="370" spans="2:11">
      <c r="B370" s="531"/>
      <c r="C370" s="988" t="s">
        <v>824</v>
      </c>
      <c r="D370" s="980" t="s">
        <v>1509</v>
      </c>
      <c r="E370" s="985">
        <v>11961</v>
      </c>
      <c r="F370" s="985">
        <v>12633</v>
      </c>
      <c r="H370" s="981"/>
      <c r="I370" s="981"/>
      <c r="J370" s="982"/>
      <c r="K370" s="982"/>
    </row>
    <row r="371" spans="2:11">
      <c r="B371" s="531"/>
      <c r="C371" s="988" t="s">
        <v>825</v>
      </c>
      <c r="D371" s="980" t="s">
        <v>1510</v>
      </c>
      <c r="E371" s="985">
        <v>18654</v>
      </c>
      <c r="F371" s="985">
        <v>18126</v>
      </c>
      <c r="H371" s="981"/>
      <c r="I371" s="981"/>
      <c r="J371" s="982"/>
      <c r="K371" s="982"/>
    </row>
    <row r="372" spans="2:11">
      <c r="B372" s="531"/>
      <c r="C372" s="988" t="s">
        <v>826</v>
      </c>
      <c r="D372" s="980" t="s">
        <v>1511</v>
      </c>
      <c r="E372" s="985">
        <v>16059</v>
      </c>
      <c r="F372" s="985">
        <v>17108</v>
      </c>
      <c r="H372" s="981"/>
      <c r="I372" s="981"/>
      <c r="J372" s="982"/>
      <c r="K372" s="982"/>
    </row>
    <row r="373" spans="2:11">
      <c r="B373" s="531"/>
      <c r="C373" s="988" t="s">
        <v>827</v>
      </c>
      <c r="D373" s="980" t="s">
        <v>1512</v>
      </c>
      <c r="E373" s="985">
        <v>12480</v>
      </c>
      <c r="F373" s="985">
        <v>13602</v>
      </c>
      <c r="H373" s="981"/>
      <c r="I373" s="981"/>
      <c r="J373" s="982"/>
      <c r="K373" s="982"/>
    </row>
    <row r="374" spans="2:11">
      <c r="B374" s="531"/>
      <c r="C374" s="988" t="s">
        <v>828</v>
      </c>
      <c r="D374" s="980" t="s">
        <v>1513</v>
      </c>
      <c r="E374" s="985">
        <v>18500</v>
      </c>
      <c r="F374" s="985">
        <v>20084</v>
      </c>
      <c r="H374" s="981"/>
      <c r="I374" s="981"/>
      <c r="J374" s="982"/>
      <c r="K374" s="982"/>
    </row>
    <row r="375" spans="2:11">
      <c r="B375" s="531"/>
      <c r="C375" s="988" t="s">
        <v>829</v>
      </c>
      <c r="D375" s="980" t="s">
        <v>1514</v>
      </c>
      <c r="E375" s="985">
        <v>20395</v>
      </c>
      <c r="F375" s="985">
        <v>21309</v>
      </c>
      <c r="H375" s="981"/>
      <c r="I375" s="981"/>
      <c r="J375" s="982"/>
      <c r="K375" s="982"/>
    </row>
    <row r="376" spans="2:11">
      <c r="B376" s="531"/>
      <c r="C376" s="988" t="s">
        <v>830</v>
      </c>
      <c r="D376" s="980" t="s">
        <v>1515</v>
      </c>
      <c r="E376" s="985">
        <v>15001</v>
      </c>
      <c r="F376" s="985">
        <v>15694</v>
      </c>
      <c r="H376" s="981"/>
      <c r="I376" s="981"/>
      <c r="J376" s="982"/>
      <c r="K376" s="982"/>
    </row>
    <row r="377" spans="2:11">
      <c r="B377" s="531"/>
      <c r="C377" s="988" t="s">
        <v>831</v>
      </c>
      <c r="D377" s="980" t="s">
        <v>1516</v>
      </c>
      <c r="E377" s="985">
        <v>16276</v>
      </c>
      <c r="F377" s="985">
        <v>16746</v>
      </c>
      <c r="H377" s="981"/>
      <c r="I377" s="981"/>
      <c r="J377" s="982"/>
      <c r="K377" s="982"/>
    </row>
    <row r="378" spans="2:11">
      <c r="B378" s="531"/>
      <c r="C378" s="988" t="s">
        <v>832</v>
      </c>
      <c r="D378" s="980" t="s">
        <v>1517</v>
      </c>
      <c r="E378" s="985">
        <v>14777</v>
      </c>
      <c r="F378" s="985">
        <v>15327</v>
      </c>
      <c r="H378" s="981"/>
      <c r="I378" s="981"/>
      <c r="J378" s="982"/>
      <c r="K378" s="982"/>
    </row>
    <row r="379" spans="2:11">
      <c r="B379" s="531"/>
      <c r="C379" s="988" t="s">
        <v>833</v>
      </c>
      <c r="D379" s="980" t="s">
        <v>1518</v>
      </c>
      <c r="E379" s="985">
        <v>19839</v>
      </c>
      <c r="F379" s="985">
        <v>21232</v>
      </c>
      <c r="H379" s="981"/>
      <c r="I379" s="981"/>
      <c r="J379" s="982"/>
      <c r="K379" s="982"/>
    </row>
    <row r="380" spans="2:11">
      <c r="B380" s="531"/>
      <c r="C380" s="988" t="s">
        <v>834</v>
      </c>
      <c r="D380" s="980" t="s">
        <v>1519</v>
      </c>
      <c r="E380" s="985">
        <v>16002</v>
      </c>
      <c r="F380" s="985">
        <v>16501</v>
      </c>
      <c r="H380" s="981"/>
      <c r="I380" s="981"/>
      <c r="J380" s="982"/>
      <c r="K380" s="982"/>
    </row>
    <row r="381" spans="2:11">
      <c r="B381" s="531"/>
      <c r="C381" s="988" t="s">
        <v>835</v>
      </c>
      <c r="D381" s="980" t="s">
        <v>1520</v>
      </c>
      <c r="E381" s="985">
        <v>14590</v>
      </c>
      <c r="F381" s="985">
        <v>15346</v>
      </c>
      <c r="H381" s="981"/>
      <c r="I381" s="981"/>
      <c r="J381" s="982"/>
      <c r="K381" s="982"/>
    </row>
    <row r="382" spans="2:11">
      <c r="B382" s="531"/>
      <c r="C382" s="988" t="s">
        <v>836</v>
      </c>
      <c r="D382" s="980" t="s">
        <v>1521</v>
      </c>
      <c r="E382" s="985">
        <v>14408</v>
      </c>
      <c r="F382" s="985">
        <v>14785</v>
      </c>
      <c r="H382" s="981"/>
      <c r="I382" s="981"/>
      <c r="J382" s="982"/>
      <c r="K382" s="982"/>
    </row>
    <row r="383" spans="2:11">
      <c r="B383" s="531"/>
      <c r="C383" s="988" t="s">
        <v>837</v>
      </c>
      <c r="D383" s="980" t="s">
        <v>1522</v>
      </c>
      <c r="E383" s="985">
        <v>32246</v>
      </c>
      <c r="F383" s="985">
        <v>32549</v>
      </c>
      <c r="H383" s="981"/>
      <c r="I383" s="981"/>
      <c r="J383" s="982"/>
      <c r="K383" s="982"/>
    </row>
    <row r="384" spans="2:11">
      <c r="B384" s="531"/>
      <c r="C384" s="988" t="s">
        <v>838</v>
      </c>
      <c r="D384" s="980" t="s">
        <v>1523</v>
      </c>
      <c r="E384" s="985">
        <v>27940</v>
      </c>
      <c r="F384" s="985">
        <v>29843</v>
      </c>
      <c r="H384" s="981"/>
      <c r="I384" s="981"/>
      <c r="J384" s="982"/>
      <c r="K384" s="982"/>
    </row>
    <row r="385" spans="2:11">
      <c r="B385" s="531"/>
      <c r="C385" s="988" t="s">
        <v>839</v>
      </c>
      <c r="D385" s="980" t="s">
        <v>1524</v>
      </c>
      <c r="E385" s="985">
        <v>14526</v>
      </c>
      <c r="F385" s="985">
        <v>15486</v>
      </c>
      <c r="H385" s="981"/>
      <c r="I385" s="981"/>
      <c r="J385" s="982"/>
      <c r="K385" s="982"/>
    </row>
    <row r="386" spans="2:11">
      <c r="B386" s="531"/>
      <c r="C386" s="988" t="s">
        <v>971</v>
      </c>
      <c r="D386" s="980" t="s">
        <v>1525</v>
      </c>
      <c r="E386" s="985">
        <v>12312</v>
      </c>
      <c r="F386" s="985">
        <v>13450</v>
      </c>
      <c r="H386" s="981"/>
      <c r="I386" s="981"/>
      <c r="J386" s="982"/>
      <c r="K386" s="982"/>
    </row>
    <row r="387" spans="2:11">
      <c r="B387" s="531"/>
      <c r="C387" s="988" t="s">
        <v>840</v>
      </c>
      <c r="D387" s="980" t="s">
        <v>1526</v>
      </c>
      <c r="E387" s="985">
        <v>17737</v>
      </c>
      <c r="F387" s="985">
        <v>18658</v>
      </c>
      <c r="H387" s="981"/>
      <c r="I387" s="981"/>
      <c r="J387" s="982"/>
      <c r="K387" s="982"/>
    </row>
    <row r="388" spans="2:11">
      <c r="B388" s="531"/>
      <c r="C388" s="988" t="s">
        <v>841</v>
      </c>
      <c r="D388" s="980" t="s">
        <v>1527</v>
      </c>
      <c r="E388" s="985">
        <v>35764</v>
      </c>
      <c r="F388" s="985">
        <v>37556</v>
      </c>
      <c r="H388" s="981"/>
      <c r="I388" s="981"/>
      <c r="J388" s="982"/>
      <c r="K388" s="982"/>
    </row>
    <row r="389" spans="2:11">
      <c r="B389" s="531"/>
      <c r="C389" s="988" t="s">
        <v>842</v>
      </c>
      <c r="D389" s="980" t="s">
        <v>1528</v>
      </c>
      <c r="E389" s="985">
        <v>18066</v>
      </c>
      <c r="F389" s="985">
        <v>18745</v>
      </c>
      <c r="H389" s="981"/>
      <c r="I389" s="981"/>
      <c r="J389" s="982"/>
      <c r="K389" s="982"/>
    </row>
    <row r="390" spans="2:11">
      <c r="B390" s="531"/>
      <c r="C390" s="988" t="s">
        <v>843</v>
      </c>
      <c r="D390" s="980" t="s">
        <v>1529</v>
      </c>
      <c r="E390" s="985">
        <v>13287</v>
      </c>
      <c r="F390" s="985">
        <v>13706</v>
      </c>
      <c r="H390" s="981"/>
      <c r="I390" s="981"/>
      <c r="J390" s="982"/>
      <c r="K390" s="982"/>
    </row>
    <row r="391" spans="2:11">
      <c r="B391" s="531"/>
      <c r="C391" s="988" t="s">
        <v>844</v>
      </c>
      <c r="D391" s="980" t="s">
        <v>1530</v>
      </c>
      <c r="E391" s="985">
        <v>15867</v>
      </c>
      <c r="F391" s="985">
        <v>17338</v>
      </c>
      <c r="H391" s="981"/>
      <c r="I391" s="981"/>
      <c r="J391" s="982"/>
      <c r="K391" s="982"/>
    </row>
    <row r="392" spans="2:11">
      <c r="B392" s="531"/>
      <c r="C392" s="988" t="s">
        <v>845</v>
      </c>
      <c r="D392" s="980" t="s">
        <v>1531</v>
      </c>
      <c r="E392" s="985">
        <v>11974</v>
      </c>
      <c r="F392" s="985">
        <v>12108</v>
      </c>
      <c r="H392" s="981"/>
      <c r="I392" s="981"/>
      <c r="J392" s="982"/>
      <c r="K392" s="982"/>
    </row>
    <row r="393" spans="2:11">
      <c r="B393" s="531"/>
      <c r="C393" s="988" t="s">
        <v>846</v>
      </c>
      <c r="D393" s="980" t="s">
        <v>1532</v>
      </c>
      <c r="E393" s="985">
        <v>13915</v>
      </c>
      <c r="F393" s="985">
        <v>14746</v>
      </c>
      <c r="H393" s="981"/>
      <c r="I393" s="981"/>
      <c r="J393" s="982"/>
      <c r="K393" s="982"/>
    </row>
    <row r="394" spans="2:11">
      <c r="B394" s="531"/>
      <c r="C394" s="988" t="s">
        <v>847</v>
      </c>
      <c r="D394" s="980" t="s">
        <v>1533</v>
      </c>
      <c r="E394" s="985">
        <v>14503</v>
      </c>
      <c r="F394" s="985">
        <v>14961</v>
      </c>
      <c r="H394" s="981"/>
      <c r="I394" s="981"/>
      <c r="J394" s="982"/>
      <c r="K394" s="982"/>
    </row>
    <row r="395" spans="2:11">
      <c r="B395" s="531"/>
      <c r="C395" s="988" t="s">
        <v>848</v>
      </c>
      <c r="D395" s="980" t="s">
        <v>1534</v>
      </c>
      <c r="E395" s="985">
        <v>13652</v>
      </c>
      <c r="F395" s="985">
        <v>14365</v>
      </c>
      <c r="H395" s="981"/>
      <c r="I395" s="981"/>
      <c r="J395" s="982"/>
      <c r="K395" s="982"/>
    </row>
    <row r="396" spans="2:11">
      <c r="B396" s="531"/>
      <c r="C396" s="988" t="s">
        <v>849</v>
      </c>
      <c r="D396" s="980" t="s">
        <v>1535</v>
      </c>
      <c r="E396" s="985">
        <v>17971</v>
      </c>
      <c r="F396" s="985">
        <v>19691</v>
      </c>
      <c r="H396" s="981"/>
      <c r="I396" s="981"/>
      <c r="J396" s="982"/>
      <c r="K396" s="982"/>
    </row>
    <row r="397" spans="2:11">
      <c r="B397" s="531"/>
      <c r="C397" s="988" t="s">
        <v>850</v>
      </c>
      <c r="D397" s="980" t="s">
        <v>1536</v>
      </c>
      <c r="E397" s="985">
        <v>22416</v>
      </c>
      <c r="F397" s="985">
        <v>23508</v>
      </c>
      <c r="H397" s="981"/>
      <c r="I397" s="981"/>
      <c r="J397" s="982"/>
      <c r="K397" s="982"/>
    </row>
    <row r="398" spans="2:11">
      <c r="B398" s="531"/>
      <c r="C398" s="988" t="s">
        <v>851</v>
      </c>
      <c r="D398" s="980" t="s">
        <v>1537</v>
      </c>
      <c r="E398" s="985">
        <v>17466</v>
      </c>
      <c r="F398" s="985">
        <v>18032</v>
      </c>
      <c r="H398" s="981"/>
      <c r="I398" s="981"/>
      <c r="J398" s="982"/>
      <c r="K398" s="982"/>
    </row>
    <row r="399" spans="2:11">
      <c r="B399" s="531"/>
      <c r="C399" s="988" t="s">
        <v>852</v>
      </c>
      <c r="D399" s="980" t="s">
        <v>1538</v>
      </c>
      <c r="E399" s="985">
        <v>19682</v>
      </c>
      <c r="F399" s="985">
        <v>20235</v>
      </c>
      <c r="H399" s="981"/>
      <c r="I399" s="981"/>
      <c r="J399" s="982"/>
      <c r="K399" s="982"/>
    </row>
    <row r="400" spans="2:11">
      <c r="B400" s="531"/>
      <c r="C400" s="988" t="s">
        <v>853</v>
      </c>
      <c r="D400" s="980" t="s">
        <v>1539</v>
      </c>
      <c r="E400" s="985">
        <v>21065</v>
      </c>
      <c r="F400" s="985">
        <v>22398</v>
      </c>
      <c r="H400" s="981"/>
      <c r="I400" s="981"/>
      <c r="J400" s="982"/>
      <c r="K400" s="982"/>
    </row>
    <row r="401" spans="2:11">
      <c r="B401" s="531"/>
      <c r="C401" s="988" t="s">
        <v>854</v>
      </c>
      <c r="D401" s="980" t="s">
        <v>1540</v>
      </c>
      <c r="E401" s="985">
        <v>16080</v>
      </c>
      <c r="F401" s="985">
        <v>16345</v>
      </c>
      <c r="H401" s="981"/>
      <c r="I401" s="981"/>
      <c r="J401" s="982"/>
      <c r="K401" s="982"/>
    </row>
    <row r="402" spans="2:11">
      <c r="B402" s="531"/>
      <c r="C402" s="988" t="s">
        <v>855</v>
      </c>
      <c r="D402" s="980" t="s">
        <v>1541</v>
      </c>
      <c r="E402" s="985">
        <v>13805</v>
      </c>
      <c r="F402" s="985">
        <v>14559</v>
      </c>
      <c r="H402" s="981"/>
      <c r="I402" s="981"/>
      <c r="J402" s="982"/>
      <c r="K402" s="982"/>
    </row>
    <row r="403" spans="2:11">
      <c r="B403" s="531"/>
      <c r="C403" s="988" t="s">
        <v>856</v>
      </c>
      <c r="D403" s="980" t="s">
        <v>1542</v>
      </c>
      <c r="E403" s="985">
        <v>19886</v>
      </c>
      <c r="F403" s="985">
        <v>21445</v>
      </c>
      <c r="H403" s="981"/>
      <c r="I403" s="981"/>
      <c r="J403" s="982"/>
      <c r="K403" s="982"/>
    </row>
    <row r="404" spans="2:11">
      <c r="B404" s="531"/>
      <c r="C404" s="988" t="s">
        <v>857</v>
      </c>
      <c r="D404" s="980" t="s">
        <v>1543</v>
      </c>
      <c r="E404" s="985">
        <v>18481</v>
      </c>
      <c r="F404" s="985">
        <v>19141</v>
      </c>
      <c r="H404" s="981"/>
      <c r="I404" s="981"/>
      <c r="J404" s="982"/>
      <c r="K404" s="982"/>
    </row>
    <row r="405" spans="2:11">
      <c r="B405" s="531"/>
      <c r="C405" s="988" t="s">
        <v>858</v>
      </c>
      <c r="D405" s="980" t="s">
        <v>1544</v>
      </c>
      <c r="E405" s="985">
        <v>18255</v>
      </c>
      <c r="F405" s="985">
        <v>18560</v>
      </c>
      <c r="H405" s="981"/>
      <c r="I405" s="981"/>
      <c r="J405" s="982"/>
      <c r="K405" s="982"/>
    </row>
    <row r="406" spans="2:11">
      <c r="B406" s="531"/>
      <c r="C406" s="988" t="s">
        <v>859</v>
      </c>
      <c r="D406" s="980" t="s">
        <v>1545</v>
      </c>
      <c r="E406" s="985">
        <v>20184</v>
      </c>
      <c r="F406" s="985">
        <v>21383</v>
      </c>
      <c r="H406" s="981"/>
      <c r="I406" s="981"/>
      <c r="J406" s="982"/>
      <c r="K406" s="982"/>
    </row>
    <row r="407" spans="2:11">
      <c r="B407" s="531"/>
      <c r="C407" s="988" t="s">
        <v>860</v>
      </c>
      <c r="D407" s="980" t="s">
        <v>1546</v>
      </c>
      <c r="E407" s="985">
        <v>16082</v>
      </c>
      <c r="F407" s="985">
        <v>0</v>
      </c>
      <c r="H407" s="981"/>
      <c r="I407" s="981"/>
      <c r="J407" s="982"/>
      <c r="K407" s="982"/>
    </row>
    <row r="408" spans="2:11">
      <c r="B408" s="531"/>
      <c r="C408" s="988" t="s">
        <v>891</v>
      </c>
      <c r="D408" s="980" t="s">
        <v>1547</v>
      </c>
      <c r="E408" s="985">
        <v>19903</v>
      </c>
      <c r="F408" s="985">
        <v>20661</v>
      </c>
      <c r="H408" s="981"/>
      <c r="I408" s="981"/>
      <c r="J408" s="982"/>
      <c r="K408" s="982"/>
    </row>
    <row r="409" spans="2:11">
      <c r="B409" s="531"/>
      <c r="C409" s="988" t="s">
        <v>889</v>
      </c>
      <c r="D409" s="980" t="s">
        <v>1548</v>
      </c>
      <c r="E409" s="985">
        <v>15031</v>
      </c>
      <c r="F409" s="985">
        <v>15568</v>
      </c>
      <c r="H409" s="981"/>
      <c r="I409" s="981"/>
      <c r="J409" s="982"/>
      <c r="K409" s="982"/>
    </row>
    <row r="410" spans="2:11">
      <c r="B410" s="531"/>
      <c r="C410" s="988" t="s">
        <v>861</v>
      </c>
      <c r="D410" s="980" t="s">
        <v>1549</v>
      </c>
      <c r="E410" s="985">
        <v>14860</v>
      </c>
      <c r="F410" s="985">
        <v>15548</v>
      </c>
      <c r="H410" s="981"/>
      <c r="I410" s="981"/>
      <c r="J410" s="982"/>
      <c r="K410" s="982"/>
    </row>
    <row r="411" spans="2:11">
      <c r="B411" s="531"/>
      <c r="C411" s="988" t="s">
        <v>862</v>
      </c>
      <c r="D411" s="980" t="s">
        <v>1550</v>
      </c>
      <c r="E411" s="985">
        <v>12796</v>
      </c>
      <c r="F411" s="985">
        <v>13053</v>
      </c>
      <c r="H411" s="981"/>
      <c r="I411" s="981"/>
      <c r="J411" s="982"/>
      <c r="K411" s="982"/>
    </row>
    <row r="412" spans="2:11">
      <c r="B412" s="531"/>
      <c r="C412" s="988" t="s">
        <v>863</v>
      </c>
      <c r="D412" s="980" t="s">
        <v>1551</v>
      </c>
      <c r="E412" s="985">
        <v>20235</v>
      </c>
      <c r="F412" s="985">
        <v>21269</v>
      </c>
      <c r="H412" s="981"/>
      <c r="I412" s="981"/>
      <c r="J412" s="982"/>
      <c r="K412" s="982"/>
    </row>
    <row r="413" spans="2:11">
      <c r="B413" s="531"/>
      <c r="C413" s="988" t="s">
        <v>864</v>
      </c>
      <c r="D413" s="980" t="s">
        <v>1552</v>
      </c>
      <c r="E413" s="985">
        <v>44947</v>
      </c>
      <c r="F413" s="985">
        <v>45891</v>
      </c>
      <c r="H413" s="981"/>
      <c r="I413" s="981"/>
      <c r="J413" s="982"/>
      <c r="K413" s="982"/>
    </row>
    <row r="414" spans="2:11">
      <c r="B414" s="531"/>
      <c r="C414" s="988" t="s">
        <v>865</v>
      </c>
      <c r="D414" s="980" t="s">
        <v>1553</v>
      </c>
      <c r="E414" s="985">
        <v>12522</v>
      </c>
      <c r="F414" s="985">
        <v>13090</v>
      </c>
      <c r="H414" s="981"/>
      <c r="I414" s="981"/>
      <c r="J414" s="982"/>
      <c r="K414" s="982"/>
    </row>
    <row r="415" spans="2:11">
      <c r="B415" s="531"/>
      <c r="C415" s="988" t="s">
        <v>866</v>
      </c>
      <c r="D415" s="980" t="s">
        <v>1554</v>
      </c>
      <c r="E415" s="985">
        <v>13438</v>
      </c>
      <c r="F415" s="985">
        <v>14345</v>
      </c>
      <c r="H415" s="981"/>
      <c r="I415" s="981"/>
      <c r="J415" s="982"/>
      <c r="K415" s="982"/>
    </row>
    <row r="416" spans="2:11">
      <c r="B416" s="531"/>
      <c r="C416" s="988" t="s">
        <v>867</v>
      </c>
      <c r="D416" s="980" t="s">
        <v>1555</v>
      </c>
      <c r="E416" s="985">
        <v>14206</v>
      </c>
      <c r="F416" s="985">
        <v>15673</v>
      </c>
      <c r="H416" s="981"/>
      <c r="I416" s="981"/>
      <c r="J416" s="982"/>
      <c r="K416" s="982"/>
    </row>
    <row r="417" spans="2:11">
      <c r="B417" s="531"/>
      <c r="C417" s="988" t="s">
        <v>868</v>
      </c>
      <c r="D417" s="980" t="s">
        <v>1556</v>
      </c>
      <c r="E417" s="985">
        <v>12823</v>
      </c>
      <c r="F417" s="985">
        <v>13340</v>
      </c>
      <c r="H417" s="981"/>
      <c r="I417" s="981"/>
      <c r="J417" s="982"/>
      <c r="K417" s="982"/>
    </row>
    <row r="418" spans="2:11">
      <c r="B418" s="531"/>
      <c r="C418" s="988" t="s">
        <v>869</v>
      </c>
      <c r="D418" s="980" t="s">
        <v>1557</v>
      </c>
      <c r="E418" s="985">
        <v>15494</v>
      </c>
      <c r="F418" s="985">
        <v>17060</v>
      </c>
      <c r="H418" s="981"/>
      <c r="I418" s="981"/>
      <c r="J418" s="982"/>
      <c r="K418" s="982"/>
    </row>
    <row r="419" spans="2:11">
      <c r="B419" s="531"/>
      <c r="C419" s="988" t="s">
        <v>870</v>
      </c>
      <c r="D419" s="980" t="s">
        <v>1558</v>
      </c>
      <c r="E419" s="985">
        <v>18260</v>
      </c>
      <c r="F419" s="985">
        <v>19135</v>
      </c>
      <c r="H419" s="981"/>
      <c r="I419" s="981"/>
      <c r="J419" s="982"/>
      <c r="K419" s="982"/>
    </row>
    <row r="420" spans="2:11">
      <c r="B420" s="531"/>
      <c r="C420" s="988" t="s">
        <v>871</v>
      </c>
      <c r="D420" s="980" t="s">
        <v>1559</v>
      </c>
      <c r="E420" s="985">
        <v>18333</v>
      </c>
      <c r="F420" s="985">
        <v>18978</v>
      </c>
      <c r="H420" s="981"/>
      <c r="I420" s="981"/>
      <c r="J420" s="982"/>
      <c r="K420" s="982"/>
    </row>
    <row r="421" spans="2:11">
      <c r="B421" s="531"/>
      <c r="C421" s="988" t="s">
        <v>872</v>
      </c>
      <c r="D421" s="980" t="s">
        <v>1560</v>
      </c>
      <c r="E421" s="985">
        <v>16186</v>
      </c>
      <c r="F421" s="985">
        <v>17039</v>
      </c>
      <c r="H421" s="981"/>
      <c r="I421" s="981"/>
      <c r="J421" s="982"/>
      <c r="K421" s="982"/>
    </row>
    <row r="422" spans="2:11">
      <c r="B422" s="531"/>
      <c r="C422" s="988" t="s">
        <v>873</v>
      </c>
      <c r="D422" s="980" t="s">
        <v>1561</v>
      </c>
      <c r="E422" s="985">
        <v>14680</v>
      </c>
      <c r="F422" s="985">
        <v>15512</v>
      </c>
      <c r="H422" s="981"/>
      <c r="I422" s="981"/>
      <c r="J422" s="982"/>
      <c r="K422" s="982"/>
    </row>
    <row r="423" spans="2:11">
      <c r="B423" s="531"/>
      <c r="C423" s="988" t="s">
        <v>874</v>
      </c>
      <c r="D423" s="980" t="s">
        <v>1562</v>
      </c>
      <c r="E423" s="985">
        <v>22026</v>
      </c>
      <c r="F423" s="985">
        <v>22709</v>
      </c>
      <c r="H423" s="981"/>
      <c r="I423" s="981"/>
      <c r="J423" s="982"/>
      <c r="K423" s="982"/>
    </row>
    <row r="424" spans="2:11">
      <c r="B424" s="531"/>
      <c r="C424" s="988" t="s">
        <v>875</v>
      </c>
      <c r="D424" s="980" t="s">
        <v>1563</v>
      </c>
      <c r="E424" s="985">
        <v>21205</v>
      </c>
      <c r="F424" s="985">
        <v>22369</v>
      </c>
      <c r="H424" s="981"/>
      <c r="I424" s="981"/>
      <c r="J424" s="982"/>
      <c r="K424" s="982"/>
    </row>
    <row r="425" spans="2:11">
      <c r="B425" s="531"/>
      <c r="C425" s="988" t="s">
        <v>720</v>
      </c>
      <c r="D425" s="980" t="s">
        <v>1564</v>
      </c>
      <c r="E425" s="985">
        <v>18781</v>
      </c>
      <c r="F425" s="985">
        <v>20015</v>
      </c>
      <c r="H425" s="981"/>
      <c r="I425" s="981"/>
      <c r="J425" s="982"/>
      <c r="K425" s="982"/>
    </row>
    <row r="426" spans="2:11">
      <c r="B426" s="531"/>
      <c r="C426" s="988" t="s">
        <v>876</v>
      </c>
      <c r="D426" s="980" t="s">
        <v>1565</v>
      </c>
      <c r="E426" s="985">
        <v>14306</v>
      </c>
      <c r="F426" s="985">
        <v>15029</v>
      </c>
      <c r="H426" s="981"/>
      <c r="I426" s="981"/>
      <c r="J426" s="982"/>
      <c r="K426" s="982"/>
    </row>
    <row r="427" spans="2:11">
      <c r="B427" s="531"/>
      <c r="C427" s="988" t="s">
        <v>877</v>
      </c>
      <c r="D427" s="980" t="s">
        <v>1566</v>
      </c>
      <c r="E427" s="985">
        <v>22954</v>
      </c>
      <c r="F427" s="985">
        <v>23748</v>
      </c>
      <c r="H427" s="981"/>
      <c r="I427" s="981"/>
      <c r="J427" s="982"/>
      <c r="K427" s="982"/>
    </row>
    <row r="428" spans="2:11">
      <c r="B428" s="531"/>
      <c r="C428" s="988" t="s">
        <v>878</v>
      </c>
      <c r="D428" s="980" t="s">
        <v>1567</v>
      </c>
      <c r="E428" s="985">
        <v>27028</v>
      </c>
      <c r="F428" s="985">
        <v>27571</v>
      </c>
      <c r="H428" s="981"/>
      <c r="I428" s="981"/>
      <c r="J428" s="982"/>
      <c r="K428" s="982"/>
    </row>
    <row r="429" spans="2:11">
      <c r="B429" s="531"/>
      <c r="C429" s="988" t="s">
        <v>879</v>
      </c>
      <c r="D429" s="980" t="s">
        <v>1568</v>
      </c>
      <c r="E429" s="985">
        <v>14326</v>
      </c>
      <c r="F429" s="985">
        <v>15274</v>
      </c>
      <c r="H429" s="981"/>
      <c r="I429" s="981"/>
      <c r="J429" s="982"/>
      <c r="K429" s="982"/>
    </row>
    <row r="430" spans="2:11">
      <c r="B430" s="531"/>
      <c r="C430" s="988" t="s">
        <v>880</v>
      </c>
      <c r="D430" s="980" t="s">
        <v>1569</v>
      </c>
      <c r="E430" s="985">
        <v>12023</v>
      </c>
      <c r="F430" s="985">
        <v>12422</v>
      </c>
      <c r="H430" s="981"/>
      <c r="I430" s="981"/>
      <c r="J430" s="982"/>
      <c r="K430" s="982"/>
    </row>
    <row r="431" spans="2:11">
      <c r="B431" s="531"/>
      <c r="C431" s="988" t="s">
        <v>881</v>
      </c>
      <c r="D431" s="980" t="s">
        <v>1570</v>
      </c>
      <c r="E431" s="985">
        <v>19813</v>
      </c>
      <c r="F431" s="985">
        <v>21152</v>
      </c>
      <c r="H431" s="981"/>
      <c r="I431" s="981"/>
      <c r="J431" s="982"/>
      <c r="K431" s="982"/>
    </row>
    <row r="432" spans="2:11">
      <c r="B432" s="531"/>
      <c r="C432" s="988" t="s">
        <v>883</v>
      </c>
      <c r="D432" s="980" t="s">
        <v>1571</v>
      </c>
      <c r="E432" s="985">
        <v>14347</v>
      </c>
      <c r="F432" s="985">
        <v>15158</v>
      </c>
      <c r="H432" s="981"/>
      <c r="I432" s="981"/>
      <c r="J432" s="982"/>
      <c r="K432" s="982"/>
    </row>
    <row r="433" spans="2:11">
      <c r="B433" s="531"/>
      <c r="C433" s="988" t="s">
        <v>884</v>
      </c>
      <c r="D433" s="980" t="s">
        <v>1572</v>
      </c>
      <c r="E433" s="985">
        <v>15916</v>
      </c>
      <c r="F433" s="985">
        <v>16874</v>
      </c>
      <c r="H433" s="981"/>
      <c r="I433" s="981"/>
      <c r="J433" s="982"/>
      <c r="K433" s="982"/>
    </row>
    <row r="434" spans="2:11">
      <c r="B434" s="531"/>
      <c r="C434" s="988" t="s">
        <v>885</v>
      </c>
      <c r="D434" s="980" t="s">
        <v>1573</v>
      </c>
      <c r="E434" s="985">
        <v>20358</v>
      </c>
      <c r="F434" s="985">
        <v>20849</v>
      </c>
      <c r="H434" s="981"/>
      <c r="I434" s="981"/>
      <c r="J434" s="982"/>
      <c r="K434" s="982"/>
    </row>
    <row r="435" spans="2:11">
      <c r="B435" s="531"/>
      <c r="C435" s="988" t="s">
        <v>886</v>
      </c>
      <c r="D435" s="980" t="s">
        <v>1574</v>
      </c>
      <c r="E435" s="985">
        <v>18705</v>
      </c>
      <c r="F435" s="985">
        <v>19590</v>
      </c>
      <c r="H435" s="981"/>
      <c r="I435" s="981"/>
      <c r="J435" s="982"/>
      <c r="K435" s="982"/>
    </row>
    <row r="436" spans="2:11">
      <c r="B436" s="531"/>
      <c r="C436" s="988" t="s">
        <v>887</v>
      </c>
      <c r="D436" s="980" t="s">
        <v>1575</v>
      </c>
      <c r="E436" s="985">
        <v>13775</v>
      </c>
      <c r="F436" s="985">
        <v>14863</v>
      </c>
      <c r="H436" s="981"/>
      <c r="I436" s="981"/>
      <c r="J436" s="982"/>
      <c r="K436" s="982"/>
    </row>
    <row r="437" spans="2:11">
      <c r="B437" s="531"/>
      <c r="C437" s="988" t="s">
        <v>888</v>
      </c>
      <c r="D437" s="980" t="s">
        <v>1576</v>
      </c>
      <c r="E437" s="985">
        <v>13675</v>
      </c>
      <c r="F437" s="985">
        <v>14241</v>
      </c>
      <c r="H437" s="981"/>
      <c r="I437" s="981"/>
      <c r="J437" s="982"/>
      <c r="K437" s="982"/>
    </row>
    <row r="438" spans="2:11">
      <c r="B438" s="531"/>
      <c r="C438" s="988" t="s">
        <v>890</v>
      </c>
      <c r="D438" s="980" t="s">
        <v>1577</v>
      </c>
      <c r="E438" s="985">
        <v>21424</v>
      </c>
      <c r="F438" s="985">
        <v>22622</v>
      </c>
      <c r="H438" s="981"/>
      <c r="I438" s="981"/>
      <c r="J438" s="982"/>
      <c r="K438" s="982"/>
    </row>
    <row r="439" spans="2:11">
      <c r="B439" s="531"/>
      <c r="C439" s="988" t="s">
        <v>892</v>
      </c>
      <c r="D439" s="980" t="s">
        <v>1578</v>
      </c>
      <c r="E439" s="985">
        <v>15606</v>
      </c>
      <c r="F439" s="985">
        <v>16911</v>
      </c>
      <c r="H439" s="981"/>
      <c r="I439" s="981"/>
      <c r="J439" s="982"/>
      <c r="K439" s="982"/>
    </row>
    <row r="440" spans="2:11">
      <c r="B440" s="531"/>
      <c r="C440" s="988" t="s">
        <v>893</v>
      </c>
      <c r="D440" s="980" t="s">
        <v>1579</v>
      </c>
      <c r="E440" s="985">
        <v>17041</v>
      </c>
      <c r="F440" s="985">
        <v>17569</v>
      </c>
      <c r="H440" s="981"/>
      <c r="I440" s="981"/>
      <c r="J440" s="982"/>
      <c r="K440" s="982"/>
    </row>
    <row r="441" spans="2:11">
      <c r="B441" s="531"/>
      <c r="C441" s="988" t="s">
        <v>894</v>
      </c>
      <c r="D441" s="980" t="s">
        <v>1580</v>
      </c>
      <c r="E441" s="985">
        <v>10542</v>
      </c>
      <c r="F441" s="985">
        <v>11547</v>
      </c>
      <c r="H441" s="981"/>
      <c r="I441" s="981"/>
      <c r="J441" s="982"/>
      <c r="K441" s="982"/>
    </row>
    <row r="442" spans="2:11">
      <c r="B442" s="531"/>
      <c r="C442" s="988" t="s">
        <v>895</v>
      </c>
      <c r="D442" s="980" t="s">
        <v>1581</v>
      </c>
      <c r="E442" s="985">
        <v>17862</v>
      </c>
      <c r="F442" s="985">
        <v>19545</v>
      </c>
      <c r="H442" s="981"/>
      <c r="I442" s="981"/>
      <c r="J442" s="982"/>
      <c r="K442" s="982"/>
    </row>
    <row r="443" spans="2:11">
      <c r="B443" s="531"/>
      <c r="C443" s="988" t="s">
        <v>896</v>
      </c>
      <c r="D443" s="980" t="s">
        <v>1582</v>
      </c>
      <c r="E443" s="985">
        <v>14188</v>
      </c>
      <c r="F443" s="985">
        <v>15109</v>
      </c>
      <c r="H443" s="981"/>
      <c r="I443" s="981"/>
      <c r="J443" s="982"/>
      <c r="K443" s="982"/>
    </row>
    <row r="444" spans="2:11">
      <c r="B444" s="531"/>
      <c r="C444" s="988" t="s">
        <v>897</v>
      </c>
      <c r="D444" s="980" t="s">
        <v>1583</v>
      </c>
      <c r="E444" s="985">
        <v>15000</v>
      </c>
      <c r="F444" s="985">
        <v>15898</v>
      </c>
      <c r="H444" s="981"/>
      <c r="I444" s="981"/>
      <c r="J444" s="982"/>
      <c r="K444" s="982"/>
    </row>
    <row r="445" spans="2:11">
      <c r="B445" s="531"/>
      <c r="C445" s="988" t="s">
        <v>898</v>
      </c>
      <c r="D445" s="980" t="s">
        <v>1584</v>
      </c>
      <c r="E445" s="985">
        <v>14888</v>
      </c>
      <c r="F445" s="985">
        <v>15369</v>
      </c>
      <c r="H445" s="981"/>
      <c r="I445" s="981"/>
      <c r="J445" s="982"/>
      <c r="K445" s="982"/>
    </row>
    <row r="446" spans="2:11">
      <c r="B446" s="531"/>
      <c r="C446" s="988" t="s">
        <v>899</v>
      </c>
      <c r="D446" s="980" t="s">
        <v>1585</v>
      </c>
      <c r="E446" s="985">
        <v>15654</v>
      </c>
      <c r="F446" s="985">
        <v>16218</v>
      </c>
      <c r="H446" s="981"/>
      <c r="I446" s="981"/>
      <c r="J446" s="982"/>
      <c r="K446" s="982"/>
    </row>
    <row r="447" spans="2:11">
      <c r="B447" s="531"/>
      <c r="C447" s="988" t="s">
        <v>900</v>
      </c>
      <c r="D447" s="980" t="s">
        <v>1586</v>
      </c>
      <c r="E447" s="985">
        <v>21597</v>
      </c>
      <c r="F447" s="985">
        <v>21994</v>
      </c>
      <c r="H447" s="981"/>
      <c r="I447" s="981"/>
      <c r="J447" s="982"/>
      <c r="K447" s="982"/>
    </row>
    <row r="448" spans="2:11">
      <c r="B448" s="531"/>
      <c r="C448" s="988" t="s">
        <v>901</v>
      </c>
      <c r="D448" s="980" t="s">
        <v>1587</v>
      </c>
      <c r="E448" s="985">
        <v>14057</v>
      </c>
      <c r="F448" s="985">
        <v>15112</v>
      </c>
      <c r="H448" s="981"/>
      <c r="I448" s="981"/>
      <c r="J448" s="982"/>
      <c r="K448" s="982"/>
    </row>
    <row r="449" spans="2:11">
      <c r="B449" s="531"/>
      <c r="C449" s="988" t="s">
        <v>902</v>
      </c>
      <c r="D449" s="980" t="s">
        <v>1588</v>
      </c>
      <c r="E449" s="985">
        <v>13491</v>
      </c>
      <c r="F449" s="985">
        <v>14373</v>
      </c>
      <c r="H449" s="981"/>
      <c r="I449" s="981"/>
      <c r="J449" s="982"/>
      <c r="K449" s="982"/>
    </row>
    <row r="450" spans="2:11">
      <c r="B450" s="531"/>
      <c r="C450" s="988" t="s">
        <v>903</v>
      </c>
      <c r="D450" s="980" t="s">
        <v>1589</v>
      </c>
      <c r="E450" s="985">
        <v>14160</v>
      </c>
      <c r="F450" s="985">
        <v>14864</v>
      </c>
      <c r="H450" s="981"/>
      <c r="I450" s="981"/>
      <c r="J450" s="982"/>
      <c r="K450" s="982"/>
    </row>
    <row r="451" spans="2:11">
      <c r="B451" s="531"/>
      <c r="C451" s="988" t="s">
        <v>904</v>
      </c>
      <c r="D451" s="980" t="s">
        <v>1590</v>
      </c>
      <c r="E451" s="985">
        <v>24143</v>
      </c>
      <c r="F451" s="985">
        <v>25802</v>
      </c>
      <c r="H451" s="981"/>
      <c r="I451" s="981"/>
      <c r="J451" s="982"/>
      <c r="K451" s="982"/>
    </row>
    <row r="452" spans="2:11">
      <c r="B452" s="531"/>
      <c r="C452" s="988" t="s">
        <v>905</v>
      </c>
      <c r="D452" s="980" t="s">
        <v>1591</v>
      </c>
      <c r="E452" s="985">
        <v>15471</v>
      </c>
      <c r="F452" s="985">
        <v>16576</v>
      </c>
      <c r="H452" s="981"/>
      <c r="I452" s="981"/>
      <c r="J452" s="982"/>
      <c r="K452" s="982"/>
    </row>
    <row r="453" spans="2:11">
      <c r="B453" s="531"/>
      <c r="C453" s="988" t="s">
        <v>678</v>
      </c>
      <c r="D453" s="980" t="s">
        <v>1592</v>
      </c>
      <c r="E453" s="985">
        <v>17814</v>
      </c>
      <c r="F453" s="985">
        <v>18764</v>
      </c>
      <c r="H453" s="981"/>
      <c r="I453" s="981"/>
      <c r="J453" s="982"/>
      <c r="K453" s="982"/>
    </row>
    <row r="454" spans="2:11">
      <c r="B454" s="531"/>
      <c r="C454" s="988" t="s">
        <v>907</v>
      </c>
      <c r="D454" s="980" t="s">
        <v>1593</v>
      </c>
      <c r="E454" s="985">
        <v>15650</v>
      </c>
      <c r="F454" s="985">
        <v>16411</v>
      </c>
      <c r="H454" s="981"/>
      <c r="I454" s="981"/>
      <c r="J454" s="982"/>
      <c r="K454" s="982"/>
    </row>
    <row r="455" spans="2:11">
      <c r="B455" s="531"/>
      <c r="C455" s="988" t="s">
        <v>1073</v>
      </c>
      <c r="D455" s="980" t="s">
        <v>1594</v>
      </c>
      <c r="E455" s="985">
        <v>13806</v>
      </c>
      <c r="F455" s="985">
        <v>14144</v>
      </c>
      <c r="H455" s="981"/>
      <c r="I455" s="981"/>
      <c r="J455" s="982"/>
      <c r="K455" s="982"/>
    </row>
    <row r="456" spans="2:11">
      <c r="B456" s="531"/>
      <c r="C456" s="988" t="s">
        <v>908</v>
      </c>
      <c r="D456" s="980" t="s">
        <v>1595</v>
      </c>
      <c r="E456" s="985">
        <v>15081</v>
      </c>
      <c r="F456" s="985">
        <v>16081</v>
      </c>
      <c r="H456" s="981"/>
      <c r="I456" s="981"/>
      <c r="J456" s="982"/>
      <c r="K456" s="982"/>
    </row>
    <row r="457" spans="2:11">
      <c r="B457" s="531"/>
      <c r="C457" s="988" t="s">
        <v>909</v>
      </c>
      <c r="D457" s="980" t="s">
        <v>1596</v>
      </c>
      <c r="E457" s="985">
        <v>25792</v>
      </c>
      <c r="F457" s="985">
        <v>26285</v>
      </c>
      <c r="H457" s="981"/>
      <c r="I457" s="981"/>
      <c r="J457" s="982"/>
      <c r="K457" s="982"/>
    </row>
    <row r="458" spans="2:11">
      <c r="B458" s="531"/>
      <c r="C458" s="988" t="s">
        <v>910</v>
      </c>
      <c r="D458" s="980" t="s">
        <v>1597</v>
      </c>
      <c r="E458" s="985">
        <v>39891</v>
      </c>
      <c r="F458" s="985">
        <v>42907</v>
      </c>
      <c r="H458" s="981"/>
      <c r="I458" s="981"/>
      <c r="J458" s="982"/>
      <c r="K458" s="982"/>
    </row>
    <row r="459" spans="2:11">
      <c r="B459" s="531"/>
      <c r="C459" s="988" t="s">
        <v>911</v>
      </c>
      <c r="D459" s="980" t="s">
        <v>1598</v>
      </c>
      <c r="E459" s="985">
        <v>12373</v>
      </c>
      <c r="F459" s="985">
        <v>13145</v>
      </c>
      <c r="H459" s="981"/>
      <c r="I459" s="981"/>
      <c r="J459" s="982"/>
      <c r="K459" s="982"/>
    </row>
    <row r="460" spans="2:11">
      <c r="B460" s="531"/>
      <c r="C460" s="988" t="s">
        <v>912</v>
      </c>
      <c r="D460" s="980" t="s">
        <v>1599</v>
      </c>
      <c r="E460" s="985">
        <v>13323</v>
      </c>
      <c r="F460" s="985">
        <v>14100</v>
      </c>
      <c r="H460" s="981"/>
      <c r="I460" s="981"/>
      <c r="J460" s="982"/>
      <c r="K460" s="982"/>
    </row>
    <row r="461" spans="2:11">
      <c r="B461" s="531"/>
      <c r="C461" s="988" t="s">
        <v>913</v>
      </c>
      <c r="D461" s="980" t="s">
        <v>1600</v>
      </c>
      <c r="E461" s="985">
        <v>13248</v>
      </c>
      <c r="F461" s="985">
        <v>13516</v>
      </c>
      <c r="H461" s="981"/>
      <c r="I461" s="981"/>
      <c r="J461" s="982"/>
      <c r="K461" s="982"/>
    </row>
    <row r="462" spans="2:11">
      <c r="B462" s="531"/>
      <c r="C462" s="988" t="s">
        <v>914</v>
      </c>
      <c r="D462" s="980" t="s">
        <v>1601</v>
      </c>
      <c r="E462" s="985">
        <v>17224</v>
      </c>
      <c r="F462" s="985">
        <v>18443</v>
      </c>
      <c r="H462" s="981"/>
      <c r="I462" s="981"/>
      <c r="J462" s="982"/>
      <c r="K462" s="982"/>
    </row>
    <row r="463" spans="2:11">
      <c r="B463" s="531"/>
      <c r="C463" s="988" t="s">
        <v>915</v>
      </c>
      <c r="D463" s="980" t="s">
        <v>1602</v>
      </c>
      <c r="E463" s="985">
        <v>14078</v>
      </c>
      <c r="F463" s="985">
        <v>14734</v>
      </c>
      <c r="H463" s="981"/>
      <c r="I463" s="981"/>
      <c r="J463" s="982"/>
      <c r="K463" s="982"/>
    </row>
    <row r="464" spans="2:11">
      <c r="B464" s="531"/>
      <c r="C464" s="988" t="s">
        <v>916</v>
      </c>
      <c r="D464" s="980" t="s">
        <v>1603</v>
      </c>
      <c r="E464" s="985">
        <v>18755</v>
      </c>
      <c r="F464" s="985">
        <v>19310</v>
      </c>
      <c r="H464" s="981"/>
      <c r="I464" s="981"/>
      <c r="J464" s="982"/>
      <c r="K464" s="982"/>
    </row>
    <row r="465" spans="2:11">
      <c r="B465" s="531"/>
      <c r="C465" s="988" t="s">
        <v>917</v>
      </c>
      <c r="D465" s="980" t="s">
        <v>1604</v>
      </c>
      <c r="E465" s="985">
        <v>18694</v>
      </c>
      <c r="F465" s="985">
        <v>19386</v>
      </c>
      <c r="H465" s="981"/>
      <c r="I465" s="981"/>
      <c r="J465" s="982"/>
      <c r="K465" s="982"/>
    </row>
    <row r="466" spans="2:11">
      <c r="B466" s="531"/>
      <c r="C466" s="988" t="s">
        <v>918</v>
      </c>
      <c r="D466" s="980" t="s">
        <v>1605</v>
      </c>
      <c r="E466" s="985">
        <v>21269</v>
      </c>
      <c r="F466" s="985">
        <v>22745</v>
      </c>
      <c r="H466" s="981"/>
      <c r="I466" s="981"/>
      <c r="J466" s="982"/>
      <c r="K466" s="982"/>
    </row>
    <row r="467" spans="2:11">
      <c r="B467" s="531"/>
      <c r="C467" s="988" t="s">
        <v>919</v>
      </c>
      <c r="D467" s="980" t="s">
        <v>1606</v>
      </c>
      <c r="E467" s="985">
        <v>18654</v>
      </c>
      <c r="F467" s="985">
        <v>19684</v>
      </c>
      <c r="H467" s="981"/>
      <c r="I467" s="981"/>
      <c r="J467" s="982"/>
      <c r="K467" s="982"/>
    </row>
    <row r="468" spans="2:11">
      <c r="B468" s="531"/>
      <c r="C468" s="988" t="s">
        <v>920</v>
      </c>
      <c r="D468" s="980" t="s">
        <v>1607</v>
      </c>
      <c r="E468" s="985">
        <v>15236</v>
      </c>
      <c r="F468" s="985">
        <v>15786</v>
      </c>
      <c r="H468" s="981"/>
      <c r="I468" s="981"/>
      <c r="J468" s="982"/>
      <c r="K468" s="982"/>
    </row>
    <row r="469" spans="2:11">
      <c r="B469" s="531"/>
      <c r="C469" s="988" t="s">
        <v>921</v>
      </c>
      <c r="D469" s="980" t="s">
        <v>1608</v>
      </c>
      <c r="E469" s="985">
        <v>15578</v>
      </c>
      <c r="F469" s="985">
        <v>16550</v>
      </c>
      <c r="H469" s="981"/>
      <c r="I469" s="981"/>
      <c r="J469" s="982"/>
      <c r="K469" s="982"/>
    </row>
    <row r="470" spans="2:11">
      <c r="B470" s="531"/>
      <c r="C470" s="988" t="s">
        <v>922</v>
      </c>
      <c r="D470" s="980" t="s">
        <v>1609</v>
      </c>
      <c r="E470" s="985">
        <v>13605</v>
      </c>
      <c r="F470" s="985">
        <v>14190</v>
      </c>
      <c r="H470" s="981"/>
      <c r="I470" s="981"/>
      <c r="J470" s="982"/>
      <c r="K470" s="982"/>
    </row>
    <row r="471" spans="2:11">
      <c r="B471" s="531"/>
      <c r="C471" s="988" t="s">
        <v>923</v>
      </c>
      <c r="D471" s="980" t="s">
        <v>1610</v>
      </c>
      <c r="E471" s="985">
        <v>14698</v>
      </c>
      <c r="F471" s="985">
        <v>15277</v>
      </c>
      <c r="H471" s="981"/>
      <c r="I471" s="981"/>
      <c r="J471" s="982"/>
      <c r="K471" s="982"/>
    </row>
    <row r="472" spans="2:11">
      <c r="B472" s="531"/>
      <c r="C472" s="988" t="s">
        <v>924</v>
      </c>
      <c r="D472" s="980" t="s">
        <v>1611</v>
      </c>
      <c r="E472" s="985">
        <v>14370</v>
      </c>
      <c r="F472" s="985">
        <v>14887</v>
      </c>
      <c r="H472" s="981"/>
      <c r="I472" s="981"/>
      <c r="J472" s="982"/>
      <c r="K472" s="982"/>
    </row>
    <row r="473" spans="2:11">
      <c r="B473" s="531"/>
      <c r="C473" s="988" t="s">
        <v>925</v>
      </c>
      <c r="D473" s="980" t="s">
        <v>1612</v>
      </c>
      <c r="E473" s="985">
        <v>13876</v>
      </c>
      <c r="F473" s="985">
        <v>14473</v>
      </c>
      <c r="H473" s="981"/>
      <c r="I473" s="981"/>
      <c r="J473" s="982"/>
      <c r="K473" s="982"/>
    </row>
    <row r="474" spans="2:11">
      <c r="B474" s="531"/>
      <c r="C474" s="988" t="s">
        <v>926</v>
      </c>
      <c r="D474" s="980" t="s">
        <v>1613</v>
      </c>
      <c r="E474" s="985">
        <v>13643</v>
      </c>
      <c r="F474" s="985">
        <v>14198</v>
      </c>
      <c r="H474" s="981"/>
      <c r="I474" s="981"/>
      <c r="J474" s="982"/>
      <c r="K474" s="982"/>
    </row>
    <row r="475" spans="2:11">
      <c r="B475" s="531"/>
      <c r="C475" s="988" t="s">
        <v>927</v>
      </c>
      <c r="D475" s="980" t="s">
        <v>1614</v>
      </c>
      <c r="E475" s="985">
        <v>14431</v>
      </c>
      <c r="F475" s="985">
        <v>15284</v>
      </c>
      <c r="H475" s="981"/>
      <c r="I475" s="981"/>
      <c r="J475" s="982"/>
      <c r="K475" s="982"/>
    </row>
    <row r="476" spans="2:11">
      <c r="B476" s="531"/>
      <c r="C476" s="988" t="s">
        <v>928</v>
      </c>
      <c r="D476" s="980" t="s">
        <v>1615</v>
      </c>
      <c r="E476" s="985">
        <v>18245</v>
      </c>
      <c r="F476" s="985">
        <v>19108</v>
      </c>
      <c r="H476" s="981"/>
      <c r="I476" s="981"/>
      <c r="J476" s="982"/>
      <c r="K476" s="982"/>
    </row>
    <row r="477" spans="2:11">
      <c r="B477" s="531"/>
      <c r="C477" s="988" t="s">
        <v>929</v>
      </c>
      <c r="D477" s="980" t="s">
        <v>1616</v>
      </c>
      <c r="E477" s="985">
        <v>23052</v>
      </c>
      <c r="F477" s="985">
        <v>24511</v>
      </c>
      <c r="H477" s="981"/>
      <c r="I477" s="981"/>
      <c r="J477" s="982"/>
      <c r="K477" s="982"/>
    </row>
    <row r="478" spans="2:11">
      <c r="B478" s="531"/>
      <c r="C478" s="988" t="s">
        <v>1132</v>
      </c>
      <c r="D478" s="980" t="s">
        <v>1617</v>
      </c>
      <c r="E478" s="985">
        <v>12649</v>
      </c>
      <c r="F478" s="985">
        <v>13499</v>
      </c>
      <c r="H478" s="981"/>
      <c r="I478" s="981"/>
      <c r="J478" s="982"/>
      <c r="K478" s="982"/>
    </row>
    <row r="479" spans="2:11">
      <c r="B479" s="531"/>
      <c r="C479" s="988" t="s">
        <v>930</v>
      </c>
      <c r="D479" s="980" t="s">
        <v>1618</v>
      </c>
      <c r="E479" s="985">
        <v>16326</v>
      </c>
      <c r="F479" s="985">
        <v>17080</v>
      </c>
      <c r="H479" s="981"/>
      <c r="I479" s="981"/>
      <c r="J479" s="982"/>
      <c r="K479" s="982"/>
    </row>
    <row r="480" spans="2:11">
      <c r="B480" s="531"/>
      <c r="C480" s="988" t="s">
        <v>931</v>
      </c>
      <c r="D480" s="980" t="s">
        <v>1619</v>
      </c>
      <c r="E480" s="985">
        <v>18007</v>
      </c>
      <c r="F480" s="985">
        <v>18682</v>
      </c>
      <c r="H480" s="981"/>
      <c r="I480" s="981"/>
      <c r="J480" s="982"/>
      <c r="K480" s="982"/>
    </row>
    <row r="481" spans="2:11">
      <c r="B481" s="531"/>
      <c r="C481" s="988" t="s">
        <v>932</v>
      </c>
      <c r="D481" s="980" t="s">
        <v>1620</v>
      </c>
      <c r="E481" s="985">
        <v>21153</v>
      </c>
      <c r="F481" s="985">
        <v>21925</v>
      </c>
      <c r="H481" s="981"/>
      <c r="I481" s="981"/>
      <c r="J481" s="982"/>
      <c r="K481" s="982"/>
    </row>
    <row r="482" spans="2:11">
      <c r="B482" s="531"/>
      <c r="C482" s="988" t="s">
        <v>933</v>
      </c>
      <c r="D482" s="980" t="s">
        <v>1621</v>
      </c>
      <c r="E482" s="985">
        <v>16872</v>
      </c>
      <c r="F482" s="985">
        <v>17846</v>
      </c>
      <c r="H482" s="981"/>
      <c r="I482" s="981"/>
      <c r="J482" s="982"/>
      <c r="K482" s="982"/>
    </row>
    <row r="483" spans="2:11">
      <c r="B483" s="531"/>
      <c r="C483" s="988" t="s">
        <v>934</v>
      </c>
      <c r="D483" s="980" t="s">
        <v>1622</v>
      </c>
      <c r="E483" s="985">
        <v>18789</v>
      </c>
      <c r="F483" s="985">
        <v>19691</v>
      </c>
      <c r="H483" s="981"/>
      <c r="I483" s="981"/>
      <c r="J483" s="982"/>
      <c r="K483" s="982"/>
    </row>
    <row r="484" spans="2:11">
      <c r="B484" s="531"/>
      <c r="C484" s="988" t="s">
        <v>935</v>
      </c>
      <c r="D484" s="980" t="s">
        <v>1623</v>
      </c>
      <c r="E484" s="985">
        <v>46971</v>
      </c>
      <c r="F484" s="985">
        <v>48789</v>
      </c>
      <c r="H484" s="981"/>
      <c r="I484" s="981"/>
      <c r="J484" s="982"/>
      <c r="K484" s="982"/>
    </row>
    <row r="485" spans="2:11">
      <c r="B485" s="531"/>
      <c r="C485" s="988" t="s">
        <v>936</v>
      </c>
      <c r="D485" s="980" t="s">
        <v>1624</v>
      </c>
      <c r="E485" s="985">
        <v>13855</v>
      </c>
      <c r="F485" s="985">
        <v>14406</v>
      </c>
      <c r="H485" s="981"/>
      <c r="I485" s="981"/>
      <c r="J485" s="982"/>
      <c r="K485" s="982"/>
    </row>
    <row r="486" spans="2:11">
      <c r="B486" s="531"/>
      <c r="C486" s="988" t="s">
        <v>937</v>
      </c>
      <c r="D486" s="980" t="s">
        <v>1625</v>
      </c>
      <c r="E486" s="985">
        <v>13280</v>
      </c>
      <c r="F486" s="985">
        <v>13757</v>
      </c>
      <c r="H486" s="981"/>
      <c r="I486" s="981"/>
      <c r="J486" s="982"/>
      <c r="K486" s="982"/>
    </row>
    <row r="487" spans="2:11">
      <c r="B487" s="531"/>
      <c r="C487" s="988" t="s">
        <v>938</v>
      </c>
      <c r="D487" s="980" t="s">
        <v>1626</v>
      </c>
      <c r="E487" s="985">
        <v>19614</v>
      </c>
      <c r="F487" s="985">
        <v>20873</v>
      </c>
      <c r="H487" s="981"/>
      <c r="I487" s="981"/>
      <c r="J487" s="982"/>
      <c r="K487" s="982"/>
    </row>
    <row r="488" spans="2:11">
      <c r="B488" s="531"/>
      <c r="C488" s="988" t="s">
        <v>939</v>
      </c>
      <c r="D488" s="980" t="s">
        <v>1627</v>
      </c>
      <c r="E488" s="985">
        <v>24343</v>
      </c>
      <c r="F488" s="985">
        <v>28854</v>
      </c>
      <c r="H488" s="981"/>
      <c r="I488" s="981"/>
      <c r="J488" s="982"/>
      <c r="K488" s="982"/>
    </row>
    <row r="489" spans="2:11">
      <c r="B489" s="531"/>
      <c r="C489" s="988" t="s">
        <v>940</v>
      </c>
      <c r="D489" s="980" t="s">
        <v>1628</v>
      </c>
      <c r="E489" s="985">
        <v>13787</v>
      </c>
      <c r="F489" s="985">
        <v>14646</v>
      </c>
      <c r="H489" s="981"/>
      <c r="I489" s="981"/>
      <c r="J489" s="982"/>
      <c r="K489" s="982"/>
    </row>
    <row r="490" spans="2:11">
      <c r="B490" s="531"/>
      <c r="C490" s="988" t="s">
        <v>941</v>
      </c>
      <c r="D490" s="980" t="s">
        <v>1629</v>
      </c>
      <c r="E490" s="985">
        <v>25825</v>
      </c>
      <c r="F490" s="985">
        <v>27121</v>
      </c>
      <c r="H490" s="981"/>
      <c r="I490" s="981"/>
      <c r="J490" s="982"/>
      <c r="K490" s="982"/>
    </row>
    <row r="491" spans="2:11">
      <c r="B491" s="531"/>
      <c r="C491" s="988" t="s">
        <v>942</v>
      </c>
      <c r="D491" s="980" t="s">
        <v>1630</v>
      </c>
      <c r="E491" s="985">
        <v>13482</v>
      </c>
      <c r="F491" s="985">
        <v>14497</v>
      </c>
      <c r="H491" s="981"/>
      <c r="I491" s="981"/>
      <c r="J491" s="982"/>
      <c r="K491" s="982"/>
    </row>
    <row r="492" spans="2:11">
      <c r="B492" s="531"/>
      <c r="C492" s="988" t="s">
        <v>943</v>
      </c>
      <c r="D492" s="980" t="s">
        <v>1631</v>
      </c>
      <c r="E492" s="985">
        <v>15520</v>
      </c>
      <c r="F492" s="985">
        <v>16282</v>
      </c>
      <c r="H492" s="981"/>
      <c r="I492" s="981"/>
      <c r="J492" s="982"/>
      <c r="K492" s="982"/>
    </row>
    <row r="493" spans="2:11">
      <c r="B493" s="531"/>
      <c r="C493" s="988" t="s">
        <v>944</v>
      </c>
      <c r="D493" s="980" t="s">
        <v>1632</v>
      </c>
      <c r="E493" s="985">
        <v>18612</v>
      </c>
      <c r="F493" s="985">
        <v>20386</v>
      </c>
      <c r="H493" s="981"/>
      <c r="I493" s="981"/>
      <c r="J493" s="982"/>
      <c r="K493" s="982"/>
    </row>
    <row r="494" spans="2:11">
      <c r="B494" s="531"/>
      <c r="C494" s="988" t="s">
        <v>945</v>
      </c>
      <c r="D494" s="980" t="s">
        <v>1633</v>
      </c>
      <c r="E494" s="985">
        <v>15148</v>
      </c>
      <c r="F494" s="985">
        <v>15245</v>
      </c>
      <c r="H494" s="981"/>
      <c r="I494" s="981"/>
      <c r="J494" s="982"/>
      <c r="K494" s="982"/>
    </row>
    <row r="495" spans="2:11">
      <c r="B495" s="531"/>
      <c r="C495" s="988" t="s">
        <v>946</v>
      </c>
      <c r="D495" s="980" t="s">
        <v>1634</v>
      </c>
      <c r="E495" s="985">
        <v>15196</v>
      </c>
      <c r="F495" s="985">
        <v>16039</v>
      </c>
      <c r="H495" s="981"/>
      <c r="I495" s="981"/>
      <c r="J495" s="982"/>
      <c r="K495" s="982"/>
    </row>
    <row r="496" spans="2:11">
      <c r="B496" s="531"/>
      <c r="C496" s="988" t="s">
        <v>947</v>
      </c>
      <c r="D496" s="980" t="s">
        <v>1635</v>
      </c>
      <c r="E496" s="985">
        <v>26077</v>
      </c>
      <c r="F496" s="985">
        <v>28022</v>
      </c>
      <c r="H496" s="981"/>
      <c r="I496" s="981"/>
      <c r="J496" s="982"/>
      <c r="K496" s="982"/>
    </row>
    <row r="497" spans="2:11">
      <c r="B497" s="531"/>
      <c r="C497" s="988" t="s">
        <v>948</v>
      </c>
      <c r="D497" s="980" t="s">
        <v>1636</v>
      </c>
      <c r="E497" s="985">
        <v>19051</v>
      </c>
      <c r="F497" s="985">
        <v>19864</v>
      </c>
      <c r="H497" s="981"/>
      <c r="I497" s="981"/>
      <c r="J497" s="982"/>
      <c r="K497" s="982"/>
    </row>
    <row r="498" spans="2:11">
      <c r="B498" s="531"/>
      <c r="C498" s="988" t="s">
        <v>949</v>
      </c>
      <c r="D498" s="980" t="s">
        <v>1637</v>
      </c>
      <c r="E498" s="985">
        <v>11735</v>
      </c>
      <c r="F498" s="985">
        <v>12220</v>
      </c>
      <c r="H498" s="981"/>
      <c r="I498" s="981"/>
      <c r="J498" s="982"/>
      <c r="K498" s="982"/>
    </row>
    <row r="499" spans="2:11">
      <c r="B499" s="531"/>
      <c r="C499" s="988" t="s">
        <v>950</v>
      </c>
      <c r="D499" s="980" t="s">
        <v>1638</v>
      </c>
      <c r="E499" s="985">
        <v>53313</v>
      </c>
      <c r="F499" s="985">
        <v>56565</v>
      </c>
      <c r="H499" s="981"/>
      <c r="I499" s="981"/>
      <c r="J499" s="982"/>
      <c r="K499" s="982"/>
    </row>
    <row r="500" spans="2:11">
      <c r="B500" s="531"/>
      <c r="C500" s="988" t="s">
        <v>952</v>
      </c>
      <c r="D500" s="980" t="s">
        <v>1639</v>
      </c>
      <c r="E500" s="985">
        <v>14070</v>
      </c>
      <c r="F500" s="985">
        <v>15799</v>
      </c>
      <c r="H500" s="981"/>
      <c r="I500" s="981"/>
      <c r="J500" s="982"/>
      <c r="K500" s="982"/>
    </row>
    <row r="501" spans="2:11">
      <c r="B501" s="531"/>
      <c r="C501" s="988" t="s">
        <v>953</v>
      </c>
      <c r="D501" s="980" t="s">
        <v>1640</v>
      </c>
      <c r="E501" s="985">
        <v>15336</v>
      </c>
      <c r="F501" s="985">
        <v>16190</v>
      </c>
      <c r="H501" s="981"/>
      <c r="I501" s="981"/>
      <c r="J501" s="982"/>
      <c r="K501" s="982"/>
    </row>
    <row r="502" spans="2:11">
      <c r="B502" s="531"/>
      <c r="C502" s="988" t="s">
        <v>954</v>
      </c>
      <c r="D502" s="980" t="s">
        <v>1641</v>
      </c>
      <c r="E502" s="985">
        <v>14355</v>
      </c>
      <c r="F502" s="985">
        <v>15038</v>
      </c>
      <c r="H502" s="981"/>
      <c r="I502" s="981"/>
      <c r="J502" s="982"/>
      <c r="K502" s="982"/>
    </row>
    <row r="503" spans="2:11">
      <c r="B503" s="531"/>
      <c r="C503" s="988" t="s">
        <v>955</v>
      </c>
      <c r="D503" s="980" t="s">
        <v>1642</v>
      </c>
      <c r="E503" s="985">
        <v>16839</v>
      </c>
      <c r="F503" s="985">
        <v>17442</v>
      </c>
      <c r="H503" s="981"/>
      <c r="I503" s="981"/>
      <c r="J503" s="982"/>
      <c r="K503" s="982"/>
    </row>
    <row r="504" spans="2:11">
      <c r="B504" s="531"/>
      <c r="C504" s="988" t="s">
        <v>956</v>
      </c>
      <c r="D504" s="980" t="s">
        <v>1643</v>
      </c>
      <c r="E504" s="985">
        <v>20470</v>
      </c>
      <c r="F504" s="985">
        <v>21123</v>
      </c>
      <c r="H504" s="981"/>
      <c r="I504" s="981"/>
      <c r="J504" s="982"/>
      <c r="K504" s="982"/>
    </row>
    <row r="505" spans="2:11">
      <c r="B505" s="531"/>
      <c r="C505" s="988" t="s">
        <v>957</v>
      </c>
      <c r="D505" s="980" t="s">
        <v>1644</v>
      </c>
      <c r="E505" s="985">
        <v>44483</v>
      </c>
      <c r="F505" s="985">
        <v>46311</v>
      </c>
      <c r="H505" s="981"/>
      <c r="I505" s="981"/>
      <c r="J505" s="982"/>
      <c r="K505" s="982"/>
    </row>
    <row r="506" spans="2:11">
      <c r="B506" s="531"/>
      <c r="C506" s="988" t="s">
        <v>958</v>
      </c>
      <c r="D506" s="980" t="s">
        <v>1645</v>
      </c>
      <c r="E506" s="985">
        <v>12105</v>
      </c>
      <c r="F506" s="985">
        <v>13035</v>
      </c>
      <c r="H506" s="981"/>
      <c r="I506" s="981"/>
      <c r="J506" s="982"/>
      <c r="K506" s="982"/>
    </row>
    <row r="507" spans="2:11">
      <c r="B507" s="531"/>
      <c r="C507" s="988" t="s">
        <v>959</v>
      </c>
      <c r="D507" s="980" t="s">
        <v>1646</v>
      </c>
      <c r="E507" s="985">
        <v>20067</v>
      </c>
      <c r="F507" s="985">
        <v>21323</v>
      </c>
      <c r="H507" s="981"/>
      <c r="I507" s="981"/>
      <c r="J507" s="982"/>
      <c r="K507" s="982"/>
    </row>
    <row r="508" spans="2:11">
      <c r="B508" s="531"/>
      <c r="C508" s="988" t="s">
        <v>960</v>
      </c>
      <c r="D508" s="980" t="s">
        <v>1647</v>
      </c>
      <c r="E508" s="985">
        <v>13054</v>
      </c>
      <c r="F508" s="985">
        <v>13190</v>
      </c>
      <c r="H508" s="981"/>
      <c r="I508" s="981"/>
      <c r="J508" s="982"/>
      <c r="K508" s="982"/>
    </row>
    <row r="509" spans="2:11">
      <c r="B509" s="531"/>
      <c r="C509" s="988" t="s">
        <v>961</v>
      </c>
      <c r="D509" s="980" t="s">
        <v>1648</v>
      </c>
      <c r="E509" s="985">
        <v>14953</v>
      </c>
      <c r="F509" s="985">
        <v>15583</v>
      </c>
      <c r="H509" s="981"/>
      <c r="I509" s="981"/>
      <c r="J509" s="982"/>
      <c r="K509" s="982"/>
    </row>
    <row r="510" spans="2:11">
      <c r="B510" s="531"/>
      <c r="C510" s="988" t="s">
        <v>962</v>
      </c>
      <c r="D510" s="980" t="s">
        <v>1649</v>
      </c>
      <c r="E510" s="985">
        <v>24053</v>
      </c>
      <c r="F510" s="985">
        <v>26042</v>
      </c>
      <c r="H510" s="981"/>
      <c r="I510" s="981"/>
      <c r="J510" s="982"/>
      <c r="K510" s="982"/>
    </row>
    <row r="511" spans="2:11">
      <c r="B511" s="531"/>
      <c r="C511" s="988" t="s">
        <v>963</v>
      </c>
      <c r="D511" s="980" t="s">
        <v>1650</v>
      </c>
      <c r="E511" s="985">
        <v>14277</v>
      </c>
      <c r="F511" s="985">
        <v>15245</v>
      </c>
      <c r="H511" s="981"/>
      <c r="I511" s="981"/>
      <c r="J511" s="982"/>
      <c r="K511" s="982"/>
    </row>
    <row r="512" spans="2:11">
      <c r="B512" s="531"/>
      <c r="C512" s="988" t="s">
        <v>1828</v>
      </c>
      <c r="D512" s="980" t="s">
        <v>1829</v>
      </c>
      <c r="E512" s="985">
        <v>20301</v>
      </c>
      <c r="F512" s="985">
        <v>20929</v>
      </c>
      <c r="H512" s="981"/>
      <c r="I512" s="981"/>
      <c r="J512" s="982"/>
      <c r="K512" s="982"/>
    </row>
    <row r="513" spans="2:11">
      <c r="B513" s="531"/>
      <c r="C513" s="988" t="s">
        <v>964</v>
      </c>
      <c r="D513" s="980" t="s">
        <v>1651</v>
      </c>
      <c r="E513" s="985">
        <v>22484</v>
      </c>
      <c r="F513" s="985">
        <v>23379</v>
      </c>
      <c r="H513" s="981"/>
      <c r="I513" s="981"/>
      <c r="J513" s="982"/>
      <c r="K513" s="982"/>
    </row>
    <row r="514" spans="2:11">
      <c r="B514" s="531"/>
      <c r="C514" s="988" t="s">
        <v>965</v>
      </c>
      <c r="D514" s="980" t="s">
        <v>1652</v>
      </c>
      <c r="E514" s="985">
        <v>16759</v>
      </c>
      <c r="F514" s="985">
        <v>17637</v>
      </c>
      <c r="H514" s="981"/>
      <c r="I514" s="981"/>
      <c r="J514" s="982"/>
      <c r="K514" s="982"/>
    </row>
    <row r="515" spans="2:11">
      <c r="B515" s="531"/>
      <c r="C515" s="988" t="s">
        <v>966</v>
      </c>
      <c r="D515" s="980" t="s">
        <v>1653</v>
      </c>
      <c r="E515" s="985">
        <v>16394</v>
      </c>
      <c r="F515" s="985">
        <v>17784</v>
      </c>
      <c r="H515" s="981"/>
      <c r="I515" s="981"/>
      <c r="J515" s="982"/>
      <c r="K515" s="982"/>
    </row>
    <row r="516" spans="2:11">
      <c r="B516" s="531"/>
      <c r="C516" s="988" t="s">
        <v>967</v>
      </c>
      <c r="D516" s="980" t="s">
        <v>1654</v>
      </c>
      <c r="E516" s="985">
        <v>17161</v>
      </c>
      <c r="F516" s="985">
        <v>17672</v>
      </c>
      <c r="H516" s="981"/>
      <c r="I516" s="981"/>
      <c r="J516" s="982"/>
      <c r="K516" s="982"/>
    </row>
    <row r="517" spans="2:11">
      <c r="B517" s="531"/>
      <c r="C517" s="988" t="s">
        <v>968</v>
      </c>
      <c r="D517" s="980" t="s">
        <v>1655</v>
      </c>
      <c r="E517" s="985">
        <v>21166</v>
      </c>
      <c r="F517" s="985">
        <v>21759</v>
      </c>
      <c r="H517" s="981"/>
      <c r="I517" s="981"/>
      <c r="J517" s="982"/>
      <c r="K517" s="982"/>
    </row>
    <row r="518" spans="2:11">
      <c r="B518" s="531"/>
      <c r="C518" s="988" t="s">
        <v>969</v>
      </c>
      <c r="D518" s="980" t="s">
        <v>1656</v>
      </c>
      <c r="E518" s="985">
        <v>22043</v>
      </c>
      <c r="F518" s="985">
        <v>24225</v>
      </c>
      <c r="H518" s="981"/>
      <c r="I518" s="981"/>
      <c r="J518" s="982"/>
      <c r="K518" s="982"/>
    </row>
    <row r="519" spans="2:11">
      <c r="B519" s="531"/>
      <c r="C519" s="988" t="s">
        <v>970</v>
      </c>
      <c r="D519" s="980" t="s">
        <v>1658</v>
      </c>
      <c r="E519" s="985">
        <v>23959</v>
      </c>
      <c r="F519" s="985">
        <v>24836</v>
      </c>
      <c r="H519" s="981"/>
      <c r="I519" s="981"/>
      <c r="J519" s="982"/>
      <c r="K519" s="982"/>
    </row>
    <row r="520" spans="2:11">
      <c r="B520" s="531"/>
      <c r="C520" s="988" t="s">
        <v>972</v>
      </c>
      <c r="D520" s="980" t="s">
        <v>1659</v>
      </c>
      <c r="E520" s="985">
        <v>21490</v>
      </c>
      <c r="F520" s="985">
        <v>22092</v>
      </c>
      <c r="H520" s="981"/>
      <c r="I520" s="981"/>
      <c r="J520" s="982"/>
      <c r="K520" s="982"/>
    </row>
    <row r="521" spans="2:11">
      <c r="B521" s="531"/>
      <c r="C521" s="988" t="s">
        <v>973</v>
      </c>
      <c r="D521" s="980" t="s">
        <v>1660</v>
      </c>
      <c r="E521" s="985">
        <v>11926</v>
      </c>
      <c r="F521" s="985">
        <v>12830</v>
      </c>
      <c r="H521" s="981"/>
      <c r="I521" s="981"/>
      <c r="J521" s="982"/>
      <c r="K521" s="982"/>
    </row>
    <row r="522" spans="2:11">
      <c r="B522" s="531"/>
      <c r="C522" s="988" t="s">
        <v>974</v>
      </c>
      <c r="D522" s="980" t="s">
        <v>1661</v>
      </c>
      <c r="E522" s="985">
        <v>15964</v>
      </c>
      <c r="F522" s="985">
        <v>16837</v>
      </c>
      <c r="H522" s="981"/>
      <c r="I522" s="981"/>
      <c r="J522" s="982"/>
      <c r="K522" s="982"/>
    </row>
    <row r="523" spans="2:11">
      <c r="B523" s="531"/>
      <c r="C523" s="988" t="s">
        <v>975</v>
      </c>
      <c r="D523" s="980" t="s">
        <v>1662</v>
      </c>
      <c r="E523" s="985">
        <v>23644</v>
      </c>
      <c r="F523" s="985">
        <v>24573</v>
      </c>
      <c r="H523" s="981"/>
      <c r="I523" s="981"/>
      <c r="J523" s="982"/>
      <c r="K523" s="982"/>
    </row>
    <row r="524" spans="2:11">
      <c r="B524" s="531"/>
      <c r="C524" s="988" t="s">
        <v>976</v>
      </c>
      <c r="D524" s="980" t="s">
        <v>1663</v>
      </c>
      <c r="E524" s="985">
        <v>20680</v>
      </c>
      <c r="F524" s="985">
        <v>21251</v>
      </c>
      <c r="H524" s="981"/>
      <c r="I524" s="981"/>
      <c r="J524" s="982"/>
      <c r="K524" s="982"/>
    </row>
    <row r="525" spans="2:11">
      <c r="B525" s="531"/>
      <c r="C525" s="988" t="s">
        <v>977</v>
      </c>
      <c r="D525" s="980" t="s">
        <v>1664</v>
      </c>
      <c r="E525" s="985">
        <v>16471</v>
      </c>
      <c r="F525" s="985">
        <v>17062</v>
      </c>
      <c r="H525" s="981"/>
      <c r="I525" s="981"/>
      <c r="J525" s="982"/>
      <c r="K525" s="982"/>
    </row>
    <row r="526" spans="2:11">
      <c r="B526" s="531"/>
      <c r="C526" s="988" t="s">
        <v>978</v>
      </c>
      <c r="D526" s="980" t="s">
        <v>1665</v>
      </c>
      <c r="E526" s="985">
        <v>13383</v>
      </c>
      <c r="F526" s="985">
        <v>13919</v>
      </c>
      <c r="H526" s="981"/>
      <c r="I526" s="981"/>
      <c r="J526" s="982"/>
      <c r="K526" s="982"/>
    </row>
    <row r="527" spans="2:11">
      <c r="B527" s="531"/>
      <c r="C527" s="988" t="s">
        <v>979</v>
      </c>
      <c r="D527" s="980" t="s">
        <v>1666</v>
      </c>
      <c r="E527" s="985">
        <v>34368</v>
      </c>
      <c r="F527" s="985">
        <v>36361</v>
      </c>
      <c r="H527" s="981"/>
      <c r="I527" s="981"/>
      <c r="J527" s="982"/>
      <c r="K527" s="982"/>
    </row>
    <row r="528" spans="2:11">
      <c r="B528" s="531"/>
      <c r="C528" s="988" t="s">
        <v>980</v>
      </c>
      <c r="D528" s="980" t="s">
        <v>1667</v>
      </c>
      <c r="E528" s="985">
        <v>16907</v>
      </c>
      <c r="F528" s="985">
        <v>17756</v>
      </c>
      <c r="H528" s="981"/>
      <c r="I528" s="981"/>
      <c r="J528" s="982"/>
      <c r="K528" s="982"/>
    </row>
    <row r="529" spans="2:11">
      <c r="B529" s="531"/>
      <c r="C529" s="988" t="s">
        <v>1036</v>
      </c>
      <c r="D529" s="980" t="s">
        <v>1668</v>
      </c>
      <c r="E529" s="985">
        <v>20021</v>
      </c>
      <c r="F529" s="985">
        <v>20848</v>
      </c>
      <c r="H529" s="981"/>
      <c r="I529" s="981"/>
      <c r="J529" s="982"/>
      <c r="K529" s="982"/>
    </row>
    <row r="530" spans="2:11">
      <c r="B530" s="531"/>
      <c r="C530" s="988" t="s">
        <v>981</v>
      </c>
      <c r="D530" s="980" t="s">
        <v>1669</v>
      </c>
      <c r="E530" s="985">
        <v>3470</v>
      </c>
      <c r="F530" s="985">
        <v>3483</v>
      </c>
      <c r="H530" s="981"/>
      <c r="I530" s="981"/>
      <c r="J530" s="982"/>
      <c r="K530" s="982"/>
    </row>
    <row r="531" spans="2:11">
      <c r="B531" s="531"/>
      <c r="C531" s="988" t="s">
        <v>982</v>
      </c>
      <c r="D531" s="980" t="s">
        <v>1670</v>
      </c>
      <c r="E531" s="985">
        <v>18439</v>
      </c>
      <c r="F531" s="985">
        <v>19256</v>
      </c>
      <c r="H531" s="981"/>
      <c r="I531" s="981"/>
      <c r="J531" s="982"/>
      <c r="K531" s="982"/>
    </row>
    <row r="532" spans="2:11">
      <c r="B532" s="531"/>
      <c r="C532" s="988" t="s">
        <v>983</v>
      </c>
      <c r="D532" s="980" t="s">
        <v>1671</v>
      </c>
      <c r="E532" s="985">
        <v>17598</v>
      </c>
      <c r="F532" s="985">
        <v>18784</v>
      </c>
      <c r="H532" s="981"/>
      <c r="I532" s="981"/>
      <c r="J532" s="982"/>
      <c r="K532" s="982"/>
    </row>
    <row r="533" spans="2:11">
      <c r="B533" s="531"/>
      <c r="C533" s="988" t="s">
        <v>984</v>
      </c>
      <c r="D533" s="980" t="s">
        <v>1672</v>
      </c>
      <c r="E533" s="985">
        <v>17184</v>
      </c>
      <c r="F533" s="985">
        <v>18255</v>
      </c>
      <c r="H533" s="981"/>
      <c r="I533" s="981"/>
      <c r="J533" s="982"/>
      <c r="K533" s="982"/>
    </row>
    <row r="534" spans="2:11">
      <c r="B534" s="531"/>
      <c r="C534" s="988" t="s">
        <v>985</v>
      </c>
      <c r="D534" s="980" t="s">
        <v>1673</v>
      </c>
      <c r="E534" s="985">
        <v>15293</v>
      </c>
      <c r="F534" s="985">
        <v>16336</v>
      </c>
      <c r="H534" s="981"/>
      <c r="I534" s="981"/>
      <c r="J534" s="982"/>
      <c r="K534" s="982"/>
    </row>
    <row r="535" spans="2:11">
      <c r="B535" s="531"/>
      <c r="C535" s="988" t="s">
        <v>986</v>
      </c>
      <c r="D535" s="980" t="s">
        <v>1674</v>
      </c>
      <c r="E535" s="985">
        <v>17895</v>
      </c>
      <c r="F535" s="985">
        <v>18666</v>
      </c>
      <c r="H535" s="981"/>
      <c r="I535" s="981"/>
      <c r="J535" s="982"/>
      <c r="K535" s="982"/>
    </row>
    <row r="536" spans="2:11">
      <c r="B536" s="531"/>
      <c r="C536" s="988" t="s">
        <v>987</v>
      </c>
      <c r="D536" s="980" t="s">
        <v>1675</v>
      </c>
      <c r="E536" s="985">
        <v>12913</v>
      </c>
      <c r="F536" s="985">
        <v>13335</v>
      </c>
      <c r="H536" s="981"/>
      <c r="I536" s="981"/>
      <c r="J536" s="982"/>
      <c r="K536" s="982"/>
    </row>
    <row r="537" spans="2:11">
      <c r="B537" s="531"/>
      <c r="C537" s="988" t="s">
        <v>988</v>
      </c>
      <c r="D537" s="980" t="s">
        <v>1676</v>
      </c>
      <c r="E537" s="985">
        <v>15356</v>
      </c>
      <c r="F537" s="985">
        <v>15996</v>
      </c>
      <c r="H537" s="981"/>
      <c r="I537" s="981"/>
      <c r="J537" s="982"/>
      <c r="K537" s="982"/>
    </row>
    <row r="538" spans="2:11">
      <c r="B538" s="531"/>
      <c r="C538" s="988" t="s">
        <v>989</v>
      </c>
      <c r="D538" s="980" t="s">
        <v>1677</v>
      </c>
      <c r="E538" s="985">
        <v>14755</v>
      </c>
      <c r="F538" s="985">
        <v>15288</v>
      </c>
      <c r="H538" s="981"/>
      <c r="I538" s="981"/>
      <c r="J538" s="982"/>
      <c r="K538" s="982"/>
    </row>
    <row r="539" spans="2:11">
      <c r="B539" s="531"/>
      <c r="C539" s="988" t="s">
        <v>990</v>
      </c>
      <c r="D539" s="980" t="s">
        <v>1678</v>
      </c>
      <c r="E539" s="985">
        <v>19455</v>
      </c>
      <c r="F539" s="985">
        <v>20039</v>
      </c>
      <c r="H539" s="981"/>
      <c r="I539" s="981"/>
      <c r="J539" s="982"/>
      <c r="K539" s="982"/>
    </row>
    <row r="540" spans="2:11">
      <c r="B540" s="531"/>
      <c r="C540" s="988" t="s">
        <v>991</v>
      </c>
      <c r="D540" s="980" t="s">
        <v>1679</v>
      </c>
      <c r="E540" s="985">
        <v>26168</v>
      </c>
      <c r="F540" s="985">
        <v>27115</v>
      </c>
      <c r="H540" s="981"/>
      <c r="I540" s="981"/>
      <c r="J540" s="982"/>
      <c r="K540" s="982"/>
    </row>
    <row r="541" spans="2:11">
      <c r="B541" s="531"/>
      <c r="C541" s="988" t="s">
        <v>992</v>
      </c>
      <c r="D541" s="980" t="s">
        <v>1680</v>
      </c>
      <c r="E541" s="985">
        <v>15614</v>
      </c>
      <c r="F541" s="985">
        <v>16532</v>
      </c>
      <c r="H541" s="981"/>
      <c r="I541" s="981"/>
      <c r="J541" s="982"/>
      <c r="K541" s="982"/>
    </row>
    <row r="542" spans="2:11">
      <c r="B542" s="531"/>
      <c r="C542" s="988" t="s">
        <v>993</v>
      </c>
      <c r="D542" s="980" t="s">
        <v>1681</v>
      </c>
      <c r="E542" s="985">
        <v>16280</v>
      </c>
      <c r="F542" s="985">
        <v>17687</v>
      </c>
      <c r="H542" s="981"/>
      <c r="I542" s="981"/>
      <c r="J542" s="982"/>
      <c r="K542" s="982"/>
    </row>
    <row r="543" spans="2:11">
      <c r="B543" s="531"/>
      <c r="C543" s="988" t="s">
        <v>994</v>
      </c>
      <c r="D543" s="980" t="s">
        <v>1682</v>
      </c>
      <c r="E543" s="985">
        <v>15477</v>
      </c>
      <c r="F543" s="985">
        <v>15501</v>
      </c>
      <c r="H543" s="981"/>
      <c r="I543" s="981"/>
      <c r="J543" s="982"/>
      <c r="K543" s="982"/>
    </row>
    <row r="544" spans="2:11">
      <c r="B544" s="531"/>
      <c r="C544" s="988" t="s">
        <v>995</v>
      </c>
      <c r="D544" s="980" t="s">
        <v>1683</v>
      </c>
      <c r="E544" s="985">
        <v>16314</v>
      </c>
      <c r="F544" s="985">
        <v>17120</v>
      </c>
      <c r="H544" s="981"/>
      <c r="I544" s="981"/>
      <c r="J544" s="982"/>
      <c r="K544" s="982"/>
    </row>
    <row r="545" spans="2:11">
      <c r="B545" s="531"/>
      <c r="C545" s="988" t="s">
        <v>996</v>
      </c>
      <c r="D545" s="980" t="s">
        <v>1684</v>
      </c>
      <c r="E545" s="985">
        <v>15250</v>
      </c>
      <c r="F545" s="985">
        <v>16510</v>
      </c>
      <c r="H545" s="981"/>
      <c r="I545" s="981"/>
      <c r="J545" s="982"/>
      <c r="K545" s="982"/>
    </row>
    <row r="546" spans="2:11">
      <c r="B546" s="531"/>
      <c r="C546" s="988" t="s">
        <v>997</v>
      </c>
      <c r="D546" s="980" t="s">
        <v>1685</v>
      </c>
      <c r="E546" s="985">
        <v>23163</v>
      </c>
      <c r="F546" s="985">
        <v>24578</v>
      </c>
      <c r="H546" s="981"/>
      <c r="I546" s="981"/>
      <c r="J546" s="982"/>
      <c r="K546" s="982"/>
    </row>
    <row r="547" spans="2:11">
      <c r="B547" s="531"/>
      <c r="C547" s="988" t="s">
        <v>998</v>
      </c>
      <c r="D547" s="980" t="s">
        <v>1686</v>
      </c>
      <c r="E547" s="985">
        <v>13404</v>
      </c>
      <c r="F547" s="985">
        <v>13921</v>
      </c>
      <c r="H547" s="981"/>
      <c r="I547" s="981"/>
      <c r="J547" s="982"/>
      <c r="K547" s="982"/>
    </row>
    <row r="548" spans="2:11">
      <c r="B548" s="531"/>
      <c r="C548" s="988" t="s">
        <v>999</v>
      </c>
      <c r="D548" s="980" t="s">
        <v>1687</v>
      </c>
      <c r="E548" s="985">
        <v>13461</v>
      </c>
      <c r="F548" s="985">
        <v>14714</v>
      </c>
      <c r="H548" s="981"/>
      <c r="I548" s="981"/>
      <c r="J548" s="982"/>
      <c r="K548" s="982"/>
    </row>
    <row r="549" spans="2:11">
      <c r="B549" s="531"/>
      <c r="C549" s="988" t="s">
        <v>1000</v>
      </c>
      <c r="D549" s="980" t="s">
        <v>1688</v>
      </c>
      <c r="E549" s="985">
        <v>14124</v>
      </c>
      <c r="F549" s="985">
        <v>14887</v>
      </c>
      <c r="H549" s="981"/>
      <c r="I549" s="981"/>
      <c r="J549" s="982"/>
      <c r="K549" s="982"/>
    </row>
    <row r="550" spans="2:11">
      <c r="B550" s="531"/>
      <c r="C550" s="988" t="s">
        <v>1001</v>
      </c>
      <c r="D550" s="980" t="s">
        <v>1689</v>
      </c>
      <c r="E550" s="985">
        <v>19046</v>
      </c>
      <c r="F550" s="985">
        <v>20027</v>
      </c>
      <c r="H550" s="981"/>
      <c r="I550" s="981"/>
      <c r="J550" s="982"/>
      <c r="K550" s="982"/>
    </row>
    <row r="551" spans="2:11">
      <c r="B551" s="531"/>
      <c r="C551" s="988" t="s">
        <v>1002</v>
      </c>
      <c r="D551" s="980" t="s">
        <v>1690</v>
      </c>
      <c r="E551" s="985">
        <v>13675</v>
      </c>
      <c r="F551" s="985">
        <v>14361</v>
      </c>
      <c r="H551" s="981"/>
      <c r="I551" s="981"/>
      <c r="J551" s="982"/>
      <c r="K551" s="982"/>
    </row>
    <row r="552" spans="2:11">
      <c r="B552" s="531"/>
      <c r="C552" s="988" t="s">
        <v>1003</v>
      </c>
      <c r="D552" s="980" t="s">
        <v>1691</v>
      </c>
      <c r="E552" s="985">
        <v>15877</v>
      </c>
      <c r="F552" s="985">
        <v>16457</v>
      </c>
      <c r="H552" s="981"/>
      <c r="I552" s="981"/>
      <c r="J552" s="982"/>
      <c r="K552" s="982"/>
    </row>
    <row r="553" spans="2:11">
      <c r="B553" s="531"/>
      <c r="C553" s="988" t="s">
        <v>1004</v>
      </c>
      <c r="D553" s="980" t="s">
        <v>1692</v>
      </c>
      <c r="E553" s="985">
        <v>20118</v>
      </c>
      <c r="F553" s="985">
        <v>21900</v>
      </c>
      <c r="H553" s="981"/>
      <c r="I553" s="981"/>
      <c r="J553" s="982"/>
      <c r="K553" s="982"/>
    </row>
    <row r="554" spans="2:11">
      <c r="B554" s="531"/>
      <c r="C554" s="988" t="s">
        <v>1005</v>
      </c>
      <c r="D554" s="980" t="s">
        <v>1693</v>
      </c>
      <c r="E554" s="985">
        <v>31015</v>
      </c>
      <c r="F554" s="985">
        <v>32625</v>
      </c>
      <c r="H554" s="981"/>
      <c r="I554" s="981"/>
      <c r="J554" s="982"/>
      <c r="K554" s="982"/>
    </row>
    <row r="555" spans="2:11">
      <c r="B555" s="531"/>
      <c r="C555" s="988" t="s">
        <v>1006</v>
      </c>
      <c r="D555" s="980" t="s">
        <v>1694</v>
      </c>
      <c r="E555" s="985">
        <v>14350</v>
      </c>
      <c r="F555" s="985">
        <v>14943</v>
      </c>
      <c r="H555" s="981"/>
      <c r="I555" s="981"/>
      <c r="J555" s="982"/>
      <c r="K555" s="982"/>
    </row>
    <row r="556" spans="2:11">
      <c r="B556" s="531"/>
      <c r="C556" s="988" t="s">
        <v>1007</v>
      </c>
      <c r="D556" s="980" t="s">
        <v>1695</v>
      </c>
      <c r="E556" s="985">
        <v>13303</v>
      </c>
      <c r="F556" s="985">
        <v>14071</v>
      </c>
      <c r="H556" s="981"/>
      <c r="I556" s="981"/>
      <c r="J556" s="982"/>
      <c r="K556" s="982"/>
    </row>
    <row r="557" spans="2:11">
      <c r="B557" s="531"/>
      <c r="C557" s="988" t="s">
        <v>1008</v>
      </c>
      <c r="D557" s="980" t="s">
        <v>1696</v>
      </c>
      <c r="E557" s="985">
        <v>14045</v>
      </c>
      <c r="F557" s="985">
        <v>14719</v>
      </c>
      <c r="H557" s="981"/>
      <c r="I557" s="981"/>
      <c r="J557" s="982"/>
      <c r="K557" s="982"/>
    </row>
    <row r="558" spans="2:11">
      <c r="B558" s="531"/>
      <c r="C558" s="988" t="s">
        <v>1010</v>
      </c>
      <c r="D558" s="980" t="s">
        <v>1697</v>
      </c>
      <c r="E558" s="985">
        <v>18674</v>
      </c>
      <c r="F558" s="985">
        <v>19165</v>
      </c>
      <c r="H558" s="981"/>
      <c r="I558" s="981"/>
      <c r="J558" s="982"/>
      <c r="K558" s="982"/>
    </row>
    <row r="559" spans="2:11">
      <c r="B559" s="531"/>
      <c r="C559" s="988" t="s">
        <v>1011</v>
      </c>
      <c r="D559" s="980" t="s">
        <v>1698</v>
      </c>
      <c r="E559" s="985">
        <v>13357</v>
      </c>
      <c r="F559" s="985">
        <v>14361</v>
      </c>
      <c r="H559" s="981"/>
      <c r="I559" s="981"/>
      <c r="J559" s="982"/>
      <c r="K559" s="982"/>
    </row>
    <row r="560" spans="2:11">
      <c r="B560" s="531"/>
      <c r="C560" s="988" t="s">
        <v>1012</v>
      </c>
      <c r="D560" s="980" t="s">
        <v>1699</v>
      </c>
      <c r="E560" s="985">
        <v>16424</v>
      </c>
      <c r="F560" s="985">
        <v>17436</v>
      </c>
      <c r="H560" s="981"/>
      <c r="I560" s="981"/>
      <c r="J560" s="982"/>
      <c r="K560" s="982"/>
    </row>
    <row r="561" spans="2:11">
      <c r="B561" s="531"/>
      <c r="C561" s="988" t="s">
        <v>1013</v>
      </c>
      <c r="D561" s="980" t="s">
        <v>1700</v>
      </c>
      <c r="E561" s="985">
        <v>15183</v>
      </c>
      <c r="F561" s="985">
        <v>16026</v>
      </c>
      <c r="H561" s="981"/>
      <c r="I561" s="981"/>
      <c r="J561" s="982"/>
      <c r="K561" s="982"/>
    </row>
    <row r="562" spans="2:11">
      <c r="B562" s="531"/>
      <c r="C562" s="988" t="s">
        <v>1014</v>
      </c>
      <c r="D562" s="980" t="s">
        <v>1701</v>
      </c>
      <c r="E562" s="985">
        <v>17089</v>
      </c>
      <c r="F562" s="985">
        <v>17732</v>
      </c>
      <c r="H562" s="981"/>
      <c r="I562" s="981"/>
      <c r="J562" s="982"/>
      <c r="K562" s="982"/>
    </row>
    <row r="563" spans="2:11">
      <c r="B563" s="531"/>
      <c r="C563" s="988" t="s">
        <v>1015</v>
      </c>
      <c r="D563" s="980" t="s">
        <v>1702</v>
      </c>
      <c r="E563" s="985">
        <v>13857</v>
      </c>
      <c r="F563" s="985">
        <v>14350</v>
      </c>
      <c r="H563" s="981"/>
      <c r="I563" s="981"/>
      <c r="J563" s="982"/>
      <c r="K563" s="982"/>
    </row>
    <row r="564" spans="2:11">
      <c r="B564" s="531"/>
      <c r="C564" s="988" t="s">
        <v>1016</v>
      </c>
      <c r="D564" s="980" t="s">
        <v>1703</v>
      </c>
      <c r="E564" s="985">
        <v>14550</v>
      </c>
      <c r="F564" s="985">
        <v>15707</v>
      </c>
      <c r="H564" s="981"/>
      <c r="I564" s="981"/>
      <c r="J564" s="982"/>
      <c r="K564" s="982"/>
    </row>
    <row r="565" spans="2:11">
      <c r="B565" s="531"/>
      <c r="C565" s="988" t="s">
        <v>1017</v>
      </c>
      <c r="D565" s="980" t="s">
        <v>1704</v>
      </c>
      <c r="E565" s="985">
        <v>20299</v>
      </c>
      <c r="F565" s="985">
        <v>21052</v>
      </c>
      <c r="H565" s="981"/>
      <c r="I565" s="981"/>
      <c r="J565" s="982"/>
      <c r="K565" s="982"/>
    </row>
    <row r="566" spans="2:11">
      <c r="B566" s="531"/>
      <c r="C566" s="988" t="s">
        <v>1018</v>
      </c>
      <c r="D566" s="980" t="s">
        <v>1705</v>
      </c>
      <c r="E566" s="985">
        <v>15795</v>
      </c>
      <c r="F566" s="985">
        <v>17051</v>
      </c>
      <c r="H566" s="981"/>
      <c r="I566" s="981"/>
      <c r="J566" s="982"/>
      <c r="K566" s="982"/>
    </row>
    <row r="567" spans="2:11">
      <c r="B567" s="531"/>
      <c r="C567" s="988" t="s">
        <v>1019</v>
      </c>
      <c r="D567" s="980" t="s">
        <v>1706</v>
      </c>
      <c r="E567" s="985">
        <v>19244</v>
      </c>
      <c r="F567" s="985">
        <v>20270</v>
      </c>
      <c r="H567" s="981"/>
      <c r="I567" s="981"/>
      <c r="J567" s="982"/>
      <c r="K567" s="982"/>
    </row>
    <row r="568" spans="2:11">
      <c r="B568" s="531"/>
      <c r="C568" s="988" t="s">
        <v>1020</v>
      </c>
      <c r="D568" s="980" t="s">
        <v>1707</v>
      </c>
      <c r="E568" s="985">
        <v>13588</v>
      </c>
      <c r="F568" s="985">
        <v>14301</v>
      </c>
      <c r="H568" s="981"/>
      <c r="I568" s="981"/>
      <c r="J568" s="982"/>
      <c r="K568" s="982"/>
    </row>
    <row r="569" spans="2:11">
      <c r="B569" s="531"/>
      <c r="C569" s="988" t="s">
        <v>1021</v>
      </c>
      <c r="D569" s="980" t="s">
        <v>1708</v>
      </c>
      <c r="E569" s="985">
        <v>20529</v>
      </c>
      <c r="F569" s="985">
        <v>21514</v>
      </c>
      <c r="H569" s="981"/>
      <c r="I569" s="981"/>
      <c r="J569" s="982"/>
      <c r="K569" s="982"/>
    </row>
    <row r="570" spans="2:11">
      <c r="B570" s="531"/>
      <c r="C570" s="988" t="s">
        <v>1022</v>
      </c>
      <c r="D570" s="980" t="s">
        <v>1709</v>
      </c>
      <c r="E570" s="985">
        <v>12786</v>
      </c>
      <c r="F570" s="985">
        <v>13962</v>
      </c>
      <c r="H570" s="981"/>
      <c r="I570" s="981"/>
      <c r="J570" s="982"/>
      <c r="K570" s="982"/>
    </row>
    <row r="571" spans="2:11">
      <c r="B571" s="531"/>
      <c r="C571" s="988" t="s">
        <v>1023</v>
      </c>
      <c r="D571" s="980" t="s">
        <v>1710</v>
      </c>
      <c r="E571" s="985">
        <v>13844</v>
      </c>
      <c r="F571" s="985">
        <v>14567</v>
      </c>
      <c r="H571" s="981"/>
      <c r="I571" s="981"/>
      <c r="J571" s="982"/>
      <c r="K571" s="982"/>
    </row>
    <row r="572" spans="2:11">
      <c r="B572" s="531"/>
      <c r="C572" s="988" t="s">
        <v>1024</v>
      </c>
      <c r="D572" s="980" t="s">
        <v>1711</v>
      </c>
      <c r="E572" s="985">
        <v>16189</v>
      </c>
      <c r="F572" s="985">
        <v>17327</v>
      </c>
      <c r="H572" s="981"/>
      <c r="I572" s="981"/>
      <c r="J572" s="982"/>
      <c r="K572" s="982"/>
    </row>
    <row r="573" spans="2:11">
      <c r="B573" s="531"/>
      <c r="C573" s="988" t="s">
        <v>1025</v>
      </c>
      <c r="D573" s="980" t="s">
        <v>1712</v>
      </c>
      <c r="E573" s="985">
        <v>18783</v>
      </c>
      <c r="F573" s="985">
        <v>19773</v>
      </c>
      <c r="H573" s="981"/>
      <c r="I573" s="981"/>
      <c r="J573" s="982"/>
      <c r="K573" s="982"/>
    </row>
    <row r="574" spans="2:11">
      <c r="B574" s="531"/>
      <c r="C574" s="988" t="s">
        <v>1026</v>
      </c>
      <c r="D574" s="980" t="s">
        <v>1713</v>
      </c>
      <c r="E574" s="985">
        <v>16202</v>
      </c>
      <c r="F574" s="985">
        <v>17109</v>
      </c>
      <c r="H574" s="981"/>
      <c r="I574" s="981"/>
      <c r="J574" s="982"/>
      <c r="K574" s="982"/>
    </row>
    <row r="575" spans="2:11">
      <c r="B575" s="531"/>
      <c r="C575" s="988" t="s">
        <v>1027</v>
      </c>
      <c r="D575" s="980" t="s">
        <v>1714</v>
      </c>
      <c r="E575" s="985">
        <v>27513</v>
      </c>
      <c r="F575" s="985">
        <v>28526</v>
      </c>
      <c r="H575" s="981"/>
      <c r="I575" s="981"/>
      <c r="J575" s="982"/>
      <c r="K575" s="982"/>
    </row>
    <row r="576" spans="2:11">
      <c r="B576" s="531"/>
      <c r="C576" s="988" t="s">
        <v>1028</v>
      </c>
      <c r="D576" s="980" t="s">
        <v>1715</v>
      </c>
      <c r="E576" s="985">
        <v>16452</v>
      </c>
      <c r="F576" s="985">
        <v>17405</v>
      </c>
      <c r="H576" s="981"/>
      <c r="I576" s="981"/>
      <c r="J576" s="982"/>
      <c r="K576" s="982"/>
    </row>
    <row r="577" spans="2:11">
      <c r="B577" s="531"/>
      <c r="C577" s="988" t="s">
        <v>1029</v>
      </c>
      <c r="D577" s="980" t="s">
        <v>1716</v>
      </c>
      <c r="E577" s="985">
        <v>21148</v>
      </c>
      <c r="F577" s="985">
        <v>21916</v>
      </c>
      <c r="H577" s="981"/>
      <c r="I577" s="981"/>
      <c r="J577" s="982"/>
      <c r="K577" s="982"/>
    </row>
    <row r="578" spans="2:11">
      <c r="B578" s="531"/>
      <c r="C578" s="988" t="s">
        <v>1030</v>
      </c>
      <c r="D578" s="980" t="s">
        <v>1717</v>
      </c>
      <c r="E578" s="985">
        <v>14789</v>
      </c>
      <c r="F578" s="985">
        <v>15628</v>
      </c>
      <c r="H578" s="981"/>
      <c r="I578" s="981"/>
      <c r="J578" s="982"/>
      <c r="K578" s="982"/>
    </row>
    <row r="579" spans="2:11">
      <c r="B579" s="531"/>
      <c r="C579" s="988" t="s">
        <v>1031</v>
      </c>
      <c r="D579" s="980" t="s">
        <v>1718</v>
      </c>
      <c r="E579" s="985">
        <v>19217</v>
      </c>
      <c r="F579" s="985">
        <v>20047</v>
      </c>
      <c r="H579" s="981"/>
      <c r="I579" s="981"/>
      <c r="J579" s="982"/>
      <c r="K579" s="982"/>
    </row>
    <row r="580" spans="2:11">
      <c r="B580" s="531"/>
      <c r="C580" s="988" t="s">
        <v>1032</v>
      </c>
      <c r="D580" s="980" t="s">
        <v>1719</v>
      </c>
      <c r="E580" s="985">
        <v>13821</v>
      </c>
      <c r="F580" s="985">
        <v>14708</v>
      </c>
      <c r="H580" s="981"/>
      <c r="I580" s="981"/>
      <c r="J580" s="982"/>
      <c r="K580" s="982"/>
    </row>
    <row r="581" spans="2:11">
      <c r="B581" s="531"/>
      <c r="C581" s="988" t="s">
        <v>1033</v>
      </c>
      <c r="D581" s="980" t="s">
        <v>1720</v>
      </c>
      <c r="E581" s="985">
        <v>14029</v>
      </c>
      <c r="F581" s="985">
        <v>14878</v>
      </c>
      <c r="H581" s="981"/>
      <c r="I581" s="981"/>
      <c r="J581" s="982"/>
      <c r="K581" s="982"/>
    </row>
    <row r="582" spans="2:11">
      <c r="B582" s="531"/>
      <c r="C582" s="988" t="s">
        <v>1034</v>
      </c>
      <c r="D582" s="980" t="s">
        <v>1721</v>
      </c>
      <c r="E582" s="985">
        <v>25346</v>
      </c>
      <c r="F582" s="985">
        <v>26459</v>
      </c>
      <c r="H582" s="981"/>
      <c r="I582" s="981"/>
      <c r="J582" s="982"/>
      <c r="K582" s="982"/>
    </row>
    <row r="583" spans="2:11">
      <c r="B583" s="531"/>
      <c r="C583" s="988" t="s">
        <v>1035</v>
      </c>
      <c r="D583" s="980" t="s">
        <v>1722</v>
      </c>
      <c r="E583" s="985">
        <v>14141</v>
      </c>
      <c r="F583" s="985">
        <v>14769</v>
      </c>
      <c r="H583" s="981"/>
      <c r="I583" s="981"/>
      <c r="J583" s="982"/>
      <c r="K583" s="982"/>
    </row>
    <row r="584" spans="2:11">
      <c r="B584" s="531"/>
      <c r="C584" s="988" t="s">
        <v>1037</v>
      </c>
      <c r="D584" s="980" t="s">
        <v>1723</v>
      </c>
      <c r="E584" s="985">
        <v>15604</v>
      </c>
      <c r="F584" s="985">
        <v>16155</v>
      </c>
      <c r="H584" s="981"/>
      <c r="I584" s="981"/>
      <c r="J584" s="982"/>
      <c r="K584" s="982"/>
    </row>
    <row r="585" spans="2:11">
      <c r="B585" s="531"/>
      <c r="C585" s="988" t="s">
        <v>1038</v>
      </c>
      <c r="D585" s="980" t="s">
        <v>1724</v>
      </c>
      <c r="E585" s="985">
        <v>13444</v>
      </c>
      <c r="F585" s="985">
        <v>14333</v>
      </c>
      <c r="H585" s="981"/>
      <c r="I585" s="981"/>
      <c r="J585" s="982"/>
      <c r="K585" s="982"/>
    </row>
    <row r="586" spans="2:11">
      <c r="B586" s="531"/>
      <c r="C586" s="988" t="s">
        <v>1039</v>
      </c>
      <c r="D586" s="980" t="s">
        <v>1725</v>
      </c>
      <c r="E586" s="985">
        <v>12035</v>
      </c>
      <c r="F586" s="985">
        <v>12548</v>
      </c>
      <c r="H586" s="981"/>
      <c r="I586" s="981"/>
      <c r="J586" s="982"/>
      <c r="K586" s="982"/>
    </row>
    <row r="587" spans="2:11">
      <c r="B587" s="531"/>
      <c r="C587" s="988" t="s">
        <v>1040</v>
      </c>
      <c r="D587" s="980" t="s">
        <v>1726</v>
      </c>
      <c r="E587" s="985">
        <v>12309</v>
      </c>
      <c r="F587" s="985">
        <v>12570</v>
      </c>
      <c r="H587" s="981"/>
      <c r="I587" s="981"/>
      <c r="J587" s="982"/>
      <c r="K587" s="982"/>
    </row>
    <row r="588" spans="2:11">
      <c r="B588" s="531"/>
      <c r="C588" s="988" t="s">
        <v>951</v>
      </c>
      <c r="D588" s="980" t="s">
        <v>1727</v>
      </c>
      <c r="E588" s="985">
        <v>19859</v>
      </c>
      <c r="F588" s="985">
        <v>20755</v>
      </c>
      <c r="H588" s="981"/>
      <c r="I588" s="981"/>
      <c r="J588" s="982"/>
      <c r="K588" s="982"/>
    </row>
    <row r="589" spans="2:11">
      <c r="B589" s="531"/>
      <c r="C589" s="988" t="s">
        <v>1041</v>
      </c>
      <c r="D589" s="980" t="s">
        <v>1728</v>
      </c>
      <c r="E589" s="985">
        <v>14991</v>
      </c>
      <c r="F589" s="985">
        <v>15598</v>
      </c>
      <c r="H589" s="981"/>
      <c r="I589" s="981"/>
      <c r="J589" s="982"/>
      <c r="K589" s="982"/>
    </row>
    <row r="590" spans="2:11">
      <c r="B590" s="531"/>
      <c r="C590" s="988" t="s">
        <v>1042</v>
      </c>
      <c r="D590" s="980" t="s">
        <v>1729</v>
      </c>
      <c r="E590" s="985">
        <v>15689</v>
      </c>
      <c r="F590" s="985">
        <v>16296</v>
      </c>
      <c r="H590" s="981"/>
      <c r="I590" s="981"/>
      <c r="J590" s="982"/>
      <c r="K590" s="982"/>
    </row>
    <row r="591" spans="2:11">
      <c r="B591" s="531"/>
      <c r="C591" s="988" t="s">
        <v>1043</v>
      </c>
      <c r="D591" s="980" t="s">
        <v>1730</v>
      </c>
      <c r="E591" s="985">
        <v>16174</v>
      </c>
      <c r="F591" s="985">
        <v>17146</v>
      </c>
      <c r="H591" s="981"/>
      <c r="I591" s="981"/>
      <c r="J591" s="982"/>
      <c r="K591" s="982"/>
    </row>
    <row r="592" spans="2:11">
      <c r="B592" s="531"/>
      <c r="C592" s="988" t="s">
        <v>1044</v>
      </c>
      <c r="D592" s="980" t="s">
        <v>1731</v>
      </c>
      <c r="E592" s="985">
        <v>23914</v>
      </c>
      <c r="F592" s="985">
        <v>25174</v>
      </c>
      <c r="H592" s="981"/>
      <c r="I592" s="981"/>
      <c r="J592" s="982"/>
      <c r="K592" s="982"/>
    </row>
    <row r="593" spans="2:11">
      <c r="B593" s="531"/>
      <c r="C593" s="988" t="s">
        <v>1045</v>
      </c>
      <c r="D593" s="980" t="s">
        <v>1732</v>
      </c>
      <c r="E593" s="985">
        <v>15471</v>
      </c>
      <c r="F593" s="985">
        <v>16959</v>
      </c>
      <c r="H593" s="981"/>
      <c r="I593" s="981"/>
      <c r="J593" s="982"/>
      <c r="K593" s="982"/>
    </row>
    <row r="594" spans="2:11">
      <c r="B594" s="531"/>
      <c r="C594" s="988" t="s">
        <v>1046</v>
      </c>
      <c r="D594" s="980" t="s">
        <v>1733</v>
      </c>
      <c r="E594" s="985">
        <v>18390</v>
      </c>
      <c r="F594" s="985">
        <v>17079</v>
      </c>
      <c r="H594" s="981"/>
      <c r="I594" s="981"/>
      <c r="J594" s="982"/>
      <c r="K594" s="982"/>
    </row>
    <row r="595" spans="2:11">
      <c r="B595" s="531"/>
      <c r="C595" s="988" t="s">
        <v>1061</v>
      </c>
      <c r="D595" s="980" t="s">
        <v>1734</v>
      </c>
      <c r="E595" s="985">
        <v>20301</v>
      </c>
      <c r="F595" s="985">
        <v>21499</v>
      </c>
      <c r="H595" s="981"/>
      <c r="I595" s="981"/>
      <c r="J595" s="982"/>
      <c r="K595" s="982"/>
    </row>
    <row r="596" spans="2:11">
      <c r="B596" s="531"/>
      <c r="C596" s="988" t="s">
        <v>1047</v>
      </c>
      <c r="D596" s="980" t="s">
        <v>1735</v>
      </c>
      <c r="E596" s="985">
        <v>13517</v>
      </c>
      <c r="F596" s="985">
        <v>13962</v>
      </c>
      <c r="H596" s="981"/>
      <c r="I596" s="981"/>
      <c r="J596" s="982"/>
      <c r="K596" s="982"/>
    </row>
    <row r="597" spans="2:11">
      <c r="B597" s="531"/>
      <c r="C597" s="988" t="s">
        <v>1048</v>
      </c>
      <c r="D597" s="980" t="s">
        <v>1736</v>
      </c>
      <c r="E597" s="985">
        <v>19663</v>
      </c>
      <c r="F597" s="985">
        <v>20172</v>
      </c>
      <c r="H597" s="981"/>
      <c r="I597" s="981"/>
      <c r="J597" s="982"/>
      <c r="K597" s="982"/>
    </row>
    <row r="598" spans="2:11">
      <c r="B598" s="531"/>
      <c r="C598" s="988" t="s">
        <v>1049</v>
      </c>
      <c r="D598" s="980" t="s">
        <v>1737</v>
      </c>
      <c r="E598" s="985">
        <v>16943</v>
      </c>
      <c r="F598" s="985">
        <v>17504</v>
      </c>
      <c r="H598" s="981"/>
      <c r="I598" s="981"/>
      <c r="J598" s="982"/>
      <c r="K598" s="982"/>
    </row>
    <row r="599" spans="2:11">
      <c r="B599" s="531"/>
      <c r="C599" s="988" t="s">
        <v>1050</v>
      </c>
      <c r="D599" s="980" t="s">
        <v>1738</v>
      </c>
      <c r="E599" s="985">
        <v>13530</v>
      </c>
      <c r="F599" s="985">
        <v>14573</v>
      </c>
      <c r="H599" s="981"/>
      <c r="I599" s="981"/>
      <c r="J599" s="982"/>
      <c r="K599" s="982"/>
    </row>
    <row r="600" spans="2:11">
      <c r="B600" s="531"/>
      <c r="C600" s="988" t="s">
        <v>1051</v>
      </c>
      <c r="D600" s="980" t="s">
        <v>1739</v>
      </c>
      <c r="E600" s="985">
        <v>12751</v>
      </c>
      <c r="F600" s="985">
        <v>13545</v>
      </c>
      <c r="H600" s="981"/>
      <c r="I600" s="981"/>
      <c r="J600" s="982"/>
      <c r="K600" s="982"/>
    </row>
    <row r="601" spans="2:11">
      <c r="B601" s="531"/>
      <c r="C601" s="988" t="s">
        <v>1052</v>
      </c>
      <c r="D601" s="980" t="s">
        <v>1740</v>
      </c>
      <c r="E601" s="985">
        <v>24927</v>
      </c>
      <c r="F601" s="985">
        <v>25867</v>
      </c>
      <c r="H601" s="981"/>
      <c r="I601" s="981"/>
      <c r="J601" s="982"/>
      <c r="K601" s="982"/>
    </row>
    <row r="602" spans="2:11">
      <c r="B602" s="531"/>
      <c r="C602" s="988" t="s">
        <v>1053</v>
      </c>
      <c r="D602" s="980" t="s">
        <v>1741</v>
      </c>
      <c r="E602" s="985">
        <v>23544</v>
      </c>
      <c r="F602" s="985">
        <v>24768</v>
      </c>
      <c r="H602" s="981"/>
      <c r="I602" s="981"/>
      <c r="J602" s="982"/>
      <c r="K602" s="982"/>
    </row>
    <row r="603" spans="2:11">
      <c r="B603" s="531"/>
      <c r="C603" s="988" t="s">
        <v>1054</v>
      </c>
      <c r="D603" s="980" t="s">
        <v>1742</v>
      </c>
      <c r="E603" s="985">
        <v>19181</v>
      </c>
      <c r="F603" s="985">
        <v>20274</v>
      </c>
      <c r="H603" s="981"/>
      <c r="I603" s="981"/>
      <c r="J603" s="982"/>
      <c r="K603" s="982"/>
    </row>
    <row r="604" spans="2:11">
      <c r="B604" s="531"/>
      <c r="C604" s="988" t="s">
        <v>1055</v>
      </c>
      <c r="D604" s="980" t="s">
        <v>1743</v>
      </c>
      <c r="E604" s="985">
        <v>14634</v>
      </c>
      <c r="F604" s="985">
        <v>14994</v>
      </c>
      <c r="H604" s="981"/>
      <c r="I604" s="981"/>
      <c r="J604" s="982"/>
      <c r="K604" s="982"/>
    </row>
    <row r="605" spans="2:11">
      <c r="B605" s="531"/>
      <c r="C605" s="988" t="s">
        <v>1056</v>
      </c>
      <c r="D605" s="980" t="s">
        <v>1744</v>
      </c>
      <c r="E605" s="985">
        <v>34606</v>
      </c>
      <c r="F605" s="985">
        <v>35877</v>
      </c>
      <c r="H605" s="981"/>
      <c r="I605" s="981"/>
      <c r="J605" s="982"/>
      <c r="K605" s="982"/>
    </row>
    <row r="606" spans="2:11">
      <c r="B606" s="531"/>
      <c r="C606" s="988" t="s">
        <v>1057</v>
      </c>
      <c r="D606" s="980" t="s">
        <v>1745</v>
      </c>
      <c r="E606" s="985">
        <v>25669</v>
      </c>
      <c r="F606" s="985">
        <v>27153</v>
      </c>
      <c r="H606" s="981"/>
      <c r="I606" s="981"/>
      <c r="J606" s="982"/>
      <c r="K606" s="982"/>
    </row>
    <row r="607" spans="2:11">
      <c r="B607" s="531"/>
      <c r="C607" s="988" t="s">
        <v>1058</v>
      </c>
      <c r="D607" s="980" t="s">
        <v>1746</v>
      </c>
      <c r="E607" s="985">
        <v>11762</v>
      </c>
      <c r="F607" s="985">
        <v>11776</v>
      </c>
      <c r="H607" s="981"/>
      <c r="I607" s="981"/>
      <c r="J607" s="982"/>
      <c r="K607" s="982"/>
    </row>
    <row r="608" spans="2:11">
      <c r="B608" s="531"/>
      <c r="C608" s="988" t="s">
        <v>1059</v>
      </c>
      <c r="D608" s="980" t="s">
        <v>1747</v>
      </c>
      <c r="E608" s="985">
        <v>14118</v>
      </c>
      <c r="F608" s="985">
        <v>14461</v>
      </c>
      <c r="H608" s="981"/>
      <c r="I608" s="981"/>
      <c r="J608" s="982"/>
      <c r="K608" s="982"/>
    </row>
    <row r="609" spans="2:11">
      <c r="B609" s="531"/>
      <c r="C609" s="988" t="s">
        <v>1060</v>
      </c>
      <c r="D609" s="980" t="s">
        <v>1748</v>
      </c>
      <c r="E609" s="985">
        <v>18031</v>
      </c>
      <c r="F609" s="985">
        <v>17885</v>
      </c>
      <c r="H609" s="981"/>
      <c r="I609" s="981"/>
      <c r="J609" s="982"/>
      <c r="K609" s="982"/>
    </row>
    <row r="610" spans="2:11">
      <c r="B610" s="531"/>
      <c r="C610" s="988" t="s">
        <v>1062</v>
      </c>
      <c r="D610" s="980" t="s">
        <v>1749</v>
      </c>
      <c r="E610" s="985">
        <v>16002</v>
      </c>
      <c r="F610" s="985">
        <v>16826</v>
      </c>
      <c r="H610" s="981"/>
      <c r="I610" s="981"/>
      <c r="J610" s="982"/>
      <c r="K610" s="982"/>
    </row>
    <row r="611" spans="2:11">
      <c r="B611" s="531"/>
      <c r="C611" s="988" t="s">
        <v>906</v>
      </c>
      <c r="D611" s="980" t="s">
        <v>1750</v>
      </c>
      <c r="E611" s="985">
        <v>13786</v>
      </c>
      <c r="F611" s="985">
        <v>14314</v>
      </c>
      <c r="H611" s="981"/>
      <c r="I611" s="981"/>
      <c r="J611" s="982"/>
      <c r="K611" s="982"/>
    </row>
    <row r="612" spans="2:11">
      <c r="B612" s="531"/>
      <c r="C612" s="988" t="s">
        <v>1063</v>
      </c>
      <c r="D612" s="980" t="s">
        <v>1751</v>
      </c>
      <c r="E612" s="985">
        <v>15053</v>
      </c>
      <c r="F612" s="985">
        <v>15532</v>
      </c>
      <c r="H612" s="981"/>
      <c r="I612" s="981"/>
      <c r="J612" s="982"/>
      <c r="K612" s="982"/>
    </row>
    <row r="613" spans="2:11">
      <c r="B613" s="531"/>
      <c r="C613" s="988" t="s">
        <v>1064</v>
      </c>
      <c r="D613" s="980" t="s">
        <v>1752</v>
      </c>
      <c r="E613" s="985">
        <v>26090</v>
      </c>
      <c r="F613" s="985">
        <v>27421</v>
      </c>
      <c r="H613" s="981"/>
      <c r="I613" s="981"/>
      <c r="J613" s="982"/>
      <c r="K613" s="982"/>
    </row>
    <row r="614" spans="2:11">
      <c r="B614" s="531"/>
      <c r="C614" s="988" t="s">
        <v>1065</v>
      </c>
      <c r="D614" s="980" t="s">
        <v>1753</v>
      </c>
      <c r="E614" s="985">
        <v>14121</v>
      </c>
      <c r="F614" s="985">
        <v>15090</v>
      </c>
      <c r="H614" s="981"/>
      <c r="I614" s="981"/>
      <c r="J614" s="982"/>
      <c r="K614" s="982"/>
    </row>
    <row r="615" spans="2:11">
      <c r="B615" s="531"/>
      <c r="C615" s="988" t="s">
        <v>1066</v>
      </c>
      <c r="D615" s="980" t="s">
        <v>1754</v>
      </c>
      <c r="E615" s="985">
        <v>13494</v>
      </c>
      <c r="F615" s="985">
        <v>14870</v>
      </c>
      <c r="H615" s="981"/>
      <c r="I615" s="981"/>
      <c r="J615" s="982"/>
      <c r="K615" s="982"/>
    </row>
    <row r="616" spans="2:11">
      <c r="B616" s="531"/>
      <c r="C616" s="988" t="s">
        <v>1067</v>
      </c>
      <c r="D616" s="980" t="s">
        <v>1755</v>
      </c>
      <c r="E616" s="985">
        <v>23281</v>
      </c>
      <c r="F616" s="985">
        <v>24529</v>
      </c>
      <c r="H616" s="981"/>
      <c r="I616" s="981"/>
      <c r="J616" s="982"/>
      <c r="K616" s="982"/>
    </row>
    <row r="617" spans="2:11">
      <c r="B617" s="531"/>
      <c r="C617" s="988" t="s">
        <v>1068</v>
      </c>
      <c r="D617" s="980" t="s">
        <v>1756</v>
      </c>
      <c r="E617" s="985">
        <v>15047</v>
      </c>
      <c r="F617" s="985">
        <v>15891</v>
      </c>
      <c r="H617" s="981"/>
      <c r="I617" s="981"/>
      <c r="J617" s="982"/>
      <c r="K617" s="982"/>
    </row>
    <row r="618" spans="2:11">
      <c r="B618" s="531"/>
      <c r="C618" s="988" t="s">
        <v>1069</v>
      </c>
      <c r="D618" s="980" t="s">
        <v>1757</v>
      </c>
      <c r="E618" s="985">
        <v>18390</v>
      </c>
      <c r="F618" s="985">
        <v>19286</v>
      </c>
      <c r="H618" s="981"/>
      <c r="I618" s="981"/>
      <c r="J618" s="982"/>
      <c r="K618" s="982"/>
    </row>
    <row r="619" spans="2:11">
      <c r="B619" s="531"/>
      <c r="C619" s="988" t="s">
        <v>1070</v>
      </c>
      <c r="D619" s="980" t="s">
        <v>1758</v>
      </c>
      <c r="E619" s="985">
        <v>25567</v>
      </c>
      <c r="F619" s="985">
        <v>27239</v>
      </c>
      <c r="H619" s="981"/>
      <c r="I619" s="981"/>
      <c r="J619" s="982"/>
      <c r="K619" s="982"/>
    </row>
    <row r="620" spans="2:11">
      <c r="B620" s="531"/>
      <c r="C620" s="988" t="s">
        <v>1071</v>
      </c>
      <c r="D620" s="980" t="s">
        <v>1759</v>
      </c>
      <c r="E620" s="985">
        <v>21960</v>
      </c>
      <c r="F620" s="985">
        <v>22964</v>
      </c>
      <c r="H620" s="981"/>
      <c r="I620" s="981"/>
      <c r="J620" s="982"/>
      <c r="K620" s="982"/>
    </row>
    <row r="621" spans="2:11">
      <c r="B621" s="531"/>
      <c r="C621" s="988" t="s">
        <v>1072</v>
      </c>
      <c r="D621" s="980" t="s">
        <v>1760</v>
      </c>
      <c r="E621" s="985">
        <v>18192</v>
      </c>
      <c r="F621" s="985">
        <v>19365</v>
      </c>
      <c r="H621" s="981"/>
      <c r="I621" s="981"/>
      <c r="J621" s="982"/>
      <c r="K621" s="982"/>
    </row>
    <row r="622" spans="2:11">
      <c r="B622" s="531"/>
      <c r="C622" s="988" t="s">
        <v>1009</v>
      </c>
      <c r="D622" s="980" t="s">
        <v>1761</v>
      </c>
      <c r="E622" s="985">
        <v>13637</v>
      </c>
      <c r="F622" s="985">
        <v>14459</v>
      </c>
      <c r="H622" s="981"/>
      <c r="I622" s="981"/>
      <c r="J622" s="982"/>
      <c r="K622" s="982"/>
    </row>
    <row r="623" spans="2:11">
      <c r="B623" s="531"/>
      <c r="C623" s="988" t="s">
        <v>1074</v>
      </c>
      <c r="D623" s="980" t="s">
        <v>1762</v>
      </c>
      <c r="E623" s="985">
        <v>15461</v>
      </c>
      <c r="F623" s="985">
        <v>16089</v>
      </c>
      <c r="H623" s="981"/>
      <c r="I623" s="981"/>
      <c r="J623" s="982"/>
      <c r="K623" s="982"/>
    </row>
    <row r="624" spans="2:11">
      <c r="B624" s="531"/>
      <c r="C624" s="988" t="s">
        <v>1075</v>
      </c>
      <c r="D624" s="980" t="s">
        <v>1763</v>
      </c>
      <c r="E624" s="985">
        <v>14343</v>
      </c>
      <c r="F624" s="985">
        <v>15959</v>
      </c>
      <c r="H624" s="981"/>
      <c r="I624" s="981"/>
      <c r="J624" s="982"/>
      <c r="K624" s="982"/>
    </row>
    <row r="625" spans="2:11">
      <c r="B625" s="531"/>
      <c r="C625" s="988" t="s">
        <v>1076</v>
      </c>
      <c r="D625" s="980" t="s">
        <v>1764</v>
      </c>
      <c r="E625" s="985">
        <v>16062</v>
      </c>
      <c r="F625" s="985">
        <v>17368</v>
      </c>
      <c r="H625" s="981"/>
      <c r="I625" s="981"/>
      <c r="J625" s="982"/>
      <c r="K625" s="982"/>
    </row>
    <row r="626" spans="2:11">
      <c r="B626" s="531"/>
      <c r="C626" s="988" t="s">
        <v>1077</v>
      </c>
      <c r="D626" s="980" t="s">
        <v>1765</v>
      </c>
      <c r="E626" s="985">
        <v>0</v>
      </c>
      <c r="F626" s="985">
        <v>0</v>
      </c>
      <c r="H626" s="981"/>
      <c r="I626" s="981"/>
      <c r="J626" s="982"/>
      <c r="K626" s="982"/>
    </row>
    <row r="627" spans="2:11">
      <c r="B627" s="531"/>
      <c r="C627" s="988" t="s">
        <v>1078</v>
      </c>
      <c r="D627" s="980" t="s">
        <v>1766</v>
      </c>
      <c r="E627" s="985">
        <v>13815</v>
      </c>
      <c r="F627" s="985">
        <v>14355</v>
      </c>
      <c r="H627" s="981"/>
      <c r="I627" s="981"/>
      <c r="J627" s="982"/>
      <c r="K627" s="982"/>
    </row>
    <row r="628" spans="2:11">
      <c r="B628" s="531"/>
      <c r="C628" s="988" t="s">
        <v>1079</v>
      </c>
      <c r="D628" s="980" t="s">
        <v>1767</v>
      </c>
      <c r="E628" s="985">
        <v>13958</v>
      </c>
      <c r="F628" s="985">
        <v>15114</v>
      </c>
      <c r="H628" s="981"/>
      <c r="I628" s="981"/>
      <c r="J628" s="982"/>
      <c r="K628" s="982"/>
    </row>
    <row r="629" spans="2:11">
      <c r="B629" s="531"/>
      <c r="C629" s="988" t="s">
        <v>1080</v>
      </c>
      <c r="D629" s="980" t="s">
        <v>1768</v>
      </c>
      <c r="E629" s="985">
        <v>16181</v>
      </c>
      <c r="F629" s="985">
        <v>16878</v>
      </c>
      <c r="H629" s="981"/>
      <c r="I629" s="981"/>
      <c r="J629" s="982"/>
      <c r="K629" s="982"/>
    </row>
    <row r="630" spans="2:11">
      <c r="B630" s="531"/>
      <c r="C630" s="988" t="s">
        <v>1081</v>
      </c>
      <c r="D630" s="980" t="s">
        <v>1769</v>
      </c>
      <c r="E630" s="985">
        <v>14804</v>
      </c>
      <c r="F630" s="985">
        <v>15689</v>
      </c>
      <c r="H630" s="981"/>
      <c r="I630" s="981"/>
      <c r="J630" s="982"/>
      <c r="K630" s="982"/>
    </row>
    <row r="631" spans="2:11">
      <c r="B631" s="531"/>
      <c r="C631" s="988" t="s">
        <v>1082</v>
      </c>
      <c r="D631" s="980" t="s">
        <v>1770</v>
      </c>
      <c r="E631" s="985">
        <v>17164</v>
      </c>
      <c r="F631" s="985">
        <v>17686</v>
      </c>
      <c r="H631" s="981"/>
      <c r="I631" s="981"/>
      <c r="J631" s="982"/>
      <c r="K631" s="982"/>
    </row>
    <row r="632" spans="2:11">
      <c r="B632" s="531"/>
      <c r="C632" s="988" t="s">
        <v>1083</v>
      </c>
      <c r="D632" s="980" t="s">
        <v>1771</v>
      </c>
      <c r="E632" s="985">
        <v>16093</v>
      </c>
      <c r="F632" s="985">
        <v>16716</v>
      </c>
      <c r="H632" s="981"/>
      <c r="I632" s="981"/>
      <c r="J632" s="982"/>
      <c r="K632" s="982"/>
    </row>
    <row r="633" spans="2:11">
      <c r="B633" s="531"/>
      <c r="C633" s="988" t="s">
        <v>1084</v>
      </c>
      <c r="D633" s="980" t="s">
        <v>1772</v>
      </c>
      <c r="E633" s="985">
        <v>14913</v>
      </c>
      <c r="F633" s="985">
        <v>15617</v>
      </c>
      <c r="H633" s="981"/>
      <c r="I633" s="981"/>
      <c r="J633" s="982"/>
      <c r="K633" s="982"/>
    </row>
    <row r="634" spans="2:11">
      <c r="B634" s="531"/>
      <c r="C634" s="988" t="s">
        <v>1085</v>
      </c>
      <c r="D634" s="980" t="s">
        <v>1773</v>
      </c>
      <c r="E634" s="985">
        <v>17946</v>
      </c>
      <c r="F634" s="985">
        <v>18980</v>
      </c>
      <c r="H634" s="981"/>
      <c r="I634" s="981"/>
      <c r="J634" s="982"/>
      <c r="K634" s="982"/>
    </row>
    <row r="635" spans="2:11">
      <c r="B635" s="531"/>
      <c r="C635" s="988" t="s">
        <v>1086</v>
      </c>
      <c r="D635" s="980" t="s">
        <v>1774</v>
      </c>
      <c r="E635" s="985">
        <v>21974</v>
      </c>
      <c r="F635" s="985">
        <v>22780</v>
      </c>
      <c r="H635" s="981"/>
      <c r="I635" s="981"/>
      <c r="J635" s="982"/>
      <c r="K635" s="982"/>
    </row>
    <row r="636" spans="2:11">
      <c r="B636" s="531"/>
      <c r="C636" s="988" t="s">
        <v>1087</v>
      </c>
      <c r="D636" s="980" t="s">
        <v>1775</v>
      </c>
      <c r="E636" s="985">
        <v>14251</v>
      </c>
      <c r="F636" s="985">
        <v>15003</v>
      </c>
      <c r="H636" s="981"/>
      <c r="I636" s="981"/>
      <c r="J636" s="982"/>
      <c r="K636" s="982"/>
    </row>
    <row r="637" spans="2:11">
      <c r="B637" s="531"/>
      <c r="C637" s="988" t="s">
        <v>1088</v>
      </c>
      <c r="D637" s="980" t="s">
        <v>1776</v>
      </c>
      <c r="E637" s="985">
        <v>11568</v>
      </c>
      <c r="F637" s="985">
        <v>13076</v>
      </c>
      <c r="H637" s="981"/>
      <c r="I637" s="981"/>
      <c r="J637" s="982"/>
      <c r="K637" s="982"/>
    </row>
    <row r="638" spans="2:11">
      <c r="B638" s="531"/>
      <c r="C638" s="988" t="s">
        <v>1089</v>
      </c>
      <c r="D638" s="980" t="s">
        <v>1777</v>
      </c>
      <c r="E638" s="985">
        <v>15121</v>
      </c>
      <c r="F638" s="985">
        <v>16246</v>
      </c>
      <c r="H638" s="981"/>
      <c r="I638" s="981"/>
      <c r="J638" s="982"/>
      <c r="K638" s="982"/>
    </row>
    <row r="639" spans="2:11">
      <c r="B639" s="531"/>
      <c r="C639" s="988" t="s">
        <v>1090</v>
      </c>
      <c r="D639" s="980" t="s">
        <v>1778</v>
      </c>
      <c r="E639" s="985">
        <v>13236</v>
      </c>
      <c r="F639" s="985">
        <v>14279</v>
      </c>
      <c r="H639" s="981"/>
      <c r="I639" s="981"/>
      <c r="J639" s="982"/>
      <c r="K639" s="982"/>
    </row>
    <row r="640" spans="2:11">
      <c r="B640" s="531"/>
      <c r="C640" s="988" t="s">
        <v>1091</v>
      </c>
      <c r="D640" s="980" t="s">
        <v>1779</v>
      </c>
      <c r="E640" s="985">
        <v>13887</v>
      </c>
      <c r="F640" s="985">
        <v>14444</v>
      </c>
      <c r="H640" s="981"/>
      <c r="I640" s="981"/>
      <c r="J640" s="982"/>
      <c r="K640" s="982"/>
    </row>
    <row r="641" spans="2:11">
      <c r="B641" s="531"/>
      <c r="C641" s="988" t="s">
        <v>1092</v>
      </c>
      <c r="D641" s="980" t="s">
        <v>1780</v>
      </c>
      <c r="E641" s="985">
        <v>12484</v>
      </c>
      <c r="F641" s="985">
        <v>13411</v>
      </c>
      <c r="H641" s="981"/>
      <c r="I641" s="981"/>
      <c r="J641" s="982"/>
      <c r="K641" s="982"/>
    </row>
    <row r="642" spans="2:11">
      <c r="B642" s="531"/>
      <c r="C642" s="988" t="s">
        <v>1093</v>
      </c>
      <c r="D642" s="980" t="s">
        <v>1781</v>
      </c>
      <c r="E642" s="985">
        <v>13289</v>
      </c>
      <c r="F642" s="985">
        <v>14035</v>
      </c>
      <c r="H642" s="981"/>
      <c r="I642" s="981"/>
      <c r="J642" s="982"/>
      <c r="K642" s="982"/>
    </row>
    <row r="643" spans="2:11">
      <c r="B643" s="531"/>
      <c r="C643" s="988" t="s">
        <v>1094</v>
      </c>
      <c r="D643" s="980" t="s">
        <v>1782</v>
      </c>
      <c r="E643" s="985">
        <v>12082</v>
      </c>
      <c r="F643" s="985">
        <v>12811</v>
      </c>
      <c r="H643" s="981"/>
      <c r="I643" s="981"/>
      <c r="J643" s="982"/>
      <c r="K643" s="982"/>
    </row>
    <row r="644" spans="2:11">
      <c r="B644" s="531"/>
      <c r="C644" s="988" t="s">
        <v>1095</v>
      </c>
      <c r="D644" s="980" t="s">
        <v>1783</v>
      </c>
      <c r="E644" s="985">
        <v>14786</v>
      </c>
      <c r="F644" s="985">
        <v>15694</v>
      </c>
      <c r="H644" s="981"/>
      <c r="I644" s="981"/>
      <c r="J644" s="982"/>
      <c r="K644" s="982"/>
    </row>
    <row r="645" spans="2:11">
      <c r="B645" s="531"/>
      <c r="C645" s="988" t="s">
        <v>882</v>
      </c>
      <c r="D645" s="980" t="s">
        <v>1784</v>
      </c>
      <c r="E645" s="985">
        <v>17579</v>
      </c>
      <c r="F645" s="985">
        <v>19455</v>
      </c>
      <c r="H645" s="981"/>
      <c r="I645" s="981"/>
      <c r="J645" s="982"/>
      <c r="K645" s="982"/>
    </row>
    <row r="646" spans="2:11">
      <c r="B646" s="531"/>
      <c r="C646" s="988" t="s">
        <v>1096</v>
      </c>
      <c r="D646" s="980" t="s">
        <v>1785</v>
      </c>
      <c r="E646" s="985">
        <v>13131</v>
      </c>
      <c r="F646" s="985">
        <v>13801</v>
      </c>
      <c r="H646" s="981"/>
      <c r="I646" s="981"/>
      <c r="J646" s="982"/>
      <c r="K646" s="982"/>
    </row>
    <row r="647" spans="2:11">
      <c r="B647" s="531"/>
      <c r="C647" s="988" t="s">
        <v>1097</v>
      </c>
      <c r="D647" s="980" t="s">
        <v>1786</v>
      </c>
      <c r="E647" s="985">
        <v>24355</v>
      </c>
      <c r="F647" s="985">
        <v>25069</v>
      </c>
      <c r="H647" s="981"/>
      <c r="I647" s="981"/>
      <c r="J647" s="982"/>
      <c r="K647" s="982"/>
    </row>
    <row r="648" spans="2:11">
      <c r="B648" s="531"/>
      <c r="C648" s="988" t="s">
        <v>1098</v>
      </c>
      <c r="D648" s="980" t="s">
        <v>1787</v>
      </c>
      <c r="E648" s="985">
        <v>15720</v>
      </c>
      <c r="F648" s="985">
        <v>16588</v>
      </c>
      <c r="H648" s="981"/>
      <c r="I648" s="981"/>
      <c r="J648" s="982"/>
      <c r="K648" s="982"/>
    </row>
    <row r="649" spans="2:11">
      <c r="B649" s="531"/>
      <c r="C649" s="988" t="s">
        <v>1099</v>
      </c>
      <c r="D649" s="980" t="s">
        <v>1788</v>
      </c>
      <c r="E649" s="985">
        <v>19168</v>
      </c>
      <c r="F649" s="985">
        <v>20169</v>
      </c>
      <c r="H649" s="981"/>
      <c r="I649" s="981"/>
      <c r="J649" s="982"/>
      <c r="K649" s="982"/>
    </row>
    <row r="650" spans="2:11">
      <c r="B650" s="531"/>
      <c r="C650" s="988" t="s">
        <v>1100</v>
      </c>
      <c r="D650" s="980" t="s">
        <v>1789</v>
      </c>
      <c r="E650" s="985">
        <v>14772</v>
      </c>
      <c r="F650" s="985">
        <v>15398</v>
      </c>
      <c r="H650" s="981"/>
      <c r="I650" s="981"/>
      <c r="J650" s="982"/>
      <c r="K650" s="982"/>
    </row>
    <row r="651" spans="2:11">
      <c r="B651" s="531"/>
      <c r="C651" s="988" t="s">
        <v>1101</v>
      </c>
      <c r="D651" s="980" t="s">
        <v>1790</v>
      </c>
      <c r="E651" s="985">
        <v>14051</v>
      </c>
      <c r="F651" s="985">
        <v>14956</v>
      </c>
      <c r="H651" s="981"/>
      <c r="I651" s="981"/>
      <c r="J651" s="982"/>
      <c r="K651" s="982"/>
    </row>
    <row r="652" spans="2:11">
      <c r="B652" s="531"/>
      <c r="C652" s="988" t="s">
        <v>1102</v>
      </c>
      <c r="D652" s="980" t="s">
        <v>1791</v>
      </c>
      <c r="E652" s="985">
        <v>19518</v>
      </c>
      <c r="F652" s="985">
        <v>20113</v>
      </c>
      <c r="H652" s="981"/>
      <c r="I652" s="981"/>
      <c r="J652" s="982"/>
      <c r="K652" s="982"/>
    </row>
    <row r="653" spans="2:11">
      <c r="B653" s="531"/>
      <c r="C653" s="988" t="s">
        <v>1103</v>
      </c>
      <c r="D653" s="980" t="s">
        <v>1792</v>
      </c>
      <c r="E653" s="985">
        <v>14477</v>
      </c>
      <c r="F653" s="985">
        <v>15395</v>
      </c>
      <c r="H653" s="981"/>
      <c r="I653" s="981"/>
      <c r="J653" s="982"/>
      <c r="K653" s="982"/>
    </row>
    <row r="654" spans="2:11">
      <c r="B654" s="531"/>
      <c r="C654" s="988" t="s">
        <v>1104</v>
      </c>
      <c r="D654" s="980" t="s">
        <v>1793</v>
      </c>
      <c r="E654" s="985">
        <v>17254</v>
      </c>
      <c r="F654" s="985">
        <v>17827</v>
      </c>
      <c r="H654" s="981"/>
      <c r="I654" s="981"/>
      <c r="J654" s="982"/>
      <c r="K654" s="982"/>
    </row>
    <row r="655" spans="2:11">
      <c r="B655" s="531"/>
      <c r="C655" s="988" t="s">
        <v>1105</v>
      </c>
      <c r="D655" s="980" t="s">
        <v>1794</v>
      </c>
      <c r="E655" s="985">
        <v>13249</v>
      </c>
      <c r="F655" s="985">
        <v>14085</v>
      </c>
      <c r="H655" s="981"/>
      <c r="I655" s="981"/>
      <c r="J655" s="982"/>
      <c r="K655" s="982"/>
    </row>
    <row r="656" spans="2:11">
      <c r="B656" s="531"/>
      <c r="C656" s="988" t="s">
        <v>1106</v>
      </c>
      <c r="D656" s="980" t="s">
        <v>1795</v>
      </c>
      <c r="E656" s="985">
        <v>14863</v>
      </c>
      <c r="F656" s="985">
        <v>15376</v>
      </c>
      <c r="H656" s="981"/>
      <c r="I656" s="981"/>
      <c r="J656" s="982"/>
      <c r="K656" s="982"/>
    </row>
    <row r="657" spans="2:11">
      <c r="B657" s="531"/>
      <c r="C657" s="988" t="s">
        <v>1107</v>
      </c>
      <c r="D657" s="980" t="s">
        <v>1796</v>
      </c>
      <c r="E657" s="985">
        <v>24902</v>
      </c>
      <c r="F657" s="985">
        <v>26660</v>
      </c>
      <c r="H657" s="981"/>
      <c r="I657" s="981"/>
      <c r="J657" s="982"/>
      <c r="K657" s="982"/>
    </row>
    <row r="658" spans="2:11">
      <c r="B658" s="531"/>
      <c r="C658" s="988" t="s">
        <v>1108</v>
      </c>
      <c r="D658" s="980" t="s">
        <v>1797</v>
      </c>
      <c r="E658" s="985">
        <v>13183</v>
      </c>
      <c r="F658" s="985">
        <v>13925</v>
      </c>
      <c r="H658" s="981"/>
      <c r="I658" s="981"/>
      <c r="J658" s="982"/>
      <c r="K658" s="982"/>
    </row>
    <row r="659" spans="2:11">
      <c r="B659" s="531"/>
      <c r="C659" s="988" t="s">
        <v>1109</v>
      </c>
      <c r="D659" s="980" t="s">
        <v>1798</v>
      </c>
      <c r="E659" s="985">
        <v>20793</v>
      </c>
      <c r="F659" s="985">
        <v>21338</v>
      </c>
      <c r="H659" s="981"/>
      <c r="I659" s="981"/>
      <c r="J659" s="982"/>
      <c r="K659" s="982"/>
    </row>
    <row r="660" spans="2:11">
      <c r="B660" s="531"/>
      <c r="C660" s="988" t="s">
        <v>1110</v>
      </c>
      <c r="D660" s="980" t="s">
        <v>1799</v>
      </c>
      <c r="E660" s="985">
        <v>14578</v>
      </c>
      <c r="F660" s="985">
        <v>15459</v>
      </c>
      <c r="H660" s="981"/>
      <c r="I660" s="981"/>
      <c r="J660" s="982"/>
      <c r="K660" s="982"/>
    </row>
    <row r="661" spans="2:11">
      <c r="B661" s="531"/>
      <c r="C661" s="988" t="s">
        <v>1111</v>
      </c>
      <c r="D661" s="980" t="s">
        <v>1800</v>
      </c>
      <c r="E661" s="985">
        <v>13101</v>
      </c>
      <c r="F661" s="985">
        <v>13556</v>
      </c>
      <c r="H661" s="981"/>
      <c r="I661" s="981"/>
      <c r="J661" s="982"/>
      <c r="K661" s="982"/>
    </row>
    <row r="662" spans="2:11">
      <c r="B662" s="531"/>
      <c r="C662" s="988" t="s">
        <v>1112</v>
      </c>
      <c r="D662" s="980" t="s">
        <v>1801</v>
      </c>
      <c r="E662" s="985">
        <v>20115</v>
      </c>
      <c r="F662" s="985">
        <v>20889</v>
      </c>
      <c r="H662" s="981"/>
      <c r="I662" s="981"/>
      <c r="J662" s="982"/>
      <c r="K662" s="982"/>
    </row>
    <row r="663" spans="2:11">
      <c r="B663" s="531"/>
      <c r="C663" s="988" t="s">
        <v>1113</v>
      </c>
      <c r="D663" s="980" t="s">
        <v>1802</v>
      </c>
      <c r="E663" s="985">
        <v>17941</v>
      </c>
      <c r="F663" s="985">
        <v>18838</v>
      </c>
      <c r="H663" s="981"/>
      <c r="I663" s="981"/>
      <c r="J663" s="982"/>
      <c r="K663" s="982"/>
    </row>
    <row r="664" spans="2:11">
      <c r="B664" s="531"/>
      <c r="C664" s="988" t="s">
        <v>1114</v>
      </c>
      <c r="D664" s="980" t="s">
        <v>1803</v>
      </c>
      <c r="E664" s="985">
        <v>24222</v>
      </c>
      <c r="F664" s="985">
        <v>25300</v>
      </c>
      <c r="H664" s="981"/>
      <c r="I664" s="981"/>
      <c r="J664" s="982"/>
      <c r="K664" s="982"/>
    </row>
    <row r="665" spans="2:11">
      <c r="B665" s="531"/>
      <c r="C665" s="988" t="s">
        <v>1115</v>
      </c>
      <c r="D665" s="980" t="s">
        <v>1804</v>
      </c>
      <c r="E665" s="985">
        <v>14884</v>
      </c>
      <c r="F665" s="985">
        <v>15703</v>
      </c>
      <c r="H665" s="981"/>
      <c r="I665" s="981"/>
      <c r="J665" s="982"/>
      <c r="K665" s="982"/>
    </row>
    <row r="666" spans="2:11">
      <c r="B666" s="531"/>
      <c r="C666" s="988" t="s">
        <v>1116</v>
      </c>
      <c r="D666" s="980" t="s">
        <v>1805</v>
      </c>
      <c r="E666" s="985">
        <v>13726</v>
      </c>
      <c r="F666" s="985">
        <v>14491</v>
      </c>
      <c r="H666" s="981"/>
      <c r="I666" s="981"/>
      <c r="J666" s="982"/>
      <c r="K666" s="982"/>
    </row>
    <row r="667" spans="2:11">
      <c r="B667" s="531"/>
      <c r="C667" s="988" t="s">
        <v>1117</v>
      </c>
      <c r="D667" s="980" t="s">
        <v>1806</v>
      </c>
      <c r="E667" s="985">
        <v>11949</v>
      </c>
      <c r="F667" s="985">
        <v>12389</v>
      </c>
      <c r="H667" s="981"/>
      <c r="I667" s="981"/>
      <c r="J667" s="982"/>
      <c r="K667" s="982"/>
    </row>
    <row r="668" spans="2:11">
      <c r="B668" s="531"/>
      <c r="C668" s="988" t="s">
        <v>1118</v>
      </c>
      <c r="D668" s="980" t="s">
        <v>1807</v>
      </c>
      <c r="E668" s="985">
        <v>16265</v>
      </c>
      <c r="F668" s="985">
        <v>16885</v>
      </c>
      <c r="H668" s="981"/>
      <c r="I668" s="981"/>
      <c r="J668" s="982"/>
      <c r="K668" s="982"/>
    </row>
    <row r="669" spans="2:11">
      <c r="B669" s="531"/>
      <c r="C669" s="988" t="s">
        <v>1119</v>
      </c>
      <c r="D669" s="980" t="s">
        <v>1808</v>
      </c>
      <c r="E669" s="985">
        <v>17817</v>
      </c>
      <c r="F669" s="985">
        <v>19000</v>
      </c>
      <c r="H669" s="981"/>
      <c r="I669" s="981"/>
      <c r="J669" s="982"/>
      <c r="K669" s="982"/>
    </row>
    <row r="670" spans="2:11">
      <c r="B670" s="531"/>
      <c r="C670" s="988" t="s">
        <v>1120</v>
      </c>
      <c r="D670" s="980" t="s">
        <v>1809</v>
      </c>
      <c r="E670" s="985">
        <v>15364</v>
      </c>
      <c r="F670" s="985">
        <v>16064</v>
      </c>
      <c r="H670" s="981"/>
      <c r="I670" s="981"/>
      <c r="J670" s="982"/>
      <c r="K670" s="982"/>
    </row>
    <row r="671" spans="2:11">
      <c r="B671" s="531"/>
      <c r="C671" s="988" t="s">
        <v>1121</v>
      </c>
      <c r="D671" s="980" t="s">
        <v>1810</v>
      </c>
      <c r="E671" s="985">
        <v>13204</v>
      </c>
      <c r="F671" s="985">
        <v>13765</v>
      </c>
      <c r="H671" s="981"/>
      <c r="I671" s="981"/>
      <c r="J671" s="982"/>
      <c r="K671" s="982"/>
    </row>
    <row r="672" spans="2:11">
      <c r="B672" s="531"/>
      <c r="C672" s="988" t="s">
        <v>1122</v>
      </c>
      <c r="D672" s="980" t="s">
        <v>1811</v>
      </c>
      <c r="E672" s="985">
        <v>18378</v>
      </c>
      <c r="F672" s="985">
        <v>19322</v>
      </c>
      <c r="H672" s="981"/>
      <c r="I672" s="981"/>
      <c r="J672" s="982"/>
      <c r="K672" s="982"/>
    </row>
    <row r="673" spans="2:11">
      <c r="B673" s="531"/>
      <c r="C673" s="988" t="s">
        <v>1123</v>
      </c>
      <c r="D673" s="980" t="s">
        <v>1812</v>
      </c>
      <c r="E673" s="985">
        <v>12898</v>
      </c>
      <c r="F673" s="985">
        <v>13516</v>
      </c>
      <c r="H673" s="981"/>
      <c r="I673" s="981"/>
      <c r="J673" s="982"/>
      <c r="K673" s="982"/>
    </row>
    <row r="674" spans="2:11">
      <c r="B674" s="531"/>
      <c r="C674" s="988" t="s">
        <v>1124</v>
      </c>
      <c r="D674" s="980" t="s">
        <v>1813</v>
      </c>
      <c r="E674" s="985">
        <v>22717</v>
      </c>
      <c r="F674" s="985">
        <v>24121</v>
      </c>
      <c r="H674" s="981"/>
      <c r="I674" s="981"/>
      <c r="J674" s="982"/>
      <c r="K674" s="982"/>
    </row>
    <row r="675" spans="2:11">
      <c r="B675" s="531"/>
      <c r="C675" s="988" t="s">
        <v>1125</v>
      </c>
      <c r="D675" s="980" t="s">
        <v>1814</v>
      </c>
      <c r="E675" s="985">
        <v>15232</v>
      </c>
      <c r="F675" s="985">
        <v>16454</v>
      </c>
      <c r="H675" s="981"/>
      <c r="I675" s="981"/>
      <c r="J675" s="982"/>
      <c r="K675" s="982"/>
    </row>
    <row r="676" spans="2:11">
      <c r="B676" s="531"/>
      <c r="C676" s="988" t="s">
        <v>1126</v>
      </c>
      <c r="D676" s="980" t="s">
        <v>1815</v>
      </c>
      <c r="E676" s="985">
        <v>14920</v>
      </c>
      <c r="F676" s="985">
        <v>15818</v>
      </c>
      <c r="H676" s="981"/>
      <c r="I676" s="981"/>
      <c r="J676" s="982"/>
      <c r="K676" s="982"/>
    </row>
    <row r="677" spans="2:11">
      <c r="B677" s="531"/>
      <c r="C677" s="988" t="s">
        <v>1127</v>
      </c>
      <c r="D677" s="980" t="s">
        <v>1816</v>
      </c>
      <c r="E677" s="985">
        <v>22515</v>
      </c>
      <c r="F677" s="985">
        <v>25607</v>
      </c>
      <c r="H677" s="981"/>
      <c r="I677" s="981"/>
      <c r="J677" s="982"/>
      <c r="K677" s="982"/>
    </row>
    <row r="678" spans="2:11">
      <c r="B678" s="531"/>
      <c r="C678" s="988" t="s">
        <v>1128</v>
      </c>
      <c r="D678" s="980" t="s">
        <v>1817</v>
      </c>
      <c r="E678" s="985">
        <v>15245</v>
      </c>
      <c r="F678" s="985">
        <v>15971</v>
      </c>
      <c r="H678" s="981"/>
      <c r="I678" s="981"/>
      <c r="J678" s="982"/>
      <c r="K678" s="982"/>
    </row>
    <row r="679" spans="2:11">
      <c r="B679" s="531"/>
      <c r="C679" s="990" t="s">
        <v>1129</v>
      </c>
      <c r="D679" s="991" t="s">
        <v>1818</v>
      </c>
      <c r="E679" s="992">
        <v>26854</v>
      </c>
      <c r="F679" s="992">
        <v>27439</v>
      </c>
      <c r="H679" s="981"/>
      <c r="I679" s="981"/>
      <c r="J679" s="982"/>
      <c r="K679" s="982"/>
    </row>
    <row r="680" spans="2:11">
      <c r="B680" s="531"/>
      <c r="C680" s="993" t="s">
        <v>1130</v>
      </c>
      <c r="D680" s="994" t="s">
        <v>1819</v>
      </c>
      <c r="E680" s="995">
        <v>19205</v>
      </c>
      <c r="F680" s="995">
        <v>20529</v>
      </c>
      <c r="H680" s="981"/>
      <c r="I680" s="981"/>
      <c r="J680" s="982"/>
      <c r="K680" s="982"/>
    </row>
    <row r="681" spans="2:11">
      <c r="B681" s="531"/>
      <c r="C681" s="993" t="s">
        <v>1131</v>
      </c>
      <c r="D681" s="994" t="s">
        <v>1820</v>
      </c>
      <c r="E681" s="995">
        <v>19836</v>
      </c>
      <c r="F681" s="995">
        <v>21062</v>
      </c>
      <c r="H681" s="981"/>
      <c r="I681" s="981"/>
      <c r="J681" s="982"/>
      <c r="K681" s="982"/>
    </row>
    <row r="682" spans="2:11">
      <c r="B682" s="531"/>
      <c r="C682" s="993" t="s">
        <v>1133</v>
      </c>
      <c r="D682" s="994" t="s">
        <v>1821</v>
      </c>
      <c r="E682" s="995">
        <v>19487</v>
      </c>
      <c r="F682" s="995">
        <v>20602</v>
      </c>
      <c r="H682" s="981"/>
      <c r="I682" s="981"/>
      <c r="J682" s="982"/>
      <c r="K682" s="982"/>
    </row>
  </sheetData>
  <sheetProtection algorithmName="SHA-512" hashValue="EJEt2w5FUpKiHaRdM+d2nAtddwuC9NksA5WOJVuIyY94zuv0/hMZ/2Wdbh2V2SO/dtqwilYVwMzcBNu9iihWWA==" saltValue="rFodeKvFpEtmqA/bBJ9+MA==" spinCount="100000" sheet="1" objects="1" scenarios="1"/>
  <conditionalFormatting sqref="E6:F679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G11" sqref="G11"/>
    </sheetView>
  </sheetViews>
  <sheetFormatPr defaultColWidth="8.81640625" defaultRowHeight="15"/>
  <cols>
    <col min="1" max="1" width="8.81640625" style="35"/>
    <col min="2" max="2" width="23.7265625" style="35" bestFit="1" customWidth="1"/>
    <col min="3" max="3" width="2.7265625" style="35" customWidth="1"/>
    <col min="4" max="4" width="26.54296875" style="35" customWidth="1"/>
    <col min="5" max="5" width="34.81640625" style="35" customWidth="1"/>
    <col min="6" max="16384" width="8.81640625" style="35"/>
  </cols>
  <sheetData>
    <row r="1" spans="2:5" ht="15.5" thickBot="1"/>
    <row r="2" spans="2:5">
      <c r="B2" s="533"/>
      <c r="C2" s="866"/>
      <c r="D2" s="866"/>
      <c r="E2" s="867"/>
    </row>
    <row r="3" spans="2:5">
      <c r="B3" s="534"/>
      <c r="E3" s="44"/>
    </row>
    <row r="4" spans="2:5">
      <c r="B4" s="534"/>
      <c r="E4" s="44"/>
    </row>
    <row r="5" spans="2:5">
      <c r="B5" s="534"/>
      <c r="E5" s="44"/>
    </row>
    <row r="6" spans="2:5">
      <c r="B6" s="534"/>
      <c r="E6" s="44"/>
    </row>
    <row r="7" spans="2:5" ht="18" customHeight="1">
      <c r="B7" s="534"/>
      <c r="E7" s="44"/>
    </row>
    <row r="8" spans="2:5" ht="36.75" customHeight="1">
      <c r="B8" s="1003" t="s">
        <v>1826</v>
      </c>
      <c r="C8" s="1004"/>
      <c r="D8" s="1004"/>
      <c r="E8" s="1005"/>
    </row>
    <row r="9" spans="2:5" ht="15.5">
      <c r="B9" s="998"/>
      <c r="C9" s="999"/>
      <c r="D9" s="999"/>
      <c r="E9" s="44"/>
    </row>
    <row r="10" spans="2:5">
      <c r="B10" s="534"/>
      <c r="E10" s="44"/>
    </row>
    <row r="11" spans="2:5" ht="60" customHeight="1">
      <c r="B11" s="1000" t="s">
        <v>445</v>
      </c>
      <c r="C11" s="1001"/>
      <c r="D11" s="1001"/>
      <c r="E11" s="1002"/>
    </row>
    <row r="12" spans="2:5">
      <c r="B12" s="535"/>
      <c r="C12" s="536"/>
      <c r="D12" s="536"/>
      <c r="E12" s="44"/>
    </row>
    <row r="13" spans="2:5">
      <c r="B13" s="863" t="s">
        <v>139</v>
      </c>
      <c r="C13" s="538"/>
      <c r="D13" s="653" t="s">
        <v>446</v>
      </c>
      <c r="E13" s="696"/>
    </row>
    <row r="14" spans="2:5">
      <c r="B14" s="863" t="s">
        <v>149</v>
      </c>
      <c r="C14" s="538"/>
      <c r="D14" s="653" t="s">
        <v>447</v>
      </c>
      <c r="E14" s="696"/>
    </row>
    <row r="15" spans="2:5">
      <c r="B15" s="863" t="s">
        <v>140</v>
      </c>
      <c r="C15" s="538"/>
      <c r="D15" s="653" t="s">
        <v>448</v>
      </c>
      <c r="E15" s="696"/>
    </row>
    <row r="16" spans="2:5">
      <c r="B16" s="863" t="s">
        <v>141</v>
      </c>
      <c r="C16" s="538"/>
      <c r="D16" s="654" t="s">
        <v>449</v>
      </c>
      <c r="E16" s="697"/>
    </row>
    <row r="17" spans="2:5">
      <c r="B17" s="537"/>
      <c r="C17" s="42"/>
      <c r="E17" s="44"/>
    </row>
    <row r="18" spans="2:5">
      <c r="B18" s="865" t="s">
        <v>164</v>
      </c>
      <c r="C18" s="42"/>
      <c r="D18" s="655" t="s">
        <v>1823</v>
      </c>
      <c r="E18" s="44"/>
    </row>
    <row r="19" spans="2:5">
      <c r="B19" s="537"/>
      <c r="C19" s="42"/>
      <c r="E19" s="44"/>
    </row>
    <row r="20" spans="2:5">
      <c r="B20" s="864" t="s">
        <v>410</v>
      </c>
      <c r="C20" s="43"/>
      <c r="D20" s="655" t="s">
        <v>1825</v>
      </c>
      <c r="E20" s="44"/>
    </row>
    <row r="21" spans="2:5" ht="27.75" customHeight="1">
      <c r="B21" s="887"/>
      <c r="C21" s="42"/>
      <c r="E21" s="44"/>
    </row>
    <row r="22" spans="2:5">
      <c r="B22" s="868"/>
      <c r="C22" s="42"/>
      <c r="E22" s="44"/>
    </row>
    <row r="23" spans="2:5">
      <c r="B23" s="868"/>
      <c r="C23" s="42"/>
      <c r="E23" s="44"/>
    </row>
    <row r="24" spans="2:5" ht="15.5" thickBot="1">
      <c r="B24" s="869"/>
      <c r="C24" s="870"/>
      <c r="D24" s="870"/>
      <c r="E24" s="652"/>
    </row>
  </sheetData>
  <sheetProtection algorithmName="SHA-512" hashValue="PLbwwC7R4HDCB2FAvAJyXMIqMk1qxuleGH4m1yO2xCE7m5rGAa/gwLjgySUrGHmFVzY1uZmpkY0s1ur+5gBwZg==" saltValue="bhBB9obvnPRyeIhcxOHeuw==" spinCount="100000" sheet="1" objects="1" scenarios="1"/>
  <sortState xmlns:xlrd2="http://schemas.microsoft.com/office/spreadsheetml/2017/richdata2" ref="D27:D31">
    <sortCondition ref="D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8 D20">
    <cfRule type="cellIs" dxfId="45" priority="37" operator="equal">
      <formula>"Select from dropdown list →"</formula>
    </cfRule>
  </conditionalFormatting>
  <conditionalFormatting sqref="D13:E13">
    <cfRule type="expression" dxfId="44" priority="11">
      <formula>$D$13="enter name"</formula>
    </cfRule>
  </conditionalFormatting>
  <conditionalFormatting sqref="D14:E14">
    <cfRule type="expression" dxfId="43" priority="40">
      <formula>$D$14="enter title"</formula>
    </cfRule>
  </conditionalFormatting>
  <conditionalFormatting sqref="D15:E15">
    <cfRule type="expression" dxfId="42" priority="39">
      <formula>$D$15="enter email address"</formula>
    </cfRule>
  </conditionalFormatting>
  <conditionalFormatting sqref="D16:E16">
    <cfRule type="expression" dxfId="41" priority="38">
      <formula>$D$16="enter phone number"</formula>
    </cfRule>
  </conditionalFormatting>
  <conditionalFormatting sqref="E13">
    <cfRule type="cellIs" dxfId="40" priority="7" operator="equal">
      <formula>"enter name"</formula>
    </cfRule>
  </conditionalFormatting>
  <conditionalFormatting sqref="E14">
    <cfRule type="cellIs" dxfId="39" priority="10" operator="equal">
      <formula>"enter title"</formula>
    </cfRule>
  </conditionalFormatting>
  <conditionalFormatting sqref="E15">
    <cfRule type="cellIs" dxfId="38" priority="9" operator="equal">
      <formula>"enter email address"</formula>
    </cfRule>
  </conditionalFormatting>
  <conditionalFormatting sqref="E16">
    <cfRule type="cellIs" dxfId="37" priority="8" operator="equal">
      <formula>"enter phone number"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C77" sqref="C77"/>
    </sheetView>
  </sheetViews>
  <sheetFormatPr defaultColWidth="11.81640625" defaultRowHeight="15"/>
  <cols>
    <col min="1" max="1" width="2" style="35" customWidth="1"/>
    <col min="2" max="2" width="20.81640625" style="35" customWidth="1"/>
    <col min="3" max="3" width="40.81640625" style="35" bestFit="1" customWidth="1"/>
    <col min="4" max="8" width="18.26953125" style="35" customWidth="1"/>
    <col min="9" max="9" width="11.81640625" bestFit="1" customWidth="1"/>
    <col min="10" max="10" width="15.7265625" customWidth="1"/>
    <col min="11" max="12" width="17.54296875" customWidth="1"/>
    <col min="13" max="17" width="17.54296875" bestFit="1" customWidth="1"/>
    <col min="18" max="21" width="15.7265625" customWidth="1"/>
  </cols>
  <sheetData>
    <row r="1" spans="1:12">
      <c r="A1" s="87"/>
      <c r="B1" s="87"/>
      <c r="C1" s="87"/>
      <c r="D1" s="87"/>
      <c r="E1" s="87"/>
      <c r="F1" s="87"/>
      <c r="G1" s="87"/>
      <c r="H1" s="87"/>
      <c r="I1" s="33"/>
    </row>
    <row r="2" spans="1:12">
      <c r="A2" s="87"/>
      <c r="B2" s="88" t="str">
        <f>UPPER('4) Pre-Opening Period Budget'!B2)</f>
        <v>PLEASE ENTER SCHOOL NAME ON TAB - "1) SCHOOL INFORMATION"</v>
      </c>
      <c r="C2" s="89"/>
      <c r="D2" s="88"/>
      <c r="E2" s="90"/>
      <c r="F2" s="91"/>
      <c r="G2" s="91"/>
      <c r="H2" s="91"/>
      <c r="I2" s="33"/>
    </row>
    <row r="3" spans="1:12">
      <c r="A3" s="87"/>
      <c r="B3" s="88" t="str">
        <f>CharterPeriod</f>
        <v>2026-27 through 2030-31</v>
      </c>
      <c r="C3" s="92"/>
      <c r="D3" s="92"/>
      <c r="E3" s="92"/>
      <c r="F3" s="92"/>
      <c r="G3" s="92"/>
      <c r="H3" s="92"/>
      <c r="I3" s="33"/>
    </row>
    <row r="4" spans="1:12">
      <c r="A4" s="87"/>
      <c r="B4" s="93"/>
      <c r="C4" s="93"/>
      <c r="D4" s="93"/>
      <c r="E4" s="93"/>
      <c r="F4" s="93"/>
      <c r="G4" s="93"/>
      <c r="H4" s="93"/>
      <c r="I4" s="33"/>
    </row>
    <row r="5" spans="1:12">
      <c r="A5" s="97"/>
      <c r="B5" s="524" t="s">
        <v>276</v>
      </c>
      <c r="C5" s="524"/>
      <c r="D5" s="524"/>
      <c r="E5" s="524"/>
      <c r="F5" s="524"/>
      <c r="G5" s="524"/>
      <c r="H5" s="524"/>
      <c r="I5" s="524"/>
    </row>
    <row r="6" spans="1:12">
      <c r="A6" s="87"/>
      <c r="B6" s="41" t="s">
        <v>147</v>
      </c>
      <c r="C6" s="41" t="s">
        <v>199</v>
      </c>
      <c r="D6" s="20" t="str">
        <f>CONTROL!$G$19</f>
        <v>2026-27</v>
      </c>
      <c r="E6" s="20" t="str">
        <f>CONTROL!$G$20</f>
        <v>2027-28</v>
      </c>
      <c r="F6" s="20" t="str">
        <f>CONTROL!$G$21</f>
        <v>2028-29</v>
      </c>
      <c r="G6" s="20" t="str">
        <f>CONTROL!$G$22</f>
        <v>2029-30</v>
      </c>
      <c r="H6" s="971" t="str">
        <f>CONTROL!$G$23</f>
        <v>2030-31</v>
      </c>
      <c r="I6" s="968" t="s">
        <v>454</v>
      </c>
    </row>
    <row r="7" spans="1:12">
      <c r="A7" s="87"/>
      <c r="B7" s="94" t="s">
        <v>177</v>
      </c>
      <c r="C7" s="94" t="s">
        <v>201</v>
      </c>
      <c r="D7" s="963"/>
      <c r="E7" s="963"/>
      <c r="F7" s="963"/>
      <c r="G7" s="963"/>
      <c r="H7" s="970"/>
      <c r="I7" s="967"/>
      <c r="L7" s="859"/>
    </row>
    <row r="8" spans="1:12">
      <c r="A8" s="87"/>
      <c r="B8" s="94" t="s">
        <v>178</v>
      </c>
      <c r="C8" s="94" t="s">
        <v>201</v>
      </c>
      <c r="D8" s="963"/>
      <c r="E8" s="963"/>
      <c r="F8" s="963"/>
      <c r="G8" s="963"/>
      <c r="H8" s="970"/>
      <c r="I8" s="967"/>
    </row>
    <row r="9" spans="1:12">
      <c r="A9" s="87"/>
      <c r="B9" s="94" t="s">
        <v>179</v>
      </c>
      <c r="C9" s="94" t="s">
        <v>201</v>
      </c>
      <c r="D9" s="963"/>
      <c r="E9" s="963"/>
      <c r="F9" s="963"/>
      <c r="G9" s="963"/>
      <c r="H9" s="970"/>
      <c r="I9" s="967"/>
    </row>
    <row r="10" spans="1:12">
      <c r="A10" s="87"/>
      <c r="B10" s="94" t="s">
        <v>180</v>
      </c>
      <c r="C10" s="94" t="s">
        <v>201</v>
      </c>
      <c r="D10" s="963"/>
      <c r="E10" s="963"/>
      <c r="F10" s="963"/>
      <c r="G10" s="963"/>
      <c r="H10" s="970"/>
      <c r="I10" s="967"/>
    </row>
    <row r="11" spans="1:12">
      <c r="A11" s="87"/>
      <c r="B11" s="94" t="s">
        <v>181</v>
      </c>
      <c r="C11" s="94" t="s">
        <v>201</v>
      </c>
      <c r="D11" s="963"/>
      <c r="E11" s="963"/>
      <c r="F11" s="963"/>
      <c r="G11" s="963"/>
      <c r="H11" s="970"/>
      <c r="I11" s="967"/>
    </row>
    <row r="12" spans="1:12">
      <c r="A12" s="87"/>
      <c r="B12" s="94" t="s">
        <v>182</v>
      </c>
      <c r="C12" s="525" t="s">
        <v>450</v>
      </c>
      <c r="D12" s="963"/>
      <c r="E12" s="963"/>
      <c r="F12" s="963"/>
      <c r="G12" s="963"/>
      <c r="H12" s="970"/>
      <c r="I12" s="967"/>
    </row>
    <row r="13" spans="1:12">
      <c r="A13" s="87"/>
      <c r="B13" s="94" t="s">
        <v>183</v>
      </c>
      <c r="C13" s="94" t="s">
        <v>202</v>
      </c>
      <c r="D13" s="963"/>
      <c r="E13" s="963"/>
      <c r="F13" s="963"/>
      <c r="G13" s="963"/>
      <c r="H13" s="970"/>
      <c r="I13" s="967"/>
    </row>
    <row r="14" spans="1:12">
      <c r="A14" s="87"/>
      <c r="B14" s="94" t="s">
        <v>184</v>
      </c>
      <c r="C14" s="94" t="s">
        <v>202</v>
      </c>
      <c r="D14" s="963"/>
      <c r="E14" s="963"/>
      <c r="F14" s="963"/>
      <c r="G14" s="963"/>
      <c r="H14" s="970"/>
      <c r="I14" s="967"/>
    </row>
    <row r="15" spans="1:12">
      <c r="A15" s="87"/>
      <c r="B15" s="94" t="s">
        <v>185</v>
      </c>
      <c r="C15" s="94" t="s">
        <v>202</v>
      </c>
      <c r="D15" s="963"/>
      <c r="E15" s="963"/>
      <c r="F15" s="963"/>
      <c r="G15" s="963"/>
      <c r="H15" s="970"/>
      <c r="I15" s="967"/>
    </row>
    <row r="16" spans="1:12">
      <c r="A16" s="87"/>
      <c r="B16" s="94" t="s">
        <v>186</v>
      </c>
      <c r="C16" s="94" t="s">
        <v>203</v>
      </c>
      <c r="D16" s="963"/>
      <c r="E16" s="963"/>
      <c r="F16" s="963"/>
      <c r="G16" s="963"/>
      <c r="H16" s="970"/>
      <c r="I16" s="967"/>
    </row>
    <row r="17" spans="1:9">
      <c r="A17" s="87"/>
      <c r="B17" s="94" t="s">
        <v>187</v>
      </c>
      <c r="C17" s="94" t="s">
        <v>203</v>
      </c>
      <c r="D17" s="963"/>
      <c r="E17" s="963"/>
      <c r="F17" s="963"/>
      <c r="G17" s="963"/>
      <c r="H17" s="970"/>
      <c r="I17" s="967"/>
    </row>
    <row r="18" spans="1:9">
      <c r="A18" s="87"/>
      <c r="B18" s="94" t="s">
        <v>188</v>
      </c>
      <c r="C18" s="94" t="s">
        <v>203</v>
      </c>
      <c r="D18" s="963"/>
      <c r="E18" s="963"/>
      <c r="F18" s="963"/>
      <c r="G18" s="963"/>
      <c r="H18" s="970"/>
      <c r="I18" s="967"/>
    </row>
    <row r="19" spans="1:9">
      <c r="A19" s="87"/>
      <c r="B19" s="94" t="s">
        <v>189</v>
      </c>
      <c r="C19" s="94" t="s">
        <v>203</v>
      </c>
      <c r="D19" s="963"/>
      <c r="E19" s="963"/>
      <c r="F19" s="963"/>
      <c r="G19" s="963"/>
      <c r="H19" s="970"/>
      <c r="I19" s="967"/>
    </row>
    <row r="20" spans="1:9">
      <c r="A20" s="87"/>
      <c r="B20" s="1006" t="s">
        <v>451</v>
      </c>
      <c r="C20" s="1007"/>
      <c r="D20" s="963"/>
      <c r="E20" s="963"/>
      <c r="F20" s="963"/>
      <c r="G20" s="963"/>
      <c r="H20" s="970"/>
      <c r="I20" s="967"/>
    </row>
    <row r="21" spans="1:9">
      <c r="A21" s="87"/>
      <c r="B21" s="1006" t="s">
        <v>99</v>
      </c>
      <c r="C21" s="1007"/>
      <c r="D21" s="964">
        <f>SUM(D7:D20)</f>
        <v>0</v>
      </c>
      <c r="E21" s="964">
        <f>SUM(E7:E20)</f>
        <v>0</v>
      </c>
      <c r="F21" s="964">
        <f>SUM(F7:F20)</f>
        <v>0</v>
      </c>
      <c r="G21" s="964">
        <f>SUM(G7:G20)</f>
        <v>0</v>
      </c>
      <c r="H21" s="969">
        <f>SUM(H7:H20)</f>
        <v>0</v>
      </c>
      <c r="I21" s="966"/>
    </row>
    <row r="22" spans="1:9">
      <c r="A22" s="87"/>
      <c r="B22" s="95"/>
      <c r="C22" s="95"/>
      <c r="D22" s="96"/>
      <c r="E22" s="96"/>
      <c r="F22" s="96"/>
      <c r="G22" s="96"/>
      <c r="H22" s="96"/>
      <c r="I22" s="33"/>
    </row>
    <row r="23" spans="1:9">
      <c r="A23" s="98"/>
      <c r="B23" s="524" t="s">
        <v>306</v>
      </c>
      <c r="C23" s="524"/>
      <c r="D23" s="524"/>
      <c r="E23" s="524"/>
      <c r="F23" s="524"/>
      <c r="G23" s="524"/>
      <c r="H23" s="524"/>
      <c r="I23" s="33"/>
    </row>
    <row r="24" spans="1:9">
      <c r="A24" s="98"/>
      <c r="B24" s="41" t="s">
        <v>147</v>
      </c>
      <c r="C24" s="41" t="s">
        <v>199</v>
      </c>
      <c r="D24" s="20" t="str">
        <f>CONTROL!$G$19</f>
        <v>2026-27</v>
      </c>
      <c r="E24" s="20" t="str">
        <f>CONTROL!$G$20</f>
        <v>2027-28</v>
      </c>
      <c r="F24" s="20" t="str">
        <f>CONTROL!$G$21</f>
        <v>2028-29</v>
      </c>
      <c r="G24" s="20" t="str">
        <f>CONTROL!$G$22</f>
        <v>2029-30</v>
      </c>
      <c r="H24" s="20" t="str">
        <f>CONTROL!$G$23</f>
        <v>2030-31</v>
      </c>
      <c r="I24" s="33"/>
    </row>
    <row r="25" spans="1:9">
      <c r="A25" s="98"/>
      <c r="B25" s="94" t="s">
        <v>177</v>
      </c>
      <c r="C25" s="94" t="s">
        <v>201</v>
      </c>
      <c r="D25" s="963"/>
      <c r="E25" s="963"/>
      <c r="F25" s="963"/>
      <c r="G25" s="963"/>
      <c r="H25" s="963"/>
      <c r="I25" s="33"/>
    </row>
    <row r="26" spans="1:9">
      <c r="A26" s="98"/>
      <c r="B26" s="94" t="s">
        <v>178</v>
      </c>
      <c r="C26" s="94" t="s">
        <v>201</v>
      </c>
      <c r="D26" s="963"/>
      <c r="E26" s="963"/>
      <c r="F26" s="963"/>
      <c r="G26" s="963"/>
      <c r="H26" s="963"/>
      <c r="I26" s="33"/>
    </row>
    <row r="27" spans="1:9">
      <c r="A27" s="98"/>
      <c r="B27" s="94" t="s">
        <v>179</v>
      </c>
      <c r="C27" s="94" t="s">
        <v>201</v>
      </c>
      <c r="D27" s="963"/>
      <c r="E27" s="963"/>
      <c r="F27" s="963"/>
      <c r="G27" s="963"/>
      <c r="H27" s="963"/>
      <c r="I27" s="33"/>
    </row>
    <row r="28" spans="1:9">
      <c r="A28" s="98"/>
      <c r="B28" s="94" t="s">
        <v>180</v>
      </c>
      <c r="C28" s="94" t="s">
        <v>201</v>
      </c>
      <c r="D28" s="963"/>
      <c r="E28" s="963"/>
      <c r="F28" s="963"/>
      <c r="G28" s="963"/>
      <c r="H28" s="963"/>
      <c r="I28" s="33"/>
    </row>
    <row r="29" spans="1:9">
      <c r="A29" s="98"/>
      <c r="B29" s="94" t="s">
        <v>181</v>
      </c>
      <c r="C29" s="94" t="s">
        <v>201</v>
      </c>
      <c r="D29" s="963"/>
      <c r="E29" s="963"/>
      <c r="F29" s="963"/>
      <c r="G29" s="963"/>
      <c r="H29" s="963"/>
      <c r="I29" s="33"/>
    </row>
    <row r="30" spans="1:9">
      <c r="A30" s="98"/>
      <c r="B30" s="94" t="s">
        <v>182</v>
      </c>
      <c r="C30" s="698" t="str">
        <f>IF(AND(SUM(D12:H12)=0,$C$12=CONTROL!$B$45),"Elementary/Middle School",IF($C$12&lt;&gt;CONTROL!$B$45,$C$12,"Complete Cell C12 Above"))</f>
        <v>Elementary/Middle School</v>
      </c>
      <c r="D30" s="963"/>
      <c r="E30" s="963"/>
      <c r="F30" s="963"/>
      <c r="G30" s="963"/>
      <c r="H30" s="963"/>
      <c r="I30" s="33"/>
    </row>
    <row r="31" spans="1:9">
      <c r="B31" s="94" t="s">
        <v>183</v>
      </c>
      <c r="C31" s="94" t="s">
        <v>202</v>
      </c>
      <c r="D31" s="963"/>
      <c r="E31" s="963"/>
      <c r="F31" s="963"/>
      <c r="G31" s="963"/>
      <c r="H31" s="963"/>
      <c r="I31" s="33"/>
    </row>
    <row r="32" spans="1:9">
      <c r="B32" s="94" t="s">
        <v>184</v>
      </c>
      <c r="C32" s="94" t="s">
        <v>202</v>
      </c>
      <c r="D32" s="963"/>
      <c r="E32" s="963"/>
      <c r="F32" s="963"/>
      <c r="G32" s="963"/>
      <c r="H32" s="963"/>
      <c r="I32" s="33"/>
    </row>
    <row r="33" spans="2:9">
      <c r="B33" s="94" t="s">
        <v>185</v>
      </c>
      <c r="C33" s="94" t="s">
        <v>202</v>
      </c>
      <c r="D33" s="963"/>
      <c r="E33" s="963"/>
      <c r="F33" s="963"/>
      <c r="G33" s="963"/>
      <c r="H33" s="963"/>
      <c r="I33" s="33"/>
    </row>
    <row r="34" spans="2:9">
      <c r="B34" s="94" t="s">
        <v>186</v>
      </c>
      <c r="C34" s="94" t="s">
        <v>203</v>
      </c>
      <c r="D34" s="963"/>
      <c r="E34" s="963"/>
      <c r="F34" s="963"/>
      <c r="G34" s="963"/>
      <c r="H34" s="963"/>
      <c r="I34" s="33"/>
    </row>
    <row r="35" spans="2:9">
      <c r="B35" s="94" t="s">
        <v>187</v>
      </c>
      <c r="C35" s="94" t="s">
        <v>203</v>
      </c>
      <c r="D35" s="963"/>
      <c r="E35" s="963"/>
      <c r="F35" s="963"/>
      <c r="G35" s="963"/>
      <c r="H35" s="963"/>
      <c r="I35" s="33"/>
    </row>
    <row r="36" spans="2:9">
      <c r="B36" s="94" t="s">
        <v>188</v>
      </c>
      <c r="C36" s="94" t="s">
        <v>203</v>
      </c>
      <c r="D36" s="963"/>
      <c r="E36" s="963"/>
      <c r="F36" s="963"/>
      <c r="G36" s="963"/>
      <c r="H36" s="963"/>
      <c r="I36" s="33"/>
    </row>
    <row r="37" spans="2:9">
      <c r="B37" s="94" t="s">
        <v>189</v>
      </c>
      <c r="C37" s="94" t="s">
        <v>203</v>
      </c>
      <c r="D37" s="963"/>
      <c r="E37" s="963"/>
      <c r="F37" s="963"/>
      <c r="G37" s="963"/>
      <c r="H37" s="963"/>
      <c r="I37" s="33"/>
    </row>
    <row r="38" spans="2:9">
      <c r="B38" s="1006" t="s">
        <v>451</v>
      </c>
      <c r="C38" s="1007"/>
      <c r="D38" s="963"/>
      <c r="E38" s="963"/>
      <c r="F38" s="963"/>
      <c r="G38" s="963"/>
      <c r="H38" s="963"/>
      <c r="I38" s="33"/>
    </row>
    <row r="39" spans="2:9">
      <c r="B39" s="1006" t="s">
        <v>99</v>
      </c>
      <c r="C39" s="1007"/>
      <c r="D39" s="964">
        <f>SUM(D25:D38)</f>
        <v>0</v>
      </c>
      <c r="E39" s="964">
        <f>SUM(E25:E38)</f>
        <v>0</v>
      </c>
      <c r="F39" s="964">
        <f>SUM(F25:F38)</f>
        <v>0</v>
      </c>
      <c r="G39" s="964">
        <f>SUM(G25:G38)</f>
        <v>0</v>
      </c>
      <c r="H39" s="964">
        <f>SUM(H25:H38)</f>
        <v>0</v>
      </c>
      <c r="I39" s="33"/>
    </row>
    <row r="40" spans="2:9">
      <c r="I40" s="33"/>
    </row>
    <row r="41" spans="2:9">
      <c r="B41" s="524" t="s">
        <v>307</v>
      </c>
      <c r="C41" s="524"/>
      <c r="D41" s="524"/>
      <c r="E41" s="524"/>
      <c r="F41" s="524"/>
      <c r="G41" s="524"/>
      <c r="H41" s="524"/>
      <c r="I41" s="33"/>
    </row>
    <row r="42" spans="2:9">
      <c r="B42" s="41" t="s">
        <v>147</v>
      </c>
      <c r="C42" s="41" t="s">
        <v>199</v>
      </c>
      <c r="D42" s="20" t="str">
        <f>CONTROL!$G$19</f>
        <v>2026-27</v>
      </c>
      <c r="E42" s="20" t="str">
        <f>CONTROL!$G$20</f>
        <v>2027-28</v>
      </c>
      <c r="F42" s="20" t="str">
        <f>CONTROL!$G$21</f>
        <v>2028-29</v>
      </c>
      <c r="G42" s="20" t="str">
        <f>CONTROL!$G$22</f>
        <v>2029-30</v>
      </c>
      <c r="H42" s="20" t="str">
        <f>CONTROL!$G$23</f>
        <v>2030-31</v>
      </c>
      <c r="I42" s="33"/>
    </row>
    <row r="43" spans="2:9">
      <c r="B43" s="94" t="s">
        <v>177</v>
      </c>
      <c r="C43" s="94" t="s">
        <v>201</v>
      </c>
      <c r="D43" s="965">
        <f t="shared" ref="D43:H55" si="0">IFERROR(ROUND(D7/D25,0),0)</f>
        <v>0</v>
      </c>
      <c r="E43" s="965">
        <f t="shared" si="0"/>
        <v>0</v>
      </c>
      <c r="F43" s="965">
        <f t="shared" si="0"/>
        <v>0</v>
      </c>
      <c r="G43" s="965">
        <f t="shared" si="0"/>
        <v>0</v>
      </c>
      <c r="H43" s="965">
        <f t="shared" si="0"/>
        <v>0</v>
      </c>
      <c r="I43" s="33"/>
    </row>
    <row r="44" spans="2:9">
      <c r="B44" s="94" t="s">
        <v>178</v>
      </c>
      <c r="C44" s="94" t="s">
        <v>201</v>
      </c>
      <c r="D44" s="965">
        <f t="shared" si="0"/>
        <v>0</v>
      </c>
      <c r="E44" s="965">
        <f t="shared" si="0"/>
        <v>0</v>
      </c>
      <c r="F44" s="965">
        <f t="shared" si="0"/>
        <v>0</v>
      </c>
      <c r="G44" s="965">
        <f t="shared" si="0"/>
        <v>0</v>
      </c>
      <c r="H44" s="965">
        <f t="shared" si="0"/>
        <v>0</v>
      </c>
      <c r="I44" s="33"/>
    </row>
    <row r="45" spans="2:9">
      <c r="B45" s="94" t="s">
        <v>179</v>
      </c>
      <c r="C45" s="94" t="s">
        <v>201</v>
      </c>
      <c r="D45" s="965">
        <f t="shared" si="0"/>
        <v>0</v>
      </c>
      <c r="E45" s="965">
        <f t="shared" si="0"/>
        <v>0</v>
      </c>
      <c r="F45" s="965">
        <f t="shared" si="0"/>
        <v>0</v>
      </c>
      <c r="G45" s="965">
        <f t="shared" si="0"/>
        <v>0</v>
      </c>
      <c r="H45" s="965">
        <f t="shared" si="0"/>
        <v>0</v>
      </c>
      <c r="I45" s="33"/>
    </row>
    <row r="46" spans="2:9">
      <c r="B46" s="94" t="s">
        <v>180</v>
      </c>
      <c r="C46" s="94" t="s">
        <v>201</v>
      </c>
      <c r="D46" s="965">
        <f t="shared" si="0"/>
        <v>0</v>
      </c>
      <c r="E46" s="965">
        <f t="shared" si="0"/>
        <v>0</v>
      </c>
      <c r="F46" s="965">
        <f t="shared" si="0"/>
        <v>0</v>
      </c>
      <c r="G46" s="965">
        <f t="shared" si="0"/>
        <v>0</v>
      </c>
      <c r="H46" s="965">
        <f t="shared" si="0"/>
        <v>0</v>
      </c>
      <c r="I46" s="33"/>
    </row>
    <row r="47" spans="2:9">
      <c r="B47" s="94" t="s">
        <v>181</v>
      </c>
      <c r="C47" s="94" t="s">
        <v>201</v>
      </c>
      <c r="D47" s="965">
        <f t="shared" si="0"/>
        <v>0</v>
      </c>
      <c r="E47" s="965">
        <f t="shared" si="0"/>
        <v>0</v>
      </c>
      <c r="F47" s="965">
        <f t="shared" si="0"/>
        <v>0</v>
      </c>
      <c r="G47" s="965">
        <f t="shared" si="0"/>
        <v>0</v>
      </c>
      <c r="H47" s="965">
        <f t="shared" si="0"/>
        <v>0</v>
      </c>
      <c r="I47" s="33"/>
    </row>
    <row r="48" spans="2:9">
      <c r="B48" s="94" t="s">
        <v>182</v>
      </c>
      <c r="C48" s="698" t="str">
        <f>C30</f>
        <v>Elementary/Middle School</v>
      </c>
      <c r="D48" s="965">
        <f t="shared" si="0"/>
        <v>0</v>
      </c>
      <c r="E48" s="965">
        <f t="shared" si="0"/>
        <v>0</v>
      </c>
      <c r="F48" s="965">
        <f t="shared" si="0"/>
        <v>0</v>
      </c>
      <c r="G48" s="965">
        <f t="shared" si="0"/>
        <v>0</v>
      </c>
      <c r="H48" s="965">
        <f t="shared" si="0"/>
        <v>0</v>
      </c>
      <c r="I48" s="33"/>
    </row>
    <row r="49" spans="2:9">
      <c r="B49" s="94" t="s">
        <v>183</v>
      </c>
      <c r="C49" s="94" t="s">
        <v>202</v>
      </c>
      <c r="D49" s="965">
        <f t="shared" si="0"/>
        <v>0</v>
      </c>
      <c r="E49" s="965">
        <f t="shared" si="0"/>
        <v>0</v>
      </c>
      <c r="F49" s="965">
        <f t="shared" si="0"/>
        <v>0</v>
      </c>
      <c r="G49" s="965">
        <f t="shared" si="0"/>
        <v>0</v>
      </c>
      <c r="H49" s="965">
        <f t="shared" si="0"/>
        <v>0</v>
      </c>
      <c r="I49" s="33"/>
    </row>
    <row r="50" spans="2:9">
      <c r="B50" s="94" t="s">
        <v>184</v>
      </c>
      <c r="C50" s="94" t="s">
        <v>202</v>
      </c>
      <c r="D50" s="965">
        <f t="shared" si="0"/>
        <v>0</v>
      </c>
      <c r="E50" s="965">
        <f t="shared" si="0"/>
        <v>0</v>
      </c>
      <c r="F50" s="965">
        <f t="shared" si="0"/>
        <v>0</v>
      </c>
      <c r="G50" s="965">
        <f t="shared" si="0"/>
        <v>0</v>
      </c>
      <c r="H50" s="965">
        <f t="shared" si="0"/>
        <v>0</v>
      </c>
      <c r="I50" s="33"/>
    </row>
    <row r="51" spans="2:9">
      <c r="B51" s="94" t="s">
        <v>185</v>
      </c>
      <c r="C51" s="94" t="s">
        <v>202</v>
      </c>
      <c r="D51" s="965">
        <f t="shared" si="0"/>
        <v>0</v>
      </c>
      <c r="E51" s="965">
        <f t="shared" si="0"/>
        <v>0</v>
      </c>
      <c r="F51" s="965">
        <f t="shared" si="0"/>
        <v>0</v>
      </c>
      <c r="G51" s="965">
        <f t="shared" si="0"/>
        <v>0</v>
      </c>
      <c r="H51" s="965">
        <f t="shared" si="0"/>
        <v>0</v>
      </c>
      <c r="I51" s="33"/>
    </row>
    <row r="52" spans="2:9">
      <c r="B52" s="94" t="s">
        <v>186</v>
      </c>
      <c r="C52" s="94" t="s">
        <v>203</v>
      </c>
      <c r="D52" s="965">
        <f t="shared" si="0"/>
        <v>0</v>
      </c>
      <c r="E52" s="965">
        <f t="shared" si="0"/>
        <v>0</v>
      </c>
      <c r="F52" s="965">
        <f t="shared" si="0"/>
        <v>0</v>
      </c>
      <c r="G52" s="965">
        <f t="shared" si="0"/>
        <v>0</v>
      </c>
      <c r="H52" s="965">
        <f t="shared" si="0"/>
        <v>0</v>
      </c>
      <c r="I52" s="33"/>
    </row>
    <row r="53" spans="2:9">
      <c r="B53" s="94" t="s">
        <v>187</v>
      </c>
      <c r="C53" s="94" t="s">
        <v>203</v>
      </c>
      <c r="D53" s="965">
        <f t="shared" si="0"/>
        <v>0</v>
      </c>
      <c r="E53" s="965">
        <f t="shared" si="0"/>
        <v>0</v>
      </c>
      <c r="F53" s="965">
        <f t="shared" si="0"/>
        <v>0</v>
      </c>
      <c r="G53" s="965">
        <f t="shared" si="0"/>
        <v>0</v>
      </c>
      <c r="H53" s="965">
        <f t="shared" si="0"/>
        <v>0</v>
      </c>
      <c r="I53" s="33"/>
    </row>
    <row r="54" spans="2:9">
      <c r="B54" s="94" t="s">
        <v>188</v>
      </c>
      <c r="C54" s="94" t="s">
        <v>203</v>
      </c>
      <c r="D54" s="965">
        <f t="shared" si="0"/>
        <v>0</v>
      </c>
      <c r="E54" s="965">
        <f t="shared" si="0"/>
        <v>0</v>
      </c>
      <c r="F54" s="965">
        <f t="shared" si="0"/>
        <v>0</v>
      </c>
      <c r="G54" s="965">
        <f t="shared" si="0"/>
        <v>0</v>
      </c>
      <c r="H54" s="965">
        <f t="shared" si="0"/>
        <v>0</v>
      </c>
      <c r="I54" s="33"/>
    </row>
    <row r="55" spans="2:9">
      <c r="B55" s="94" t="s">
        <v>189</v>
      </c>
      <c r="C55" s="94" t="s">
        <v>203</v>
      </c>
      <c r="D55" s="965">
        <f t="shared" si="0"/>
        <v>0</v>
      </c>
      <c r="E55" s="965">
        <f t="shared" si="0"/>
        <v>0</v>
      </c>
      <c r="F55" s="965">
        <f t="shared" si="0"/>
        <v>0</v>
      </c>
      <c r="G55" s="965">
        <f t="shared" si="0"/>
        <v>0</v>
      </c>
      <c r="H55" s="965">
        <f t="shared" si="0"/>
        <v>0</v>
      </c>
      <c r="I55" s="33"/>
    </row>
    <row r="56" spans="2:9">
      <c r="B56" s="1006" t="s">
        <v>451</v>
      </c>
      <c r="C56" s="1007"/>
      <c r="D56" s="964">
        <v>0</v>
      </c>
      <c r="E56" s="964">
        <f>IFERROR(ROUND(E20/E38,0),0)</f>
        <v>0</v>
      </c>
      <c r="F56" s="964">
        <f>IFERROR(ROUND(F20/F38,0),0)</f>
        <v>0</v>
      </c>
      <c r="G56" s="964">
        <f>IFERROR(ROUND(G20/G38,0),0)</f>
        <v>0</v>
      </c>
      <c r="H56" s="964">
        <f>IFERROR(ROUND(H20/H38,0),0)</f>
        <v>0</v>
      </c>
      <c r="I56" s="33"/>
    </row>
    <row r="57" spans="2:9">
      <c r="I57" s="33"/>
    </row>
    <row r="58" spans="2:9">
      <c r="B58" s="524" t="s">
        <v>308</v>
      </c>
      <c r="C58" s="524"/>
      <c r="D58" s="524"/>
      <c r="E58" s="524"/>
      <c r="F58" s="524"/>
      <c r="G58" s="524"/>
      <c r="H58" s="524"/>
      <c r="I58" s="33"/>
    </row>
    <row r="59" spans="2:9">
      <c r="B59" s="1008" t="s">
        <v>190</v>
      </c>
      <c r="C59" s="1009"/>
      <c r="D59" s="960">
        <f ca="1">IF(AND(D$12&gt;0,$C$12="Select grade 5 level from dropdown list →"),"See Cell C13",SUMIF($C$7:$C$19,$C$7,D7:D12))</f>
        <v>0</v>
      </c>
      <c r="E59" s="960">
        <f ca="1">IF(AND(E$12&gt;0,$C$12="Select grade 5 level from dropdown list →"),"See Cell C13",SUMIF($C$7:$C$19,$C$7,E7:E12))</f>
        <v>0</v>
      </c>
      <c r="F59" s="960">
        <f ca="1">IF(AND(F$12&gt;0,$C$12="Select grade 5 level from dropdown list →"),"See Cell C13",SUMIF($C$7:$C$19,$C$7,F7:F12))</f>
        <v>0</v>
      </c>
      <c r="G59" s="960">
        <f ca="1">IF(AND(G$12&gt;0,$C$12="Select grade 5 level from dropdown list →"),"See Cell C13",SUMIF($C$7:$C$19,$C$7,G7:G12))</f>
        <v>0</v>
      </c>
      <c r="H59" s="960">
        <f ca="1">IF(AND(H$12&gt;0,$C$12="Select grade 5 level from dropdown list →"),"See Cell C13",SUMIF($C$7:$C$19,$C$7,H7:H12))</f>
        <v>0</v>
      </c>
      <c r="I59" s="33"/>
    </row>
    <row r="60" spans="2:9">
      <c r="B60" s="1010" t="s">
        <v>191</v>
      </c>
      <c r="C60" s="1011"/>
      <c r="D60" s="960">
        <f>IF(AND(D$12&gt;0,$C$12="Select grade 5 level from dropdown list →"),"See Cell C13",SUMIF($C$12:$C$15,$C$15,D12:D15))</f>
        <v>0</v>
      </c>
      <c r="E60" s="960">
        <f>IF(AND(E$12&gt;0,$C$12="Select grade 5 level from dropdown list →"),"See Cell C13",SUMIF($C$12:$C$15,$C$15,E12:E15))</f>
        <v>0</v>
      </c>
      <c r="F60" s="960">
        <f>IF(AND(F$12&gt;0,$C$12="Select grade 5 level from dropdown list →"),"See Cell C13",SUMIF($C$12:$C$15,$C$15,F12:F15))</f>
        <v>0</v>
      </c>
      <c r="G60" s="960">
        <f>IF(AND(G$12&gt;0,$C$12="Select grade 5 level from dropdown list →"),"See Cell C13",SUMIF($C$12:$C$15,$C$15,G12:G15))</f>
        <v>0</v>
      </c>
      <c r="H60" s="960">
        <f>IF(AND(H$12&gt;0,$C$12="Select grade 5 level from dropdown list →"),"See Cell C13",SUMIF($C$12:$C$15,$C$15,H12:H15))</f>
        <v>0</v>
      </c>
      <c r="I60" s="33"/>
    </row>
    <row r="61" spans="2:9">
      <c r="B61" s="1010" t="s">
        <v>192</v>
      </c>
      <c r="C61" s="1011"/>
      <c r="D61" s="960">
        <f>SUM(D16:D19)</f>
        <v>0</v>
      </c>
      <c r="E61" s="960">
        <f>SUM(E16:E19)</f>
        <v>0</v>
      </c>
      <c r="F61" s="960">
        <f>SUM(F16:F19)</f>
        <v>0</v>
      </c>
      <c r="G61" s="960">
        <f>SUM(G16:G19)</f>
        <v>0</v>
      </c>
      <c r="H61" s="960">
        <f>SUM(H16:H19)</f>
        <v>0</v>
      </c>
      <c r="I61" s="33"/>
    </row>
    <row r="62" spans="2:9">
      <c r="B62" s="1012" t="s">
        <v>452</v>
      </c>
      <c r="C62" s="1013"/>
      <c r="D62" s="960">
        <f>D20</f>
        <v>0</v>
      </c>
      <c r="E62" s="960">
        <f>E20</f>
        <v>0</v>
      </c>
      <c r="F62" s="960">
        <f>F20</f>
        <v>0</v>
      </c>
      <c r="G62" s="960">
        <f>G20</f>
        <v>0</v>
      </c>
      <c r="H62" s="960">
        <f>H20</f>
        <v>0</v>
      </c>
      <c r="I62" s="33"/>
    </row>
    <row r="63" spans="2:9" ht="15.5" thickBot="1">
      <c r="B63" s="1014" t="s">
        <v>193</v>
      </c>
      <c r="C63" s="1015"/>
      <c r="D63" s="961">
        <f ca="1">SUM(D59:D62)</f>
        <v>0</v>
      </c>
      <c r="E63" s="961">
        <f ca="1">SUM(E59:E62)</f>
        <v>0</v>
      </c>
      <c r="F63" s="961">
        <f ca="1">SUM(F59:F62)</f>
        <v>0</v>
      </c>
      <c r="G63" s="961">
        <f ca="1">SUM(G59:G62)</f>
        <v>0</v>
      </c>
      <c r="H63" s="961">
        <f ca="1">SUM(H59:H62)</f>
        <v>0</v>
      </c>
      <c r="I63" s="33"/>
    </row>
    <row r="64" spans="2:9" ht="15.5" thickTop="1">
      <c r="B64" s="1016" t="s">
        <v>303</v>
      </c>
      <c r="C64" s="1017"/>
      <c r="D64" s="960">
        <f ca="1">D63</f>
        <v>0</v>
      </c>
      <c r="E64" s="960">
        <f ca="1">E63-D63</f>
        <v>0</v>
      </c>
      <c r="F64" s="960">
        <f ca="1">F63-E63</f>
        <v>0</v>
      </c>
      <c r="G64" s="960">
        <f ca="1">G63-F63</f>
        <v>0</v>
      </c>
      <c r="H64" s="960">
        <f ca="1">H63-G63</f>
        <v>0</v>
      </c>
      <c r="I64" s="33"/>
    </row>
    <row r="65" spans="1:10">
      <c r="B65" s="1010" t="s">
        <v>304</v>
      </c>
      <c r="C65" s="1011"/>
      <c r="D65" s="873">
        <f ca="1">IFERROR(D64/D63,0)</f>
        <v>0</v>
      </c>
      <c r="E65" s="873">
        <f ca="1">IFERROR(E64/D63,0)</f>
        <v>0</v>
      </c>
      <c r="F65" s="873">
        <f ca="1">IFERROR(F64/E63,0)</f>
        <v>0</v>
      </c>
      <c r="G65" s="873">
        <f ca="1">IFERROR(G64/F63,0)</f>
        <v>0</v>
      </c>
      <c r="H65" s="873">
        <f ca="1">IFERROR(H64/G63,0)</f>
        <v>0</v>
      </c>
      <c r="I65" s="33"/>
    </row>
    <row r="66" spans="1:10">
      <c r="B66" s="1012" t="s">
        <v>305</v>
      </c>
      <c r="C66" s="1013"/>
      <c r="D66" s="874">
        <v>0</v>
      </c>
      <c r="E66" s="874">
        <v>0</v>
      </c>
      <c r="F66" s="874">
        <v>0</v>
      </c>
      <c r="G66" s="874">
        <v>0</v>
      </c>
      <c r="H66" s="874">
        <v>0</v>
      </c>
      <c r="I66" s="33"/>
    </row>
    <row r="67" spans="1:10">
      <c r="B67" s="700"/>
      <c r="C67" s="700"/>
      <c r="D67" s="955"/>
      <c r="E67" s="955"/>
      <c r="F67" s="955"/>
      <c r="G67" s="955"/>
      <c r="H67" s="955"/>
      <c r="I67" s="33"/>
    </row>
    <row r="68" spans="1:10">
      <c r="A68" s="701"/>
      <c r="B68" s="524" t="s">
        <v>309</v>
      </c>
      <c r="C68" s="524"/>
      <c r="D68" s="524"/>
      <c r="E68" s="524"/>
      <c r="F68" s="524"/>
      <c r="G68" s="524"/>
      <c r="H68" s="524"/>
      <c r="I68" s="33"/>
    </row>
    <row r="69" spans="1:10" ht="95.15" customHeight="1">
      <c r="A69" s="701"/>
      <c r="B69" s="1023"/>
      <c r="C69" s="1024"/>
      <c r="D69" s="1024"/>
      <c r="E69" s="1024"/>
      <c r="F69" s="1024"/>
      <c r="G69" s="1024"/>
      <c r="H69" s="1025"/>
      <c r="I69" s="33"/>
    </row>
    <row r="70" spans="1:10">
      <c r="A70" s="98"/>
      <c r="B70" s="98"/>
      <c r="C70" s="98"/>
      <c r="D70" s="98"/>
      <c r="E70" s="98"/>
      <c r="F70" s="98"/>
      <c r="G70" s="98"/>
      <c r="H70" s="98"/>
      <c r="I70" s="33"/>
    </row>
    <row r="71" spans="1:10">
      <c r="B71" s="524" t="s">
        <v>277</v>
      </c>
      <c r="C71" s="524"/>
      <c r="D71" s="524"/>
      <c r="E71" s="524"/>
      <c r="F71" s="524"/>
      <c r="G71" s="524"/>
      <c r="H71" s="524"/>
      <c r="I71" s="33"/>
    </row>
    <row r="72" spans="1:10">
      <c r="B72" s="37" t="s">
        <v>281</v>
      </c>
      <c r="C72" s="38"/>
      <c r="D72" s="958">
        <f>D79+D84+SUM(D88:D135)</f>
        <v>0</v>
      </c>
      <c r="E72" s="958">
        <f t="shared" ref="E72:H72" si="1">E79+E84+SUM(E88:E135)</f>
        <v>0</v>
      </c>
      <c r="F72" s="958">
        <f t="shared" si="1"/>
        <v>0</v>
      </c>
      <c r="G72" s="958">
        <f t="shared" si="1"/>
        <v>0</v>
      </c>
      <c r="H72" s="958">
        <f t="shared" si="1"/>
        <v>0</v>
      </c>
      <c r="I72" s="33"/>
    </row>
    <row r="73" spans="1:10">
      <c r="B73" s="540" t="s">
        <v>282</v>
      </c>
      <c r="C73" s="526"/>
      <c r="D73" s="959">
        <f ca="1">D63-D72</f>
        <v>0</v>
      </c>
      <c r="E73" s="959">
        <f ca="1">E63-E72</f>
        <v>0</v>
      </c>
      <c r="F73" s="959">
        <f ca="1">F63-F72</f>
        <v>0</v>
      </c>
      <c r="G73" s="959">
        <f ca="1">G63-G72</f>
        <v>0</v>
      </c>
      <c r="H73" s="959">
        <f ca="1">H63-H72</f>
        <v>0</v>
      </c>
      <c r="I73" s="33"/>
    </row>
    <row r="74" spans="1:10">
      <c r="B74"/>
      <c r="C74"/>
      <c r="D74"/>
      <c r="E74"/>
      <c r="F74"/>
      <c r="G74"/>
      <c r="H74"/>
      <c r="I74" s="33"/>
    </row>
    <row r="75" spans="1:10">
      <c r="B75" s="666" t="s">
        <v>411</v>
      </c>
      <c r="C75" s="667"/>
      <c r="D75" s="668">
        <v>1</v>
      </c>
      <c r="E75" s="956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33"/>
      <c r="J75" s="859"/>
    </row>
    <row r="76" spans="1:10">
      <c r="B76"/>
      <c r="C76"/>
      <c r="D76"/>
      <c r="E76"/>
      <c r="F76"/>
      <c r="G76"/>
      <c r="H76"/>
      <c r="I76" s="33"/>
    </row>
    <row r="77" spans="1:10" ht="30">
      <c r="B77" s="81" t="s">
        <v>412</v>
      </c>
      <c r="C77" s="83" t="s">
        <v>434</v>
      </c>
      <c r="D77" s="82" t="str">
        <f>CONTROL!$G$19</f>
        <v>2026-27</v>
      </c>
      <c r="E77" s="82" t="str">
        <f>CONTROL!$G$20</f>
        <v>2027-28</v>
      </c>
      <c r="F77" s="82" t="str">
        <f>CONTROL!$G$21</f>
        <v>2028-29</v>
      </c>
      <c r="G77" s="82" t="str">
        <f>CONTROL!$G$22</f>
        <v>2029-30</v>
      </c>
      <c r="H77" s="82" t="str">
        <f>CONTROL!$G$23</f>
        <v>2030-31</v>
      </c>
      <c r="I77" s="33"/>
    </row>
    <row r="78" spans="1:10">
      <c r="B78" s="80" t="s">
        <v>413</v>
      </c>
      <c r="C78" s="79"/>
      <c r="D78" s="523"/>
      <c r="E78" s="957">
        <f>$D$78</f>
        <v>0</v>
      </c>
      <c r="F78" s="957">
        <f t="shared" ref="F78:H78" si="2">$D$78</f>
        <v>0</v>
      </c>
      <c r="G78" s="957">
        <f t="shared" si="2"/>
        <v>0</v>
      </c>
      <c r="H78" s="957">
        <f t="shared" si="2"/>
        <v>0</v>
      </c>
      <c r="I78" s="33"/>
    </row>
    <row r="79" spans="1:10">
      <c r="B79" s="80" t="s">
        <v>406</v>
      </c>
      <c r="C79" s="79"/>
      <c r="D79" s="699"/>
      <c r="E79" s="699"/>
      <c r="F79" s="699"/>
      <c r="G79" s="699"/>
      <c r="H79" s="699"/>
      <c r="I79" s="33"/>
    </row>
    <row r="80" spans="1:10" ht="45" customHeight="1">
      <c r="B80" s="1021" t="s">
        <v>415</v>
      </c>
      <c r="C80" s="1022"/>
      <c r="D80" s="1018"/>
      <c r="E80" s="1019"/>
      <c r="F80" s="1019"/>
      <c r="G80" s="1019"/>
      <c r="H80" s="1020"/>
      <c r="I80" s="33"/>
    </row>
    <row r="81" spans="1:9">
      <c r="B81" s="670"/>
      <c r="C81" s="670"/>
      <c r="D81"/>
      <c r="E81"/>
      <c r="F81"/>
      <c r="G81"/>
      <c r="H81"/>
      <c r="I81" s="33"/>
    </row>
    <row r="82" spans="1:9" ht="30" customHeight="1">
      <c r="B82" s="81" t="s">
        <v>414</v>
      </c>
      <c r="C82" s="83" t="s">
        <v>434</v>
      </c>
      <c r="D82" s="82" t="str">
        <f>CONTROL!$G$19</f>
        <v>2026-27</v>
      </c>
      <c r="E82" s="82" t="str">
        <f>CONTROL!$G$20</f>
        <v>2027-28</v>
      </c>
      <c r="F82" s="82" t="str">
        <f>CONTROL!$G$21</f>
        <v>2028-29</v>
      </c>
      <c r="G82" s="82" t="str">
        <f>CONTROL!$G$22</f>
        <v>2029-30</v>
      </c>
      <c r="H82" s="82" t="str">
        <f>CONTROL!$G$23</f>
        <v>2030-31</v>
      </c>
      <c r="I82" s="33"/>
    </row>
    <row r="83" spans="1:9">
      <c r="B83" s="80" t="s">
        <v>413</v>
      </c>
      <c r="C83" s="79"/>
      <c r="D83" s="523"/>
      <c r="E83" s="957">
        <f>$D$83</f>
        <v>0</v>
      </c>
      <c r="F83" s="957">
        <f t="shared" ref="F83:H83" si="3">$D$83</f>
        <v>0</v>
      </c>
      <c r="G83" s="957">
        <f t="shared" si="3"/>
        <v>0</v>
      </c>
      <c r="H83" s="957">
        <f t="shared" si="3"/>
        <v>0</v>
      </c>
      <c r="I83" s="33"/>
    </row>
    <row r="84" spans="1:9">
      <c r="B84" s="80" t="s">
        <v>406</v>
      </c>
      <c r="C84" s="79"/>
      <c r="D84" s="876"/>
      <c r="E84" s="876"/>
      <c r="F84" s="876"/>
      <c r="G84" s="876"/>
      <c r="H84" s="876"/>
      <c r="I84" s="33"/>
    </row>
    <row r="85" spans="1:9" ht="45" customHeight="1">
      <c r="B85" s="1026" t="s">
        <v>415</v>
      </c>
      <c r="C85" s="1026"/>
      <c r="D85" s="1027"/>
      <c r="E85" s="1028"/>
      <c r="F85" s="1028"/>
      <c r="G85" s="1028"/>
      <c r="H85" s="1029"/>
      <c r="I85" s="33"/>
    </row>
    <row r="86" spans="1:9">
      <c r="I86" s="33"/>
    </row>
    <row r="87" spans="1:9">
      <c r="B87" s="39" t="s">
        <v>291</v>
      </c>
      <c r="C87" s="40" t="s">
        <v>290</v>
      </c>
      <c r="D87" s="20" t="str">
        <f>CONTROL!$G$19</f>
        <v>2026-27</v>
      </c>
      <c r="E87" s="20" t="str">
        <f>CONTROL!$G$20</f>
        <v>2027-28</v>
      </c>
      <c r="F87" s="20" t="str">
        <f>CONTROL!$G$21</f>
        <v>2028-29</v>
      </c>
      <c r="G87" s="20" t="str">
        <f>CONTROL!$G$22</f>
        <v>2029-30</v>
      </c>
      <c r="H87" s="20" t="str">
        <f>CONTROL!$G$23</f>
        <v>2030-31</v>
      </c>
      <c r="I87" s="33"/>
    </row>
    <row r="88" spans="1:9">
      <c r="A88" s="1"/>
      <c r="B88" s="34" t="s">
        <v>350</v>
      </c>
      <c r="C88" s="36" t="s">
        <v>434</v>
      </c>
      <c r="D88" s="876"/>
      <c r="E88" s="876"/>
      <c r="F88" s="876"/>
      <c r="G88" s="876"/>
      <c r="H88" s="876"/>
      <c r="I88" s="33"/>
    </row>
    <row r="89" spans="1:9">
      <c r="A89" s="1"/>
      <c r="B89" s="34" t="s">
        <v>351</v>
      </c>
      <c r="C89" s="36" t="s">
        <v>434</v>
      </c>
      <c r="D89" s="876"/>
      <c r="E89" s="876"/>
      <c r="F89" s="876"/>
      <c r="G89" s="876"/>
      <c r="H89" s="876"/>
      <c r="I89" s="33"/>
    </row>
    <row r="90" spans="1:9">
      <c r="A90" s="1"/>
      <c r="B90" s="34" t="s">
        <v>352</v>
      </c>
      <c r="C90" s="36" t="s">
        <v>434</v>
      </c>
      <c r="D90" s="876"/>
      <c r="E90" s="876"/>
      <c r="F90" s="876"/>
      <c r="G90" s="876"/>
      <c r="H90" s="876"/>
      <c r="I90" s="33"/>
    </row>
    <row r="91" spans="1:9">
      <c r="A91" s="1"/>
      <c r="B91" s="34" t="s">
        <v>353</v>
      </c>
      <c r="C91" s="36" t="s">
        <v>434</v>
      </c>
      <c r="D91" s="876"/>
      <c r="E91" s="876"/>
      <c r="F91" s="876"/>
      <c r="G91" s="876"/>
      <c r="H91" s="876"/>
      <c r="I91" s="33"/>
    </row>
    <row r="92" spans="1:9">
      <c r="A92" s="1"/>
      <c r="B92" s="34" t="s">
        <v>354</v>
      </c>
      <c r="C92" s="36" t="s">
        <v>434</v>
      </c>
      <c r="D92" s="876"/>
      <c r="E92" s="876"/>
      <c r="F92" s="876"/>
      <c r="G92" s="876"/>
      <c r="H92" s="876"/>
      <c r="I92" s="33"/>
    </row>
    <row r="93" spans="1:9">
      <c r="A93" s="1"/>
      <c r="B93" s="34" t="s">
        <v>355</v>
      </c>
      <c r="C93" s="36" t="s">
        <v>434</v>
      </c>
      <c r="D93" s="876"/>
      <c r="E93" s="876"/>
      <c r="F93" s="876"/>
      <c r="G93" s="876"/>
      <c r="H93" s="876"/>
      <c r="I93" s="33"/>
    </row>
    <row r="94" spans="1:9">
      <c r="A94" s="1"/>
      <c r="B94" s="34" t="s">
        <v>356</v>
      </c>
      <c r="C94" s="36" t="s">
        <v>434</v>
      </c>
      <c r="D94" s="876"/>
      <c r="E94" s="876"/>
      <c r="F94" s="876"/>
      <c r="G94" s="876"/>
      <c r="H94" s="876"/>
      <c r="I94" s="33"/>
    </row>
    <row r="95" spans="1:9">
      <c r="A95" s="1"/>
      <c r="B95" s="34" t="s">
        <v>357</v>
      </c>
      <c r="C95" s="36" t="s">
        <v>434</v>
      </c>
      <c r="D95" s="876"/>
      <c r="E95" s="876"/>
      <c r="F95" s="876"/>
      <c r="G95" s="876"/>
      <c r="H95" s="876"/>
      <c r="I95" s="33"/>
    </row>
    <row r="96" spans="1:9">
      <c r="A96" s="1"/>
      <c r="B96" s="34" t="s">
        <v>358</v>
      </c>
      <c r="C96" s="36" t="s">
        <v>434</v>
      </c>
      <c r="D96" s="876"/>
      <c r="E96" s="876"/>
      <c r="F96" s="876"/>
      <c r="G96" s="876"/>
      <c r="H96" s="876"/>
      <c r="I96" s="33"/>
    </row>
    <row r="97" spans="1:9">
      <c r="A97" s="1"/>
      <c r="B97" s="34" t="s">
        <v>359</v>
      </c>
      <c r="C97" s="36" t="s">
        <v>434</v>
      </c>
      <c r="D97" s="876"/>
      <c r="E97" s="876"/>
      <c r="F97" s="876"/>
      <c r="G97" s="876"/>
      <c r="H97" s="876"/>
      <c r="I97" s="33"/>
    </row>
    <row r="98" spans="1:9">
      <c r="A98" s="1"/>
      <c r="B98" s="34" t="s">
        <v>360</v>
      </c>
      <c r="C98" s="36" t="s">
        <v>434</v>
      </c>
      <c r="D98" s="876"/>
      <c r="E98" s="876"/>
      <c r="F98" s="876"/>
      <c r="G98" s="876"/>
      <c r="H98" s="876"/>
      <c r="I98" s="33"/>
    </row>
    <row r="99" spans="1:9">
      <c r="A99" s="1"/>
      <c r="B99" s="34" t="s">
        <v>361</v>
      </c>
      <c r="C99" s="36" t="s">
        <v>434</v>
      </c>
      <c r="D99" s="876"/>
      <c r="E99" s="876"/>
      <c r="F99" s="876"/>
      <c r="G99" s="876"/>
      <c r="H99" s="876"/>
      <c r="I99" s="33"/>
    </row>
    <row r="100" spans="1:9">
      <c r="A100" s="1"/>
      <c r="B100" s="34" t="s">
        <v>362</v>
      </c>
      <c r="C100" s="36" t="s">
        <v>434</v>
      </c>
      <c r="D100" s="876"/>
      <c r="E100" s="876"/>
      <c r="F100" s="876"/>
      <c r="G100" s="876"/>
      <c r="H100" s="876"/>
      <c r="I100" s="33"/>
    </row>
    <row r="101" spans="1:9">
      <c r="A101" s="1"/>
      <c r="B101" s="34" t="s">
        <v>363</v>
      </c>
      <c r="C101" s="36" t="s">
        <v>434</v>
      </c>
      <c r="D101" s="876"/>
      <c r="E101" s="876"/>
      <c r="F101" s="876"/>
      <c r="G101" s="876"/>
      <c r="H101" s="876"/>
      <c r="I101" s="33"/>
    </row>
    <row r="102" spans="1:9">
      <c r="A102" s="1"/>
      <c r="B102" s="34" t="s">
        <v>364</v>
      </c>
      <c r="C102" s="36" t="s">
        <v>434</v>
      </c>
      <c r="D102" s="876"/>
      <c r="E102" s="876"/>
      <c r="F102" s="876"/>
      <c r="G102" s="876"/>
      <c r="H102" s="876"/>
      <c r="I102" s="33"/>
    </row>
    <row r="103" spans="1:9">
      <c r="A103" s="1"/>
      <c r="B103" s="34" t="s">
        <v>365</v>
      </c>
      <c r="C103" s="36" t="s">
        <v>434</v>
      </c>
      <c r="D103" s="876"/>
      <c r="E103" s="876"/>
      <c r="F103" s="876"/>
      <c r="G103" s="876"/>
      <c r="H103" s="876"/>
      <c r="I103" s="33"/>
    </row>
    <row r="104" spans="1:9">
      <c r="A104" s="1"/>
      <c r="B104" s="34" t="s">
        <v>366</v>
      </c>
      <c r="C104" s="36" t="s">
        <v>434</v>
      </c>
      <c r="D104" s="876"/>
      <c r="E104" s="876"/>
      <c r="F104" s="876"/>
      <c r="G104" s="876"/>
      <c r="H104" s="876"/>
      <c r="I104" s="33"/>
    </row>
    <row r="105" spans="1:9">
      <c r="A105" s="1"/>
      <c r="B105" s="34" t="s">
        <v>367</v>
      </c>
      <c r="C105" s="36" t="s">
        <v>434</v>
      </c>
      <c r="D105" s="876"/>
      <c r="E105" s="876"/>
      <c r="F105" s="876"/>
      <c r="G105" s="876"/>
      <c r="H105" s="876"/>
      <c r="I105" s="33"/>
    </row>
    <row r="106" spans="1:9">
      <c r="A106" s="1"/>
      <c r="B106" s="34" t="s">
        <v>368</v>
      </c>
      <c r="C106" s="36" t="s">
        <v>434</v>
      </c>
      <c r="D106" s="876"/>
      <c r="E106" s="876"/>
      <c r="F106" s="876"/>
      <c r="G106" s="876"/>
      <c r="H106" s="876"/>
      <c r="I106" s="33"/>
    </row>
    <row r="107" spans="1:9">
      <c r="A107" s="1"/>
      <c r="B107" s="34" t="s">
        <v>369</v>
      </c>
      <c r="C107" s="36" t="s">
        <v>434</v>
      </c>
      <c r="D107" s="876"/>
      <c r="E107" s="876"/>
      <c r="F107" s="876"/>
      <c r="G107" s="876"/>
      <c r="H107" s="876"/>
      <c r="I107" s="33"/>
    </row>
    <row r="108" spans="1:9">
      <c r="A108" s="1"/>
      <c r="B108" s="34" t="s">
        <v>370</v>
      </c>
      <c r="C108" s="36" t="s">
        <v>434</v>
      </c>
      <c r="D108" s="876"/>
      <c r="E108" s="876"/>
      <c r="F108" s="876"/>
      <c r="G108" s="876"/>
      <c r="H108" s="876"/>
      <c r="I108" s="33"/>
    </row>
    <row r="109" spans="1:9">
      <c r="A109" s="1"/>
      <c r="B109" s="34" t="s">
        <v>371</v>
      </c>
      <c r="C109" s="36" t="s">
        <v>434</v>
      </c>
      <c r="D109" s="876"/>
      <c r="E109" s="876"/>
      <c r="F109" s="876"/>
      <c r="G109" s="876"/>
      <c r="H109" s="876"/>
      <c r="I109" s="33"/>
    </row>
    <row r="110" spans="1:9">
      <c r="A110" s="1"/>
      <c r="B110" s="34" t="s">
        <v>372</v>
      </c>
      <c r="C110" s="36" t="s">
        <v>434</v>
      </c>
      <c r="D110" s="876"/>
      <c r="E110" s="876"/>
      <c r="F110" s="876"/>
      <c r="G110" s="876"/>
      <c r="H110" s="876"/>
      <c r="I110" s="33"/>
    </row>
    <row r="111" spans="1:9">
      <c r="A111" s="1"/>
      <c r="B111" s="34" t="s">
        <v>373</v>
      </c>
      <c r="C111" s="36" t="s">
        <v>434</v>
      </c>
      <c r="D111" s="876"/>
      <c r="E111" s="876"/>
      <c r="F111" s="876"/>
      <c r="G111" s="876"/>
      <c r="H111" s="876"/>
      <c r="I111" s="33"/>
    </row>
    <row r="112" spans="1:9">
      <c r="A112" s="1"/>
      <c r="B112" s="34" t="s">
        <v>374</v>
      </c>
      <c r="C112" s="36" t="s">
        <v>434</v>
      </c>
      <c r="D112" s="876"/>
      <c r="E112" s="876"/>
      <c r="F112" s="876"/>
      <c r="G112" s="876"/>
      <c r="H112" s="876"/>
      <c r="I112" s="33"/>
    </row>
    <row r="113" spans="1:9">
      <c r="A113" s="1"/>
      <c r="B113" s="34" t="s">
        <v>375</v>
      </c>
      <c r="C113" s="36" t="s">
        <v>434</v>
      </c>
      <c r="D113" s="876"/>
      <c r="E113" s="876"/>
      <c r="F113" s="876"/>
      <c r="G113" s="876"/>
      <c r="H113" s="876"/>
      <c r="I113" s="33"/>
    </row>
    <row r="114" spans="1:9">
      <c r="A114" s="1"/>
      <c r="B114" s="34" t="s">
        <v>376</v>
      </c>
      <c r="C114" s="36" t="s">
        <v>434</v>
      </c>
      <c r="D114" s="876"/>
      <c r="E114" s="876"/>
      <c r="F114" s="876"/>
      <c r="G114" s="876"/>
      <c r="H114" s="876"/>
      <c r="I114" s="33"/>
    </row>
    <row r="115" spans="1:9">
      <c r="A115" s="1"/>
      <c r="B115" s="34" t="s">
        <v>377</v>
      </c>
      <c r="C115" s="36" t="s">
        <v>434</v>
      </c>
      <c r="D115" s="876"/>
      <c r="E115" s="876"/>
      <c r="F115" s="876"/>
      <c r="G115" s="876"/>
      <c r="H115" s="876"/>
      <c r="I115" s="33"/>
    </row>
    <row r="116" spans="1:9">
      <c r="A116" s="1"/>
      <c r="B116" s="34" t="s">
        <v>378</v>
      </c>
      <c r="C116" s="36" t="s">
        <v>434</v>
      </c>
      <c r="D116" s="876"/>
      <c r="E116" s="876"/>
      <c r="F116" s="876"/>
      <c r="G116" s="876"/>
      <c r="H116" s="876"/>
      <c r="I116" s="33"/>
    </row>
    <row r="117" spans="1:9">
      <c r="A117" s="1"/>
      <c r="B117" s="34" t="s">
        <v>379</v>
      </c>
      <c r="C117" s="36" t="s">
        <v>434</v>
      </c>
      <c r="D117" s="876"/>
      <c r="E117" s="876"/>
      <c r="F117" s="876"/>
      <c r="G117" s="876"/>
      <c r="H117" s="876"/>
      <c r="I117" s="33"/>
    </row>
    <row r="118" spans="1:9">
      <c r="A118" s="1"/>
      <c r="B118" s="34" t="s">
        <v>380</v>
      </c>
      <c r="C118" s="36" t="s">
        <v>434</v>
      </c>
      <c r="D118" s="876"/>
      <c r="E118" s="876"/>
      <c r="F118" s="876"/>
      <c r="G118" s="876"/>
      <c r="H118" s="876"/>
      <c r="I118" s="33"/>
    </row>
    <row r="119" spans="1:9">
      <c r="A119" s="1"/>
      <c r="B119" s="34" t="s">
        <v>381</v>
      </c>
      <c r="C119" s="36" t="s">
        <v>434</v>
      </c>
      <c r="D119" s="876"/>
      <c r="E119" s="876"/>
      <c r="F119" s="876"/>
      <c r="G119" s="876"/>
      <c r="H119" s="876"/>
      <c r="I119" s="33"/>
    </row>
    <row r="120" spans="1:9">
      <c r="A120" s="1"/>
      <c r="B120" s="34" t="s">
        <v>382</v>
      </c>
      <c r="C120" s="36" t="s">
        <v>434</v>
      </c>
      <c r="D120" s="876"/>
      <c r="E120" s="876"/>
      <c r="F120" s="876"/>
      <c r="G120" s="876"/>
      <c r="H120" s="876"/>
      <c r="I120" s="33"/>
    </row>
    <row r="121" spans="1:9">
      <c r="A121" s="1"/>
      <c r="B121" s="34" t="s">
        <v>383</v>
      </c>
      <c r="C121" s="36" t="s">
        <v>434</v>
      </c>
      <c r="D121" s="876"/>
      <c r="E121" s="876"/>
      <c r="F121" s="876"/>
      <c r="G121" s="876"/>
      <c r="H121" s="876"/>
      <c r="I121" s="33"/>
    </row>
    <row r="122" spans="1:9">
      <c r="A122" s="1"/>
      <c r="B122" s="34" t="s">
        <v>384</v>
      </c>
      <c r="C122" s="36" t="s">
        <v>434</v>
      </c>
      <c r="D122" s="876"/>
      <c r="E122" s="876"/>
      <c r="F122" s="876"/>
      <c r="G122" s="876"/>
      <c r="H122" s="876"/>
      <c r="I122" s="33"/>
    </row>
    <row r="123" spans="1:9">
      <c r="A123" s="1"/>
      <c r="B123" s="34" t="s">
        <v>385</v>
      </c>
      <c r="C123" s="36" t="s">
        <v>434</v>
      </c>
      <c r="D123" s="876"/>
      <c r="E123" s="876"/>
      <c r="F123" s="876"/>
      <c r="G123" s="876"/>
      <c r="H123" s="876"/>
      <c r="I123" s="33"/>
    </row>
    <row r="124" spans="1:9">
      <c r="A124" s="1"/>
      <c r="B124" s="34" t="s">
        <v>386</v>
      </c>
      <c r="C124" s="36" t="s">
        <v>434</v>
      </c>
      <c r="D124" s="876"/>
      <c r="E124" s="876"/>
      <c r="F124" s="876"/>
      <c r="G124" s="876"/>
      <c r="H124" s="876"/>
      <c r="I124" s="33"/>
    </row>
    <row r="125" spans="1:9">
      <c r="A125" s="1"/>
      <c r="B125" s="34" t="s">
        <v>387</v>
      </c>
      <c r="C125" s="36" t="s">
        <v>434</v>
      </c>
      <c r="D125" s="876"/>
      <c r="E125" s="876"/>
      <c r="F125" s="876"/>
      <c r="G125" s="876"/>
      <c r="H125" s="876"/>
      <c r="I125" s="33"/>
    </row>
    <row r="126" spans="1:9">
      <c r="A126" s="1"/>
      <c r="B126" s="34" t="s">
        <v>388</v>
      </c>
      <c r="C126" s="36" t="s">
        <v>434</v>
      </c>
      <c r="D126" s="876"/>
      <c r="E126" s="876"/>
      <c r="F126" s="876"/>
      <c r="G126" s="876"/>
      <c r="H126" s="876"/>
      <c r="I126" s="33"/>
    </row>
    <row r="127" spans="1:9">
      <c r="A127" s="1"/>
      <c r="B127" s="34" t="s">
        <v>389</v>
      </c>
      <c r="C127" s="36" t="s">
        <v>434</v>
      </c>
      <c r="D127" s="876"/>
      <c r="E127" s="876"/>
      <c r="F127" s="876"/>
      <c r="G127" s="876"/>
      <c r="H127" s="876"/>
      <c r="I127" s="33"/>
    </row>
    <row r="128" spans="1:9">
      <c r="A128" s="1"/>
      <c r="B128" s="34" t="s">
        <v>390</v>
      </c>
      <c r="C128" s="36" t="s">
        <v>434</v>
      </c>
      <c r="D128" s="876"/>
      <c r="E128" s="876"/>
      <c r="F128" s="876"/>
      <c r="G128" s="876"/>
      <c r="H128" s="876"/>
      <c r="I128" s="33"/>
    </row>
    <row r="129" spans="1:9">
      <c r="A129" s="1"/>
      <c r="B129" s="34" t="s">
        <v>391</v>
      </c>
      <c r="C129" s="36" t="s">
        <v>434</v>
      </c>
      <c r="D129" s="876"/>
      <c r="E129" s="876"/>
      <c r="F129" s="876"/>
      <c r="G129" s="876"/>
      <c r="H129" s="876"/>
      <c r="I129" s="33"/>
    </row>
    <row r="130" spans="1:9">
      <c r="A130" s="1"/>
      <c r="B130" s="34" t="s">
        <v>392</v>
      </c>
      <c r="C130" s="36" t="s">
        <v>434</v>
      </c>
      <c r="D130" s="876"/>
      <c r="E130" s="876"/>
      <c r="F130" s="876"/>
      <c r="G130" s="876"/>
      <c r="H130" s="876"/>
      <c r="I130" s="33"/>
    </row>
    <row r="131" spans="1:9">
      <c r="A131" s="1"/>
      <c r="B131" s="34" t="s">
        <v>393</v>
      </c>
      <c r="C131" s="36" t="s">
        <v>434</v>
      </c>
      <c r="D131" s="876"/>
      <c r="E131" s="876"/>
      <c r="F131" s="876"/>
      <c r="G131" s="876"/>
      <c r="H131" s="876"/>
      <c r="I131" s="33"/>
    </row>
    <row r="132" spans="1:9">
      <c r="A132" s="1"/>
      <c r="B132" s="34" t="s">
        <v>394</v>
      </c>
      <c r="C132" s="36" t="s">
        <v>434</v>
      </c>
      <c r="D132" s="876"/>
      <c r="E132" s="876"/>
      <c r="F132" s="876"/>
      <c r="G132" s="876"/>
      <c r="H132" s="876"/>
      <c r="I132" s="33"/>
    </row>
    <row r="133" spans="1:9">
      <c r="A133" s="1"/>
      <c r="B133" s="34" t="s">
        <v>395</v>
      </c>
      <c r="C133" s="36" t="s">
        <v>434</v>
      </c>
      <c r="D133" s="876"/>
      <c r="E133" s="876"/>
      <c r="F133" s="876"/>
      <c r="G133" s="876"/>
      <c r="H133" s="876"/>
      <c r="I133" s="33"/>
    </row>
    <row r="134" spans="1:9">
      <c r="A134" s="1"/>
      <c r="B134" s="34" t="s">
        <v>396</v>
      </c>
      <c r="C134" s="36" t="s">
        <v>434</v>
      </c>
      <c r="D134" s="876"/>
      <c r="E134" s="876"/>
      <c r="F134" s="876"/>
      <c r="G134" s="876"/>
      <c r="H134" s="876"/>
      <c r="I134" s="33"/>
    </row>
    <row r="135" spans="1:9">
      <c r="A135" s="1"/>
      <c r="B135" s="34" t="s">
        <v>397</v>
      </c>
      <c r="C135" s="36" t="s">
        <v>434</v>
      </c>
      <c r="D135" s="876"/>
      <c r="E135" s="876"/>
      <c r="F135" s="876"/>
      <c r="G135" s="876"/>
      <c r="H135" s="876"/>
      <c r="I135" s="33"/>
    </row>
    <row r="136" spans="1:9">
      <c r="I136" s="33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66:C66"/>
    <mergeCell ref="D80:H80"/>
    <mergeCell ref="B80:C80"/>
    <mergeCell ref="B69:H69"/>
    <mergeCell ref="B85:C85"/>
    <mergeCell ref="D85:H85"/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</mergeCells>
  <conditionalFormatting sqref="B73:C73">
    <cfRule type="expression" dxfId="36" priority="9">
      <formula>COUNTIF(D73:H73,0)&lt;&gt;5</formula>
    </cfRule>
  </conditionalFormatting>
  <conditionalFormatting sqref="B75:C75">
    <cfRule type="expression" dxfId="35" priority="12">
      <formula>AND(ISBLANK($D$75)=TRUE,SUM($D$72:$H$72)&lt;&gt;0)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87:H87">
    <cfRule type="expression" dxfId="32" priority="35">
      <formula>$D$75&lt;=2</formula>
    </cfRule>
  </conditionalFormatting>
  <conditionalFormatting sqref="B88:H135">
    <cfRule type="expression" dxfId="31" priority="30">
      <formula>ROW()-$D$75=85</formula>
    </cfRule>
    <cfRule type="expression" dxfId="30" priority="86">
      <formula>ROW()-85&gt;$D$75</formula>
    </cfRule>
  </conditionalFormatting>
  <conditionalFormatting sqref="C12">
    <cfRule type="cellIs" dxfId="29" priority="5" operator="notEqual">
      <formula>"Select grade 5 level from dropdown list →"</formula>
    </cfRule>
    <cfRule type="expression" dxfId="28" priority="6">
      <formula>SUM($D$12:$H$12)&gt;0</formula>
    </cfRule>
  </conditionalFormatting>
  <conditionalFormatting sqref="C30 C48">
    <cfRule type="expression" dxfId="27" priority="8">
      <formula>$C$30="Complete Cell C12 above"</formula>
    </cfRule>
  </conditionalFormatting>
  <conditionalFormatting sqref="C77 C82">
    <cfRule type="cellIs" dxfId="26" priority="15" operator="equal">
      <formula>"Select from drop-down list →"</formula>
    </cfRule>
  </conditionalFormatting>
  <conditionalFormatting sqref="C88:C135">
    <cfRule type="expression" dxfId="25" priority="22">
      <formula>AND(ROW()-85&gt;$D$75,C88&lt;&gt;"",C88&lt;&gt;"Select from drop-down list →")</formula>
    </cfRule>
  </conditionalFormatting>
  <conditionalFormatting sqref="D73:H73">
    <cfRule type="cellIs" dxfId="24" priority="10" operator="notEqual">
      <formula>0</formula>
    </cfRule>
  </conditionalFormatting>
  <conditionalFormatting sqref="D88:H135">
    <cfRule type="expression" dxfId="23" priority="29">
      <formula>AND(ROW()-85&gt;$D$75,D88&lt;&gt;0)</formula>
    </cfRule>
  </conditionalFormatting>
  <conditionalFormatting sqref="E75:H75">
    <cfRule type="expression" dxfId="22" priority="1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J5" sqref="J5"/>
    </sheetView>
  </sheetViews>
  <sheetFormatPr defaultColWidth="8.81640625" defaultRowHeight="12.5"/>
  <cols>
    <col min="1" max="1" width="1.7265625" style="33" customWidth="1"/>
    <col min="2" max="2" width="34.7265625" style="33" customWidth="1"/>
    <col min="3" max="3" width="13" style="33" customWidth="1"/>
    <col min="4" max="8" width="15.7265625" style="33" customWidth="1"/>
    <col min="9" max="9" width="1.7265625" style="33" customWidth="1"/>
    <col min="10" max="10" width="63.1796875" style="33" customWidth="1"/>
    <col min="11" max="11" width="1.7265625" style="33" customWidth="1"/>
    <col min="12" max="16" width="15.7265625" style="33" customWidth="1"/>
    <col min="17" max="17" width="2.7265625" style="33" customWidth="1"/>
    <col min="18" max="18" width="15.453125" style="33" bestFit="1" customWidth="1"/>
    <col min="19" max="22" width="14.453125" style="33" customWidth="1"/>
    <col min="23" max="16384" width="8.81640625" style="33"/>
  </cols>
  <sheetData>
    <row r="1" spans="1:12" ht="15">
      <c r="A1" s="373"/>
      <c r="B1" s="18"/>
      <c r="C1" s="18"/>
      <c r="D1" s="18"/>
      <c r="E1" s="18"/>
      <c r="F1" s="18"/>
      <c r="G1" s="18"/>
      <c r="H1" s="18"/>
      <c r="I1" s="373"/>
      <c r="J1" s="19"/>
    </row>
    <row r="2" spans="1:12" ht="33" customHeight="1">
      <c r="A2" s="373"/>
      <c r="B2" s="370" t="str">
        <f>IF(CONTROL!$J$5=0,Mssg1,School)</f>
        <v>Please enter school name on tab - "1) School Information"</v>
      </c>
      <c r="C2" s="371"/>
      <c r="D2" s="371"/>
      <c r="E2" s="371"/>
      <c r="F2" s="371"/>
      <c r="G2" s="371"/>
      <c r="H2" s="371"/>
      <c r="I2" s="541"/>
      <c r="J2" s="372"/>
    </row>
    <row r="3" spans="1:12" ht="15" customHeight="1">
      <c r="A3" s="373"/>
      <c r="B3" s="555"/>
      <c r="C3" s="88"/>
      <c r="D3" s="88"/>
      <c r="E3" s="88"/>
      <c r="F3" s="88"/>
      <c r="G3" s="88"/>
      <c r="H3" s="88"/>
      <c r="I3" s="88"/>
      <c r="J3" s="542"/>
    </row>
    <row r="4" spans="1:12" ht="15" customHeight="1">
      <c r="A4" s="373"/>
      <c r="B4" s="853"/>
      <c r="C4" s="364"/>
      <c r="D4" s="554" t="s">
        <v>111</v>
      </c>
      <c r="E4" s="554" t="s">
        <v>112</v>
      </c>
      <c r="F4" s="554" t="s">
        <v>113</v>
      </c>
      <c r="G4" s="554" t="s">
        <v>114</v>
      </c>
      <c r="H4" s="554" t="s">
        <v>115</v>
      </c>
      <c r="I4" s="558"/>
    </row>
    <row r="5" spans="1:12" ht="18.5">
      <c r="A5" s="373"/>
      <c r="B5" s="854"/>
      <c r="C5" s="363" t="s">
        <v>236</v>
      </c>
      <c r="D5" s="871" t="str">
        <f>CONTROL!$G$19</f>
        <v>2026-27</v>
      </c>
      <c r="E5" s="871" t="str">
        <f>CONTROL!$G$20</f>
        <v>2027-28</v>
      </c>
      <c r="F5" s="871" t="str">
        <f>CONTROL!$G$21</f>
        <v>2028-29</v>
      </c>
      <c r="G5" s="871" t="str">
        <f>CONTROL!$G$22</f>
        <v>2029-30</v>
      </c>
      <c r="H5" s="871" t="str">
        <f>CONTROL!$G$23</f>
        <v>2030-31</v>
      </c>
      <c r="I5" s="558"/>
      <c r="L5" s="550"/>
    </row>
    <row r="6" spans="1:12" ht="18.5">
      <c r="A6" s="373"/>
      <c r="B6" s="854"/>
      <c r="C6" s="363" t="s">
        <v>194</v>
      </c>
      <c r="D6" s="875" t="str">
        <f>CONTROL!E91</f>
        <v/>
      </c>
      <c r="E6" s="875" t="str">
        <f>CONTROL!F91</f>
        <v/>
      </c>
      <c r="F6" s="875" t="str">
        <f>CONTROL!G91</f>
        <v/>
      </c>
      <c r="G6" s="875" t="str">
        <f>CONTROL!H91</f>
        <v/>
      </c>
      <c r="H6" s="875" t="str">
        <f>CONTROL!I91</f>
        <v/>
      </c>
      <c r="I6" s="558"/>
      <c r="J6" s="858"/>
    </row>
    <row r="7" spans="1:12" ht="18.5">
      <c r="A7" s="373"/>
      <c r="B7" s="855"/>
      <c r="C7" s="363" t="s">
        <v>195</v>
      </c>
      <c r="D7" s="948" t="str">
        <f ca="1">CONTROL!E57</f>
        <v>Complete Tab 2</v>
      </c>
      <c r="E7" s="948" t="str">
        <f ca="1">CONTROL!F57</f>
        <v>Complete Tab 2</v>
      </c>
      <c r="F7" s="948" t="str">
        <f ca="1">CONTROL!G57</f>
        <v>Complete Tab 2</v>
      </c>
      <c r="G7" s="948" t="str">
        <f ca="1">CONTROL!H57</f>
        <v>Complete Tab 2</v>
      </c>
      <c r="H7" s="948" t="str">
        <f ca="1">CONTROL!I57</f>
        <v>Complete Tab 2</v>
      </c>
      <c r="I7" s="558"/>
      <c r="J7" s="860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373"/>
      <c r="B8" s="557"/>
      <c r="C8" s="552"/>
      <c r="D8" s="553"/>
      <c r="E8" s="553"/>
      <c r="F8" s="553"/>
      <c r="G8" s="553"/>
      <c r="H8" s="553"/>
      <c r="I8" s="373"/>
    </row>
    <row r="9" spans="1:12" ht="33.75" customHeight="1">
      <c r="A9" s="373"/>
      <c r="B9" s="557"/>
      <c r="C9" s="552"/>
      <c r="D9" s="1036" t="s">
        <v>286</v>
      </c>
      <c r="E9" s="1037"/>
      <c r="F9" s="1037"/>
      <c r="G9" s="1037"/>
      <c r="H9" s="1038"/>
      <c r="I9" s="373"/>
      <c r="J9" s="561" t="s">
        <v>295</v>
      </c>
    </row>
    <row r="10" spans="1:12" ht="15">
      <c r="A10" s="373"/>
      <c r="B10" s="378"/>
      <c r="C10" s="378"/>
      <c r="D10" s="378"/>
      <c r="E10" s="378"/>
      <c r="F10" s="378"/>
      <c r="G10" s="378"/>
      <c r="H10" s="378"/>
      <c r="I10" s="373"/>
      <c r="J10" s="21"/>
    </row>
    <row r="11" spans="1:12" ht="15" customHeight="1">
      <c r="A11" s="373"/>
      <c r="B11" s="22" t="s">
        <v>245</v>
      </c>
      <c r="D11" s="375" t="s">
        <v>235</v>
      </c>
      <c r="E11" s="376"/>
      <c r="F11" s="376"/>
      <c r="G11" s="376"/>
      <c r="H11" s="377"/>
      <c r="I11" s="373"/>
      <c r="J11" s="556" t="s">
        <v>284</v>
      </c>
    </row>
    <row r="12" spans="1:12" ht="15">
      <c r="A12" s="373"/>
      <c r="B12" s="366" t="s">
        <v>135</v>
      </c>
      <c r="C12" s="367"/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379"/>
      <c r="J12" s="539"/>
    </row>
    <row r="13" spans="1:12" ht="15">
      <c r="A13" s="373"/>
      <c r="B13" s="366" t="s">
        <v>136</v>
      </c>
      <c r="C13" s="367"/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379"/>
      <c r="J13" s="539"/>
    </row>
    <row r="14" spans="1:12" ht="15">
      <c r="A14" s="373"/>
      <c r="B14" s="366" t="s">
        <v>137</v>
      </c>
      <c r="C14" s="367"/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379"/>
      <c r="J14" s="539"/>
    </row>
    <row r="15" spans="1:12" ht="15">
      <c r="A15" s="373"/>
      <c r="B15" s="366" t="s">
        <v>106</v>
      </c>
      <c r="C15" s="367"/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379"/>
      <c r="J15" s="539"/>
    </row>
    <row r="16" spans="1:12" ht="15">
      <c r="A16" s="373"/>
      <c r="B16" s="366" t="s">
        <v>107</v>
      </c>
      <c r="C16" s="367"/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379"/>
      <c r="J16" s="539"/>
    </row>
    <row r="17" spans="1:10" ht="15">
      <c r="A17" s="373"/>
      <c r="B17" s="366" t="s">
        <v>138</v>
      </c>
      <c r="C17" s="367"/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379"/>
      <c r="J17" s="539"/>
    </row>
    <row r="18" spans="1:10" ht="15">
      <c r="A18" s="373"/>
      <c r="B18" s="368" t="s">
        <v>77</v>
      </c>
      <c r="C18" s="367"/>
      <c r="D18" s="27">
        <f t="shared" ref="D18:H18" si="0">SUM(D12:D17)</f>
        <v>0</v>
      </c>
      <c r="E18" s="27">
        <f t="shared" si="0"/>
        <v>0</v>
      </c>
      <c r="F18" s="27">
        <f t="shared" si="0"/>
        <v>0</v>
      </c>
      <c r="G18" s="27">
        <f t="shared" si="0"/>
        <v>0</v>
      </c>
      <c r="H18" s="27">
        <f t="shared" si="0"/>
        <v>0</v>
      </c>
      <c r="I18" s="380"/>
      <c r="J18" s="547"/>
    </row>
    <row r="19" spans="1:10" ht="15" customHeight="1">
      <c r="A19" s="373"/>
      <c r="B19" s="18"/>
      <c r="D19" s="18"/>
      <c r="E19" s="18"/>
      <c r="F19" s="18"/>
      <c r="G19" s="18"/>
      <c r="H19" s="18"/>
      <c r="I19" s="373"/>
      <c r="J19" s="19"/>
    </row>
    <row r="20" spans="1:10" ht="15" customHeight="1">
      <c r="A20" s="373"/>
      <c r="B20" s="22" t="s">
        <v>246</v>
      </c>
      <c r="D20" s="18"/>
      <c r="E20" s="18"/>
      <c r="F20" s="18"/>
      <c r="G20" s="18"/>
      <c r="H20" s="18"/>
      <c r="I20" s="373"/>
      <c r="J20" s="19"/>
    </row>
    <row r="21" spans="1:10" ht="15" customHeight="1">
      <c r="A21" s="373"/>
      <c r="B21" s="366" t="s">
        <v>1140</v>
      </c>
      <c r="C21" s="367"/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379"/>
      <c r="J21" s="539"/>
    </row>
    <row r="22" spans="1:10" ht="15" customHeight="1">
      <c r="A22" s="373"/>
      <c r="B22" s="366" t="s">
        <v>53</v>
      </c>
      <c r="C22" s="367"/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379"/>
      <c r="J22" s="539"/>
    </row>
    <row r="23" spans="1:10" ht="15" customHeight="1">
      <c r="A23" s="373"/>
      <c r="B23" s="366" t="s">
        <v>10</v>
      </c>
      <c r="C23" s="367"/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379"/>
      <c r="J23" s="539"/>
    </row>
    <row r="24" spans="1:10" ht="15" customHeight="1">
      <c r="A24" s="373"/>
      <c r="B24" s="366" t="s">
        <v>11</v>
      </c>
      <c r="C24" s="367"/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379"/>
      <c r="J24" s="539"/>
    </row>
    <row r="25" spans="1:10" ht="15" customHeight="1">
      <c r="A25" s="373"/>
      <c r="B25" s="366" t="s">
        <v>12</v>
      </c>
      <c r="C25" s="367"/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379"/>
      <c r="J25" s="539"/>
    </row>
    <row r="26" spans="1:10" ht="15">
      <c r="A26" s="373"/>
      <c r="B26" s="366" t="s">
        <v>13</v>
      </c>
      <c r="C26" s="367"/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379"/>
      <c r="J26" s="539"/>
    </row>
    <row r="27" spans="1:10" ht="15" customHeight="1">
      <c r="A27" s="373"/>
      <c r="B27" s="366" t="s">
        <v>75</v>
      </c>
      <c r="C27" s="367"/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379"/>
      <c r="J27" s="539"/>
    </row>
    <row r="28" spans="1:10" ht="15" customHeight="1">
      <c r="A28" s="373"/>
      <c r="B28" s="366" t="s">
        <v>30</v>
      </c>
      <c r="C28" s="367"/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379"/>
      <c r="J28" s="539"/>
    </row>
    <row r="29" spans="1:10" ht="20.149999999999999" customHeight="1">
      <c r="A29" s="373"/>
      <c r="B29" s="366" t="s">
        <v>80</v>
      </c>
      <c r="C29" s="367"/>
      <c r="D29" s="365">
        <f t="shared" ref="D29:H29" si="1">SUM(D21:D28)</f>
        <v>0</v>
      </c>
      <c r="E29" s="31">
        <f t="shared" si="1"/>
        <v>0</v>
      </c>
      <c r="F29" s="31">
        <f t="shared" si="1"/>
        <v>0</v>
      </c>
      <c r="G29" s="31">
        <f t="shared" si="1"/>
        <v>0</v>
      </c>
      <c r="H29" s="31">
        <f t="shared" si="1"/>
        <v>0</v>
      </c>
      <c r="I29" s="379"/>
      <c r="J29" s="539"/>
    </row>
    <row r="30" spans="1:10" ht="15">
      <c r="A30" s="373"/>
      <c r="B30" s="18"/>
      <c r="D30" s="18"/>
      <c r="E30" s="18"/>
      <c r="F30" s="18"/>
      <c r="G30" s="18"/>
      <c r="H30" s="18"/>
      <c r="I30" s="373"/>
      <c r="J30" s="19"/>
    </row>
    <row r="31" spans="1:10" ht="15" customHeight="1">
      <c r="A31" s="373"/>
      <c r="B31" s="22" t="s">
        <v>247</v>
      </c>
      <c r="D31" s="18"/>
      <c r="E31" s="18"/>
      <c r="F31" s="18"/>
      <c r="G31" s="18"/>
      <c r="H31" s="18"/>
      <c r="I31" s="373"/>
      <c r="J31" s="19"/>
    </row>
    <row r="32" spans="1:10" ht="15">
      <c r="A32" s="373"/>
      <c r="B32" s="366" t="s">
        <v>108</v>
      </c>
      <c r="C32" s="367"/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381"/>
      <c r="J32" s="539"/>
    </row>
    <row r="33" spans="1:10" ht="15" customHeight="1">
      <c r="A33" s="373"/>
      <c r="B33" s="366" t="s">
        <v>109</v>
      </c>
      <c r="C33" s="367"/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381"/>
      <c r="J33" s="539"/>
    </row>
    <row r="34" spans="1:10" ht="15" customHeight="1">
      <c r="A34" s="373"/>
      <c r="B34" s="366" t="s">
        <v>110</v>
      </c>
      <c r="C34" s="367"/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381"/>
      <c r="J34" s="539"/>
    </row>
    <row r="35" spans="1:10" ht="15" customHeight="1">
      <c r="A35" s="373"/>
      <c r="B35" s="366" t="s">
        <v>7</v>
      </c>
      <c r="C35" s="367"/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381"/>
      <c r="J35" s="539"/>
    </row>
    <row r="36" spans="1:10" ht="15">
      <c r="A36" s="373"/>
      <c r="B36" s="366" t="s">
        <v>30</v>
      </c>
      <c r="C36" s="367"/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381"/>
      <c r="J36" s="539"/>
    </row>
    <row r="37" spans="1:10" ht="20.149999999999999" customHeight="1">
      <c r="A37" s="373"/>
      <c r="B37" s="368" t="s">
        <v>82</v>
      </c>
      <c r="C37" s="367"/>
      <c r="D37" s="27">
        <f t="shared" ref="D37:H37" si="2">SUM(D32:D36)</f>
        <v>0</v>
      </c>
      <c r="E37" s="27">
        <f t="shared" si="2"/>
        <v>0</v>
      </c>
      <c r="F37" s="27">
        <f t="shared" si="2"/>
        <v>0</v>
      </c>
      <c r="G37" s="27">
        <f t="shared" si="2"/>
        <v>0</v>
      </c>
      <c r="H37" s="27">
        <f t="shared" si="2"/>
        <v>0</v>
      </c>
      <c r="I37" s="382"/>
      <c r="J37" s="539"/>
    </row>
    <row r="38" spans="1:10" ht="15">
      <c r="A38" s="373"/>
      <c r="B38" s="18"/>
      <c r="D38" s="18"/>
      <c r="E38" s="18"/>
      <c r="F38" s="18"/>
      <c r="G38" s="18"/>
      <c r="H38" s="18"/>
      <c r="I38" s="373"/>
      <c r="J38" s="19"/>
    </row>
    <row r="39" spans="1:10" ht="20.149999999999999" customHeight="1">
      <c r="A39" s="374"/>
      <c r="B39" s="369" t="s">
        <v>243</v>
      </c>
      <c r="C39" s="367"/>
      <c r="D39" s="27">
        <f t="shared" ref="D39:H39" si="3">+D18+D29+D37</f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383"/>
      <c r="J39" s="539"/>
    </row>
    <row r="40" spans="1:10" ht="20.149999999999999" customHeight="1">
      <c r="A40" s="374"/>
      <c r="B40" s="544"/>
      <c r="D40" s="545"/>
      <c r="E40" s="545"/>
      <c r="F40" s="545"/>
      <c r="G40" s="545"/>
      <c r="H40" s="545"/>
      <c r="I40" s="546"/>
      <c r="J40" s="545"/>
    </row>
    <row r="41" spans="1:10" ht="15.75" customHeight="1">
      <c r="A41"/>
    </row>
    <row r="42" spans="1:10" ht="15" customHeight="1">
      <c r="B42" s="1033" t="s">
        <v>285</v>
      </c>
      <c r="C42" s="364"/>
      <c r="D42" s="554" t="s">
        <v>111</v>
      </c>
      <c r="E42" s="554" t="s">
        <v>112</v>
      </c>
      <c r="F42" s="554" t="s">
        <v>113</v>
      </c>
      <c r="G42" s="554" t="s">
        <v>114</v>
      </c>
      <c r="H42" s="554" t="s">
        <v>115</v>
      </c>
    </row>
    <row r="43" spans="1:10" ht="15" customHeight="1">
      <c r="B43" s="1034"/>
      <c r="C43" s="363" t="s">
        <v>236</v>
      </c>
      <c r="D43" s="871" t="str">
        <f>CONTROL!$G$19</f>
        <v>2026-27</v>
      </c>
      <c r="E43" s="871" t="str">
        <f>CONTROL!$G$20</f>
        <v>2027-28</v>
      </c>
      <c r="F43" s="871" t="str">
        <f>CONTROL!$G$21</f>
        <v>2028-29</v>
      </c>
      <c r="G43" s="871" t="str">
        <f>CONTROL!$G$22</f>
        <v>2029-30</v>
      </c>
      <c r="H43" s="871" t="str">
        <f>CONTROL!$G$23</f>
        <v>2030-31</v>
      </c>
      <c r="J43"/>
    </row>
    <row r="44" spans="1:10" ht="15" customHeight="1">
      <c r="B44" s="1034"/>
      <c r="C44" s="363" t="s">
        <v>194</v>
      </c>
      <c r="D44" s="871" t="str">
        <f>CONTROL!$E$91</f>
        <v/>
      </c>
      <c r="E44" s="871" t="str">
        <f>CONTROL!$F$91</f>
        <v/>
      </c>
      <c r="F44" s="871" t="str">
        <f>CONTROL!$G$91</f>
        <v/>
      </c>
      <c r="G44" s="871" t="str">
        <f>CONTROL!$H$91</f>
        <v/>
      </c>
      <c r="H44" s="871" t="str">
        <f>CONTROL!$I$91</f>
        <v/>
      </c>
    </row>
    <row r="45" spans="1:10" ht="15" customHeight="1">
      <c r="B45" s="1035"/>
      <c r="C45" s="363" t="s">
        <v>195</v>
      </c>
      <c r="D45" s="543" t="str">
        <f ca="1">CONTROL!$E$57</f>
        <v>Complete Tab 2</v>
      </c>
      <c r="E45" s="543" t="str">
        <f ca="1">CONTROL!$F$57</f>
        <v>Complete Tab 2</v>
      </c>
      <c r="F45" s="543" t="str">
        <f ca="1">CONTROL!$G$57</f>
        <v>Complete Tab 2</v>
      </c>
      <c r="G45" s="543" t="str">
        <f ca="1">CONTROL!$H$57</f>
        <v>Complete Tab 2</v>
      </c>
      <c r="H45" s="543" t="str">
        <f ca="1">CONTROL!$I$57</f>
        <v>Complete Tab 2</v>
      </c>
    </row>
    <row r="46" spans="1:10" ht="15" customHeight="1">
      <c r="B46" s="551"/>
      <c r="C46" s="552"/>
      <c r="D46" s="553"/>
      <c r="E46" s="553"/>
      <c r="F46" s="553"/>
      <c r="G46" s="553"/>
      <c r="H46" s="553"/>
      <c r="J46"/>
    </row>
    <row r="47" spans="1:10" ht="33.75" customHeight="1">
      <c r="B47" s="559"/>
      <c r="C47" s="1030" t="s">
        <v>287</v>
      </c>
      <c r="D47" s="1031"/>
      <c r="E47" s="1031"/>
      <c r="F47" s="1031"/>
      <c r="G47" s="1031"/>
      <c r="H47" s="1032"/>
      <c r="J47" s="561" t="s">
        <v>288</v>
      </c>
    </row>
    <row r="48" spans="1:10" ht="15" customHeight="1">
      <c r="B48" s="551"/>
      <c r="C48" s="552"/>
      <c r="D48" s="553"/>
      <c r="E48" s="553"/>
      <c r="F48" s="553"/>
      <c r="G48" s="553"/>
      <c r="H48" s="553"/>
      <c r="J48" s="553"/>
    </row>
    <row r="49" spans="2:10" ht="15">
      <c r="C49" s="375" t="s">
        <v>242</v>
      </c>
      <c r="D49" s="375"/>
      <c r="E49" s="376"/>
      <c r="F49" s="376"/>
      <c r="G49" s="376"/>
      <c r="H49" s="377"/>
      <c r="J49" s="556" t="s">
        <v>284</v>
      </c>
    </row>
    <row r="50" spans="2:10" ht="15">
      <c r="B50" s="22" t="s">
        <v>198</v>
      </c>
      <c r="C50" s="86" t="s">
        <v>283</v>
      </c>
      <c r="D50" s="549">
        <v>0</v>
      </c>
      <c r="E50" s="549">
        <v>0</v>
      </c>
      <c r="F50" s="549">
        <v>0</v>
      </c>
      <c r="G50" s="549">
        <v>0</v>
      </c>
      <c r="H50" s="549">
        <v>0</v>
      </c>
      <c r="J50" s="539"/>
    </row>
    <row r="51" spans="2:10" ht="15">
      <c r="B51" s="24" t="s">
        <v>135</v>
      </c>
      <c r="C51" s="85">
        <v>0</v>
      </c>
      <c r="D51" s="548">
        <f t="shared" ref="D51:D56" si="4">C51*D12</f>
        <v>0</v>
      </c>
      <c r="E51" s="548">
        <f t="shared" ref="E51:H56" si="5">IF(E12=0,0,IF(E12&lt;D12,(D51+(D51/D12)*(E12-D12))*(1+E$50),($C51*(E12-D12))+(D51*(1+E$50))))</f>
        <v>0</v>
      </c>
      <c r="F51" s="548">
        <f t="shared" si="5"/>
        <v>0</v>
      </c>
      <c r="G51" s="548">
        <f t="shared" si="5"/>
        <v>0</v>
      </c>
      <c r="H51" s="548">
        <f t="shared" si="5"/>
        <v>0</v>
      </c>
      <c r="J51" s="539"/>
    </row>
    <row r="52" spans="2:10" ht="15">
      <c r="B52" s="24" t="s">
        <v>136</v>
      </c>
      <c r="C52" s="85">
        <v>0</v>
      </c>
      <c r="D52" s="25">
        <f t="shared" si="4"/>
        <v>0</v>
      </c>
      <c r="E52" s="25">
        <f t="shared" si="5"/>
        <v>0</v>
      </c>
      <c r="F52" s="25">
        <f t="shared" si="5"/>
        <v>0</v>
      </c>
      <c r="G52" s="25">
        <f t="shared" si="5"/>
        <v>0</v>
      </c>
      <c r="H52" s="25">
        <f t="shared" si="5"/>
        <v>0</v>
      </c>
      <c r="J52" s="539"/>
    </row>
    <row r="53" spans="2:10" ht="15">
      <c r="B53" s="24" t="s">
        <v>137</v>
      </c>
      <c r="C53" s="85">
        <v>0</v>
      </c>
      <c r="D53" s="25">
        <f t="shared" si="4"/>
        <v>0</v>
      </c>
      <c r="E53" s="25">
        <f t="shared" si="5"/>
        <v>0</v>
      </c>
      <c r="F53" s="25">
        <f t="shared" si="5"/>
        <v>0</v>
      </c>
      <c r="G53" s="25">
        <f t="shared" si="5"/>
        <v>0</v>
      </c>
      <c r="H53" s="25">
        <f t="shared" si="5"/>
        <v>0</v>
      </c>
      <c r="J53" s="539"/>
    </row>
    <row r="54" spans="2:10" ht="15">
      <c r="B54" s="24" t="s">
        <v>106</v>
      </c>
      <c r="C54" s="85">
        <v>0</v>
      </c>
      <c r="D54" s="25">
        <f t="shared" si="4"/>
        <v>0</v>
      </c>
      <c r="E54" s="25">
        <f t="shared" si="5"/>
        <v>0</v>
      </c>
      <c r="F54" s="25">
        <f t="shared" si="5"/>
        <v>0</v>
      </c>
      <c r="G54" s="25">
        <f t="shared" si="5"/>
        <v>0</v>
      </c>
      <c r="H54" s="25">
        <f t="shared" si="5"/>
        <v>0</v>
      </c>
      <c r="J54" s="539"/>
    </row>
    <row r="55" spans="2:10" ht="15">
      <c r="B55" s="24" t="s">
        <v>107</v>
      </c>
      <c r="C55" s="85">
        <v>0</v>
      </c>
      <c r="D55" s="25">
        <f t="shared" si="4"/>
        <v>0</v>
      </c>
      <c r="E55" s="25">
        <f t="shared" si="5"/>
        <v>0</v>
      </c>
      <c r="F55" s="25">
        <f t="shared" si="5"/>
        <v>0</v>
      </c>
      <c r="G55" s="25">
        <f t="shared" si="5"/>
        <v>0</v>
      </c>
      <c r="H55" s="25">
        <f t="shared" si="5"/>
        <v>0</v>
      </c>
      <c r="J55" s="539"/>
    </row>
    <row r="56" spans="2:10" ht="15">
      <c r="B56" s="24" t="s">
        <v>138</v>
      </c>
      <c r="C56" s="85">
        <v>0</v>
      </c>
      <c r="D56" s="25">
        <f t="shared" si="4"/>
        <v>0</v>
      </c>
      <c r="E56" s="25">
        <f t="shared" si="5"/>
        <v>0</v>
      </c>
      <c r="F56" s="25">
        <f t="shared" si="5"/>
        <v>0</v>
      </c>
      <c r="G56" s="25">
        <f t="shared" si="5"/>
        <v>0</v>
      </c>
      <c r="H56" s="25">
        <f t="shared" si="5"/>
        <v>0</v>
      </c>
      <c r="J56" s="539"/>
    </row>
    <row r="57" spans="2:10" ht="15">
      <c r="B57" s="26" t="s">
        <v>77</v>
      </c>
      <c r="C57" s="26"/>
      <c r="D57" s="28">
        <f t="shared" ref="D57:H57" si="6">SUM(D51:D56)</f>
        <v>0</v>
      </c>
      <c r="E57" s="28">
        <f t="shared" si="6"/>
        <v>0</v>
      </c>
      <c r="F57" s="28">
        <f t="shared" si="6"/>
        <v>0</v>
      </c>
      <c r="G57" s="28">
        <f t="shared" si="6"/>
        <v>0</v>
      </c>
      <c r="H57" s="28">
        <f t="shared" si="6"/>
        <v>0</v>
      </c>
      <c r="J57" s="539"/>
    </row>
    <row r="58" spans="2:10" ht="15">
      <c r="B58" s="18"/>
      <c r="C58" s="18"/>
      <c r="D58" s="18"/>
      <c r="E58" s="18"/>
      <c r="F58" s="18"/>
      <c r="G58" s="18"/>
      <c r="H58" s="18"/>
      <c r="J58" s="19"/>
    </row>
    <row r="59" spans="2:10" ht="15">
      <c r="B59" s="22" t="s">
        <v>196</v>
      </c>
      <c r="C59" s="22"/>
      <c r="D59" s="23"/>
      <c r="E59" s="23"/>
      <c r="F59" s="23"/>
      <c r="G59" s="23"/>
      <c r="H59" s="23"/>
      <c r="J59" s="19"/>
    </row>
    <row r="60" spans="2:10" ht="15">
      <c r="B60" s="24" t="s">
        <v>52</v>
      </c>
      <c r="C60" s="85">
        <v>0</v>
      </c>
      <c r="D60" s="25">
        <f t="shared" ref="D60:D67" si="7">C60*D21</f>
        <v>0</v>
      </c>
      <c r="E60" s="25">
        <f t="shared" ref="E60:H67" si="8">IF(E21=0,0,IF(E21&lt;D21,(D60+(D60/D21)*(E21-D21))*(1+E$50),($C60*(E21-D21))+(D60*(1+E$50))))</f>
        <v>0</v>
      </c>
      <c r="F60" s="25">
        <f t="shared" si="8"/>
        <v>0</v>
      </c>
      <c r="G60" s="25">
        <f t="shared" si="8"/>
        <v>0</v>
      </c>
      <c r="H60" s="25">
        <f t="shared" si="8"/>
        <v>0</v>
      </c>
      <c r="J60" s="539"/>
    </row>
    <row r="61" spans="2:10" ht="15">
      <c r="B61" s="24" t="s">
        <v>53</v>
      </c>
      <c r="C61" s="85">
        <v>0</v>
      </c>
      <c r="D61" s="25">
        <f t="shared" si="7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  <c r="H61" s="25">
        <f t="shared" si="8"/>
        <v>0</v>
      </c>
      <c r="J61" s="539"/>
    </row>
    <row r="62" spans="2:10" ht="15">
      <c r="B62" s="24" t="s">
        <v>10</v>
      </c>
      <c r="C62" s="85">
        <v>0</v>
      </c>
      <c r="D62" s="25">
        <f t="shared" si="7"/>
        <v>0</v>
      </c>
      <c r="E62" s="25">
        <f t="shared" si="8"/>
        <v>0</v>
      </c>
      <c r="F62" s="25">
        <f t="shared" si="8"/>
        <v>0</v>
      </c>
      <c r="G62" s="25">
        <f t="shared" si="8"/>
        <v>0</v>
      </c>
      <c r="H62" s="25">
        <f t="shared" si="8"/>
        <v>0</v>
      </c>
      <c r="J62" s="539"/>
    </row>
    <row r="63" spans="2:10" ht="15">
      <c r="B63" s="24" t="s">
        <v>11</v>
      </c>
      <c r="C63" s="85">
        <v>0</v>
      </c>
      <c r="D63" s="25">
        <f t="shared" si="7"/>
        <v>0</v>
      </c>
      <c r="E63" s="25">
        <f t="shared" si="8"/>
        <v>0</v>
      </c>
      <c r="F63" s="25">
        <f t="shared" si="8"/>
        <v>0</v>
      </c>
      <c r="G63" s="25">
        <f t="shared" si="8"/>
        <v>0</v>
      </c>
      <c r="H63" s="25">
        <f t="shared" si="8"/>
        <v>0</v>
      </c>
      <c r="J63" s="539"/>
    </row>
    <row r="64" spans="2:10" ht="15">
      <c r="B64" s="24" t="s">
        <v>12</v>
      </c>
      <c r="C64" s="85">
        <v>0</v>
      </c>
      <c r="D64" s="25">
        <f t="shared" si="7"/>
        <v>0</v>
      </c>
      <c r="E64" s="25">
        <f t="shared" si="8"/>
        <v>0</v>
      </c>
      <c r="F64" s="25">
        <f t="shared" si="8"/>
        <v>0</v>
      </c>
      <c r="G64" s="25">
        <f t="shared" si="8"/>
        <v>0</v>
      </c>
      <c r="H64" s="25">
        <f t="shared" si="8"/>
        <v>0</v>
      </c>
      <c r="J64" s="539"/>
    </row>
    <row r="65" spans="2:10" ht="15">
      <c r="B65" s="24" t="s">
        <v>13</v>
      </c>
      <c r="C65" s="85">
        <v>0</v>
      </c>
      <c r="D65" s="25">
        <f t="shared" si="7"/>
        <v>0</v>
      </c>
      <c r="E65" s="25">
        <f t="shared" si="8"/>
        <v>0</v>
      </c>
      <c r="F65" s="25">
        <f t="shared" si="8"/>
        <v>0</v>
      </c>
      <c r="G65" s="25">
        <f t="shared" si="8"/>
        <v>0</v>
      </c>
      <c r="H65" s="25">
        <f t="shared" si="8"/>
        <v>0</v>
      </c>
      <c r="J65" s="539"/>
    </row>
    <row r="66" spans="2:10" ht="15">
      <c r="B66" s="24" t="s">
        <v>75</v>
      </c>
      <c r="C66" s="85">
        <v>0</v>
      </c>
      <c r="D66" s="25">
        <f t="shared" si="7"/>
        <v>0</v>
      </c>
      <c r="E66" s="25">
        <f t="shared" si="8"/>
        <v>0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J66" s="539"/>
    </row>
    <row r="67" spans="2:10" ht="15">
      <c r="B67" s="24" t="s">
        <v>30</v>
      </c>
      <c r="C67" s="85">
        <v>0</v>
      </c>
      <c r="D67" s="25">
        <f t="shared" si="7"/>
        <v>0</v>
      </c>
      <c r="E67" s="25">
        <f t="shared" si="8"/>
        <v>0</v>
      </c>
      <c r="F67" s="25">
        <f t="shared" si="8"/>
        <v>0</v>
      </c>
      <c r="G67" s="25">
        <f t="shared" si="8"/>
        <v>0</v>
      </c>
      <c r="H67" s="25">
        <f t="shared" si="8"/>
        <v>0</v>
      </c>
      <c r="J67" s="539"/>
    </row>
    <row r="68" spans="2:10" ht="15">
      <c r="B68" s="29" t="s">
        <v>80</v>
      </c>
      <c r="C68" s="30"/>
      <c r="D68" s="25">
        <f t="shared" ref="D68:H68" si="9">SUM(D60:D67)</f>
        <v>0</v>
      </c>
      <c r="E68" s="25">
        <f t="shared" si="9"/>
        <v>0</v>
      </c>
      <c r="F68" s="25">
        <f t="shared" si="9"/>
        <v>0</v>
      </c>
      <c r="G68" s="25">
        <f t="shared" si="9"/>
        <v>0</v>
      </c>
      <c r="H68" s="25">
        <f t="shared" si="9"/>
        <v>0</v>
      </c>
      <c r="J68" s="539"/>
    </row>
    <row r="69" spans="2:10" ht="15">
      <c r="B69" s="18"/>
      <c r="C69" s="18"/>
      <c r="D69" s="18"/>
      <c r="E69" s="18"/>
      <c r="F69" s="18"/>
      <c r="G69" s="18"/>
      <c r="H69" s="18"/>
      <c r="J69" s="19"/>
    </row>
    <row r="70" spans="2:10" ht="15">
      <c r="B70" s="22" t="s">
        <v>197</v>
      </c>
      <c r="C70" s="22"/>
      <c r="D70" s="23"/>
      <c r="E70" s="23"/>
      <c r="F70" s="23"/>
      <c r="G70" s="23"/>
      <c r="H70" s="23"/>
      <c r="J70" s="19"/>
    </row>
    <row r="71" spans="2:10" ht="15">
      <c r="B71" s="24" t="s">
        <v>108</v>
      </c>
      <c r="C71" s="85">
        <v>0</v>
      </c>
      <c r="D71" s="25">
        <f>C71*D32</f>
        <v>0</v>
      </c>
      <c r="E71" s="25">
        <f t="shared" ref="E71:H75" si="10">IF(E32=0,0,IF(E32&lt;D32,(D71+(D71/D32)*(E32-D32))*(1+E$50),($C71*(E32-D32))+(D71*(1+E$50))))</f>
        <v>0</v>
      </c>
      <c r="F71" s="25">
        <f t="shared" si="10"/>
        <v>0</v>
      </c>
      <c r="G71" s="25">
        <f t="shared" si="10"/>
        <v>0</v>
      </c>
      <c r="H71" s="25">
        <f t="shared" si="10"/>
        <v>0</v>
      </c>
      <c r="J71" s="539"/>
    </row>
    <row r="72" spans="2:10" ht="15">
      <c r="B72" s="24" t="s">
        <v>109</v>
      </c>
      <c r="C72" s="85">
        <v>0</v>
      </c>
      <c r="D72" s="25">
        <f>C72*D33</f>
        <v>0</v>
      </c>
      <c r="E72" s="25">
        <f t="shared" si="10"/>
        <v>0</v>
      </c>
      <c r="F72" s="25">
        <f t="shared" si="10"/>
        <v>0</v>
      </c>
      <c r="G72" s="25">
        <f t="shared" si="10"/>
        <v>0</v>
      </c>
      <c r="H72" s="25">
        <f t="shared" si="10"/>
        <v>0</v>
      </c>
      <c r="J72" s="539"/>
    </row>
    <row r="73" spans="2:10" ht="15">
      <c r="B73" s="24" t="s">
        <v>110</v>
      </c>
      <c r="C73" s="85">
        <v>0</v>
      </c>
      <c r="D73" s="25">
        <f>C73*D34</f>
        <v>0</v>
      </c>
      <c r="E73" s="25">
        <f t="shared" si="10"/>
        <v>0</v>
      </c>
      <c r="F73" s="25">
        <f t="shared" si="10"/>
        <v>0</v>
      </c>
      <c r="G73" s="25">
        <f t="shared" si="10"/>
        <v>0</v>
      </c>
      <c r="H73" s="25">
        <f t="shared" si="10"/>
        <v>0</v>
      </c>
      <c r="J73" s="539"/>
    </row>
    <row r="74" spans="2:10" ht="15">
      <c r="B74" s="24" t="s">
        <v>7</v>
      </c>
      <c r="C74" s="85">
        <v>0</v>
      </c>
      <c r="D74" s="25">
        <f>C74*D35</f>
        <v>0</v>
      </c>
      <c r="E74" s="25">
        <f t="shared" si="10"/>
        <v>0</v>
      </c>
      <c r="F74" s="25">
        <f t="shared" si="10"/>
        <v>0</v>
      </c>
      <c r="G74" s="25">
        <f t="shared" si="10"/>
        <v>0</v>
      </c>
      <c r="H74" s="25">
        <f t="shared" si="10"/>
        <v>0</v>
      </c>
      <c r="J74" s="539"/>
    </row>
    <row r="75" spans="2:10" ht="15">
      <c r="B75" s="24" t="s">
        <v>30</v>
      </c>
      <c r="C75" s="85">
        <v>0</v>
      </c>
      <c r="D75" s="25">
        <f>C75*D36</f>
        <v>0</v>
      </c>
      <c r="E75" s="25">
        <f t="shared" si="10"/>
        <v>0</v>
      </c>
      <c r="F75" s="25">
        <f t="shared" si="10"/>
        <v>0</v>
      </c>
      <c r="G75" s="25">
        <f t="shared" si="10"/>
        <v>0</v>
      </c>
      <c r="H75" s="25">
        <f t="shared" si="10"/>
        <v>0</v>
      </c>
      <c r="J75" s="539"/>
    </row>
    <row r="76" spans="2:10" ht="15">
      <c r="B76" s="26" t="s">
        <v>82</v>
      </c>
      <c r="C76" s="26"/>
      <c r="D76" s="28">
        <f t="shared" ref="D76:H76" si="11">SUM(D71:D75)</f>
        <v>0</v>
      </c>
      <c r="E76" s="28">
        <f t="shared" si="11"/>
        <v>0</v>
      </c>
      <c r="F76" s="28">
        <f t="shared" si="11"/>
        <v>0</v>
      </c>
      <c r="G76" s="28">
        <f t="shared" si="11"/>
        <v>0</v>
      </c>
      <c r="H76" s="28">
        <f t="shared" si="11"/>
        <v>0</v>
      </c>
      <c r="J76" s="539"/>
    </row>
    <row r="77" spans="2:10" ht="15">
      <c r="B77" s="18"/>
      <c r="C77" s="18"/>
      <c r="D77" s="18"/>
      <c r="E77" s="18"/>
      <c r="F77" s="18"/>
      <c r="G77" s="18"/>
      <c r="H77" s="18"/>
      <c r="J77" s="19"/>
    </row>
    <row r="78" spans="2:10" ht="15">
      <c r="B78" s="32" t="s">
        <v>244</v>
      </c>
      <c r="C78" s="32"/>
      <c r="D78" s="28">
        <f t="shared" ref="D78:H78" si="12">+D57+D68+D76</f>
        <v>0</v>
      </c>
      <c r="E78" s="28">
        <f t="shared" si="12"/>
        <v>0</v>
      </c>
      <c r="F78" s="28">
        <f t="shared" si="12"/>
        <v>0</v>
      </c>
      <c r="G78" s="28">
        <f t="shared" si="12"/>
        <v>0</v>
      </c>
      <c r="H78" s="28">
        <f t="shared" si="12"/>
        <v>0</v>
      </c>
      <c r="J78" s="539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2">
    <dataValidation type="custom" showInputMessage="1" showErrorMessage="1" errorTitle="FTE REQUIRED" error="There must be a corresponding FTE entered above for each salary entered." sqref="C71:C75 C60:C67 C51:C56" xr:uid="{00000000-0002-0000-0400-000000000000}">
      <formula1>SUM(D12:H12)&gt;0</formula1>
    </dataValidation>
    <dataValidation allowBlank="1" showInputMessage="1" sqref="C76" xr:uid="{00000000-0002-0000-0400-000001000000}"/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B1:L156"/>
  <sheetViews>
    <sheetView showGridLines="0" zoomScale="90" zoomScaleNormal="90" zoomScaleSheetLayoutView="100" workbookViewId="0">
      <selection activeCell="I13" sqref="I13"/>
    </sheetView>
  </sheetViews>
  <sheetFormatPr defaultColWidth="8.81640625" defaultRowHeight="15"/>
  <cols>
    <col min="1" max="1" width="3.7265625" style="134" customWidth="1"/>
    <col min="2" max="4" width="2.26953125" style="134" customWidth="1"/>
    <col min="5" max="5" width="51.1796875" style="1" customWidth="1"/>
    <col min="6" max="6" width="2.7265625" style="174" customWidth="1"/>
    <col min="7" max="7" width="16.54296875" style="174" customWidth="1"/>
    <col min="8" max="8" width="2.7265625" style="78" customWidth="1"/>
    <col min="9" max="9" width="16.54296875" style="78" customWidth="1"/>
    <col min="10" max="10" width="49.1796875" style="134" customWidth="1"/>
    <col min="11" max="16384" width="8.81640625" style="134"/>
  </cols>
  <sheetData>
    <row r="1" spans="2:12" ht="15.5" thickBot="1"/>
    <row r="2" spans="2:12" s="1" customFormat="1" ht="15.5" thickTop="1">
      <c r="B2" s="384" t="str">
        <f>IF(CONTROL!J5=0,Mssg1,UPPER(School))</f>
        <v>Please enter school name on tab - "1) School Information"</v>
      </c>
      <c r="C2" s="104"/>
      <c r="D2" s="104"/>
      <c r="E2" s="104"/>
      <c r="F2" s="104"/>
      <c r="G2" s="104"/>
      <c r="H2" s="104"/>
      <c r="I2" s="104"/>
      <c r="J2" s="105"/>
    </row>
    <row r="3" spans="2:12" s="1" customFormat="1">
      <c r="B3" s="385" t="s">
        <v>145</v>
      </c>
      <c r="C3" s="386"/>
      <c r="D3" s="386"/>
      <c r="E3" s="386"/>
      <c r="F3" s="386"/>
      <c r="G3" s="386"/>
      <c r="H3" s="386"/>
      <c r="I3" s="386"/>
      <c r="J3" s="387"/>
    </row>
    <row r="4" spans="2:12" s="1" customFormat="1">
      <c r="B4" s="385" t="str">
        <f>IF(PreOpenPd="",Mssg2,PreOpenPd)</f>
        <v>July 1, 2025 - June 30, 2026</v>
      </c>
      <c r="C4" s="386"/>
      <c r="D4" s="386"/>
      <c r="E4" s="386"/>
      <c r="F4" s="386"/>
      <c r="G4" s="386"/>
      <c r="H4" s="386"/>
      <c r="I4" s="386"/>
      <c r="J4" s="387"/>
    </row>
    <row r="5" spans="2:12" s="1" customFormat="1" ht="34.5" customHeight="1">
      <c r="B5" s="562" t="s">
        <v>1134</v>
      </c>
      <c r="C5" s="434"/>
      <c r="D5" s="434"/>
      <c r="E5" s="434"/>
      <c r="F5" s="434"/>
      <c r="G5" s="434"/>
      <c r="H5" s="434"/>
      <c r="I5" s="434"/>
      <c r="J5" s="435"/>
    </row>
    <row r="6" spans="2:12" s="1" customFormat="1" ht="29.25" customHeight="1">
      <c r="B6" s="432"/>
      <c r="C6" s="433"/>
      <c r="D6" s="433"/>
      <c r="E6" s="433"/>
      <c r="F6" s="211"/>
      <c r="G6" s="211"/>
      <c r="H6" s="78"/>
      <c r="I6" s="78"/>
      <c r="J6" s="388" t="s">
        <v>105</v>
      </c>
      <c r="L6" s="48"/>
    </row>
    <row r="7" spans="2:12" s="1" customFormat="1">
      <c r="B7" s="212" t="s">
        <v>23</v>
      </c>
      <c r="C7" s="213"/>
      <c r="D7" s="213"/>
      <c r="E7" s="214"/>
      <c r="F7" s="215"/>
      <c r="G7" s="215"/>
      <c r="H7" s="217"/>
      <c r="I7" s="218">
        <f>I41</f>
        <v>0</v>
      </c>
      <c r="J7" s="563"/>
    </row>
    <row r="8" spans="2:12" s="1" customFormat="1">
      <c r="B8" s="210" t="s">
        <v>0</v>
      </c>
      <c r="C8" s="48"/>
      <c r="D8" s="48"/>
      <c r="F8" s="174"/>
      <c r="G8" s="174"/>
      <c r="H8" s="222"/>
      <c r="I8" s="223">
        <f>I130</f>
        <v>0</v>
      </c>
      <c r="J8" s="563"/>
    </row>
    <row r="9" spans="2:12" s="1" customFormat="1">
      <c r="B9" s="210" t="s">
        <v>22</v>
      </c>
      <c r="F9" s="306"/>
      <c r="G9" s="306"/>
      <c r="H9" s="78"/>
      <c r="I9" s="389">
        <f>I7-I8</f>
        <v>0</v>
      </c>
      <c r="J9" s="563"/>
    </row>
    <row r="10" spans="2:12" s="1" customFormat="1" ht="6" customHeight="1">
      <c r="B10" s="212"/>
      <c r="C10" s="213"/>
      <c r="D10" s="213"/>
      <c r="E10" s="214"/>
      <c r="F10" s="215"/>
      <c r="G10" s="215"/>
      <c r="H10" s="217"/>
      <c r="I10" s="222"/>
      <c r="J10" s="390"/>
    </row>
    <row r="11" spans="2:12" s="1" customFormat="1" ht="15" customHeight="1">
      <c r="B11" s="240"/>
      <c r="C11" s="214"/>
      <c r="D11" s="214"/>
      <c r="E11" s="564"/>
      <c r="F11" s="564"/>
      <c r="G11" s="215"/>
      <c r="H11" s="216"/>
      <c r="I11" s="1039" t="s">
        <v>142</v>
      </c>
      <c r="J11" s="390"/>
    </row>
    <row r="12" spans="2:12" s="239" customFormat="1">
      <c r="B12" s="565"/>
      <c r="C12" s="227"/>
      <c r="D12" s="227"/>
      <c r="E12" s="566"/>
      <c r="F12" s="566"/>
      <c r="G12" s="228"/>
      <c r="H12" s="229"/>
      <c r="I12" s="1039"/>
      <c r="J12" s="390"/>
    </row>
    <row r="13" spans="2:12" s="239" customFormat="1" ht="6.75" customHeight="1">
      <c r="B13" s="233"/>
      <c r="C13" s="1"/>
      <c r="D13" s="1"/>
      <c r="E13" s="436"/>
      <c r="F13" s="437"/>
      <c r="G13" s="306"/>
      <c r="H13" s="78"/>
      <c r="I13" s="438"/>
      <c r="J13" s="390"/>
    </row>
    <row r="14" spans="2:12" s="220" customFormat="1">
      <c r="B14" s="245" t="s">
        <v>24</v>
      </c>
      <c r="C14" s="246"/>
      <c r="D14" s="246"/>
      <c r="F14" s="172"/>
      <c r="G14" s="172"/>
      <c r="H14" s="247"/>
      <c r="I14" s="247"/>
      <c r="J14" s="390"/>
    </row>
    <row r="15" spans="2:12" s="220" customFormat="1">
      <c r="B15" s="245"/>
      <c r="C15" s="246" t="s">
        <v>25</v>
      </c>
      <c r="D15" s="246"/>
      <c r="F15" s="172"/>
      <c r="G15" s="172"/>
      <c r="H15" s="247"/>
      <c r="I15" s="247"/>
      <c r="J15" s="390"/>
    </row>
    <row r="16" spans="2:12" s="220" customFormat="1">
      <c r="B16" s="248"/>
      <c r="C16" s="134"/>
      <c r="D16" s="246" t="s">
        <v>27</v>
      </c>
      <c r="F16" s="391"/>
      <c r="G16" s="391"/>
      <c r="H16" s="392"/>
      <c r="I16" s="393"/>
      <c r="J16" s="390"/>
    </row>
    <row r="17" spans="2:10" s="220" customFormat="1">
      <c r="B17" s="248"/>
      <c r="C17" s="134"/>
      <c r="D17" s="134"/>
      <c r="E17" s="71" t="s">
        <v>28</v>
      </c>
      <c r="F17" s="394"/>
      <c r="G17" s="394"/>
      <c r="H17" s="392"/>
      <c r="I17" s="395">
        <f>'5) Pre-OP Cash Flow 1-Year'!U17</f>
        <v>0</v>
      </c>
      <c r="J17" s="563"/>
    </row>
    <row r="18" spans="2:10" s="220" customFormat="1">
      <c r="B18" s="248"/>
      <c r="C18" s="134"/>
      <c r="D18" s="134"/>
      <c r="E18" s="71" t="s">
        <v>29</v>
      </c>
      <c r="F18" s="394"/>
      <c r="G18" s="394"/>
      <c r="H18" s="392"/>
      <c r="I18" s="395">
        <f>'5) Pre-OP Cash Flow 1-Year'!U18</f>
        <v>0</v>
      </c>
      <c r="J18" s="563"/>
    </row>
    <row r="19" spans="2:10" s="220" customFormat="1">
      <c r="B19" s="248"/>
      <c r="C19" s="134"/>
      <c r="D19" s="134"/>
      <c r="E19" s="71" t="s">
        <v>30</v>
      </c>
      <c r="F19" s="394"/>
      <c r="G19" s="394"/>
      <c r="H19" s="392"/>
      <c r="I19" s="395">
        <f>'5) Pre-OP Cash Flow 1-Year'!U19</f>
        <v>0</v>
      </c>
      <c r="J19" s="563"/>
    </row>
    <row r="20" spans="2:10" s="220" customFormat="1">
      <c r="B20" s="248"/>
      <c r="C20" s="134"/>
      <c r="D20" s="262" t="s">
        <v>30</v>
      </c>
      <c r="F20" s="391"/>
      <c r="G20" s="391"/>
      <c r="H20" s="392"/>
      <c r="I20" s="395">
        <f>'5) Pre-OP Cash Flow 1-Year'!U20</f>
        <v>0</v>
      </c>
      <c r="J20" s="563"/>
    </row>
    <row r="21" spans="2:10" s="220" customFormat="1">
      <c r="B21" s="248"/>
      <c r="C21" s="134" t="s">
        <v>31</v>
      </c>
      <c r="D21" s="249"/>
      <c r="F21" s="391"/>
      <c r="G21" s="391"/>
      <c r="H21" s="392"/>
      <c r="I21" s="395">
        <f>SUM(I16:I20)</f>
        <v>0</v>
      </c>
      <c r="J21" s="563"/>
    </row>
    <row r="22" spans="2:10" s="220" customFormat="1">
      <c r="B22" s="248"/>
      <c r="C22" s="134"/>
      <c r="D22" s="134"/>
      <c r="E22" s="141"/>
      <c r="F22" s="136"/>
      <c r="G22" s="136"/>
      <c r="H22" s="247"/>
      <c r="I22" s="396"/>
      <c r="J22" s="390"/>
    </row>
    <row r="23" spans="2:10" s="220" customFormat="1">
      <c r="B23" s="245"/>
      <c r="C23" s="48" t="s">
        <v>32</v>
      </c>
      <c r="D23" s="246"/>
      <c r="E23" s="141"/>
      <c r="F23" s="136"/>
      <c r="G23" s="136"/>
      <c r="H23" s="247"/>
      <c r="I23" s="397"/>
      <c r="J23" s="390"/>
    </row>
    <row r="24" spans="2:10" s="220" customFormat="1">
      <c r="B24" s="248"/>
      <c r="C24" s="134"/>
      <c r="D24" s="246" t="s">
        <v>27</v>
      </c>
      <c r="F24" s="172"/>
      <c r="G24" s="172"/>
      <c r="H24" s="247"/>
      <c r="I24" s="398"/>
      <c r="J24" s="390"/>
    </row>
    <row r="25" spans="2:10" s="220" customFormat="1">
      <c r="B25" s="248"/>
      <c r="C25" s="134"/>
      <c r="D25" s="134"/>
      <c r="E25" s="71" t="s">
        <v>37</v>
      </c>
      <c r="F25" s="171"/>
      <c r="G25" s="171"/>
      <c r="H25" s="247"/>
      <c r="I25" s="395">
        <f>'5) Pre-OP Cash Flow 1-Year'!U25</f>
        <v>0</v>
      </c>
      <c r="J25" s="563"/>
    </row>
    <row r="26" spans="2:10" s="220" customFormat="1">
      <c r="B26" s="248"/>
      <c r="C26" s="134"/>
      <c r="D26" s="134"/>
      <c r="E26" s="71" t="s">
        <v>30</v>
      </c>
      <c r="F26" s="171"/>
      <c r="G26" s="171"/>
      <c r="H26" s="247"/>
      <c r="I26" s="395">
        <f>'5) Pre-OP Cash Flow 1-Year'!U26</f>
        <v>0</v>
      </c>
      <c r="J26" s="563"/>
    </row>
    <row r="27" spans="2:10" s="220" customFormat="1">
      <c r="B27" s="248"/>
      <c r="C27" s="134"/>
      <c r="D27" s="262" t="s">
        <v>38</v>
      </c>
      <c r="F27" s="172"/>
      <c r="G27" s="172"/>
      <c r="H27" s="247"/>
      <c r="I27" s="395">
        <f>'5) Pre-OP Cash Flow 1-Year'!U27</f>
        <v>0</v>
      </c>
      <c r="J27" s="563"/>
    </row>
    <row r="28" spans="2:10" s="220" customFormat="1">
      <c r="B28" s="248"/>
      <c r="C28" s="134" t="s">
        <v>39</v>
      </c>
      <c r="D28" s="249"/>
      <c r="F28" s="172"/>
      <c r="G28" s="172"/>
      <c r="H28" s="247"/>
      <c r="I28" s="664">
        <f>SUM(I24:I27)</f>
        <v>0</v>
      </c>
      <c r="J28" s="563"/>
    </row>
    <row r="29" spans="2:10" s="220" customFormat="1">
      <c r="B29" s="248"/>
      <c r="C29" s="134"/>
      <c r="D29" s="134"/>
      <c r="E29" s="141"/>
      <c r="F29" s="136"/>
      <c r="G29" s="136"/>
      <c r="H29" s="247"/>
      <c r="I29" s="396"/>
      <c r="J29" s="390"/>
    </row>
    <row r="30" spans="2:10" s="220" customFormat="1">
      <c r="B30" s="245"/>
      <c r="C30" s="246" t="s">
        <v>40</v>
      </c>
      <c r="D30" s="246"/>
      <c r="E30" s="141"/>
      <c r="F30" s="136"/>
      <c r="G30" s="136"/>
      <c r="H30" s="247"/>
      <c r="I30" s="398"/>
      <c r="J30" s="390"/>
    </row>
    <row r="31" spans="2:10" s="220" customFormat="1">
      <c r="B31" s="248"/>
      <c r="C31" s="134"/>
      <c r="D31" s="249" t="s">
        <v>41</v>
      </c>
      <c r="F31" s="172"/>
      <c r="G31" s="172"/>
      <c r="H31" s="247"/>
      <c r="I31" s="395">
        <f>'5) Pre-OP Cash Flow 1-Year'!U31</f>
        <v>0</v>
      </c>
      <c r="J31" s="563"/>
    </row>
    <row r="32" spans="2:10" s="220" customFormat="1">
      <c r="B32" s="248"/>
      <c r="C32" s="134"/>
      <c r="D32" s="249" t="s">
        <v>42</v>
      </c>
      <c r="F32" s="172"/>
      <c r="G32" s="172"/>
      <c r="H32" s="247"/>
      <c r="I32" s="395">
        <f>'5) Pre-OP Cash Flow 1-Year'!U32</f>
        <v>0</v>
      </c>
      <c r="J32" s="563"/>
    </row>
    <row r="33" spans="2:10" s="220" customFormat="1">
      <c r="B33" s="248"/>
      <c r="C33" s="134"/>
      <c r="D33" s="249" t="s">
        <v>43</v>
      </c>
      <c r="F33" s="172"/>
      <c r="G33" s="172"/>
      <c r="H33" s="247"/>
      <c r="I33" s="395">
        <f>'5) Pre-OP Cash Flow 1-Year'!U33</f>
        <v>0</v>
      </c>
      <c r="J33" s="563"/>
    </row>
    <row r="34" spans="2:10" s="220" customFormat="1">
      <c r="B34" s="248"/>
      <c r="C34" s="134"/>
      <c r="D34" s="249" t="s">
        <v>44</v>
      </c>
      <c r="F34" s="172"/>
      <c r="G34" s="172"/>
      <c r="H34" s="247"/>
      <c r="I34" s="395">
        <f>'5) Pre-OP Cash Flow 1-Year'!U34</f>
        <v>0</v>
      </c>
      <c r="J34" s="563"/>
    </row>
    <row r="35" spans="2:10" s="220" customFormat="1">
      <c r="B35" s="248"/>
      <c r="C35" s="134"/>
      <c r="D35" s="249" t="s">
        <v>45</v>
      </c>
      <c r="F35" s="172"/>
      <c r="G35" s="172"/>
      <c r="H35" s="247"/>
      <c r="I35" s="395">
        <f>'5) Pre-OP Cash Flow 1-Year'!U35</f>
        <v>0</v>
      </c>
      <c r="J35" s="563"/>
    </row>
    <row r="36" spans="2:10" s="220" customFormat="1">
      <c r="B36" s="248"/>
      <c r="C36" s="134"/>
      <c r="D36" s="249" t="s">
        <v>46</v>
      </c>
      <c r="F36" s="172"/>
      <c r="G36" s="172"/>
      <c r="H36" s="247"/>
      <c r="I36" s="395">
        <f>'5) Pre-OP Cash Flow 1-Year'!U36</f>
        <v>0</v>
      </c>
      <c r="J36" s="563"/>
    </row>
    <row r="37" spans="2:10" s="220" customFormat="1">
      <c r="B37" s="248"/>
      <c r="C37" s="134"/>
      <c r="D37" s="249" t="s">
        <v>47</v>
      </c>
      <c r="F37" s="172"/>
      <c r="G37" s="172"/>
      <c r="H37" s="247"/>
      <c r="I37" s="395">
        <f>'5) Pre-OP Cash Flow 1-Year'!U37</f>
        <v>0</v>
      </c>
      <c r="J37" s="563"/>
    </row>
    <row r="38" spans="2:10" s="220" customFormat="1">
      <c r="B38" s="248"/>
      <c r="C38" s="134"/>
      <c r="D38" s="249" t="s">
        <v>48</v>
      </c>
      <c r="F38" s="172"/>
      <c r="G38" s="172"/>
      <c r="H38" s="247"/>
      <c r="I38" s="395">
        <f>'5) Pre-OP Cash Flow 1-Year'!U38</f>
        <v>0</v>
      </c>
      <c r="J38" s="563"/>
    </row>
    <row r="39" spans="2:10" s="220" customFormat="1">
      <c r="B39" s="248"/>
      <c r="C39" s="134" t="s">
        <v>49</v>
      </c>
      <c r="D39" s="249"/>
      <c r="F39" s="172"/>
      <c r="G39" s="172"/>
      <c r="H39" s="247"/>
      <c r="I39" s="664">
        <f>SUM(I31:I38)</f>
        <v>0</v>
      </c>
      <c r="J39" s="563"/>
    </row>
    <row r="40" spans="2:10" s="220" customFormat="1">
      <c r="B40" s="248"/>
      <c r="C40" s="134"/>
      <c r="D40" s="249"/>
      <c r="F40" s="172"/>
      <c r="G40" s="172"/>
      <c r="H40" s="247"/>
      <c r="I40" s="398"/>
      <c r="J40" s="390"/>
    </row>
    <row r="41" spans="2:10" s="220" customFormat="1" ht="18.5" thickBot="1">
      <c r="B41" s="267" t="s">
        <v>50</v>
      </c>
      <c r="C41" s="268"/>
      <c r="D41" s="268"/>
      <c r="E41" s="269"/>
      <c r="F41" s="270"/>
      <c r="G41" s="270"/>
      <c r="H41" s="328"/>
      <c r="I41" s="399">
        <f>I39+I28+I21</f>
        <v>0</v>
      </c>
      <c r="J41" s="567"/>
    </row>
    <row r="42" spans="2:10" s="220" customFormat="1" ht="15" customHeight="1" thickTop="1">
      <c r="B42" s="400"/>
      <c r="C42" s="275"/>
      <c r="D42" s="275"/>
      <c r="E42" s="276"/>
      <c r="F42" s="277"/>
      <c r="G42" s="277"/>
      <c r="H42" s="278"/>
      <c r="I42" s="401"/>
      <c r="J42" s="568"/>
    </row>
    <row r="43" spans="2:10" s="220" customFormat="1">
      <c r="B43" s="245" t="s">
        <v>51</v>
      </c>
      <c r="C43" s="246"/>
      <c r="D43" s="246"/>
      <c r="F43" s="172"/>
      <c r="G43" s="172"/>
      <c r="H43" s="247"/>
      <c r="I43" s="397"/>
      <c r="J43" s="390"/>
    </row>
    <row r="44" spans="2:10" s="220" customFormat="1" ht="30" customHeight="1">
      <c r="B44" s="248"/>
      <c r="C44" s="669" t="s">
        <v>78</v>
      </c>
      <c r="D44" s="134"/>
      <c r="G44" s="129" t="s">
        <v>292</v>
      </c>
      <c r="H44" s="247"/>
      <c r="I44" s="397"/>
      <c r="J44" s="390"/>
    </row>
    <row r="45" spans="2:10" s="220" customFormat="1">
      <c r="B45" s="248"/>
      <c r="D45" s="166" t="s">
        <v>135</v>
      </c>
      <c r="E45" s="71"/>
      <c r="F45" s="71"/>
      <c r="G45" s="402">
        <f>'5) Pre-OP Cash Flow 1-Year'!G45</f>
        <v>0</v>
      </c>
      <c r="H45" s="247"/>
      <c r="I45" s="395">
        <f>'5) Pre-OP Cash Flow 1-Year'!U45</f>
        <v>0</v>
      </c>
      <c r="J45" s="563"/>
    </row>
    <row r="46" spans="2:10" s="220" customFormat="1">
      <c r="B46" s="248"/>
      <c r="D46" s="166" t="s">
        <v>136</v>
      </c>
      <c r="E46" s="71"/>
      <c r="F46" s="71"/>
      <c r="G46" s="402">
        <f>'5) Pre-OP Cash Flow 1-Year'!G46</f>
        <v>0</v>
      </c>
      <c r="H46" s="247"/>
      <c r="I46" s="395">
        <f>'5) Pre-OP Cash Flow 1-Year'!U46</f>
        <v>0</v>
      </c>
      <c r="J46" s="563"/>
    </row>
    <row r="47" spans="2:10" s="220" customFormat="1">
      <c r="B47" s="248"/>
      <c r="D47" s="166" t="s">
        <v>137</v>
      </c>
      <c r="E47" s="71"/>
      <c r="F47" s="71"/>
      <c r="G47" s="402">
        <f>'5) Pre-OP Cash Flow 1-Year'!G47</f>
        <v>0</v>
      </c>
      <c r="H47" s="247"/>
      <c r="I47" s="395">
        <f>'5) Pre-OP Cash Flow 1-Year'!U47</f>
        <v>0</v>
      </c>
      <c r="J47" s="563"/>
    </row>
    <row r="48" spans="2:10" s="220" customFormat="1">
      <c r="B48" s="248"/>
      <c r="D48" s="166" t="s">
        <v>106</v>
      </c>
      <c r="E48" s="71"/>
      <c r="F48" s="71"/>
      <c r="G48" s="402">
        <f>'5) Pre-OP Cash Flow 1-Year'!G48</f>
        <v>0</v>
      </c>
      <c r="H48" s="247"/>
      <c r="I48" s="395">
        <f>'5) Pre-OP Cash Flow 1-Year'!U48</f>
        <v>0</v>
      </c>
      <c r="J48" s="563"/>
    </row>
    <row r="49" spans="2:10" s="220" customFormat="1">
      <c r="B49" s="248"/>
      <c r="D49" s="166" t="s">
        <v>107</v>
      </c>
      <c r="E49" s="71"/>
      <c r="F49" s="71"/>
      <c r="G49" s="402">
        <f>'5) Pre-OP Cash Flow 1-Year'!G49</f>
        <v>0</v>
      </c>
      <c r="H49" s="247"/>
      <c r="I49" s="395">
        <f>'5) Pre-OP Cash Flow 1-Year'!U49</f>
        <v>0</v>
      </c>
      <c r="J49" s="563"/>
    </row>
    <row r="50" spans="2:10" s="220" customFormat="1">
      <c r="B50" s="248"/>
      <c r="D50" s="166" t="s">
        <v>138</v>
      </c>
      <c r="E50" s="71"/>
      <c r="F50" s="71"/>
      <c r="G50" s="402">
        <f>'5) Pre-OP Cash Flow 1-Year'!G50</f>
        <v>0</v>
      </c>
      <c r="H50" s="247"/>
      <c r="I50" s="395">
        <f>'5) Pre-OP Cash Flow 1-Year'!U50</f>
        <v>0</v>
      </c>
      <c r="J50" s="563"/>
    </row>
    <row r="51" spans="2:10" s="220" customFormat="1">
      <c r="B51" s="248"/>
      <c r="C51" s="169" t="s">
        <v>77</v>
      </c>
      <c r="E51" s="71"/>
      <c r="F51" s="71"/>
      <c r="G51" s="949">
        <f>SUM(G45:G50)</f>
        <v>0</v>
      </c>
      <c r="H51" s="247"/>
      <c r="I51" s="395">
        <f>SUM(I45:I50)</f>
        <v>0</v>
      </c>
      <c r="J51" s="563"/>
    </row>
    <row r="52" spans="2:10" s="220" customFormat="1">
      <c r="B52" s="248"/>
      <c r="D52" s="71"/>
      <c r="E52" s="71"/>
      <c r="F52" s="71"/>
      <c r="G52" s="331"/>
      <c r="H52" s="247"/>
      <c r="I52" s="397"/>
      <c r="J52" s="390"/>
    </row>
    <row r="53" spans="2:10" s="220" customFormat="1">
      <c r="B53" s="248"/>
      <c r="C53" s="281" t="s">
        <v>79</v>
      </c>
      <c r="D53" s="134"/>
      <c r="G53" s="332"/>
      <c r="H53" s="247"/>
      <c r="I53" s="397"/>
      <c r="J53" s="390"/>
    </row>
    <row r="54" spans="2:10" s="220" customFormat="1">
      <c r="B54" s="248"/>
      <c r="D54" s="166" t="s">
        <v>52</v>
      </c>
      <c r="E54" s="71"/>
      <c r="F54" s="71"/>
      <c r="G54" s="402">
        <f>'5) Pre-OP Cash Flow 1-Year'!G54</f>
        <v>0</v>
      </c>
      <c r="H54" s="403"/>
      <c r="I54" s="395">
        <f>'5) Pre-OP Cash Flow 1-Year'!U54</f>
        <v>0</v>
      </c>
      <c r="J54" s="563"/>
    </row>
    <row r="55" spans="2:10" s="220" customFormat="1">
      <c r="B55" s="248"/>
      <c r="D55" s="166" t="s">
        <v>53</v>
      </c>
      <c r="E55" s="71"/>
      <c r="F55" s="71"/>
      <c r="G55" s="402">
        <f>'5) Pre-OP Cash Flow 1-Year'!G55</f>
        <v>0</v>
      </c>
      <c r="H55" s="403"/>
      <c r="I55" s="395">
        <f>'5) Pre-OP Cash Flow 1-Year'!U55</f>
        <v>0</v>
      </c>
      <c r="J55" s="563"/>
    </row>
    <row r="56" spans="2:10" s="220" customFormat="1">
      <c r="B56" s="248"/>
      <c r="D56" s="166" t="s">
        <v>10</v>
      </c>
      <c r="E56" s="71"/>
      <c r="F56" s="71"/>
      <c r="G56" s="402">
        <f>'5) Pre-OP Cash Flow 1-Year'!G56</f>
        <v>0</v>
      </c>
      <c r="H56" s="403"/>
      <c r="I56" s="395">
        <f>'5) Pre-OP Cash Flow 1-Year'!U56</f>
        <v>0</v>
      </c>
      <c r="J56" s="563"/>
    </row>
    <row r="57" spans="2:10" s="220" customFormat="1">
      <c r="B57" s="248"/>
      <c r="D57" s="166" t="s">
        <v>11</v>
      </c>
      <c r="E57" s="71"/>
      <c r="F57" s="71"/>
      <c r="G57" s="402">
        <f>'5) Pre-OP Cash Flow 1-Year'!G57</f>
        <v>0</v>
      </c>
      <c r="H57" s="403"/>
      <c r="I57" s="395">
        <f>'5) Pre-OP Cash Flow 1-Year'!U57</f>
        <v>0</v>
      </c>
      <c r="J57" s="563"/>
    </row>
    <row r="58" spans="2:10" s="220" customFormat="1">
      <c r="B58" s="248"/>
      <c r="D58" s="166" t="s">
        <v>12</v>
      </c>
      <c r="E58" s="71"/>
      <c r="F58" s="71"/>
      <c r="G58" s="402">
        <f>'5) Pre-OP Cash Flow 1-Year'!G58</f>
        <v>0</v>
      </c>
      <c r="H58" s="403"/>
      <c r="I58" s="395">
        <f>'5) Pre-OP Cash Flow 1-Year'!U58</f>
        <v>0</v>
      </c>
      <c r="J58" s="563"/>
    </row>
    <row r="59" spans="2:10" s="220" customFormat="1">
      <c r="B59" s="248"/>
      <c r="D59" s="166" t="s">
        <v>13</v>
      </c>
      <c r="E59" s="71"/>
      <c r="F59" s="71"/>
      <c r="G59" s="402">
        <f>'5) Pre-OP Cash Flow 1-Year'!G59</f>
        <v>0</v>
      </c>
      <c r="H59" s="403"/>
      <c r="I59" s="395">
        <f>'5) Pre-OP Cash Flow 1-Year'!U59</f>
        <v>0</v>
      </c>
      <c r="J59" s="563"/>
    </row>
    <row r="60" spans="2:10" s="220" customFormat="1">
      <c r="B60" s="248"/>
      <c r="D60" s="166" t="s">
        <v>75</v>
      </c>
      <c r="E60" s="71"/>
      <c r="F60" s="71"/>
      <c r="G60" s="402">
        <f>'5) Pre-OP Cash Flow 1-Year'!G60</f>
        <v>0</v>
      </c>
      <c r="H60" s="403"/>
      <c r="I60" s="395">
        <f>'5) Pre-OP Cash Flow 1-Year'!U60</f>
        <v>0</v>
      </c>
      <c r="J60" s="563"/>
    </row>
    <row r="61" spans="2:10" s="220" customFormat="1">
      <c r="B61" s="248"/>
      <c r="D61" s="169" t="s">
        <v>30</v>
      </c>
      <c r="E61" s="71"/>
      <c r="F61" s="71"/>
      <c r="G61" s="402">
        <f>'5) Pre-OP Cash Flow 1-Year'!G61</f>
        <v>0</v>
      </c>
      <c r="H61" s="403"/>
      <c r="I61" s="395">
        <f>'5) Pre-OP Cash Flow 1-Year'!U61</f>
        <v>0</v>
      </c>
      <c r="J61" s="563"/>
    </row>
    <row r="62" spans="2:10" s="220" customFormat="1">
      <c r="B62" s="248"/>
      <c r="C62" s="169" t="s">
        <v>80</v>
      </c>
      <c r="E62" s="71"/>
      <c r="F62" s="71"/>
      <c r="G62" s="949">
        <f>SUM(G54:G61)</f>
        <v>0</v>
      </c>
      <c r="H62" s="403"/>
      <c r="I62" s="664">
        <f>SUM(I54:I61)</f>
        <v>0</v>
      </c>
      <c r="J62" s="563"/>
    </row>
    <row r="63" spans="2:10" s="220" customFormat="1">
      <c r="B63" s="248"/>
      <c r="D63" s="71"/>
      <c r="E63" s="71"/>
      <c r="F63" s="71"/>
      <c r="G63" s="331"/>
      <c r="H63" s="247"/>
      <c r="I63" s="397"/>
      <c r="J63" s="390"/>
    </row>
    <row r="64" spans="2:10" s="220" customFormat="1">
      <c r="B64" s="248"/>
      <c r="C64" s="281" t="s">
        <v>81</v>
      </c>
      <c r="D64" s="134"/>
      <c r="G64" s="334"/>
      <c r="H64" s="247"/>
      <c r="I64" s="397"/>
      <c r="J64" s="390"/>
    </row>
    <row r="65" spans="2:10" s="220" customFormat="1">
      <c r="B65" s="248"/>
      <c r="D65" s="166" t="s">
        <v>108</v>
      </c>
      <c r="E65" s="71"/>
      <c r="F65" s="71"/>
      <c r="G65" s="402">
        <f>'5) Pre-OP Cash Flow 1-Year'!G65</f>
        <v>0</v>
      </c>
      <c r="H65" s="247"/>
      <c r="I65" s="395">
        <f>'5) Pre-OP Cash Flow 1-Year'!U65</f>
        <v>0</v>
      </c>
      <c r="J65" s="563"/>
    </row>
    <row r="66" spans="2:10" s="220" customFormat="1">
      <c r="B66" s="248"/>
      <c r="D66" s="166" t="s">
        <v>109</v>
      </c>
      <c r="E66" s="71"/>
      <c r="F66" s="71"/>
      <c r="G66" s="402">
        <f>'5) Pre-OP Cash Flow 1-Year'!G66</f>
        <v>0</v>
      </c>
      <c r="H66" s="247"/>
      <c r="I66" s="395">
        <f>'5) Pre-OP Cash Flow 1-Year'!U66</f>
        <v>0</v>
      </c>
      <c r="J66" s="563"/>
    </row>
    <row r="67" spans="2:10" s="220" customFormat="1">
      <c r="B67" s="248"/>
      <c r="D67" s="166" t="s">
        <v>110</v>
      </c>
      <c r="E67" s="71"/>
      <c r="F67" s="71"/>
      <c r="G67" s="402">
        <f>'5) Pre-OP Cash Flow 1-Year'!G67</f>
        <v>0</v>
      </c>
      <c r="H67" s="247"/>
      <c r="I67" s="395">
        <f>'5) Pre-OP Cash Flow 1-Year'!U67</f>
        <v>0</v>
      </c>
      <c r="J67" s="563"/>
    </row>
    <row r="68" spans="2:10" s="220" customFormat="1">
      <c r="B68" s="248"/>
      <c r="D68" s="166" t="s">
        <v>7</v>
      </c>
      <c r="E68" s="71"/>
      <c r="F68" s="71"/>
      <c r="G68" s="402">
        <f>'5) Pre-OP Cash Flow 1-Year'!G68</f>
        <v>0</v>
      </c>
      <c r="H68" s="247"/>
      <c r="I68" s="395">
        <f>'5) Pre-OP Cash Flow 1-Year'!U68</f>
        <v>0</v>
      </c>
      <c r="J68" s="563"/>
    </row>
    <row r="69" spans="2:10" s="220" customFormat="1">
      <c r="B69" s="248"/>
      <c r="D69" s="166" t="s">
        <v>30</v>
      </c>
      <c r="E69" s="71"/>
      <c r="F69" s="71"/>
      <c r="G69" s="402">
        <f>'5) Pre-OP Cash Flow 1-Year'!G69</f>
        <v>0</v>
      </c>
      <c r="H69" s="247"/>
      <c r="I69" s="395">
        <f>'5) Pre-OP Cash Flow 1-Year'!U69</f>
        <v>0</v>
      </c>
      <c r="J69" s="563"/>
    </row>
    <row r="70" spans="2:10" s="220" customFormat="1">
      <c r="B70" s="248"/>
      <c r="C70" s="169" t="s">
        <v>82</v>
      </c>
      <c r="E70" s="71"/>
      <c r="F70" s="71"/>
      <c r="G70" s="167">
        <f>SUM(G65:G69)</f>
        <v>0</v>
      </c>
      <c r="H70" s="247"/>
      <c r="I70" s="664">
        <f>SUM(I65:I69)</f>
        <v>0</v>
      </c>
      <c r="J70" s="563"/>
    </row>
    <row r="71" spans="2:10" s="220" customFormat="1">
      <c r="B71" s="248"/>
      <c r="D71" s="71"/>
      <c r="E71" s="71"/>
      <c r="F71" s="71"/>
      <c r="G71" s="171"/>
      <c r="H71" s="247"/>
      <c r="I71" s="397"/>
      <c r="J71" s="390"/>
    </row>
    <row r="72" spans="2:10" s="220" customFormat="1" ht="18">
      <c r="B72" s="248"/>
      <c r="C72" s="175" t="s">
        <v>83</v>
      </c>
      <c r="D72" s="134"/>
      <c r="E72" s="134"/>
      <c r="F72" s="134"/>
      <c r="G72" s="950">
        <f>G51+G62+G70</f>
        <v>0</v>
      </c>
      <c r="H72" s="247"/>
      <c r="I72" s="413">
        <f>I51+I62+I70</f>
        <v>0</v>
      </c>
      <c r="J72" s="563"/>
    </row>
    <row r="73" spans="2:10" s="220" customFormat="1">
      <c r="B73" s="248"/>
      <c r="D73" s="71"/>
      <c r="E73" s="71"/>
      <c r="F73" s="71"/>
      <c r="G73" s="171"/>
      <c r="H73" s="247"/>
      <c r="I73" s="397"/>
      <c r="J73" s="390"/>
    </row>
    <row r="74" spans="2:10" s="220" customFormat="1">
      <c r="B74" s="248"/>
      <c r="C74" s="281" t="s">
        <v>84</v>
      </c>
      <c r="D74" s="134"/>
      <c r="E74" s="134"/>
      <c r="F74" s="134"/>
      <c r="G74" s="174"/>
      <c r="H74" s="247"/>
      <c r="I74" s="397"/>
      <c r="J74" s="390"/>
    </row>
    <row r="75" spans="2:10" s="220" customFormat="1">
      <c r="B75" s="248"/>
      <c r="D75" s="166" t="s">
        <v>14</v>
      </c>
      <c r="E75" s="134"/>
      <c r="F75" s="134"/>
      <c r="G75" s="174"/>
      <c r="H75" s="247"/>
      <c r="I75" s="395">
        <f>'5) Pre-OP Cash Flow 1-Year'!U75</f>
        <v>0</v>
      </c>
      <c r="J75" s="563"/>
    </row>
    <row r="76" spans="2:10" s="220" customFormat="1">
      <c r="B76" s="248"/>
      <c r="D76" s="71" t="s">
        <v>71</v>
      </c>
      <c r="E76" s="134"/>
      <c r="F76" s="134"/>
      <c r="G76" s="174"/>
      <c r="H76" s="247"/>
      <c r="I76" s="395">
        <f>'5) Pre-OP Cash Flow 1-Year'!U76</f>
        <v>0</v>
      </c>
      <c r="J76" s="563"/>
    </row>
    <row r="77" spans="2:10" s="220" customFormat="1">
      <c r="B77" s="248"/>
      <c r="D77" s="166" t="s">
        <v>60</v>
      </c>
      <c r="E77" s="134"/>
      <c r="F77" s="134"/>
      <c r="G77" s="174"/>
      <c r="H77" s="247"/>
      <c r="I77" s="395">
        <f>'5) Pre-OP Cash Flow 1-Year'!U77</f>
        <v>0</v>
      </c>
      <c r="J77" s="563"/>
    </row>
    <row r="78" spans="2:10" s="220" customFormat="1">
      <c r="B78" s="248"/>
      <c r="C78" s="169" t="s">
        <v>85</v>
      </c>
      <c r="D78" s="134"/>
      <c r="E78" s="134"/>
      <c r="F78" s="134"/>
      <c r="G78" s="174"/>
      <c r="H78" s="247"/>
      <c r="I78" s="664">
        <f>SUM(I75:I77)</f>
        <v>0</v>
      </c>
      <c r="J78" s="563"/>
    </row>
    <row r="79" spans="2:10" s="220" customFormat="1">
      <c r="B79" s="248"/>
      <c r="D79" s="71"/>
      <c r="E79" s="71"/>
      <c r="F79" s="71"/>
      <c r="G79" s="171"/>
      <c r="H79" s="247"/>
      <c r="I79" s="397"/>
      <c r="J79" s="390"/>
    </row>
    <row r="80" spans="2:10" s="220" customFormat="1" ht="18">
      <c r="B80" s="248"/>
      <c r="C80" s="175" t="s">
        <v>86</v>
      </c>
      <c r="D80" s="134"/>
      <c r="E80" s="134"/>
      <c r="F80" s="134"/>
      <c r="G80" s="950">
        <f>G72</f>
        <v>0</v>
      </c>
      <c r="H80" s="247"/>
      <c r="I80" s="413">
        <f>I72+I78</f>
        <v>0</v>
      </c>
      <c r="J80" s="563"/>
    </row>
    <row r="81" spans="2:10" s="220" customFormat="1">
      <c r="B81" s="248"/>
      <c r="E81" s="71"/>
      <c r="F81" s="71"/>
      <c r="G81" s="171"/>
      <c r="H81" s="247"/>
      <c r="I81" s="397"/>
      <c r="J81" s="390"/>
    </row>
    <row r="82" spans="2:10" s="220" customFormat="1">
      <c r="B82" s="248"/>
      <c r="C82" s="281" t="s">
        <v>87</v>
      </c>
      <c r="E82" s="71"/>
      <c r="F82" s="71"/>
      <c r="G82" s="171"/>
      <c r="H82" s="247"/>
      <c r="I82" s="397"/>
      <c r="J82" s="390"/>
    </row>
    <row r="83" spans="2:10" s="220" customFormat="1">
      <c r="B83" s="248"/>
      <c r="D83" s="134" t="s">
        <v>67</v>
      </c>
      <c r="E83" s="71"/>
      <c r="F83" s="71"/>
      <c r="G83" s="171"/>
      <c r="H83" s="247"/>
      <c r="I83" s="395">
        <f>'5) Pre-OP Cash Flow 1-Year'!U83</f>
        <v>0</v>
      </c>
      <c r="J83" s="563"/>
    </row>
    <row r="84" spans="2:10" s="220" customFormat="1">
      <c r="B84" s="248"/>
      <c r="D84" s="166" t="s">
        <v>5</v>
      </c>
      <c r="E84" s="71"/>
      <c r="F84" s="71"/>
      <c r="G84" s="171"/>
      <c r="H84" s="247"/>
      <c r="I84" s="395">
        <f>'5) Pre-OP Cash Flow 1-Year'!U84</f>
        <v>0</v>
      </c>
      <c r="J84" s="563"/>
    </row>
    <row r="85" spans="2:10" s="220" customFormat="1">
      <c r="B85" s="248"/>
      <c r="D85" s="166" t="s">
        <v>68</v>
      </c>
      <c r="E85" s="71"/>
      <c r="F85" s="71"/>
      <c r="G85" s="171"/>
      <c r="H85" s="247"/>
      <c r="I85" s="395">
        <f>'5) Pre-OP Cash Flow 1-Year'!U85</f>
        <v>0</v>
      </c>
      <c r="J85" s="563"/>
    </row>
    <row r="86" spans="2:10" s="220" customFormat="1">
      <c r="B86" s="248"/>
      <c r="D86" s="166" t="s">
        <v>15</v>
      </c>
      <c r="E86" s="71"/>
      <c r="F86" s="71"/>
      <c r="G86" s="171"/>
      <c r="H86" s="247"/>
      <c r="I86" s="395">
        <f>'5) Pre-OP Cash Flow 1-Year'!U86</f>
        <v>0</v>
      </c>
      <c r="J86" s="563"/>
    </row>
    <row r="87" spans="2:10" s="220" customFormat="1">
      <c r="B87" s="248"/>
      <c r="D87" s="166" t="s">
        <v>59</v>
      </c>
      <c r="E87" s="71"/>
      <c r="F87" s="71"/>
      <c r="G87" s="171"/>
      <c r="H87" s="247"/>
      <c r="I87" s="395">
        <f>'5) Pre-OP Cash Flow 1-Year'!U87</f>
        <v>0</v>
      </c>
      <c r="J87" s="563"/>
    </row>
    <row r="88" spans="2:10" s="220" customFormat="1">
      <c r="B88" s="248"/>
      <c r="D88" s="166" t="s">
        <v>16</v>
      </c>
      <c r="E88" s="71"/>
      <c r="F88" s="71"/>
      <c r="G88" s="171"/>
      <c r="H88" s="247"/>
      <c r="I88" s="395">
        <f>'5) Pre-OP Cash Flow 1-Year'!U88</f>
        <v>0</v>
      </c>
      <c r="J88" s="563"/>
    </row>
    <row r="89" spans="2:10" s="220" customFormat="1">
      <c r="B89" s="248"/>
      <c r="D89" s="166" t="s">
        <v>17</v>
      </c>
      <c r="E89" s="71"/>
      <c r="F89" s="71"/>
      <c r="G89" s="171"/>
      <c r="H89" s="247"/>
      <c r="I89" s="395">
        <f>'5) Pre-OP Cash Flow 1-Year'!U89</f>
        <v>0</v>
      </c>
      <c r="J89" s="563"/>
    </row>
    <row r="90" spans="2:10" s="220" customFormat="1">
      <c r="B90" s="248"/>
      <c r="D90" s="166" t="s">
        <v>70</v>
      </c>
      <c r="E90" s="71"/>
      <c r="F90" s="71"/>
      <c r="G90" s="171"/>
      <c r="H90" s="247"/>
      <c r="I90" s="395">
        <f>'5) Pre-OP Cash Flow 1-Year'!U90</f>
        <v>0</v>
      </c>
      <c r="J90" s="563"/>
    </row>
    <row r="91" spans="2:10" s="220" customFormat="1">
      <c r="B91" s="248"/>
      <c r="D91" s="99" t="s">
        <v>69</v>
      </c>
      <c r="E91" s="71"/>
      <c r="F91" s="71"/>
      <c r="G91" s="171"/>
      <c r="H91" s="247"/>
      <c r="I91" s="395">
        <f>'5) Pre-OP Cash Flow 1-Year'!U91</f>
        <v>0</v>
      </c>
      <c r="J91" s="563"/>
    </row>
    <row r="92" spans="2:10" s="220" customFormat="1" ht="15.5" thickBot="1">
      <c r="B92" s="405"/>
      <c r="C92" s="406" t="s">
        <v>88</v>
      </c>
      <c r="D92" s="294"/>
      <c r="E92" s="407"/>
      <c r="F92" s="407"/>
      <c r="G92" s="408"/>
      <c r="H92" s="328"/>
      <c r="I92" s="665">
        <f>SUM(I83:I91)</f>
        <v>0</v>
      </c>
      <c r="J92" s="567"/>
    </row>
    <row r="93" spans="2:10" s="220" customFormat="1" ht="15.5" thickTop="1">
      <c r="B93" s="409"/>
      <c r="C93" s="276"/>
      <c r="D93" s="410"/>
      <c r="E93" s="410"/>
      <c r="F93" s="410"/>
      <c r="G93" s="411"/>
      <c r="H93" s="278"/>
      <c r="I93" s="412"/>
      <c r="J93" s="568"/>
    </row>
    <row r="94" spans="2:10" s="220" customFormat="1">
      <c r="B94" s="248"/>
      <c r="C94" s="281" t="s">
        <v>89</v>
      </c>
      <c r="D94" s="71"/>
      <c r="E94" s="71"/>
      <c r="F94" s="71"/>
      <c r="G94" s="171"/>
      <c r="H94" s="247"/>
      <c r="I94" s="397"/>
      <c r="J94" s="390"/>
    </row>
    <row r="95" spans="2:10" s="220" customFormat="1">
      <c r="B95" s="248"/>
      <c r="D95" s="166" t="s">
        <v>1</v>
      </c>
      <c r="E95" s="134"/>
      <c r="F95" s="134"/>
      <c r="G95" s="174"/>
      <c r="H95" s="247"/>
      <c r="I95" s="395">
        <f>'5) Pre-OP Cash Flow 1-Year'!U95</f>
        <v>0</v>
      </c>
      <c r="J95" s="563"/>
    </row>
    <row r="96" spans="2:10" s="220" customFormat="1">
      <c r="B96" s="248"/>
      <c r="D96" s="166" t="s">
        <v>73</v>
      </c>
      <c r="E96" s="134"/>
      <c r="F96" s="134"/>
      <c r="G96" s="174"/>
      <c r="H96" s="247"/>
      <c r="I96" s="395">
        <f>'5) Pre-OP Cash Flow 1-Year'!U96</f>
        <v>0</v>
      </c>
      <c r="J96" s="563"/>
    </row>
    <row r="97" spans="2:10" s="220" customFormat="1">
      <c r="B97" s="248"/>
      <c r="D97" s="166" t="s">
        <v>66</v>
      </c>
      <c r="E97" s="134"/>
      <c r="F97" s="134"/>
      <c r="G97" s="174"/>
      <c r="H97" s="247"/>
      <c r="I97" s="395">
        <f>'5) Pre-OP Cash Flow 1-Year'!U97</f>
        <v>0</v>
      </c>
      <c r="J97" s="563"/>
    </row>
    <row r="98" spans="2:10" s="220" customFormat="1">
      <c r="B98" s="248"/>
      <c r="D98" s="166" t="s">
        <v>72</v>
      </c>
      <c r="E98" s="134"/>
      <c r="F98" s="134"/>
      <c r="G98" s="174"/>
      <c r="H98" s="247"/>
      <c r="I98" s="395">
        <f>'5) Pre-OP Cash Flow 1-Year'!U98</f>
        <v>0</v>
      </c>
      <c r="J98" s="563"/>
    </row>
    <row r="99" spans="2:10" s="220" customFormat="1">
      <c r="B99" s="248"/>
      <c r="D99" s="134" t="s">
        <v>74</v>
      </c>
      <c r="E99" s="134"/>
      <c r="F99" s="134"/>
      <c r="G99" s="174"/>
      <c r="H99" s="247"/>
      <c r="I99" s="395">
        <f>'5) Pre-OP Cash Flow 1-Year'!U99</f>
        <v>0</v>
      </c>
      <c r="J99" s="563"/>
    </row>
    <row r="100" spans="2:10" s="220" customFormat="1">
      <c r="B100" s="248"/>
      <c r="D100" s="134" t="s">
        <v>58</v>
      </c>
      <c r="E100" s="134"/>
      <c r="F100" s="134"/>
      <c r="G100" s="174"/>
      <c r="H100" s="247"/>
      <c r="I100" s="395">
        <f>'5) Pre-OP Cash Flow 1-Year'!U100</f>
        <v>0</v>
      </c>
      <c r="J100" s="563"/>
    </row>
    <row r="101" spans="2:10" s="220" customFormat="1">
      <c r="B101" s="248"/>
      <c r="D101" s="166" t="s">
        <v>64</v>
      </c>
      <c r="E101" s="134"/>
      <c r="F101" s="134"/>
      <c r="G101" s="174"/>
      <c r="H101" s="247"/>
      <c r="I101" s="395">
        <f>'5) Pre-OP Cash Flow 1-Year'!U101</f>
        <v>0</v>
      </c>
      <c r="J101" s="563"/>
    </row>
    <row r="102" spans="2:10" s="220" customFormat="1">
      <c r="B102" s="248"/>
      <c r="D102" s="134" t="s">
        <v>54</v>
      </c>
      <c r="E102" s="134"/>
      <c r="F102" s="134"/>
      <c r="G102" s="174"/>
      <c r="H102" s="247"/>
      <c r="I102" s="395">
        <f>'5) Pre-OP Cash Flow 1-Year'!U102</f>
        <v>0</v>
      </c>
      <c r="J102" s="563"/>
    </row>
    <row r="103" spans="2:10" s="220" customFormat="1">
      <c r="B103" s="248"/>
      <c r="D103" s="166" t="s">
        <v>62</v>
      </c>
      <c r="E103" s="134"/>
      <c r="F103" s="134"/>
      <c r="G103" s="174"/>
      <c r="H103" s="247"/>
      <c r="I103" s="395">
        <f>'5) Pre-OP Cash Flow 1-Year'!U103</f>
        <v>0</v>
      </c>
      <c r="J103" s="563"/>
    </row>
    <row r="104" spans="2:10" s="220" customFormat="1">
      <c r="B104" s="248"/>
      <c r="D104" s="166" t="s">
        <v>2</v>
      </c>
      <c r="E104" s="134"/>
      <c r="F104" s="134"/>
      <c r="G104" s="174"/>
      <c r="H104" s="247"/>
      <c r="I104" s="395">
        <f>'5) Pre-OP Cash Flow 1-Year'!U104</f>
        <v>0</v>
      </c>
      <c r="J104" s="563"/>
    </row>
    <row r="105" spans="2:10" s="220" customFormat="1">
      <c r="B105" s="248"/>
      <c r="D105" s="166" t="s">
        <v>19</v>
      </c>
      <c r="E105" s="134"/>
      <c r="F105" s="134"/>
      <c r="G105" s="174"/>
      <c r="H105" s="247"/>
      <c r="I105" s="395">
        <f>'5) Pre-OP Cash Flow 1-Year'!U105</f>
        <v>0</v>
      </c>
      <c r="J105" s="563"/>
    </row>
    <row r="106" spans="2:10" s="220" customFormat="1">
      <c r="B106" s="248"/>
      <c r="D106" s="166" t="s">
        <v>65</v>
      </c>
      <c r="E106" s="134"/>
      <c r="F106" s="134"/>
      <c r="G106" s="174"/>
      <c r="H106" s="247"/>
      <c r="I106" s="395">
        <f>'5) Pre-OP Cash Flow 1-Year'!U106</f>
        <v>0</v>
      </c>
      <c r="J106" s="563"/>
    </row>
    <row r="107" spans="2:10" s="220" customFormat="1">
      <c r="B107" s="248"/>
      <c r="D107" s="134" t="s">
        <v>6</v>
      </c>
      <c r="E107" s="134"/>
      <c r="F107" s="134"/>
      <c r="G107" s="174"/>
      <c r="H107" s="247"/>
      <c r="I107" s="395">
        <f>'5) Pre-OP Cash Flow 1-Year'!U107</f>
        <v>0</v>
      </c>
      <c r="J107" s="563"/>
    </row>
    <row r="108" spans="2:10" s="220" customFormat="1">
      <c r="B108" s="248"/>
      <c r="D108" s="134" t="s">
        <v>18</v>
      </c>
      <c r="E108" s="134"/>
      <c r="F108" s="134"/>
      <c r="G108" s="174"/>
      <c r="H108" s="247"/>
      <c r="I108" s="395">
        <f>'5) Pre-OP Cash Flow 1-Year'!U108</f>
        <v>0</v>
      </c>
      <c r="J108" s="563"/>
    </row>
    <row r="109" spans="2:10" s="220" customFormat="1">
      <c r="B109" s="248"/>
      <c r="D109" s="166" t="s">
        <v>8</v>
      </c>
      <c r="E109" s="134"/>
      <c r="F109" s="134"/>
      <c r="G109" s="174"/>
      <c r="H109" s="247"/>
      <c r="I109" s="395">
        <f>'5) Pre-OP Cash Flow 1-Year'!U109</f>
        <v>0</v>
      </c>
      <c r="J109" s="563"/>
    </row>
    <row r="110" spans="2:10" s="220" customFormat="1">
      <c r="B110" s="248"/>
      <c r="D110" s="166" t="s">
        <v>61</v>
      </c>
      <c r="E110" s="134"/>
      <c r="F110" s="134"/>
      <c r="G110" s="174"/>
      <c r="H110" s="247"/>
      <c r="I110" s="395">
        <f>'5) Pre-OP Cash Flow 1-Year'!U110</f>
        <v>0</v>
      </c>
      <c r="J110" s="563"/>
    </row>
    <row r="111" spans="2:10" s="220" customFormat="1">
      <c r="B111" s="248"/>
      <c r="D111" s="166" t="s">
        <v>76</v>
      </c>
      <c r="E111" s="134"/>
      <c r="F111" s="134"/>
      <c r="G111" s="174"/>
      <c r="H111" s="247"/>
      <c r="I111" s="395">
        <f>'5) Pre-OP Cash Flow 1-Year'!U111</f>
        <v>0</v>
      </c>
      <c r="J111" s="563"/>
    </row>
    <row r="112" spans="2:10" s="220" customFormat="1">
      <c r="B112" s="248"/>
      <c r="D112" s="166" t="s">
        <v>63</v>
      </c>
      <c r="E112" s="134"/>
      <c r="F112" s="134"/>
      <c r="G112" s="174"/>
      <c r="H112" s="247"/>
      <c r="I112" s="395">
        <f>'5) Pre-OP Cash Flow 1-Year'!U112</f>
        <v>0</v>
      </c>
      <c r="J112" s="563"/>
    </row>
    <row r="113" spans="2:10" s="220" customFormat="1">
      <c r="B113" s="248"/>
      <c r="D113" s="166" t="s">
        <v>42</v>
      </c>
      <c r="E113" s="134"/>
      <c r="F113" s="134"/>
      <c r="G113" s="174"/>
      <c r="H113" s="247"/>
      <c r="I113" s="395">
        <f>'5) Pre-OP Cash Flow 1-Year'!U113</f>
        <v>0</v>
      </c>
      <c r="J113" s="563"/>
    </row>
    <row r="114" spans="2:10" s="220" customFormat="1">
      <c r="B114" s="248"/>
      <c r="D114" s="134" t="s">
        <v>30</v>
      </c>
      <c r="E114" s="134"/>
      <c r="F114" s="134"/>
      <c r="G114" s="174"/>
      <c r="H114" s="247"/>
      <c r="I114" s="395">
        <f>'5) Pre-OP Cash Flow 1-Year'!U114</f>
        <v>0</v>
      </c>
      <c r="J114" s="563"/>
    </row>
    <row r="115" spans="2:10" s="220" customFormat="1">
      <c r="B115" s="248"/>
      <c r="C115" s="169" t="s">
        <v>90</v>
      </c>
      <c r="D115" s="134"/>
      <c r="E115" s="134"/>
      <c r="F115" s="134"/>
      <c r="G115" s="174"/>
      <c r="H115" s="247"/>
      <c r="I115" s="664">
        <f>SUM(I95:I114)</f>
        <v>0</v>
      </c>
      <c r="J115" s="563"/>
    </row>
    <row r="116" spans="2:10" s="220" customFormat="1">
      <c r="B116" s="248"/>
      <c r="D116" s="71"/>
      <c r="E116" s="71"/>
      <c r="F116" s="71"/>
      <c r="G116" s="171"/>
      <c r="H116" s="247"/>
      <c r="I116" s="397"/>
      <c r="J116" s="390"/>
    </row>
    <row r="117" spans="2:10" s="220" customFormat="1">
      <c r="B117" s="248"/>
      <c r="C117" s="281" t="s">
        <v>91</v>
      </c>
      <c r="D117" s="134"/>
      <c r="E117" s="288"/>
      <c r="F117" s="288"/>
      <c r="G117" s="289"/>
      <c r="H117" s="247"/>
      <c r="I117" s="398"/>
      <c r="J117" s="390"/>
    </row>
    <row r="118" spans="2:10" s="220" customFormat="1">
      <c r="B118" s="248"/>
      <c r="C118" s="134"/>
      <c r="D118" s="166" t="s">
        <v>3</v>
      </c>
      <c r="E118" s="141"/>
      <c r="F118" s="141"/>
      <c r="G118" s="289"/>
      <c r="H118" s="247"/>
      <c r="I118" s="395">
        <f>'5) Pre-OP Cash Flow 1-Year'!U118</f>
        <v>0</v>
      </c>
      <c r="J118" s="563"/>
    </row>
    <row r="119" spans="2:10" s="220" customFormat="1">
      <c r="B119" s="248"/>
      <c r="C119" s="134"/>
      <c r="D119" s="166" t="s">
        <v>4</v>
      </c>
      <c r="E119" s="141"/>
      <c r="F119" s="141"/>
      <c r="G119" s="289"/>
      <c r="H119" s="247"/>
      <c r="I119" s="395">
        <f>'5) Pre-OP Cash Flow 1-Year'!U119</f>
        <v>0</v>
      </c>
      <c r="J119" s="563"/>
    </row>
    <row r="120" spans="2:10" s="220" customFormat="1">
      <c r="B120" s="248"/>
      <c r="C120" s="134"/>
      <c r="D120" s="134" t="s">
        <v>418</v>
      </c>
      <c r="E120" s="141"/>
      <c r="F120" s="141"/>
      <c r="G120" s="289"/>
      <c r="H120" s="247"/>
      <c r="I120" s="395">
        <f>'5) Pre-OP Cash Flow 1-Year'!U120</f>
        <v>0</v>
      </c>
      <c r="J120" s="563"/>
    </row>
    <row r="121" spans="2:10" s="220" customFormat="1">
      <c r="B121" s="248"/>
      <c r="C121" s="134"/>
      <c r="D121" s="134" t="s">
        <v>55</v>
      </c>
      <c r="E121" s="141"/>
      <c r="F121" s="141"/>
      <c r="G121" s="289"/>
      <c r="H121" s="247"/>
      <c r="I121" s="395">
        <f>'5) Pre-OP Cash Flow 1-Year'!U121</f>
        <v>0</v>
      </c>
      <c r="J121" s="563"/>
    </row>
    <row r="122" spans="2:10" s="220" customFormat="1">
      <c r="B122" s="248"/>
      <c r="C122" s="134"/>
      <c r="D122" s="134" t="s">
        <v>58</v>
      </c>
      <c r="E122" s="141"/>
      <c r="F122" s="141"/>
      <c r="G122" s="289"/>
      <c r="H122" s="247"/>
      <c r="I122" s="395">
        <f>'5) Pre-OP Cash Flow 1-Year'!U122</f>
        <v>0</v>
      </c>
      <c r="J122" s="563"/>
    </row>
    <row r="123" spans="2:10" s="220" customFormat="1">
      <c r="B123" s="248"/>
      <c r="C123" s="134"/>
      <c r="D123" s="166" t="s">
        <v>7</v>
      </c>
      <c r="E123" s="141"/>
      <c r="F123" s="141"/>
      <c r="G123" s="289"/>
      <c r="H123" s="247"/>
      <c r="I123" s="395">
        <f>'5) Pre-OP Cash Flow 1-Year'!U123</f>
        <v>0</v>
      </c>
      <c r="J123" s="563"/>
    </row>
    <row r="124" spans="2:10" s="220" customFormat="1">
      <c r="B124" s="248"/>
      <c r="C124" s="134"/>
      <c r="D124" s="134" t="s">
        <v>9</v>
      </c>
      <c r="E124" s="141"/>
      <c r="F124" s="141"/>
      <c r="G124" s="289"/>
      <c r="H124" s="247"/>
      <c r="I124" s="395">
        <f>'5) Pre-OP Cash Flow 1-Year'!U124</f>
        <v>0</v>
      </c>
      <c r="J124" s="563"/>
    </row>
    <row r="125" spans="2:10" s="220" customFormat="1">
      <c r="B125" s="248"/>
      <c r="C125" s="71" t="s">
        <v>92</v>
      </c>
      <c r="D125" s="134"/>
      <c r="E125" s="288"/>
      <c r="F125" s="288"/>
      <c r="G125" s="289"/>
      <c r="H125" s="247"/>
      <c r="I125" s="664">
        <f>SUM(I118:I124)</f>
        <v>0</v>
      </c>
      <c r="J125" s="563"/>
    </row>
    <row r="126" spans="2:10" s="220" customFormat="1">
      <c r="B126" s="248"/>
      <c r="C126" s="281"/>
      <c r="D126" s="134"/>
      <c r="E126" s="288"/>
      <c r="F126" s="288"/>
      <c r="G126" s="289"/>
      <c r="H126" s="247"/>
      <c r="I126" s="398"/>
      <c r="J126" s="390"/>
    </row>
    <row r="127" spans="2:10" s="220" customFormat="1">
      <c r="B127" s="248"/>
      <c r="C127" s="281" t="s">
        <v>93</v>
      </c>
      <c r="D127" s="134"/>
      <c r="E127" s="288"/>
      <c r="F127" s="288"/>
      <c r="G127" s="289"/>
      <c r="H127" s="247"/>
      <c r="I127" s="395">
        <f>'5) Pre-OP Cash Flow 1-Year'!U127</f>
        <v>0</v>
      </c>
      <c r="J127" s="563"/>
    </row>
    <row r="128" spans="2:10" s="220" customFormat="1">
      <c r="B128" s="248"/>
      <c r="C128" s="281" t="s">
        <v>118</v>
      </c>
      <c r="D128" s="134"/>
      <c r="E128" s="288"/>
      <c r="F128" s="288"/>
      <c r="G128" s="289"/>
      <c r="H128" s="247"/>
      <c r="I128" s="395">
        <f>'5) Pre-OP Cash Flow 1-Year'!U128</f>
        <v>0</v>
      </c>
      <c r="J128" s="563"/>
    </row>
    <row r="129" spans="2:10" s="220" customFormat="1">
      <c r="B129" s="248"/>
      <c r="C129" s="281"/>
      <c r="D129" s="134"/>
      <c r="E129" s="288"/>
      <c r="F129" s="288"/>
      <c r="G129" s="289"/>
      <c r="H129" s="247"/>
      <c r="I129" s="250"/>
      <c r="J129" s="390"/>
    </row>
    <row r="130" spans="2:10" s="220" customFormat="1" ht="18">
      <c r="B130" s="245" t="s">
        <v>57</v>
      </c>
      <c r="C130" s="246"/>
      <c r="D130" s="246"/>
      <c r="G130" s="172"/>
      <c r="H130" s="335"/>
      <c r="I130" s="413">
        <f>I80+I92+I115+I125+I127+I128</f>
        <v>0</v>
      </c>
      <c r="J130" s="563"/>
    </row>
    <row r="131" spans="2:10" s="220" customFormat="1">
      <c r="B131" s="248"/>
      <c r="C131" s="134"/>
      <c r="D131" s="134"/>
      <c r="E131" s="141"/>
      <c r="F131" s="141"/>
      <c r="G131" s="136"/>
      <c r="H131" s="247"/>
      <c r="I131" s="250"/>
      <c r="J131" s="390"/>
    </row>
    <row r="132" spans="2:10" s="220" customFormat="1" ht="18.5" thickBot="1">
      <c r="B132" s="292" t="s">
        <v>98</v>
      </c>
      <c r="C132" s="293"/>
      <c r="D132" s="293"/>
      <c r="E132" s="294"/>
      <c r="F132" s="294"/>
      <c r="G132" s="270"/>
      <c r="H132" s="337"/>
      <c r="I132" s="414">
        <f>I41-I130</f>
        <v>0</v>
      </c>
      <c r="J132" s="567"/>
    </row>
    <row r="133" spans="2:10" s="220" customFormat="1" ht="7.5" hidden="1" customHeight="1" thickTop="1">
      <c r="B133" s="246"/>
      <c r="C133" s="246"/>
      <c r="D133" s="246"/>
      <c r="F133" s="172"/>
      <c r="G133" s="172"/>
      <c r="H133" s="335"/>
      <c r="I133" s="335"/>
      <c r="J133" s="415"/>
    </row>
    <row r="134" spans="2:10" s="220" customFormat="1" ht="5.15" customHeight="1" thickTop="1">
      <c r="B134" s="1"/>
      <c r="C134" s="1"/>
      <c r="D134" s="1"/>
      <c r="F134" s="172"/>
      <c r="G134" s="172"/>
      <c r="H134" s="296"/>
      <c r="I134" s="296"/>
      <c r="J134" s="361"/>
    </row>
    <row r="135" spans="2:10" hidden="1">
      <c r="B135" s="416" t="s">
        <v>94</v>
      </c>
      <c r="C135" s="416"/>
      <c r="D135" s="416"/>
      <c r="E135" s="417"/>
      <c r="I135" s="298"/>
      <c r="J135" s="431" t="s">
        <v>168</v>
      </c>
    </row>
    <row r="136" spans="2:10" hidden="1">
      <c r="B136" s="418"/>
      <c r="C136" s="418"/>
      <c r="D136" s="418"/>
      <c r="E136" s="417" t="e">
        <f>#REF!</f>
        <v>#REF!</v>
      </c>
      <c r="I136" s="419">
        <v>0</v>
      </c>
      <c r="J136" s="431" t="s">
        <v>168</v>
      </c>
    </row>
    <row r="137" spans="2:10" hidden="1">
      <c r="B137" s="418"/>
      <c r="C137" s="418"/>
      <c r="D137" s="418"/>
      <c r="E137" s="417" t="e">
        <f>#REF!</f>
        <v>#REF!</v>
      </c>
      <c r="I137" s="419">
        <v>0</v>
      </c>
      <c r="J137" s="431" t="s">
        <v>168</v>
      </c>
    </row>
    <row r="138" spans="2:10" hidden="1">
      <c r="B138" s="418"/>
      <c r="C138" s="418"/>
      <c r="D138" s="418"/>
      <c r="E138" s="417" t="e">
        <f>#REF!</f>
        <v>#REF!</v>
      </c>
      <c r="I138" s="419">
        <v>0</v>
      </c>
      <c r="J138" s="431" t="s">
        <v>168</v>
      </c>
    </row>
    <row r="139" spans="2:10" hidden="1">
      <c r="B139" s="418"/>
      <c r="C139" s="418"/>
      <c r="D139" s="418"/>
      <c r="E139" s="417" t="e">
        <f>#REF!</f>
        <v>#REF!</v>
      </c>
      <c r="I139" s="419">
        <v>0</v>
      </c>
      <c r="J139" s="431" t="s">
        <v>168</v>
      </c>
    </row>
    <row r="140" spans="2:10" hidden="1">
      <c r="B140" s="418"/>
      <c r="C140" s="418"/>
      <c r="D140" s="418"/>
      <c r="E140" s="417" t="e">
        <f>#REF!</f>
        <v>#REF!</v>
      </c>
      <c r="I140" s="419">
        <v>0</v>
      </c>
      <c r="J140" s="431" t="s">
        <v>168</v>
      </c>
    </row>
    <row r="141" spans="2:10" hidden="1">
      <c r="B141" s="418"/>
      <c r="C141" s="418"/>
      <c r="D141" s="418"/>
      <c r="E141" s="417" t="e">
        <f>#REF!</f>
        <v>#REF!</v>
      </c>
      <c r="I141" s="419">
        <v>0</v>
      </c>
      <c r="J141" s="431" t="s">
        <v>168</v>
      </c>
    </row>
    <row r="142" spans="2:10" hidden="1">
      <c r="B142" s="418"/>
      <c r="C142" s="418"/>
      <c r="D142" s="418"/>
      <c r="E142" s="417" t="e">
        <f>#REF!</f>
        <v>#REF!</v>
      </c>
      <c r="I142" s="419">
        <v>0</v>
      </c>
      <c r="J142" s="431" t="s">
        <v>168</v>
      </c>
    </row>
    <row r="143" spans="2:10" hidden="1">
      <c r="B143" s="418"/>
      <c r="C143" s="418"/>
      <c r="D143" s="418"/>
      <c r="E143" s="417" t="e">
        <f>#REF!</f>
        <v>#REF!</v>
      </c>
      <c r="I143" s="419">
        <v>0</v>
      </c>
      <c r="J143" s="431" t="s">
        <v>168</v>
      </c>
    </row>
    <row r="144" spans="2:10" hidden="1">
      <c r="B144" s="418"/>
      <c r="C144" s="418"/>
      <c r="D144" s="418"/>
      <c r="E144" s="417" t="e">
        <f>#REF!</f>
        <v>#REF!</v>
      </c>
      <c r="I144" s="419">
        <v>0</v>
      </c>
      <c r="J144" s="431" t="s">
        <v>168</v>
      </c>
    </row>
    <row r="145" spans="2:10" hidden="1">
      <c r="B145" s="418"/>
      <c r="C145" s="418"/>
      <c r="D145" s="418"/>
      <c r="E145" s="417" t="e">
        <f>#REF!</f>
        <v>#REF!</v>
      </c>
      <c r="I145" s="419">
        <v>0</v>
      </c>
      <c r="J145" s="431" t="s">
        <v>168</v>
      </c>
    </row>
    <row r="146" spans="2:10" hidden="1">
      <c r="B146" s="418"/>
      <c r="C146" s="418"/>
      <c r="D146" s="418"/>
      <c r="E146" s="417" t="e">
        <f>#REF!</f>
        <v>#REF!</v>
      </c>
      <c r="I146" s="419">
        <v>0</v>
      </c>
      <c r="J146" s="431" t="s">
        <v>168</v>
      </c>
    </row>
    <row r="147" spans="2:10" hidden="1">
      <c r="B147" s="418"/>
      <c r="C147" s="418"/>
      <c r="D147" s="418"/>
      <c r="E147" s="417" t="e">
        <f>#REF!</f>
        <v>#REF!</v>
      </c>
      <c r="I147" s="419">
        <v>0</v>
      </c>
      <c r="J147" s="431" t="s">
        <v>168</v>
      </c>
    </row>
    <row r="148" spans="2:10" hidden="1">
      <c r="B148" s="418"/>
      <c r="C148" s="418"/>
      <c r="D148" s="418"/>
      <c r="E148" s="417" t="e">
        <f>#REF!</f>
        <v>#REF!</v>
      </c>
      <c r="I148" s="419">
        <v>0</v>
      </c>
      <c r="J148" s="431" t="s">
        <v>168</v>
      </c>
    </row>
    <row r="149" spans="2:10" hidden="1">
      <c r="B149" s="418"/>
      <c r="C149" s="418"/>
      <c r="D149" s="418"/>
      <c r="E149" s="417" t="e">
        <f>#REF!</f>
        <v>#REF!</v>
      </c>
      <c r="I149" s="419">
        <v>0</v>
      </c>
      <c r="J149" s="431" t="s">
        <v>168</v>
      </c>
    </row>
    <row r="150" spans="2:10" hidden="1">
      <c r="B150" s="418"/>
      <c r="C150" s="418"/>
      <c r="D150" s="418"/>
      <c r="E150" s="417" t="e">
        <f>#REF!</f>
        <v>#REF!</v>
      </c>
      <c r="I150" s="419">
        <v>0</v>
      </c>
      <c r="J150" s="431" t="s">
        <v>168</v>
      </c>
    </row>
    <row r="151" spans="2:10" ht="18" hidden="1">
      <c r="B151" s="418"/>
      <c r="C151" s="418"/>
      <c r="D151" s="418"/>
      <c r="E151" s="417" t="e">
        <f>#REF!</f>
        <v>#REF!</v>
      </c>
      <c r="H151" s="420"/>
      <c r="I151" s="419">
        <v>0</v>
      </c>
      <c r="J151" s="431" t="s">
        <v>168</v>
      </c>
    </row>
    <row r="152" spans="2:10" ht="18" hidden="1">
      <c r="B152" s="421" t="s">
        <v>95</v>
      </c>
      <c r="C152" s="421"/>
      <c r="D152" s="421"/>
      <c r="E152" s="422"/>
      <c r="F152" s="228"/>
      <c r="G152" s="228"/>
      <c r="H152" s="423"/>
      <c r="I152" s="424">
        <f>SUM(I136:I151)</f>
        <v>0</v>
      </c>
      <c r="J152" s="431" t="s">
        <v>168</v>
      </c>
    </row>
    <row r="153" spans="2:10" ht="7.5" hidden="1" customHeight="1">
      <c r="B153" s="417"/>
      <c r="C153" s="417"/>
      <c r="D153" s="417"/>
      <c r="E153" s="417"/>
      <c r="I153" s="349"/>
      <c r="J153" s="431" t="s">
        <v>168</v>
      </c>
    </row>
    <row r="154" spans="2:10" ht="18" hidden="1">
      <c r="B154" s="425" t="s">
        <v>96</v>
      </c>
      <c r="C154" s="425"/>
      <c r="D154" s="425"/>
      <c r="E154" s="426"/>
      <c r="F154" s="353"/>
      <c r="G154" s="353"/>
      <c r="H154" s="354"/>
      <c r="I154" s="427">
        <f>IF(I152&gt;0,I41/I152,0)</f>
        <v>0</v>
      </c>
      <c r="J154" s="431" t="s">
        <v>168</v>
      </c>
    </row>
    <row r="155" spans="2:10" ht="7.5" hidden="1" customHeight="1">
      <c r="B155" s="417"/>
      <c r="C155" s="417"/>
      <c r="D155" s="417"/>
      <c r="E155" s="417"/>
      <c r="I155" s="349"/>
      <c r="J155" s="431" t="s">
        <v>168</v>
      </c>
    </row>
    <row r="156" spans="2:10" ht="18.5" hidden="1" thickBot="1">
      <c r="B156" s="428" t="s">
        <v>97</v>
      </c>
      <c r="C156" s="428"/>
      <c r="D156" s="428"/>
      <c r="E156" s="429"/>
      <c r="F156" s="358"/>
      <c r="G156" s="358"/>
      <c r="H156" s="359"/>
      <c r="I156" s="430">
        <f>IF(I152&gt;0,I130/I152,0)</f>
        <v>0</v>
      </c>
      <c r="J156" s="431" t="s">
        <v>168</v>
      </c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2:J2">
    <cfRule type="expression" dxfId="19" priority="1">
      <formula>School="Enter School Name Here"</formula>
    </cfRule>
  </conditionalFormatting>
  <conditionalFormatting sqref="B4:J4">
    <cfRule type="expression" dxfId="18" priority="3">
      <formula>PreOpenPd=""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topLeftCell="D1" zoomScale="90" zoomScaleNormal="90" zoomScaleSheetLayoutView="90" workbookViewId="0">
      <selection activeCell="J16" sqref="J16"/>
    </sheetView>
  </sheetViews>
  <sheetFormatPr defaultColWidth="8.81640625" defaultRowHeight="15"/>
  <cols>
    <col min="1" max="1" width="3.7265625" style="569" customWidth="1"/>
    <col min="2" max="3" width="2.26953125" style="134" customWidth="1"/>
    <col min="4" max="4" width="22.26953125" style="134" customWidth="1"/>
    <col min="5" max="5" width="29" style="1" customWidth="1"/>
    <col min="6" max="6" width="2.453125" style="174" customWidth="1"/>
    <col min="7" max="7" width="11.26953125" style="174" customWidth="1"/>
    <col min="8" max="8" width="2.7265625" style="78" customWidth="1"/>
    <col min="9" max="21" width="11.7265625" style="134" customWidth="1"/>
    <col min="22" max="22" width="8.81640625" style="134"/>
    <col min="23" max="23" width="14.7265625" style="134" customWidth="1"/>
    <col min="24" max="16384" width="8.81640625" style="134"/>
  </cols>
  <sheetData>
    <row r="1" spans="1:22" s="569" customFormat="1" ht="15.5" thickBot="1">
      <c r="E1" s="35"/>
      <c r="F1" s="334"/>
      <c r="G1" s="334"/>
      <c r="H1" s="350"/>
    </row>
    <row r="2" spans="1:22" s="1" customFormat="1" ht="19" thickTop="1">
      <c r="A2" s="35"/>
      <c r="B2" s="1048" t="s">
        <v>300</v>
      </c>
      <c r="C2" s="1049"/>
      <c r="D2" s="1049"/>
      <c r="E2" s="1049"/>
      <c r="F2" s="1049"/>
      <c r="G2" s="1049"/>
      <c r="H2" s="1050"/>
      <c r="I2" s="656" t="str">
        <f>'4) Pre-Opening Period Budget'!B2</f>
        <v>Please enter school name on tab - "1) School Information"</v>
      </c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8"/>
    </row>
    <row r="3" spans="1:22" s="1" customFormat="1" ht="15" customHeight="1">
      <c r="A3" s="35"/>
      <c r="B3" s="1051"/>
      <c r="C3" s="1052"/>
      <c r="D3" s="1052"/>
      <c r="E3" s="1052"/>
      <c r="F3" s="1052"/>
      <c r="G3" s="1052"/>
      <c r="H3" s="105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671"/>
    </row>
    <row r="4" spans="1:22" s="1" customFormat="1">
      <c r="A4" s="35"/>
      <c r="B4" s="1040" t="s">
        <v>348</v>
      </c>
      <c r="C4" s="1041"/>
      <c r="D4" s="1041"/>
      <c r="E4" s="1041"/>
      <c r="F4" s="1041"/>
      <c r="G4" s="1041"/>
      <c r="H4" s="1042"/>
      <c r="I4" s="659" t="s">
        <v>293</v>
      </c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60"/>
    </row>
    <row r="5" spans="1:22" s="1" customFormat="1">
      <c r="A5" s="35"/>
      <c r="B5" s="1043"/>
      <c r="C5" s="1044"/>
      <c r="D5" s="1044"/>
      <c r="E5" s="1044"/>
      <c r="F5" s="1044"/>
      <c r="G5" s="1044"/>
      <c r="H5" s="1045"/>
      <c r="I5" s="947" t="str">
        <f>IF(OR(PreOpenPd="",PreOpenPd="Select from dropdown list →"),Mssg2,IF(PreOpenType=CONTROL!B33,"Do NOT complete this section.  Complete tab ""5) Pre-OP Cash Flow 6-Mo.""",PreOpenPd))</f>
        <v>July 1, 2025 - June 30, 2026</v>
      </c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7"/>
    </row>
    <row r="6" spans="1:22" s="1" customFormat="1">
      <c r="A6" s="35"/>
      <c r="B6" s="571" t="s">
        <v>23</v>
      </c>
      <c r="C6" s="572"/>
      <c r="D6" s="572"/>
      <c r="E6" s="573"/>
      <c r="F6" s="574"/>
      <c r="G6" s="574"/>
      <c r="H6" s="575"/>
      <c r="I6" s="631">
        <f t="shared" ref="I6:U6" si="0">I41</f>
        <v>0</v>
      </c>
      <c r="J6" s="632">
        <f t="shared" si="0"/>
        <v>0</v>
      </c>
      <c r="K6" s="632">
        <f t="shared" si="0"/>
        <v>0</v>
      </c>
      <c r="L6" s="632">
        <f t="shared" si="0"/>
        <v>0</v>
      </c>
      <c r="M6" s="632">
        <f t="shared" si="0"/>
        <v>0</v>
      </c>
      <c r="N6" s="632">
        <f t="shared" si="0"/>
        <v>0</v>
      </c>
      <c r="O6" s="632">
        <f t="shared" si="0"/>
        <v>0</v>
      </c>
      <c r="P6" s="632">
        <f t="shared" si="0"/>
        <v>0</v>
      </c>
      <c r="Q6" s="632">
        <f t="shared" si="0"/>
        <v>0</v>
      </c>
      <c r="R6" s="632">
        <f t="shared" si="0"/>
        <v>0</v>
      </c>
      <c r="S6" s="632">
        <f t="shared" si="0"/>
        <v>0</v>
      </c>
      <c r="T6" s="632">
        <f t="shared" si="0"/>
        <v>0</v>
      </c>
      <c r="U6" s="633">
        <f t="shared" si="0"/>
        <v>0</v>
      </c>
    </row>
    <row r="7" spans="1:22" s="1" customFormat="1">
      <c r="A7" s="35"/>
      <c r="B7" s="576" t="s">
        <v>0</v>
      </c>
      <c r="C7" s="570"/>
      <c r="D7" s="570"/>
      <c r="E7" s="35"/>
      <c r="F7" s="334"/>
      <c r="G7" s="334"/>
      <c r="H7" s="577"/>
      <c r="I7" s="634">
        <f t="shared" ref="I7:U7" si="1">I130</f>
        <v>0</v>
      </c>
      <c r="J7" s="635">
        <f t="shared" si="1"/>
        <v>0</v>
      </c>
      <c r="K7" s="635">
        <f t="shared" si="1"/>
        <v>0</v>
      </c>
      <c r="L7" s="635">
        <f t="shared" si="1"/>
        <v>0</v>
      </c>
      <c r="M7" s="635">
        <f t="shared" si="1"/>
        <v>0</v>
      </c>
      <c r="N7" s="635">
        <f t="shared" si="1"/>
        <v>0</v>
      </c>
      <c r="O7" s="635">
        <f t="shared" si="1"/>
        <v>0</v>
      </c>
      <c r="P7" s="635">
        <f t="shared" si="1"/>
        <v>0</v>
      </c>
      <c r="Q7" s="635">
        <f t="shared" si="1"/>
        <v>0</v>
      </c>
      <c r="R7" s="635">
        <f t="shared" si="1"/>
        <v>0</v>
      </c>
      <c r="S7" s="635">
        <f t="shared" si="1"/>
        <v>0</v>
      </c>
      <c r="T7" s="635">
        <f t="shared" si="1"/>
        <v>0</v>
      </c>
      <c r="U7" s="636">
        <f t="shared" si="1"/>
        <v>0</v>
      </c>
    </row>
    <row r="8" spans="1:22" s="1" customFormat="1">
      <c r="A8" s="35"/>
      <c r="B8" s="576" t="s">
        <v>22</v>
      </c>
      <c r="C8" s="570"/>
      <c r="D8" s="570"/>
      <c r="E8" s="35"/>
      <c r="F8" s="334"/>
      <c r="G8" s="334"/>
      <c r="H8" s="577"/>
      <c r="I8" s="634">
        <f t="shared" ref="I8:U8" si="2">I6-I7</f>
        <v>0</v>
      </c>
      <c r="J8" s="635">
        <f t="shared" si="2"/>
        <v>0</v>
      </c>
      <c r="K8" s="635">
        <f t="shared" si="2"/>
        <v>0</v>
      </c>
      <c r="L8" s="635">
        <f t="shared" si="2"/>
        <v>0</v>
      </c>
      <c r="M8" s="635">
        <f t="shared" si="2"/>
        <v>0</v>
      </c>
      <c r="N8" s="635">
        <f t="shared" si="2"/>
        <v>0</v>
      </c>
      <c r="O8" s="635">
        <f t="shared" si="2"/>
        <v>0</v>
      </c>
      <c r="P8" s="635">
        <f t="shared" si="2"/>
        <v>0</v>
      </c>
      <c r="Q8" s="635">
        <f t="shared" si="2"/>
        <v>0</v>
      </c>
      <c r="R8" s="635">
        <f t="shared" si="2"/>
        <v>0</v>
      </c>
      <c r="S8" s="635">
        <f t="shared" si="2"/>
        <v>0</v>
      </c>
      <c r="T8" s="635">
        <f t="shared" si="2"/>
        <v>0</v>
      </c>
      <c r="U8" s="636">
        <f t="shared" si="2"/>
        <v>0</v>
      </c>
    </row>
    <row r="9" spans="1:22" s="1" customFormat="1">
      <c r="A9" s="35"/>
      <c r="B9" s="576" t="s">
        <v>132</v>
      </c>
      <c r="C9" s="570"/>
      <c r="D9" s="570"/>
      <c r="E9" s="35"/>
      <c r="F9" s="334"/>
      <c r="G9" s="334"/>
      <c r="H9" s="577"/>
      <c r="I9" s="634">
        <f t="shared" ref="I9:U9" si="3">I148</f>
        <v>0</v>
      </c>
      <c r="J9" s="635">
        <f t="shared" si="3"/>
        <v>0</v>
      </c>
      <c r="K9" s="635">
        <f t="shared" si="3"/>
        <v>0</v>
      </c>
      <c r="L9" s="635">
        <f t="shared" si="3"/>
        <v>0</v>
      </c>
      <c r="M9" s="635">
        <f t="shared" si="3"/>
        <v>0</v>
      </c>
      <c r="N9" s="635">
        <f t="shared" si="3"/>
        <v>0</v>
      </c>
      <c r="O9" s="635">
        <f t="shared" si="3"/>
        <v>0</v>
      </c>
      <c r="P9" s="635">
        <f t="shared" si="3"/>
        <v>0</v>
      </c>
      <c r="Q9" s="635">
        <f t="shared" si="3"/>
        <v>0</v>
      </c>
      <c r="R9" s="635">
        <f t="shared" si="3"/>
        <v>0</v>
      </c>
      <c r="S9" s="635">
        <f t="shared" si="3"/>
        <v>0</v>
      </c>
      <c r="T9" s="635">
        <f t="shared" si="3"/>
        <v>0</v>
      </c>
      <c r="U9" s="636">
        <f t="shared" si="3"/>
        <v>0</v>
      </c>
    </row>
    <row r="10" spans="1:22" s="1" customFormat="1">
      <c r="A10" s="35"/>
      <c r="B10" s="576" t="s">
        <v>129</v>
      </c>
      <c r="C10" s="570"/>
      <c r="D10" s="570"/>
      <c r="E10" s="35"/>
      <c r="F10" s="334"/>
      <c r="G10" s="334"/>
      <c r="H10" s="577"/>
      <c r="I10" s="634">
        <f t="shared" ref="I10:U10" si="4">I152</f>
        <v>0</v>
      </c>
      <c r="J10" s="635">
        <f t="shared" si="4"/>
        <v>0</v>
      </c>
      <c r="K10" s="635">
        <f t="shared" si="4"/>
        <v>0</v>
      </c>
      <c r="L10" s="635">
        <f t="shared" si="4"/>
        <v>0</v>
      </c>
      <c r="M10" s="635">
        <f t="shared" si="4"/>
        <v>0</v>
      </c>
      <c r="N10" s="635">
        <f t="shared" si="4"/>
        <v>0</v>
      </c>
      <c r="O10" s="635">
        <f t="shared" si="4"/>
        <v>0</v>
      </c>
      <c r="P10" s="635">
        <f t="shared" si="4"/>
        <v>0</v>
      </c>
      <c r="Q10" s="635">
        <f t="shared" si="4"/>
        <v>0</v>
      </c>
      <c r="R10" s="635">
        <f t="shared" si="4"/>
        <v>0</v>
      </c>
      <c r="S10" s="635">
        <f t="shared" si="4"/>
        <v>0</v>
      </c>
      <c r="T10" s="635">
        <f t="shared" si="4"/>
        <v>0</v>
      </c>
      <c r="U10" s="636">
        <f t="shared" si="4"/>
        <v>0</v>
      </c>
    </row>
    <row r="11" spans="1:22" s="1" customFormat="1">
      <c r="A11" s="35"/>
      <c r="B11" s="578" t="s">
        <v>22</v>
      </c>
      <c r="C11" s="579"/>
      <c r="D11" s="579"/>
      <c r="E11" s="580"/>
      <c r="F11" s="581"/>
      <c r="G11" s="581"/>
      <c r="H11" s="582"/>
      <c r="I11" s="637">
        <f t="shared" ref="I11:U11" si="5">SUM(I8:I10)</f>
        <v>0</v>
      </c>
      <c r="J11" s="638">
        <f t="shared" si="5"/>
        <v>0</v>
      </c>
      <c r="K11" s="638">
        <f t="shared" si="5"/>
        <v>0</v>
      </c>
      <c r="L11" s="638">
        <f t="shared" si="5"/>
        <v>0</v>
      </c>
      <c r="M11" s="638">
        <f t="shared" si="5"/>
        <v>0</v>
      </c>
      <c r="N11" s="638">
        <f t="shared" si="5"/>
        <v>0</v>
      </c>
      <c r="O11" s="638">
        <f t="shared" si="5"/>
        <v>0</v>
      </c>
      <c r="P11" s="638">
        <f t="shared" si="5"/>
        <v>0</v>
      </c>
      <c r="Q11" s="638">
        <f t="shared" si="5"/>
        <v>0</v>
      </c>
      <c r="R11" s="638">
        <f t="shared" si="5"/>
        <v>0</v>
      </c>
      <c r="S11" s="638">
        <f t="shared" si="5"/>
        <v>0</v>
      </c>
      <c r="T11" s="638">
        <f t="shared" si="5"/>
        <v>0</v>
      </c>
      <c r="U11" s="639">
        <f t="shared" si="5"/>
        <v>0</v>
      </c>
    </row>
    <row r="12" spans="1:22" s="1" customFormat="1">
      <c r="A12" s="35"/>
      <c r="B12" s="583"/>
      <c r="C12" s="35"/>
      <c r="D12" s="35"/>
      <c r="E12" s="35"/>
      <c r="F12" s="334"/>
      <c r="G12" s="334"/>
      <c r="H12" s="350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1:22" s="239" customFormat="1">
      <c r="A13" s="584"/>
      <c r="B13" s="1046"/>
      <c r="C13" s="1047"/>
      <c r="D13" s="1047"/>
      <c r="E13" s="1047"/>
      <c r="F13" s="585"/>
      <c r="G13" s="585"/>
      <c r="H13" s="586"/>
      <c r="I13" s="443" t="s">
        <v>254</v>
      </c>
      <c r="J13" s="444" t="s">
        <v>255</v>
      </c>
      <c r="K13" s="444" t="s">
        <v>256</v>
      </c>
      <c r="L13" s="444" t="s">
        <v>257</v>
      </c>
      <c r="M13" s="444" t="s">
        <v>258</v>
      </c>
      <c r="N13" s="444" t="s">
        <v>259</v>
      </c>
      <c r="O13" s="444" t="s">
        <v>248</v>
      </c>
      <c r="P13" s="444" t="s">
        <v>249</v>
      </c>
      <c r="Q13" s="444" t="s">
        <v>250</v>
      </c>
      <c r="R13" s="444" t="s">
        <v>251</v>
      </c>
      <c r="S13" s="444" t="s">
        <v>252</v>
      </c>
      <c r="T13" s="444" t="s">
        <v>253</v>
      </c>
      <c r="U13" s="445" t="s">
        <v>99</v>
      </c>
      <c r="V13" s="651"/>
    </row>
    <row r="14" spans="1:22" s="220" customFormat="1">
      <c r="A14" s="587"/>
      <c r="B14" s="588" t="s">
        <v>24</v>
      </c>
      <c r="C14" s="589"/>
      <c r="D14" s="589"/>
      <c r="E14" s="587"/>
      <c r="F14" s="332"/>
      <c r="G14" s="332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640"/>
      <c r="V14" s="662" t="b">
        <f>PreOpenPd=PreOp1Yr</f>
        <v>1</v>
      </c>
    </row>
    <row r="15" spans="1:22" s="220" customFormat="1">
      <c r="A15" s="587"/>
      <c r="B15" s="588"/>
      <c r="C15" s="589" t="s">
        <v>25</v>
      </c>
      <c r="D15" s="589"/>
      <c r="E15" s="587"/>
      <c r="F15" s="590"/>
      <c r="G15" s="590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641"/>
    </row>
    <row r="16" spans="1:22" s="220" customFormat="1">
      <c r="A16" s="587"/>
      <c r="B16" s="592"/>
      <c r="C16" s="569"/>
      <c r="D16" s="589" t="s">
        <v>27</v>
      </c>
      <c r="E16" s="587"/>
      <c r="F16" s="332"/>
      <c r="G16" s="332"/>
      <c r="H16" s="397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645"/>
    </row>
    <row r="17" spans="1:21" s="220" customFormat="1">
      <c r="A17" s="587"/>
      <c r="B17" s="592"/>
      <c r="C17" s="569"/>
      <c r="D17" s="593" t="s">
        <v>28</v>
      </c>
      <c r="E17" s="587"/>
      <c r="F17" s="331"/>
      <c r="G17" s="331"/>
      <c r="H17" s="326"/>
      <c r="I17" s="253">
        <v>0</v>
      </c>
      <c r="J17" s="253">
        <v>0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4">
        <f>SUM(I17:T17)</f>
        <v>0</v>
      </c>
    </row>
    <row r="18" spans="1:21" s="220" customFormat="1">
      <c r="A18" s="587"/>
      <c r="B18" s="592"/>
      <c r="C18" s="569"/>
      <c r="D18" s="593" t="s">
        <v>241</v>
      </c>
      <c r="E18" s="587"/>
      <c r="F18" s="331"/>
      <c r="G18" s="331"/>
      <c r="H18" s="326"/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</row>
    <row r="19" spans="1:21" s="220" customFormat="1">
      <c r="A19" s="587"/>
      <c r="B19" s="592"/>
      <c r="C19" s="569"/>
      <c r="D19" s="593" t="s">
        <v>30</v>
      </c>
      <c r="E19" s="587"/>
      <c r="F19" s="331"/>
      <c r="G19" s="331"/>
      <c r="H19" s="326"/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>SUM(I19:T19)</f>
        <v>0</v>
      </c>
    </row>
    <row r="20" spans="1:21" s="220" customFormat="1" ht="18">
      <c r="A20" s="587"/>
      <c r="B20" s="592"/>
      <c r="C20" s="569"/>
      <c r="D20" s="593" t="s">
        <v>30</v>
      </c>
      <c r="E20" s="587"/>
      <c r="F20" s="332"/>
      <c r="G20" s="332"/>
      <c r="H20" s="326"/>
      <c r="I20" s="263">
        <v>0</v>
      </c>
      <c r="J20" s="263">
        <v>0</v>
      </c>
      <c r="K20" s="263">
        <v>0</v>
      </c>
      <c r="L20" s="263">
        <v>0</v>
      </c>
      <c r="M20" s="263">
        <v>0</v>
      </c>
      <c r="N20" s="263">
        <v>0</v>
      </c>
      <c r="O20" s="263">
        <v>0</v>
      </c>
      <c r="P20" s="263">
        <v>0</v>
      </c>
      <c r="Q20" s="263">
        <v>0</v>
      </c>
      <c r="R20" s="263">
        <v>0</v>
      </c>
      <c r="S20" s="263">
        <v>0</v>
      </c>
      <c r="T20" s="263">
        <v>0</v>
      </c>
      <c r="U20" s="264">
        <f>SUM(I20:T20)</f>
        <v>0</v>
      </c>
    </row>
    <row r="21" spans="1:21" s="220" customFormat="1">
      <c r="A21" s="587"/>
      <c r="B21" s="592"/>
      <c r="C21" s="569" t="s">
        <v>31</v>
      </c>
      <c r="D21" s="98"/>
      <c r="E21" s="587"/>
      <c r="F21" s="332"/>
      <c r="G21" s="332"/>
      <c r="H21" s="326"/>
      <c r="I21" s="257">
        <f t="shared" ref="I21:U21" si="6">SUM(I16:I20)</f>
        <v>0</v>
      </c>
      <c r="J21" s="447">
        <f t="shared" si="6"/>
        <v>0</v>
      </c>
      <c r="K21" s="447">
        <f t="shared" si="6"/>
        <v>0</v>
      </c>
      <c r="L21" s="447">
        <f t="shared" si="6"/>
        <v>0</v>
      </c>
      <c r="M21" s="447">
        <f t="shared" si="6"/>
        <v>0</v>
      </c>
      <c r="N21" s="447">
        <f t="shared" si="6"/>
        <v>0</v>
      </c>
      <c r="O21" s="447">
        <f t="shared" si="6"/>
        <v>0</v>
      </c>
      <c r="P21" s="447">
        <f t="shared" si="6"/>
        <v>0</v>
      </c>
      <c r="Q21" s="447">
        <f t="shared" si="6"/>
        <v>0</v>
      </c>
      <c r="R21" s="447">
        <f t="shared" si="6"/>
        <v>0</v>
      </c>
      <c r="S21" s="447">
        <f t="shared" si="6"/>
        <v>0</v>
      </c>
      <c r="T21" s="447">
        <f t="shared" si="6"/>
        <v>0</v>
      </c>
      <c r="U21" s="258">
        <f t="shared" si="6"/>
        <v>0</v>
      </c>
    </row>
    <row r="22" spans="1:21" s="220" customFormat="1">
      <c r="A22" s="587"/>
      <c r="B22" s="592"/>
      <c r="C22" s="569"/>
      <c r="D22" s="569"/>
      <c r="E22" s="135"/>
      <c r="F22" s="594"/>
      <c r="G22" s="594"/>
      <c r="H22" s="397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644"/>
    </row>
    <row r="23" spans="1:21" s="220" customFormat="1">
      <c r="A23" s="587"/>
      <c r="B23" s="588"/>
      <c r="C23" s="589" t="s">
        <v>32</v>
      </c>
      <c r="D23" s="589"/>
      <c r="E23" s="135"/>
      <c r="F23" s="594"/>
      <c r="G23" s="594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640"/>
    </row>
    <row r="24" spans="1:21" s="220" customFormat="1">
      <c r="A24" s="587"/>
      <c r="B24" s="592"/>
      <c r="C24" s="569"/>
      <c r="D24" s="589" t="s">
        <v>27</v>
      </c>
      <c r="E24" s="587"/>
      <c r="F24" s="332"/>
      <c r="G24" s="332"/>
      <c r="H24" s="397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645"/>
    </row>
    <row r="25" spans="1:21" s="220" customFormat="1">
      <c r="A25" s="587"/>
      <c r="B25" s="592"/>
      <c r="C25" s="569"/>
      <c r="D25" s="593" t="s">
        <v>37</v>
      </c>
      <c r="E25" s="587"/>
      <c r="F25" s="331"/>
      <c r="G25" s="331"/>
      <c r="H25" s="326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>SUM(I25:T25)</f>
        <v>0</v>
      </c>
    </row>
    <row r="26" spans="1:21" s="220" customFormat="1">
      <c r="A26" s="587"/>
      <c r="B26" s="592"/>
      <c r="C26" s="569"/>
      <c r="D26" s="593" t="s">
        <v>30</v>
      </c>
      <c r="E26" s="587"/>
      <c r="F26" s="331"/>
      <c r="G26" s="331"/>
      <c r="H26" s="326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>SUM(I26:T26)</f>
        <v>0</v>
      </c>
    </row>
    <row r="27" spans="1:21" s="220" customFormat="1">
      <c r="A27" s="587"/>
      <c r="B27" s="592"/>
      <c r="C27" s="569"/>
      <c r="D27" s="593" t="s">
        <v>38</v>
      </c>
      <c r="E27" s="587"/>
      <c r="F27" s="332"/>
      <c r="G27" s="332"/>
      <c r="H27" s="326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>SUM(I27:T27)</f>
        <v>0</v>
      </c>
    </row>
    <row r="28" spans="1:21" s="220" customFormat="1">
      <c r="A28" s="587"/>
      <c r="B28" s="592"/>
      <c r="C28" s="569" t="s">
        <v>39</v>
      </c>
      <c r="D28" s="98"/>
      <c r="E28" s="587"/>
      <c r="F28" s="332"/>
      <c r="G28" s="332"/>
      <c r="H28" s="326"/>
      <c r="I28" s="257">
        <f t="shared" ref="I28:U28" si="7">SUM(I25:I27)</f>
        <v>0</v>
      </c>
      <c r="J28" s="257">
        <f t="shared" si="7"/>
        <v>0</v>
      </c>
      <c r="K28" s="257">
        <f t="shared" si="7"/>
        <v>0</v>
      </c>
      <c r="L28" s="257">
        <f t="shared" si="7"/>
        <v>0</v>
      </c>
      <c r="M28" s="257">
        <f t="shared" si="7"/>
        <v>0</v>
      </c>
      <c r="N28" s="257">
        <f t="shared" si="7"/>
        <v>0</v>
      </c>
      <c r="O28" s="257">
        <f t="shared" si="7"/>
        <v>0</v>
      </c>
      <c r="P28" s="257">
        <f t="shared" si="7"/>
        <v>0</v>
      </c>
      <c r="Q28" s="257">
        <f t="shared" si="7"/>
        <v>0</v>
      </c>
      <c r="R28" s="257">
        <f t="shared" si="7"/>
        <v>0</v>
      </c>
      <c r="S28" s="257">
        <f t="shared" si="7"/>
        <v>0</v>
      </c>
      <c r="T28" s="257">
        <f t="shared" si="7"/>
        <v>0</v>
      </c>
      <c r="U28" s="257">
        <f t="shared" si="7"/>
        <v>0</v>
      </c>
    </row>
    <row r="29" spans="1:21" s="220" customFormat="1" ht="7.5" customHeight="1">
      <c r="A29" s="587"/>
      <c r="B29" s="592"/>
      <c r="C29" s="569"/>
      <c r="D29" s="569"/>
      <c r="E29" s="135"/>
      <c r="F29" s="594"/>
      <c r="G29" s="594"/>
      <c r="H29" s="397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644"/>
    </row>
    <row r="30" spans="1:21" s="220" customFormat="1">
      <c r="A30" s="587"/>
      <c r="B30" s="588"/>
      <c r="C30" s="589" t="s">
        <v>40</v>
      </c>
      <c r="D30" s="589"/>
      <c r="E30" s="135"/>
      <c r="F30" s="594"/>
      <c r="G30" s="594"/>
      <c r="H30" s="397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645"/>
    </row>
    <row r="31" spans="1:21" s="220" customFormat="1">
      <c r="A31" s="587"/>
      <c r="B31" s="592"/>
      <c r="C31" s="569"/>
      <c r="D31" s="98" t="s">
        <v>41</v>
      </c>
      <c r="E31" s="587"/>
      <c r="F31" s="332"/>
      <c r="G31" s="332"/>
      <c r="H31" s="326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ref="U31:U38" si="8">SUM(I31:T31)</f>
        <v>0</v>
      </c>
    </row>
    <row r="32" spans="1:21" s="220" customFormat="1">
      <c r="A32" s="587"/>
      <c r="B32" s="592"/>
      <c r="C32" s="569"/>
      <c r="D32" s="98" t="s">
        <v>42</v>
      </c>
      <c r="E32" s="587"/>
      <c r="F32" s="332"/>
      <c r="G32" s="332"/>
      <c r="H32" s="326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8"/>
        <v>0</v>
      </c>
    </row>
    <row r="33" spans="1:23" s="220" customFormat="1">
      <c r="A33" s="587"/>
      <c r="B33" s="592"/>
      <c r="C33" s="569"/>
      <c r="D33" s="98" t="s">
        <v>43</v>
      </c>
      <c r="E33" s="587"/>
      <c r="F33" s="332"/>
      <c r="G33" s="332"/>
      <c r="H33" s="326"/>
      <c r="I33" s="253">
        <v>0</v>
      </c>
      <c r="J33" s="253">
        <v>0</v>
      </c>
      <c r="K33" s="253">
        <v>0</v>
      </c>
      <c r="L33" s="253">
        <v>0</v>
      </c>
      <c r="M33" s="253">
        <v>0</v>
      </c>
      <c r="N33" s="253">
        <v>0</v>
      </c>
      <c r="O33" s="253">
        <v>0</v>
      </c>
      <c r="P33" s="253">
        <v>0</v>
      </c>
      <c r="Q33" s="253">
        <v>0</v>
      </c>
      <c r="R33" s="253">
        <v>0</v>
      </c>
      <c r="S33" s="253">
        <v>0</v>
      </c>
      <c r="T33" s="253">
        <v>0</v>
      </c>
      <c r="U33" s="254">
        <f t="shared" si="8"/>
        <v>0</v>
      </c>
    </row>
    <row r="34" spans="1:23" s="220" customFormat="1">
      <c r="A34" s="587"/>
      <c r="B34" s="592"/>
      <c r="C34" s="569"/>
      <c r="D34" s="98" t="s">
        <v>44</v>
      </c>
      <c r="E34" s="587"/>
      <c r="F34" s="332"/>
      <c r="G34" s="332"/>
      <c r="H34" s="326"/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54">
        <f t="shared" si="8"/>
        <v>0</v>
      </c>
    </row>
    <row r="35" spans="1:23" s="220" customFormat="1">
      <c r="A35" s="587"/>
      <c r="B35" s="592"/>
      <c r="C35" s="569"/>
      <c r="D35" s="98" t="s">
        <v>45</v>
      </c>
      <c r="E35" s="587"/>
      <c r="F35" s="332"/>
      <c r="G35" s="332"/>
      <c r="H35" s="326"/>
      <c r="I35" s="253">
        <v>0</v>
      </c>
      <c r="J35" s="253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 t="shared" si="8"/>
        <v>0</v>
      </c>
    </row>
    <row r="36" spans="1:23" s="220" customFormat="1">
      <c r="A36" s="587"/>
      <c r="B36" s="592"/>
      <c r="C36" s="569"/>
      <c r="D36" s="98" t="s">
        <v>46</v>
      </c>
      <c r="E36" s="587"/>
      <c r="F36" s="332"/>
      <c r="G36" s="332"/>
      <c r="H36" s="326"/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 t="shared" si="8"/>
        <v>0</v>
      </c>
    </row>
    <row r="37" spans="1:23" s="220" customFormat="1">
      <c r="A37" s="587"/>
      <c r="B37" s="592"/>
      <c r="C37" s="569"/>
      <c r="D37" s="98" t="s">
        <v>47</v>
      </c>
      <c r="E37" s="587"/>
      <c r="F37" s="332"/>
      <c r="G37" s="332"/>
      <c r="H37" s="326"/>
      <c r="I37" s="253">
        <v>0</v>
      </c>
      <c r="J37" s="253">
        <v>0</v>
      </c>
      <c r="K37" s="253">
        <v>0</v>
      </c>
      <c r="L37" s="253">
        <v>0</v>
      </c>
      <c r="M37" s="253">
        <v>0</v>
      </c>
      <c r="N37" s="253">
        <v>0</v>
      </c>
      <c r="O37" s="253">
        <v>0</v>
      </c>
      <c r="P37" s="253">
        <v>0</v>
      </c>
      <c r="Q37" s="253">
        <v>0</v>
      </c>
      <c r="R37" s="253">
        <v>0</v>
      </c>
      <c r="S37" s="253">
        <v>0</v>
      </c>
      <c r="T37" s="253">
        <v>0</v>
      </c>
      <c r="U37" s="254">
        <f t="shared" si="8"/>
        <v>0</v>
      </c>
    </row>
    <row r="38" spans="1:23" s="220" customFormat="1" ht="18">
      <c r="A38" s="587"/>
      <c r="B38" s="592"/>
      <c r="C38" s="569"/>
      <c r="D38" s="98" t="s">
        <v>48</v>
      </c>
      <c r="E38" s="587"/>
      <c r="F38" s="332"/>
      <c r="G38" s="332"/>
      <c r="H38" s="326"/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263">
        <v>0</v>
      </c>
      <c r="O38" s="263">
        <v>0</v>
      </c>
      <c r="P38" s="263">
        <v>0</v>
      </c>
      <c r="Q38" s="263">
        <v>0</v>
      </c>
      <c r="R38" s="263">
        <v>0</v>
      </c>
      <c r="S38" s="263">
        <v>0</v>
      </c>
      <c r="T38" s="263">
        <v>0</v>
      </c>
      <c r="U38" s="264">
        <f t="shared" si="8"/>
        <v>0</v>
      </c>
    </row>
    <row r="39" spans="1:23" s="220" customFormat="1">
      <c r="A39" s="587"/>
      <c r="B39" s="592"/>
      <c r="C39" s="569" t="s">
        <v>49</v>
      </c>
      <c r="D39" s="98"/>
      <c r="E39" s="587"/>
      <c r="F39" s="332"/>
      <c r="G39" s="332"/>
      <c r="H39" s="326"/>
      <c r="I39" s="257">
        <f t="shared" ref="I39:U39" si="9">SUM(I31:I38)</f>
        <v>0</v>
      </c>
      <c r="J39" s="447">
        <f t="shared" si="9"/>
        <v>0</v>
      </c>
      <c r="K39" s="447">
        <f t="shared" si="9"/>
        <v>0</v>
      </c>
      <c r="L39" s="447">
        <f t="shared" si="9"/>
        <v>0</v>
      </c>
      <c r="M39" s="447">
        <f t="shared" si="9"/>
        <v>0</v>
      </c>
      <c r="N39" s="447">
        <f t="shared" si="9"/>
        <v>0</v>
      </c>
      <c r="O39" s="447">
        <f t="shared" si="9"/>
        <v>0</v>
      </c>
      <c r="P39" s="447">
        <f t="shared" si="9"/>
        <v>0</v>
      </c>
      <c r="Q39" s="447">
        <f t="shared" si="9"/>
        <v>0</v>
      </c>
      <c r="R39" s="447">
        <f t="shared" si="9"/>
        <v>0</v>
      </c>
      <c r="S39" s="447">
        <f t="shared" si="9"/>
        <v>0</v>
      </c>
      <c r="T39" s="447">
        <f t="shared" si="9"/>
        <v>0</v>
      </c>
      <c r="U39" s="258">
        <f t="shared" si="9"/>
        <v>0</v>
      </c>
    </row>
    <row r="40" spans="1:23" s="220" customFormat="1">
      <c r="A40" s="587"/>
      <c r="B40" s="592"/>
      <c r="C40" s="569"/>
      <c r="D40" s="98"/>
      <c r="E40" s="587"/>
      <c r="F40" s="332"/>
      <c r="G40" s="332"/>
      <c r="H40" s="397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1"/>
    </row>
    <row r="41" spans="1:23" s="220" customFormat="1" ht="18.5" thickBot="1">
      <c r="A41" s="587"/>
      <c r="B41" s="595" t="s">
        <v>50</v>
      </c>
      <c r="C41" s="596"/>
      <c r="D41" s="596"/>
      <c r="E41" s="597"/>
      <c r="F41" s="598"/>
      <c r="G41" s="598"/>
      <c r="H41" s="599"/>
      <c r="I41" s="272">
        <f t="shared" ref="I41:U41" si="10">I39+I28+I21</f>
        <v>0</v>
      </c>
      <c r="J41" s="273">
        <f t="shared" si="10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73">
        <f t="shared" si="10"/>
        <v>0</v>
      </c>
      <c r="O41" s="273">
        <f t="shared" si="10"/>
        <v>0</v>
      </c>
      <c r="P41" s="273">
        <f t="shared" si="10"/>
        <v>0</v>
      </c>
      <c r="Q41" s="273">
        <f t="shared" si="10"/>
        <v>0</v>
      </c>
      <c r="R41" s="273">
        <f t="shared" si="10"/>
        <v>0</v>
      </c>
      <c r="S41" s="273">
        <f t="shared" si="10"/>
        <v>0</v>
      </c>
      <c r="T41" s="273">
        <f t="shared" si="10"/>
        <v>0</v>
      </c>
      <c r="U41" s="274">
        <f t="shared" si="10"/>
        <v>0</v>
      </c>
    </row>
    <row r="42" spans="1:23" s="220" customFormat="1" ht="8.15" customHeight="1" thickTop="1">
      <c r="A42" s="587"/>
      <c r="B42" s="600"/>
      <c r="C42" s="601"/>
      <c r="D42" s="601"/>
      <c r="E42" s="602"/>
      <c r="F42" s="603"/>
      <c r="G42" s="603"/>
      <c r="H42" s="412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646"/>
    </row>
    <row r="43" spans="1:23" s="220" customFormat="1">
      <c r="A43" s="587"/>
      <c r="B43" s="588" t="s">
        <v>51</v>
      </c>
      <c r="C43" s="589"/>
      <c r="D43" s="589"/>
      <c r="E43" s="587"/>
      <c r="F43" s="332"/>
      <c r="G43" s="332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640"/>
    </row>
    <row r="44" spans="1:23" s="220" customFormat="1" ht="29">
      <c r="A44" s="587"/>
      <c r="B44" s="592"/>
      <c r="C44" s="604" t="s">
        <v>260</v>
      </c>
      <c r="D44" s="569"/>
      <c r="E44" s="587"/>
      <c r="F44" s="332"/>
      <c r="G44" s="605" t="s">
        <v>261</v>
      </c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640"/>
    </row>
    <row r="45" spans="1:23" s="220" customFormat="1">
      <c r="A45" s="587"/>
      <c r="B45" s="592"/>
      <c r="C45" s="587"/>
      <c r="D45" s="606" t="s">
        <v>135</v>
      </c>
      <c r="E45" s="538"/>
      <c r="F45" s="331"/>
      <c r="G45" s="441">
        <v>0</v>
      </c>
      <c r="H45" s="326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 t="shared" ref="U45:U50" si="11">SUM(I45:T45)</f>
        <v>0</v>
      </c>
    </row>
    <row r="46" spans="1:23" s="220" customFormat="1">
      <c r="A46" s="587"/>
      <c r="B46" s="592"/>
      <c r="C46" s="587"/>
      <c r="D46" s="606" t="s">
        <v>136</v>
      </c>
      <c r="E46" s="538"/>
      <c r="F46" s="331"/>
      <c r="G46" s="441">
        <v>0</v>
      </c>
      <c r="H46" s="326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 t="shared" si="11"/>
        <v>0</v>
      </c>
      <c r="W46" s="661"/>
    </row>
    <row r="47" spans="1:23" s="220" customFormat="1">
      <c r="A47" s="587"/>
      <c r="B47" s="592"/>
      <c r="C47" s="587"/>
      <c r="D47" s="606" t="s">
        <v>137</v>
      </c>
      <c r="E47" s="538"/>
      <c r="F47" s="331"/>
      <c r="G47" s="441">
        <v>0</v>
      </c>
      <c r="H47" s="326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 t="shared" si="11"/>
        <v>0</v>
      </c>
    </row>
    <row r="48" spans="1:23" s="220" customFormat="1">
      <c r="A48" s="587"/>
      <c r="B48" s="592"/>
      <c r="C48" s="587"/>
      <c r="D48" s="606" t="s">
        <v>106</v>
      </c>
      <c r="E48" s="538"/>
      <c r="F48" s="331"/>
      <c r="G48" s="441">
        <v>0</v>
      </c>
      <c r="H48" s="326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 t="shared" si="11"/>
        <v>0</v>
      </c>
    </row>
    <row r="49" spans="1:21" s="220" customFormat="1">
      <c r="A49" s="587"/>
      <c r="B49" s="592"/>
      <c r="C49" s="587"/>
      <c r="D49" s="606" t="s">
        <v>107</v>
      </c>
      <c r="E49" s="538"/>
      <c r="F49" s="331"/>
      <c r="G49" s="441">
        <v>0</v>
      </c>
      <c r="H49" s="326"/>
      <c r="I49" s="253">
        <v>0</v>
      </c>
      <c r="J49" s="253">
        <v>0</v>
      </c>
      <c r="K49" s="253">
        <v>0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f t="shared" si="11"/>
        <v>0</v>
      </c>
    </row>
    <row r="50" spans="1:21" s="220" customFormat="1" ht="18">
      <c r="A50" s="587"/>
      <c r="B50" s="592"/>
      <c r="C50" s="587"/>
      <c r="D50" s="606" t="s">
        <v>138</v>
      </c>
      <c r="E50" s="538"/>
      <c r="F50" s="607"/>
      <c r="G50" s="770">
        <v>0</v>
      </c>
      <c r="H50" s="326"/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263">
        <v>0</v>
      </c>
      <c r="P50" s="263">
        <v>0</v>
      </c>
      <c r="Q50" s="263">
        <v>0</v>
      </c>
      <c r="R50" s="263">
        <v>0</v>
      </c>
      <c r="S50" s="263">
        <v>0</v>
      </c>
      <c r="T50" s="263">
        <v>0</v>
      </c>
      <c r="U50" s="264">
        <f t="shared" si="11"/>
        <v>0</v>
      </c>
    </row>
    <row r="51" spans="1:21" s="220" customFormat="1">
      <c r="A51" s="587"/>
      <c r="B51" s="592"/>
      <c r="C51" s="608" t="s">
        <v>77</v>
      </c>
      <c r="D51" s="587"/>
      <c r="E51" s="538"/>
      <c r="F51" s="331"/>
      <c r="G51" s="329">
        <f>SUM(G45:G50)</f>
        <v>0</v>
      </c>
      <c r="H51" s="326"/>
      <c r="I51" s="283">
        <f t="shared" ref="I51:U51" si="12">SUM(I45:I50)</f>
        <v>0</v>
      </c>
      <c r="J51" s="137">
        <f t="shared" si="12"/>
        <v>0</v>
      </c>
      <c r="K51" s="137">
        <f t="shared" si="12"/>
        <v>0</v>
      </c>
      <c r="L51" s="137">
        <f t="shared" si="12"/>
        <v>0</v>
      </c>
      <c r="M51" s="137">
        <f t="shared" si="12"/>
        <v>0</v>
      </c>
      <c r="N51" s="137">
        <f t="shared" si="12"/>
        <v>0</v>
      </c>
      <c r="O51" s="137">
        <f t="shared" si="12"/>
        <v>0</v>
      </c>
      <c r="P51" s="137">
        <f t="shared" si="12"/>
        <v>0</v>
      </c>
      <c r="Q51" s="137">
        <f t="shared" si="12"/>
        <v>0</v>
      </c>
      <c r="R51" s="137">
        <f t="shared" si="12"/>
        <v>0</v>
      </c>
      <c r="S51" s="137">
        <f t="shared" si="12"/>
        <v>0</v>
      </c>
      <c r="T51" s="137">
        <f t="shared" si="12"/>
        <v>0</v>
      </c>
      <c r="U51" s="284">
        <f t="shared" si="12"/>
        <v>0</v>
      </c>
    </row>
    <row r="52" spans="1:21" s="220" customFormat="1" ht="8.15" customHeight="1">
      <c r="A52" s="587"/>
      <c r="B52" s="592"/>
      <c r="C52" s="587"/>
      <c r="D52" s="538"/>
      <c r="E52" s="538"/>
      <c r="F52" s="331"/>
      <c r="G52" s="331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640"/>
    </row>
    <row r="53" spans="1:21" s="220" customFormat="1">
      <c r="A53" s="587"/>
      <c r="B53" s="592"/>
      <c r="C53" s="604" t="s">
        <v>79</v>
      </c>
      <c r="D53" s="569"/>
      <c r="E53" s="587"/>
      <c r="F53" s="332"/>
      <c r="G53" s="332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640"/>
    </row>
    <row r="54" spans="1:21" s="220" customFormat="1">
      <c r="A54" s="587"/>
      <c r="B54" s="592"/>
      <c r="C54" s="587"/>
      <c r="D54" s="606" t="s">
        <v>52</v>
      </c>
      <c r="E54" s="538"/>
      <c r="F54" s="331"/>
      <c r="G54" s="441">
        <v>0</v>
      </c>
      <c r="H54" s="609"/>
      <c r="I54" s="253">
        <v>0</v>
      </c>
      <c r="J54" s="253">
        <v>0</v>
      </c>
      <c r="K54" s="253">
        <v>0</v>
      </c>
      <c r="L54" s="253">
        <v>0</v>
      </c>
      <c r="M54" s="253">
        <v>0</v>
      </c>
      <c r="N54" s="253">
        <v>0</v>
      </c>
      <c r="O54" s="253">
        <v>0</v>
      </c>
      <c r="P54" s="253">
        <v>0</v>
      </c>
      <c r="Q54" s="253">
        <v>0</v>
      </c>
      <c r="R54" s="253">
        <v>0</v>
      </c>
      <c r="S54" s="253">
        <v>0</v>
      </c>
      <c r="T54" s="253">
        <v>0</v>
      </c>
      <c r="U54" s="254">
        <f t="shared" ref="U54:U61" si="13">SUM(I54:T54)</f>
        <v>0</v>
      </c>
    </row>
    <row r="55" spans="1:21" s="220" customFormat="1">
      <c r="A55" s="587"/>
      <c r="B55" s="592"/>
      <c r="C55" s="587"/>
      <c r="D55" s="606" t="s">
        <v>53</v>
      </c>
      <c r="E55" s="538"/>
      <c r="F55" s="331"/>
      <c r="G55" s="441">
        <v>0</v>
      </c>
      <c r="H55" s="609"/>
      <c r="I55" s="253">
        <v>0</v>
      </c>
      <c r="J55" s="253">
        <v>0</v>
      </c>
      <c r="K55" s="253">
        <v>0</v>
      </c>
      <c r="L55" s="253">
        <v>0</v>
      </c>
      <c r="M55" s="253">
        <v>0</v>
      </c>
      <c r="N55" s="253">
        <v>0</v>
      </c>
      <c r="O55" s="253">
        <v>0</v>
      </c>
      <c r="P55" s="253">
        <v>0</v>
      </c>
      <c r="Q55" s="253">
        <v>0</v>
      </c>
      <c r="R55" s="253">
        <v>0</v>
      </c>
      <c r="S55" s="253">
        <v>0</v>
      </c>
      <c r="T55" s="253">
        <v>0</v>
      </c>
      <c r="U55" s="254">
        <f t="shared" si="13"/>
        <v>0</v>
      </c>
    </row>
    <row r="56" spans="1:21" s="220" customFormat="1">
      <c r="A56" s="587"/>
      <c r="B56" s="592"/>
      <c r="C56" s="587"/>
      <c r="D56" s="606" t="s">
        <v>10</v>
      </c>
      <c r="E56" s="538"/>
      <c r="F56" s="331"/>
      <c r="G56" s="441">
        <v>0</v>
      </c>
      <c r="H56" s="609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si="13"/>
        <v>0</v>
      </c>
    </row>
    <row r="57" spans="1:21" s="220" customFormat="1">
      <c r="A57" s="587"/>
      <c r="B57" s="592"/>
      <c r="C57" s="587"/>
      <c r="D57" s="606" t="s">
        <v>11</v>
      </c>
      <c r="E57" s="538"/>
      <c r="F57" s="331"/>
      <c r="G57" s="441">
        <v>0</v>
      </c>
      <c r="H57" s="609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3"/>
        <v>0</v>
      </c>
    </row>
    <row r="58" spans="1:21" s="220" customFormat="1">
      <c r="A58" s="587"/>
      <c r="B58" s="592"/>
      <c r="C58" s="587"/>
      <c r="D58" s="606" t="s">
        <v>12</v>
      </c>
      <c r="E58" s="538"/>
      <c r="F58" s="331"/>
      <c r="G58" s="441">
        <v>0</v>
      </c>
      <c r="H58" s="609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3"/>
        <v>0</v>
      </c>
    </row>
    <row r="59" spans="1:21" s="220" customFormat="1">
      <c r="A59" s="587"/>
      <c r="B59" s="592"/>
      <c r="C59" s="587"/>
      <c r="D59" s="606" t="s">
        <v>13</v>
      </c>
      <c r="E59" s="538"/>
      <c r="F59" s="331"/>
      <c r="G59" s="441">
        <v>0</v>
      </c>
      <c r="H59" s="609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3"/>
        <v>0</v>
      </c>
    </row>
    <row r="60" spans="1:21" s="220" customFormat="1">
      <c r="A60" s="587"/>
      <c r="B60" s="592"/>
      <c r="C60" s="587"/>
      <c r="D60" s="606" t="s">
        <v>75</v>
      </c>
      <c r="E60" s="538"/>
      <c r="F60" s="331"/>
      <c r="G60" s="441">
        <v>0</v>
      </c>
      <c r="H60" s="609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3"/>
        <v>0</v>
      </c>
    </row>
    <row r="61" spans="1:21" s="220" customFormat="1" ht="18">
      <c r="A61" s="587"/>
      <c r="B61" s="592"/>
      <c r="C61" s="587"/>
      <c r="D61" s="608" t="s">
        <v>30</v>
      </c>
      <c r="E61" s="538"/>
      <c r="F61" s="607"/>
      <c r="G61" s="770">
        <v>0</v>
      </c>
      <c r="H61" s="609"/>
      <c r="I61" s="263">
        <v>0</v>
      </c>
      <c r="J61" s="263">
        <v>0</v>
      </c>
      <c r="K61" s="263">
        <v>0</v>
      </c>
      <c r="L61" s="263">
        <v>0</v>
      </c>
      <c r="M61" s="263">
        <v>0</v>
      </c>
      <c r="N61" s="263">
        <v>0</v>
      </c>
      <c r="O61" s="263">
        <v>0</v>
      </c>
      <c r="P61" s="263">
        <v>0</v>
      </c>
      <c r="Q61" s="263">
        <v>0</v>
      </c>
      <c r="R61" s="263">
        <v>0</v>
      </c>
      <c r="S61" s="263">
        <v>0</v>
      </c>
      <c r="T61" s="263">
        <v>0</v>
      </c>
      <c r="U61" s="264">
        <f t="shared" si="13"/>
        <v>0</v>
      </c>
    </row>
    <row r="62" spans="1:21" s="220" customFormat="1">
      <c r="A62" s="587"/>
      <c r="B62" s="592"/>
      <c r="C62" s="608" t="s">
        <v>80</v>
      </c>
      <c r="D62" s="587"/>
      <c r="E62" s="538"/>
      <c r="F62" s="331"/>
      <c r="G62" s="329">
        <f>SUM(G54:G61)</f>
        <v>0</v>
      </c>
      <c r="H62" s="609"/>
      <c r="I62" s="283">
        <f t="shared" ref="I62:U62" si="14">SUM(I54:I61)</f>
        <v>0</v>
      </c>
      <c r="J62" s="283">
        <f t="shared" si="14"/>
        <v>0</v>
      </c>
      <c r="K62" s="283">
        <f t="shared" si="14"/>
        <v>0</v>
      </c>
      <c r="L62" s="283">
        <f t="shared" si="14"/>
        <v>0</v>
      </c>
      <c r="M62" s="283">
        <f t="shared" si="14"/>
        <v>0</v>
      </c>
      <c r="N62" s="283">
        <f t="shared" si="14"/>
        <v>0</v>
      </c>
      <c r="O62" s="283">
        <f t="shared" si="14"/>
        <v>0</v>
      </c>
      <c r="P62" s="283">
        <f t="shared" si="14"/>
        <v>0</v>
      </c>
      <c r="Q62" s="283">
        <f t="shared" si="14"/>
        <v>0</v>
      </c>
      <c r="R62" s="283">
        <f t="shared" si="14"/>
        <v>0</v>
      </c>
      <c r="S62" s="283">
        <f t="shared" si="14"/>
        <v>0</v>
      </c>
      <c r="T62" s="283">
        <f t="shared" si="14"/>
        <v>0</v>
      </c>
      <c r="U62" s="284">
        <f t="shared" si="14"/>
        <v>0</v>
      </c>
    </row>
    <row r="63" spans="1:21" s="220" customFormat="1" ht="8.15" customHeight="1">
      <c r="A63" s="587"/>
      <c r="B63" s="592"/>
      <c r="C63" s="587"/>
      <c r="D63" s="538"/>
      <c r="E63" s="538"/>
      <c r="F63" s="331"/>
      <c r="G63" s="331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640"/>
    </row>
    <row r="64" spans="1:21" s="220" customFormat="1">
      <c r="A64" s="587"/>
      <c r="B64" s="592"/>
      <c r="C64" s="604" t="s">
        <v>81</v>
      </c>
      <c r="D64" s="569"/>
      <c r="E64" s="587"/>
      <c r="F64" s="334"/>
      <c r="G64" s="334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640"/>
    </row>
    <row r="65" spans="1:22" s="220" customFormat="1">
      <c r="A65" s="587"/>
      <c r="B65" s="592"/>
      <c r="C65" s="587"/>
      <c r="D65" s="606" t="s">
        <v>108</v>
      </c>
      <c r="E65" s="538"/>
      <c r="F65" s="331"/>
      <c r="G65" s="441">
        <v>0</v>
      </c>
      <c r="H65" s="326"/>
      <c r="I65" s="253">
        <v>0</v>
      </c>
      <c r="J65" s="253">
        <v>0</v>
      </c>
      <c r="K65" s="253">
        <v>0</v>
      </c>
      <c r="L65" s="253">
        <v>0</v>
      </c>
      <c r="M65" s="253">
        <v>0</v>
      </c>
      <c r="N65" s="253">
        <v>0</v>
      </c>
      <c r="O65" s="253">
        <v>0</v>
      </c>
      <c r="P65" s="253">
        <v>0</v>
      </c>
      <c r="Q65" s="253">
        <v>0</v>
      </c>
      <c r="R65" s="253">
        <v>0</v>
      </c>
      <c r="S65" s="253">
        <v>0</v>
      </c>
      <c r="T65" s="253">
        <v>0</v>
      </c>
      <c r="U65" s="254">
        <f>SUM(I65:T65)</f>
        <v>0</v>
      </c>
    </row>
    <row r="66" spans="1:22" s="220" customFormat="1">
      <c r="A66" s="587"/>
      <c r="B66" s="592"/>
      <c r="C66" s="587"/>
      <c r="D66" s="606" t="s">
        <v>109</v>
      </c>
      <c r="E66" s="538"/>
      <c r="F66" s="331"/>
      <c r="G66" s="441">
        <v>0</v>
      </c>
      <c r="H66" s="326"/>
      <c r="I66" s="253">
        <v>0</v>
      </c>
      <c r="J66" s="253">
        <v>0</v>
      </c>
      <c r="K66" s="253">
        <v>0</v>
      </c>
      <c r="L66" s="253">
        <v>0</v>
      </c>
      <c r="M66" s="253">
        <v>0</v>
      </c>
      <c r="N66" s="253">
        <v>0</v>
      </c>
      <c r="O66" s="253">
        <v>0</v>
      </c>
      <c r="P66" s="253">
        <v>0</v>
      </c>
      <c r="Q66" s="253">
        <v>0</v>
      </c>
      <c r="R66" s="253">
        <v>0</v>
      </c>
      <c r="S66" s="253">
        <v>0</v>
      </c>
      <c r="T66" s="253">
        <v>0</v>
      </c>
      <c r="U66" s="254">
        <f>SUM(I66:T66)</f>
        <v>0</v>
      </c>
    </row>
    <row r="67" spans="1:22" s="220" customFormat="1">
      <c r="A67" s="587"/>
      <c r="B67" s="592"/>
      <c r="C67" s="587"/>
      <c r="D67" s="606" t="s">
        <v>110</v>
      </c>
      <c r="E67" s="538"/>
      <c r="F67" s="331"/>
      <c r="G67" s="441">
        <v>0</v>
      </c>
      <c r="H67" s="326"/>
      <c r="I67" s="253">
        <v>0</v>
      </c>
      <c r="J67" s="253">
        <v>0</v>
      </c>
      <c r="K67" s="253">
        <v>0</v>
      </c>
      <c r="L67" s="253">
        <v>0</v>
      </c>
      <c r="M67" s="253">
        <v>0</v>
      </c>
      <c r="N67" s="253">
        <v>0</v>
      </c>
      <c r="O67" s="253">
        <v>0</v>
      </c>
      <c r="P67" s="253">
        <v>0</v>
      </c>
      <c r="Q67" s="253">
        <v>0</v>
      </c>
      <c r="R67" s="253">
        <v>0</v>
      </c>
      <c r="S67" s="253">
        <v>0</v>
      </c>
      <c r="T67" s="253">
        <v>0</v>
      </c>
      <c r="U67" s="254">
        <f>SUM(I67:T67)</f>
        <v>0</v>
      </c>
    </row>
    <row r="68" spans="1:22" s="220" customFormat="1">
      <c r="A68" s="587"/>
      <c r="B68" s="592"/>
      <c r="C68" s="587"/>
      <c r="D68" s="606" t="s">
        <v>7</v>
      </c>
      <c r="E68" s="538"/>
      <c r="F68" s="331"/>
      <c r="G68" s="441">
        <v>0</v>
      </c>
      <c r="H68" s="326"/>
      <c r="I68" s="253">
        <v>0</v>
      </c>
      <c r="J68" s="253">
        <v>0</v>
      </c>
      <c r="K68" s="253">
        <v>0</v>
      </c>
      <c r="L68" s="253">
        <v>0</v>
      </c>
      <c r="M68" s="253">
        <v>0</v>
      </c>
      <c r="N68" s="253">
        <v>0</v>
      </c>
      <c r="O68" s="253">
        <v>0</v>
      </c>
      <c r="P68" s="253">
        <v>0</v>
      </c>
      <c r="Q68" s="253">
        <v>0</v>
      </c>
      <c r="R68" s="253">
        <v>0</v>
      </c>
      <c r="S68" s="253">
        <v>0</v>
      </c>
      <c r="T68" s="253">
        <v>0</v>
      </c>
      <c r="U68" s="254">
        <f>SUM(I68:T68)</f>
        <v>0</v>
      </c>
    </row>
    <row r="69" spans="1:22" s="220" customFormat="1" ht="18">
      <c r="A69" s="587"/>
      <c r="B69" s="592"/>
      <c r="C69" s="587"/>
      <c r="D69" s="606" t="s">
        <v>30</v>
      </c>
      <c r="E69" s="538"/>
      <c r="F69" s="607"/>
      <c r="G69" s="770">
        <v>0</v>
      </c>
      <c r="H69" s="326"/>
      <c r="I69" s="263">
        <v>0</v>
      </c>
      <c r="J69" s="263">
        <v>0</v>
      </c>
      <c r="K69" s="263">
        <v>0</v>
      </c>
      <c r="L69" s="263">
        <v>0</v>
      </c>
      <c r="M69" s="263">
        <v>0</v>
      </c>
      <c r="N69" s="263">
        <v>0</v>
      </c>
      <c r="O69" s="263">
        <v>0</v>
      </c>
      <c r="P69" s="263">
        <v>0</v>
      </c>
      <c r="Q69" s="263">
        <v>0</v>
      </c>
      <c r="R69" s="263">
        <v>0</v>
      </c>
      <c r="S69" s="263">
        <v>0</v>
      </c>
      <c r="T69" s="263">
        <v>0</v>
      </c>
      <c r="U69" s="264">
        <f>SUM(I69:T69)</f>
        <v>0</v>
      </c>
    </row>
    <row r="70" spans="1:22" s="220" customFormat="1">
      <c r="A70" s="587"/>
      <c r="B70" s="592"/>
      <c r="C70" s="608" t="s">
        <v>82</v>
      </c>
      <c r="D70" s="587"/>
      <c r="E70" s="538"/>
      <c r="F70" s="331"/>
      <c r="G70" s="167">
        <f>SUM(G65:G69)</f>
        <v>0</v>
      </c>
      <c r="H70" s="326"/>
      <c r="I70" s="283">
        <f t="shared" ref="I70:U70" si="15">SUM(I65:I69)</f>
        <v>0</v>
      </c>
      <c r="J70" s="283">
        <f t="shared" si="15"/>
        <v>0</v>
      </c>
      <c r="K70" s="283">
        <f t="shared" si="15"/>
        <v>0</v>
      </c>
      <c r="L70" s="283">
        <f t="shared" si="15"/>
        <v>0</v>
      </c>
      <c r="M70" s="283">
        <f t="shared" si="15"/>
        <v>0</v>
      </c>
      <c r="N70" s="283">
        <f t="shared" si="15"/>
        <v>0</v>
      </c>
      <c r="O70" s="283">
        <f t="shared" si="15"/>
        <v>0</v>
      </c>
      <c r="P70" s="283">
        <f t="shared" si="15"/>
        <v>0</v>
      </c>
      <c r="Q70" s="283">
        <f t="shared" si="15"/>
        <v>0</v>
      </c>
      <c r="R70" s="283">
        <f t="shared" si="15"/>
        <v>0</v>
      </c>
      <c r="S70" s="283">
        <f t="shared" si="15"/>
        <v>0</v>
      </c>
      <c r="T70" s="283">
        <f t="shared" si="15"/>
        <v>0</v>
      </c>
      <c r="U70" s="284">
        <f t="shared" si="15"/>
        <v>0</v>
      </c>
    </row>
    <row r="71" spans="1:22" s="220" customFormat="1" ht="8.15" customHeight="1">
      <c r="A71" s="587"/>
      <c r="B71" s="592"/>
      <c r="C71" s="587"/>
      <c r="D71" s="538"/>
      <c r="E71" s="538"/>
      <c r="F71" s="331"/>
      <c r="G71" s="171"/>
      <c r="H71" s="397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6"/>
    </row>
    <row r="72" spans="1:22" s="220" customFormat="1">
      <c r="A72" s="587"/>
      <c r="B72" s="592"/>
      <c r="C72" s="610" t="s">
        <v>83</v>
      </c>
      <c r="D72" s="569"/>
      <c r="E72" s="569"/>
      <c r="F72" s="397"/>
      <c r="G72" s="404">
        <f>G51+G62+G70</f>
        <v>0</v>
      </c>
      <c r="H72" s="326"/>
      <c r="I72" s="257">
        <f t="shared" ref="I72:U72" si="16">I51+I62+I70</f>
        <v>0</v>
      </c>
      <c r="J72" s="257">
        <f t="shared" si="16"/>
        <v>0</v>
      </c>
      <c r="K72" s="257">
        <f t="shared" si="16"/>
        <v>0</v>
      </c>
      <c r="L72" s="257">
        <f t="shared" si="16"/>
        <v>0</v>
      </c>
      <c r="M72" s="257">
        <f t="shared" si="16"/>
        <v>0</v>
      </c>
      <c r="N72" s="257">
        <f t="shared" si="16"/>
        <v>0</v>
      </c>
      <c r="O72" s="257">
        <f t="shared" si="16"/>
        <v>0</v>
      </c>
      <c r="P72" s="257">
        <f t="shared" si="16"/>
        <v>0</v>
      </c>
      <c r="Q72" s="257">
        <f t="shared" si="16"/>
        <v>0</v>
      </c>
      <c r="R72" s="257">
        <f t="shared" si="16"/>
        <v>0</v>
      </c>
      <c r="S72" s="257">
        <f t="shared" si="16"/>
        <v>0</v>
      </c>
      <c r="T72" s="257">
        <f t="shared" si="16"/>
        <v>0</v>
      </c>
      <c r="U72" s="258">
        <f t="shared" si="16"/>
        <v>0</v>
      </c>
    </row>
    <row r="73" spans="1:22" s="220" customFormat="1" ht="8.15" customHeight="1">
      <c r="A73" s="587"/>
      <c r="B73" s="592"/>
      <c r="C73" s="587"/>
      <c r="D73" s="538"/>
      <c r="E73" s="538"/>
      <c r="F73" s="331"/>
      <c r="G73" s="331"/>
      <c r="H73" s="397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644"/>
    </row>
    <row r="74" spans="1:22" s="220" customFormat="1">
      <c r="A74" s="587"/>
      <c r="B74" s="592"/>
      <c r="C74" s="604" t="s">
        <v>84</v>
      </c>
      <c r="D74" s="569"/>
      <c r="E74" s="569"/>
      <c r="F74" s="334"/>
      <c r="G74" s="334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640"/>
    </row>
    <row r="75" spans="1:22" s="220" customFormat="1">
      <c r="A75" s="587"/>
      <c r="B75" s="592"/>
      <c r="C75" s="587"/>
      <c r="D75" s="606" t="s">
        <v>14</v>
      </c>
      <c r="E75" s="569"/>
      <c r="F75" s="334"/>
      <c r="G75" s="334"/>
      <c r="H75" s="326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>SUM(I75:T75)</f>
        <v>0</v>
      </c>
    </row>
    <row r="76" spans="1:22" s="220" customFormat="1">
      <c r="A76" s="587"/>
      <c r="B76" s="592"/>
      <c r="C76" s="587"/>
      <c r="D76" s="538" t="s">
        <v>71</v>
      </c>
      <c r="E76" s="569"/>
      <c r="F76" s="334"/>
      <c r="G76" s="334"/>
      <c r="H76" s="326"/>
      <c r="I76" s="253">
        <v>0</v>
      </c>
      <c r="J76" s="253">
        <v>0</v>
      </c>
      <c r="K76" s="253">
        <v>0</v>
      </c>
      <c r="L76" s="253">
        <v>0</v>
      </c>
      <c r="M76" s="253">
        <v>0</v>
      </c>
      <c r="N76" s="253">
        <v>0</v>
      </c>
      <c r="O76" s="253">
        <v>0</v>
      </c>
      <c r="P76" s="253">
        <v>0</v>
      </c>
      <c r="Q76" s="253">
        <v>0</v>
      </c>
      <c r="R76" s="253">
        <v>0</v>
      </c>
      <c r="S76" s="253">
        <v>0</v>
      </c>
      <c r="T76" s="253">
        <v>0</v>
      </c>
      <c r="U76" s="254">
        <f>SUM(I76:T76)</f>
        <v>0</v>
      </c>
    </row>
    <row r="77" spans="1:22" s="220" customFormat="1" ht="18">
      <c r="A77" s="587"/>
      <c r="B77" s="592"/>
      <c r="C77" s="587"/>
      <c r="D77" s="606" t="s">
        <v>60</v>
      </c>
      <c r="E77" s="569"/>
      <c r="F77" s="334"/>
      <c r="G77" s="334"/>
      <c r="H77" s="326"/>
      <c r="I77" s="263">
        <v>0</v>
      </c>
      <c r="J77" s="263">
        <v>0</v>
      </c>
      <c r="K77" s="263">
        <v>0</v>
      </c>
      <c r="L77" s="263">
        <v>0</v>
      </c>
      <c r="M77" s="263">
        <v>0</v>
      </c>
      <c r="N77" s="263">
        <v>0</v>
      </c>
      <c r="O77" s="263">
        <v>0</v>
      </c>
      <c r="P77" s="263">
        <v>0</v>
      </c>
      <c r="Q77" s="263">
        <v>0</v>
      </c>
      <c r="R77" s="263">
        <v>0</v>
      </c>
      <c r="S77" s="263">
        <v>0</v>
      </c>
      <c r="T77" s="263">
        <v>0</v>
      </c>
      <c r="U77" s="264">
        <f>SUM(I77:T77)</f>
        <v>0</v>
      </c>
    </row>
    <row r="78" spans="1:22" s="220" customFormat="1">
      <c r="A78" s="587"/>
      <c r="B78" s="592"/>
      <c r="C78" s="608" t="s">
        <v>85</v>
      </c>
      <c r="D78" s="569"/>
      <c r="E78" s="569"/>
      <c r="F78" s="334"/>
      <c r="G78" s="334"/>
      <c r="H78" s="326"/>
      <c r="I78" s="257">
        <f t="shared" ref="I78:U78" si="17">SUM(I74:I77)</f>
        <v>0</v>
      </c>
      <c r="J78" s="257">
        <f t="shared" si="17"/>
        <v>0</v>
      </c>
      <c r="K78" s="257">
        <f t="shared" si="17"/>
        <v>0</v>
      </c>
      <c r="L78" s="257">
        <f t="shared" si="17"/>
        <v>0</v>
      </c>
      <c r="M78" s="257">
        <f t="shared" si="17"/>
        <v>0</v>
      </c>
      <c r="N78" s="257">
        <f t="shared" si="17"/>
        <v>0</v>
      </c>
      <c r="O78" s="257">
        <f t="shared" si="17"/>
        <v>0</v>
      </c>
      <c r="P78" s="257">
        <f t="shared" si="17"/>
        <v>0</v>
      </c>
      <c r="Q78" s="257">
        <f t="shared" si="17"/>
        <v>0</v>
      </c>
      <c r="R78" s="257">
        <f t="shared" si="17"/>
        <v>0</v>
      </c>
      <c r="S78" s="257">
        <f t="shared" si="17"/>
        <v>0</v>
      </c>
      <c r="T78" s="257">
        <f t="shared" si="17"/>
        <v>0</v>
      </c>
      <c r="U78" s="258">
        <f t="shared" si="17"/>
        <v>0</v>
      </c>
    </row>
    <row r="79" spans="1:22" s="220" customFormat="1" ht="8.15" customHeight="1">
      <c r="A79" s="587"/>
      <c r="B79" s="592"/>
      <c r="C79" s="587"/>
      <c r="D79" s="538"/>
      <c r="E79" s="538"/>
      <c r="F79" s="331"/>
      <c r="G79" s="171"/>
      <c r="H79" s="397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6"/>
    </row>
    <row r="80" spans="1:22" s="220" customFormat="1">
      <c r="A80" s="587"/>
      <c r="B80" s="592"/>
      <c r="C80" s="610" t="s">
        <v>86</v>
      </c>
      <c r="D80" s="569"/>
      <c r="E80" s="569"/>
      <c r="F80" s="397"/>
      <c r="G80" s="404">
        <f>G72</f>
        <v>0</v>
      </c>
      <c r="H80" s="326"/>
      <c r="I80" s="257">
        <f t="shared" ref="I80:U80" si="18">I72+I78</f>
        <v>0</v>
      </c>
      <c r="J80" s="447">
        <f t="shared" si="18"/>
        <v>0</v>
      </c>
      <c r="K80" s="447">
        <f t="shared" si="18"/>
        <v>0</v>
      </c>
      <c r="L80" s="447">
        <f t="shared" si="18"/>
        <v>0</v>
      </c>
      <c r="M80" s="447">
        <f t="shared" si="18"/>
        <v>0</v>
      </c>
      <c r="N80" s="447">
        <f t="shared" si="18"/>
        <v>0</v>
      </c>
      <c r="O80" s="447">
        <f t="shared" si="18"/>
        <v>0</v>
      </c>
      <c r="P80" s="447">
        <f t="shared" si="18"/>
        <v>0</v>
      </c>
      <c r="Q80" s="447">
        <f t="shared" si="18"/>
        <v>0</v>
      </c>
      <c r="R80" s="447">
        <f t="shared" si="18"/>
        <v>0</v>
      </c>
      <c r="S80" s="447">
        <f t="shared" si="18"/>
        <v>0</v>
      </c>
      <c r="T80" s="447">
        <f t="shared" si="18"/>
        <v>0</v>
      </c>
      <c r="U80" s="258">
        <f t="shared" si="18"/>
        <v>0</v>
      </c>
      <c r="V80" s="651"/>
    </row>
    <row r="81" spans="1:21" s="220" customFormat="1" ht="8.15" customHeight="1">
      <c r="A81" s="587"/>
      <c r="B81" s="592"/>
      <c r="C81" s="587"/>
      <c r="D81" s="587"/>
      <c r="E81" s="538"/>
      <c r="F81" s="331"/>
      <c r="G81" s="331"/>
      <c r="H81" s="397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644"/>
    </row>
    <row r="82" spans="1:21" s="220" customFormat="1">
      <c r="A82" s="587"/>
      <c r="B82" s="592"/>
      <c r="C82" s="604" t="s">
        <v>87</v>
      </c>
      <c r="D82" s="587"/>
      <c r="E82" s="538"/>
      <c r="F82" s="331"/>
      <c r="G82" s="331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640"/>
    </row>
    <row r="83" spans="1:21" s="220" customFormat="1">
      <c r="A83" s="587"/>
      <c r="B83" s="592"/>
      <c r="C83" s="587"/>
      <c r="D83" s="569" t="s">
        <v>67</v>
      </c>
      <c r="E83" s="538"/>
      <c r="F83" s="331"/>
      <c r="H83" s="326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ref="U83:U91" si="19">SUM(I83:T83)</f>
        <v>0</v>
      </c>
    </row>
    <row r="84" spans="1:21" s="220" customFormat="1">
      <c r="A84" s="587"/>
      <c r="B84" s="592"/>
      <c r="C84" s="587"/>
      <c r="D84" s="606" t="s">
        <v>5</v>
      </c>
      <c r="E84" s="538"/>
      <c r="F84" s="331"/>
      <c r="G84" s="331"/>
      <c r="H84" s="326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9"/>
        <v>0</v>
      </c>
    </row>
    <row r="85" spans="1:21" s="220" customFormat="1">
      <c r="A85" s="587"/>
      <c r="B85" s="592"/>
      <c r="C85" s="587"/>
      <c r="D85" s="606" t="s">
        <v>68</v>
      </c>
      <c r="E85" s="538"/>
      <c r="F85" s="331"/>
      <c r="G85" s="331"/>
      <c r="H85" s="326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9"/>
        <v>0</v>
      </c>
    </row>
    <row r="86" spans="1:21" s="220" customFormat="1">
      <c r="A86" s="587"/>
      <c r="B86" s="592"/>
      <c r="C86" s="587"/>
      <c r="D86" s="606" t="s">
        <v>15</v>
      </c>
      <c r="E86" s="538"/>
      <c r="F86" s="331"/>
      <c r="G86" s="331"/>
      <c r="H86" s="326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9"/>
        <v>0</v>
      </c>
    </row>
    <row r="87" spans="1:21" s="220" customFormat="1">
      <c r="A87" s="587"/>
      <c r="B87" s="592"/>
      <c r="C87" s="587"/>
      <c r="D87" s="606" t="s">
        <v>59</v>
      </c>
      <c r="E87" s="538"/>
      <c r="F87" s="331"/>
      <c r="G87" s="331"/>
      <c r="H87" s="326"/>
      <c r="I87" s="253">
        <v>0</v>
      </c>
      <c r="J87" s="253">
        <v>0</v>
      </c>
      <c r="K87" s="253">
        <v>0</v>
      </c>
      <c r="L87" s="253">
        <v>0</v>
      </c>
      <c r="M87" s="253">
        <v>0</v>
      </c>
      <c r="N87" s="253">
        <v>0</v>
      </c>
      <c r="O87" s="253">
        <v>0</v>
      </c>
      <c r="P87" s="253">
        <v>0</v>
      </c>
      <c r="Q87" s="253">
        <v>0</v>
      </c>
      <c r="R87" s="253">
        <v>0</v>
      </c>
      <c r="S87" s="253">
        <v>0</v>
      </c>
      <c r="T87" s="253">
        <v>0</v>
      </c>
      <c r="U87" s="254">
        <f t="shared" si="19"/>
        <v>0</v>
      </c>
    </row>
    <row r="88" spans="1:21" s="220" customFormat="1">
      <c r="A88" s="587"/>
      <c r="B88" s="592"/>
      <c r="C88" s="587"/>
      <c r="D88" s="606" t="s">
        <v>16</v>
      </c>
      <c r="E88" s="538"/>
      <c r="F88" s="331"/>
      <c r="G88" s="331"/>
      <c r="H88" s="326"/>
      <c r="I88" s="253">
        <v>0</v>
      </c>
      <c r="J88" s="253">
        <v>0</v>
      </c>
      <c r="K88" s="253">
        <v>0</v>
      </c>
      <c r="L88" s="253">
        <v>0</v>
      </c>
      <c r="M88" s="253">
        <v>0</v>
      </c>
      <c r="N88" s="253">
        <v>0</v>
      </c>
      <c r="O88" s="253">
        <v>0</v>
      </c>
      <c r="P88" s="253">
        <v>0</v>
      </c>
      <c r="Q88" s="253">
        <v>0</v>
      </c>
      <c r="R88" s="253">
        <v>0</v>
      </c>
      <c r="S88" s="253">
        <v>0</v>
      </c>
      <c r="T88" s="253">
        <v>0</v>
      </c>
      <c r="U88" s="254">
        <f t="shared" si="19"/>
        <v>0</v>
      </c>
    </row>
    <row r="89" spans="1:21" s="220" customFormat="1">
      <c r="A89" s="587"/>
      <c r="B89" s="592"/>
      <c r="C89" s="587"/>
      <c r="D89" s="606" t="s">
        <v>17</v>
      </c>
      <c r="E89" s="538"/>
      <c r="F89" s="331"/>
      <c r="G89" s="331"/>
      <c r="H89" s="326"/>
      <c r="I89" s="253">
        <v>0</v>
      </c>
      <c r="J89" s="253">
        <v>0</v>
      </c>
      <c r="K89" s="253">
        <v>0</v>
      </c>
      <c r="L89" s="253">
        <v>0</v>
      </c>
      <c r="M89" s="253">
        <v>0</v>
      </c>
      <c r="N89" s="253">
        <v>0</v>
      </c>
      <c r="O89" s="253">
        <v>0</v>
      </c>
      <c r="P89" s="253">
        <v>0</v>
      </c>
      <c r="Q89" s="253">
        <v>0</v>
      </c>
      <c r="R89" s="253">
        <v>0</v>
      </c>
      <c r="S89" s="253">
        <v>0</v>
      </c>
      <c r="T89" s="253">
        <v>0</v>
      </c>
      <c r="U89" s="254">
        <f t="shared" si="19"/>
        <v>0</v>
      </c>
    </row>
    <row r="90" spans="1:21" s="220" customFormat="1">
      <c r="A90" s="587"/>
      <c r="B90" s="592"/>
      <c r="C90" s="587"/>
      <c r="D90" s="606" t="s">
        <v>70</v>
      </c>
      <c r="E90" s="538"/>
      <c r="F90" s="331"/>
      <c r="G90" s="331"/>
      <c r="H90" s="326"/>
      <c r="I90" s="253">
        <v>0</v>
      </c>
      <c r="J90" s="253">
        <v>0</v>
      </c>
      <c r="K90" s="253">
        <v>0</v>
      </c>
      <c r="L90" s="253">
        <v>0</v>
      </c>
      <c r="M90" s="253">
        <v>0</v>
      </c>
      <c r="N90" s="253">
        <v>0</v>
      </c>
      <c r="O90" s="253">
        <v>0</v>
      </c>
      <c r="P90" s="253">
        <v>0</v>
      </c>
      <c r="Q90" s="253">
        <v>0</v>
      </c>
      <c r="R90" s="253">
        <v>0</v>
      </c>
      <c r="S90" s="253">
        <v>0</v>
      </c>
      <c r="T90" s="253">
        <v>0</v>
      </c>
      <c r="U90" s="254">
        <f t="shared" si="19"/>
        <v>0</v>
      </c>
    </row>
    <row r="91" spans="1:21" s="220" customFormat="1" ht="18">
      <c r="A91" s="587"/>
      <c r="B91" s="592"/>
      <c r="C91" s="587"/>
      <c r="D91" s="569" t="s">
        <v>69</v>
      </c>
      <c r="E91" s="538"/>
      <c r="F91" s="331"/>
      <c r="G91" s="331"/>
      <c r="H91" s="326"/>
      <c r="I91" s="263">
        <v>0</v>
      </c>
      <c r="J91" s="263">
        <v>0</v>
      </c>
      <c r="K91" s="263">
        <v>0</v>
      </c>
      <c r="L91" s="263">
        <v>0</v>
      </c>
      <c r="M91" s="263">
        <v>0</v>
      </c>
      <c r="N91" s="263">
        <v>0</v>
      </c>
      <c r="O91" s="263">
        <v>0</v>
      </c>
      <c r="P91" s="263">
        <v>0</v>
      </c>
      <c r="Q91" s="263">
        <v>0</v>
      </c>
      <c r="R91" s="263">
        <v>0</v>
      </c>
      <c r="S91" s="263">
        <v>0</v>
      </c>
      <c r="T91" s="263">
        <v>0</v>
      </c>
      <c r="U91" s="264">
        <f t="shared" si="19"/>
        <v>0</v>
      </c>
    </row>
    <row r="92" spans="1:21" s="220" customFormat="1" ht="15.5" thickBot="1">
      <c r="A92" s="587"/>
      <c r="B92" s="611"/>
      <c r="C92" s="612" t="s">
        <v>88</v>
      </c>
      <c r="D92" s="597"/>
      <c r="E92" s="613"/>
      <c r="F92" s="614"/>
      <c r="G92" s="614"/>
      <c r="H92" s="599"/>
      <c r="I92" s="451">
        <f t="shared" ref="I92:U92" si="20">SUM(I83:I91)</f>
        <v>0</v>
      </c>
      <c r="J92" s="449">
        <f t="shared" si="20"/>
        <v>0</v>
      </c>
      <c r="K92" s="449">
        <f t="shared" si="20"/>
        <v>0</v>
      </c>
      <c r="L92" s="449">
        <f t="shared" si="20"/>
        <v>0</v>
      </c>
      <c r="M92" s="449">
        <f t="shared" si="20"/>
        <v>0</v>
      </c>
      <c r="N92" s="449">
        <f t="shared" si="20"/>
        <v>0</v>
      </c>
      <c r="O92" s="449">
        <f t="shared" si="20"/>
        <v>0</v>
      </c>
      <c r="P92" s="449">
        <f t="shared" si="20"/>
        <v>0</v>
      </c>
      <c r="Q92" s="449">
        <f t="shared" si="20"/>
        <v>0</v>
      </c>
      <c r="R92" s="449">
        <f t="shared" si="20"/>
        <v>0</v>
      </c>
      <c r="S92" s="449">
        <f t="shared" si="20"/>
        <v>0</v>
      </c>
      <c r="T92" s="449">
        <f t="shared" si="20"/>
        <v>0</v>
      </c>
      <c r="U92" s="450">
        <f t="shared" si="20"/>
        <v>0</v>
      </c>
    </row>
    <row r="93" spans="1:21" s="220" customFormat="1" ht="15.5" thickTop="1">
      <c r="A93" s="587"/>
      <c r="B93" s="592"/>
      <c r="C93" s="587"/>
      <c r="D93" s="538"/>
      <c r="E93" s="538"/>
      <c r="F93" s="331"/>
      <c r="G93" s="331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640"/>
    </row>
    <row r="94" spans="1:21" s="220" customFormat="1">
      <c r="A94" s="587"/>
      <c r="B94" s="592"/>
      <c r="C94" s="604" t="s">
        <v>89</v>
      </c>
      <c r="D94" s="538"/>
      <c r="E94" s="538"/>
      <c r="F94" s="331"/>
      <c r="G94" s="331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640"/>
    </row>
    <row r="95" spans="1:21" s="220" customFormat="1">
      <c r="A95" s="587"/>
      <c r="B95" s="592"/>
      <c r="C95" s="587"/>
      <c r="D95" s="606" t="s">
        <v>1</v>
      </c>
      <c r="E95" s="569"/>
      <c r="F95" s="334"/>
      <c r="G95" s="334"/>
      <c r="H95" s="326"/>
      <c r="I95" s="253">
        <v>0</v>
      </c>
      <c r="J95" s="253">
        <v>0</v>
      </c>
      <c r="K95" s="253">
        <v>0</v>
      </c>
      <c r="L95" s="253">
        <v>0</v>
      </c>
      <c r="M95" s="253">
        <v>0</v>
      </c>
      <c r="N95" s="253">
        <v>0</v>
      </c>
      <c r="O95" s="253">
        <v>0</v>
      </c>
      <c r="P95" s="253">
        <v>0</v>
      </c>
      <c r="Q95" s="253">
        <v>0</v>
      </c>
      <c r="R95" s="253">
        <v>0</v>
      </c>
      <c r="S95" s="253">
        <v>0</v>
      </c>
      <c r="T95" s="253">
        <v>0</v>
      </c>
      <c r="U95" s="254">
        <f t="shared" ref="U95:U114" si="21">SUM(I95:T95)</f>
        <v>0</v>
      </c>
    </row>
    <row r="96" spans="1:21" s="220" customFormat="1">
      <c r="A96" s="587"/>
      <c r="B96" s="592"/>
      <c r="C96" s="587"/>
      <c r="D96" s="606" t="s">
        <v>73</v>
      </c>
      <c r="E96" s="569"/>
      <c r="F96" s="334"/>
      <c r="G96" s="334"/>
      <c r="H96" s="326"/>
      <c r="I96" s="253">
        <v>0</v>
      </c>
      <c r="J96" s="253">
        <v>0</v>
      </c>
      <c r="K96" s="253">
        <v>0</v>
      </c>
      <c r="L96" s="253">
        <v>0</v>
      </c>
      <c r="M96" s="253">
        <v>0</v>
      </c>
      <c r="N96" s="253">
        <v>0</v>
      </c>
      <c r="O96" s="253">
        <v>0</v>
      </c>
      <c r="P96" s="253">
        <v>0</v>
      </c>
      <c r="Q96" s="253">
        <v>0</v>
      </c>
      <c r="R96" s="253">
        <v>0</v>
      </c>
      <c r="S96" s="253">
        <v>0</v>
      </c>
      <c r="T96" s="253">
        <v>0</v>
      </c>
      <c r="U96" s="254">
        <f t="shared" si="21"/>
        <v>0</v>
      </c>
    </row>
    <row r="97" spans="1:21" s="220" customFormat="1">
      <c r="A97" s="587"/>
      <c r="B97" s="592"/>
      <c r="C97" s="587"/>
      <c r="D97" s="606" t="s">
        <v>66</v>
      </c>
      <c r="E97" s="569"/>
      <c r="F97" s="334"/>
      <c r="G97" s="334"/>
      <c r="H97" s="326"/>
      <c r="I97" s="253">
        <v>0</v>
      </c>
      <c r="J97" s="253">
        <v>0</v>
      </c>
      <c r="K97" s="253">
        <v>0</v>
      </c>
      <c r="L97" s="253">
        <v>0</v>
      </c>
      <c r="M97" s="253">
        <v>0</v>
      </c>
      <c r="N97" s="253">
        <v>0</v>
      </c>
      <c r="O97" s="253">
        <v>0</v>
      </c>
      <c r="P97" s="253">
        <v>0</v>
      </c>
      <c r="Q97" s="253">
        <v>0</v>
      </c>
      <c r="R97" s="253">
        <v>0</v>
      </c>
      <c r="S97" s="253">
        <v>0</v>
      </c>
      <c r="T97" s="253">
        <v>0</v>
      </c>
      <c r="U97" s="254">
        <f t="shared" si="21"/>
        <v>0</v>
      </c>
    </row>
    <row r="98" spans="1:21" s="220" customFormat="1">
      <c r="A98" s="587"/>
      <c r="B98" s="592"/>
      <c r="C98" s="587"/>
      <c r="D98" s="606" t="s">
        <v>72</v>
      </c>
      <c r="E98" s="569"/>
      <c r="F98" s="334"/>
      <c r="G98" s="334"/>
      <c r="H98" s="326"/>
      <c r="I98" s="253">
        <v>0</v>
      </c>
      <c r="J98" s="253">
        <v>0</v>
      </c>
      <c r="K98" s="253">
        <v>0</v>
      </c>
      <c r="L98" s="253">
        <v>0</v>
      </c>
      <c r="M98" s="253">
        <v>0</v>
      </c>
      <c r="N98" s="253">
        <v>0</v>
      </c>
      <c r="O98" s="253">
        <v>0</v>
      </c>
      <c r="P98" s="253">
        <v>0</v>
      </c>
      <c r="Q98" s="253">
        <v>0</v>
      </c>
      <c r="R98" s="253">
        <v>0</v>
      </c>
      <c r="S98" s="253">
        <v>0</v>
      </c>
      <c r="T98" s="253">
        <v>0</v>
      </c>
      <c r="U98" s="254">
        <f t="shared" si="21"/>
        <v>0</v>
      </c>
    </row>
    <row r="99" spans="1:21" s="220" customFormat="1">
      <c r="A99" s="587"/>
      <c r="B99" s="592"/>
      <c r="C99" s="587"/>
      <c r="D99" s="569" t="s">
        <v>74</v>
      </c>
      <c r="E99" s="569"/>
      <c r="F99" s="334"/>
      <c r="G99" s="334"/>
      <c r="H99" s="326"/>
      <c r="I99" s="253">
        <v>0</v>
      </c>
      <c r="J99" s="253">
        <v>0</v>
      </c>
      <c r="K99" s="253">
        <v>0</v>
      </c>
      <c r="L99" s="253">
        <v>0</v>
      </c>
      <c r="M99" s="253">
        <v>0</v>
      </c>
      <c r="N99" s="253">
        <v>0</v>
      </c>
      <c r="O99" s="253">
        <v>0</v>
      </c>
      <c r="P99" s="253">
        <v>0</v>
      </c>
      <c r="Q99" s="253">
        <v>0</v>
      </c>
      <c r="R99" s="253">
        <v>0</v>
      </c>
      <c r="S99" s="253">
        <v>0</v>
      </c>
      <c r="T99" s="253">
        <v>0</v>
      </c>
      <c r="U99" s="254">
        <f t="shared" si="21"/>
        <v>0</v>
      </c>
    </row>
    <row r="100" spans="1:21" s="220" customFormat="1">
      <c r="A100" s="587"/>
      <c r="B100" s="592"/>
      <c r="C100" s="587"/>
      <c r="D100" s="569" t="s">
        <v>58</v>
      </c>
      <c r="E100" s="569"/>
      <c r="F100" s="334"/>
      <c r="G100" s="334"/>
      <c r="H100" s="326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253">
        <v>0</v>
      </c>
      <c r="O100" s="253">
        <v>0</v>
      </c>
      <c r="P100" s="253">
        <v>0</v>
      </c>
      <c r="Q100" s="253">
        <v>0</v>
      </c>
      <c r="R100" s="253">
        <v>0</v>
      </c>
      <c r="S100" s="253">
        <v>0</v>
      </c>
      <c r="T100" s="253">
        <v>0</v>
      </c>
      <c r="U100" s="254">
        <f t="shared" si="21"/>
        <v>0</v>
      </c>
    </row>
    <row r="101" spans="1:21" s="220" customFormat="1">
      <c r="A101" s="587"/>
      <c r="B101" s="592"/>
      <c r="C101" s="587"/>
      <c r="D101" s="606" t="s">
        <v>64</v>
      </c>
      <c r="E101" s="569"/>
      <c r="F101" s="334"/>
      <c r="G101" s="334"/>
      <c r="H101" s="326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 t="shared" si="21"/>
        <v>0</v>
      </c>
    </row>
    <row r="102" spans="1:21" s="220" customFormat="1">
      <c r="A102" s="587"/>
      <c r="B102" s="592"/>
      <c r="C102" s="587"/>
      <c r="D102" s="569" t="s">
        <v>54</v>
      </c>
      <c r="E102" s="569"/>
      <c r="F102" s="334"/>
      <c r="G102" s="334"/>
      <c r="H102" s="326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 t="shared" si="21"/>
        <v>0</v>
      </c>
    </row>
    <row r="103" spans="1:21" s="220" customFormat="1">
      <c r="A103" s="587"/>
      <c r="B103" s="592"/>
      <c r="C103" s="587"/>
      <c r="D103" s="606" t="s">
        <v>62</v>
      </c>
      <c r="E103" s="569"/>
      <c r="F103" s="334"/>
      <c r="G103" s="334"/>
      <c r="H103" s="326"/>
      <c r="I103" s="253">
        <v>0</v>
      </c>
      <c r="J103" s="253">
        <v>0</v>
      </c>
      <c r="K103" s="253">
        <v>0</v>
      </c>
      <c r="L103" s="253">
        <v>0</v>
      </c>
      <c r="M103" s="253">
        <v>0</v>
      </c>
      <c r="N103" s="253">
        <v>0</v>
      </c>
      <c r="O103" s="253">
        <v>0</v>
      </c>
      <c r="P103" s="253">
        <v>0</v>
      </c>
      <c r="Q103" s="253">
        <v>0</v>
      </c>
      <c r="R103" s="253">
        <v>0</v>
      </c>
      <c r="S103" s="253">
        <v>0</v>
      </c>
      <c r="T103" s="253">
        <v>0</v>
      </c>
      <c r="U103" s="254">
        <f t="shared" si="21"/>
        <v>0</v>
      </c>
    </row>
    <row r="104" spans="1:21" s="220" customFormat="1">
      <c r="A104" s="587"/>
      <c r="B104" s="592"/>
      <c r="C104" s="587"/>
      <c r="D104" s="606" t="s">
        <v>2</v>
      </c>
      <c r="E104" s="569"/>
      <c r="F104" s="334"/>
      <c r="G104" s="334"/>
      <c r="H104" s="326"/>
      <c r="I104" s="253">
        <v>0</v>
      </c>
      <c r="J104" s="253">
        <v>0</v>
      </c>
      <c r="K104" s="253">
        <v>0</v>
      </c>
      <c r="L104" s="253">
        <v>0</v>
      </c>
      <c r="M104" s="253">
        <v>0</v>
      </c>
      <c r="N104" s="253">
        <v>0</v>
      </c>
      <c r="O104" s="253">
        <v>0</v>
      </c>
      <c r="P104" s="253">
        <v>0</v>
      </c>
      <c r="Q104" s="253">
        <v>0</v>
      </c>
      <c r="R104" s="253">
        <v>0</v>
      </c>
      <c r="S104" s="253">
        <v>0</v>
      </c>
      <c r="T104" s="253">
        <v>0</v>
      </c>
      <c r="U104" s="254">
        <f t="shared" si="21"/>
        <v>0</v>
      </c>
    </row>
    <row r="105" spans="1:21" s="220" customFormat="1">
      <c r="A105" s="587"/>
      <c r="B105" s="592"/>
      <c r="C105" s="587"/>
      <c r="D105" s="606" t="s">
        <v>19</v>
      </c>
      <c r="E105" s="569"/>
      <c r="F105" s="334"/>
      <c r="G105" s="334"/>
      <c r="H105" s="326"/>
      <c r="I105" s="253">
        <v>0</v>
      </c>
      <c r="J105" s="253">
        <v>0</v>
      </c>
      <c r="K105" s="253">
        <v>0</v>
      </c>
      <c r="L105" s="253">
        <v>0</v>
      </c>
      <c r="M105" s="253">
        <v>0</v>
      </c>
      <c r="N105" s="253">
        <v>0</v>
      </c>
      <c r="O105" s="253">
        <v>0</v>
      </c>
      <c r="P105" s="253">
        <v>0</v>
      </c>
      <c r="Q105" s="253">
        <v>0</v>
      </c>
      <c r="R105" s="253">
        <v>0</v>
      </c>
      <c r="S105" s="253">
        <v>0</v>
      </c>
      <c r="T105" s="253">
        <v>0</v>
      </c>
      <c r="U105" s="254">
        <f t="shared" si="21"/>
        <v>0</v>
      </c>
    </row>
    <row r="106" spans="1:21" s="220" customFormat="1">
      <c r="A106" s="587"/>
      <c r="B106" s="592"/>
      <c r="C106" s="587"/>
      <c r="D106" s="606" t="s">
        <v>65</v>
      </c>
      <c r="E106" s="569"/>
      <c r="F106" s="334"/>
      <c r="G106" s="334"/>
      <c r="H106" s="326"/>
      <c r="I106" s="253">
        <v>0</v>
      </c>
      <c r="J106" s="253">
        <v>0</v>
      </c>
      <c r="K106" s="253">
        <v>0</v>
      </c>
      <c r="L106" s="253">
        <v>0</v>
      </c>
      <c r="M106" s="253">
        <v>0</v>
      </c>
      <c r="N106" s="253">
        <v>0</v>
      </c>
      <c r="O106" s="253">
        <v>0</v>
      </c>
      <c r="P106" s="253">
        <v>0</v>
      </c>
      <c r="Q106" s="253">
        <v>0</v>
      </c>
      <c r="R106" s="253">
        <v>0</v>
      </c>
      <c r="S106" s="253">
        <v>0</v>
      </c>
      <c r="T106" s="253">
        <v>0</v>
      </c>
      <c r="U106" s="254">
        <f t="shared" si="21"/>
        <v>0</v>
      </c>
    </row>
    <row r="107" spans="1:21" s="220" customFormat="1">
      <c r="A107" s="587"/>
      <c r="B107" s="592"/>
      <c r="C107" s="587"/>
      <c r="D107" s="569" t="s">
        <v>6</v>
      </c>
      <c r="E107" s="569"/>
      <c r="F107" s="334"/>
      <c r="G107" s="334"/>
      <c r="H107" s="326"/>
      <c r="I107" s="253">
        <v>0</v>
      </c>
      <c r="J107" s="253">
        <v>0</v>
      </c>
      <c r="K107" s="253">
        <v>0</v>
      </c>
      <c r="L107" s="253">
        <v>0</v>
      </c>
      <c r="M107" s="253">
        <v>0</v>
      </c>
      <c r="N107" s="253">
        <v>0</v>
      </c>
      <c r="O107" s="253">
        <v>0</v>
      </c>
      <c r="P107" s="253">
        <v>0</v>
      </c>
      <c r="Q107" s="253">
        <v>0</v>
      </c>
      <c r="R107" s="253">
        <v>0</v>
      </c>
      <c r="S107" s="253">
        <v>0</v>
      </c>
      <c r="T107" s="253">
        <v>0</v>
      </c>
      <c r="U107" s="254">
        <f t="shared" si="21"/>
        <v>0</v>
      </c>
    </row>
    <row r="108" spans="1:21" s="220" customFormat="1">
      <c r="A108" s="587"/>
      <c r="B108" s="592"/>
      <c r="C108" s="587"/>
      <c r="D108" s="569" t="s">
        <v>18</v>
      </c>
      <c r="E108" s="569"/>
      <c r="F108" s="334"/>
      <c r="G108" s="334"/>
      <c r="H108" s="326"/>
      <c r="I108" s="253">
        <v>0</v>
      </c>
      <c r="J108" s="253">
        <v>0</v>
      </c>
      <c r="K108" s="253">
        <v>0</v>
      </c>
      <c r="L108" s="253">
        <v>0</v>
      </c>
      <c r="M108" s="253">
        <v>0</v>
      </c>
      <c r="N108" s="253">
        <v>0</v>
      </c>
      <c r="O108" s="253">
        <v>0</v>
      </c>
      <c r="P108" s="253">
        <v>0</v>
      </c>
      <c r="Q108" s="253">
        <v>0</v>
      </c>
      <c r="R108" s="253">
        <v>0</v>
      </c>
      <c r="S108" s="253">
        <v>0</v>
      </c>
      <c r="T108" s="253">
        <v>0</v>
      </c>
      <c r="U108" s="254">
        <f t="shared" si="21"/>
        <v>0</v>
      </c>
    </row>
    <row r="109" spans="1:21" s="220" customFormat="1">
      <c r="A109" s="587"/>
      <c r="B109" s="592"/>
      <c r="C109" s="587"/>
      <c r="D109" s="606" t="s">
        <v>8</v>
      </c>
      <c r="E109" s="569"/>
      <c r="F109" s="334"/>
      <c r="G109" s="334"/>
      <c r="H109" s="326"/>
      <c r="I109" s="253">
        <v>0</v>
      </c>
      <c r="J109" s="253">
        <v>0</v>
      </c>
      <c r="K109" s="253">
        <v>0</v>
      </c>
      <c r="L109" s="253">
        <v>0</v>
      </c>
      <c r="M109" s="253">
        <v>0</v>
      </c>
      <c r="N109" s="253">
        <v>0</v>
      </c>
      <c r="O109" s="253">
        <v>0</v>
      </c>
      <c r="P109" s="253">
        <v>0</v>
      </c>
      <c r="Q109" s="253">
        <v>0</v>
      </c>
      <c r="R109" s="253">
        <v>0</v>
      </c>
      <c r="S109" s="253">
        <v>0</v>
      </c>
      <c r="T109" s="253">
        <v>0</v>
      </c>
      <c r="U109" s="254">
        <f t="shared" si="21"/>
        <v>0</v>
      </c>
    </row>
    <row r="110" spans="1:21" s="220" customFormat="1">
      <c r="A110" s="587"/>
      <c r="B110" s="592"/>
      <c r="C110" s="587"/>
      <c r="D110" s="606" t="s">
        <v>61</v>
      </c>
      <c r="E110" s="569"/>
      <c r="F110" s="334"/>
      <c r="G110" s="334"/>
      <c r="H110" s="326"/>
      <c r="I110" s="253">
        <v>0</v>
      </c>
      <c r="J110" s="253">
        <v>0</v>
      </c>
      <c r="K110" s="253">
        <v>0</v>
      </c>
      <c r="L110" s="253">
        <v>0</v>
      </c>
      <c r="M110" s="253">
        <v>0</v>
      </c>
      <c r="N110" s="253">
        <v>0</v>
      </c>
      <c r="O110" s="253">
        <v>0</v>
      </c>
      <c r="P110" s="253">
        <v>0</v>
      </c>
      <c r="Q110" s="253">
        <v>0</v>
      </c>
      <c r="R110" s="253">
        <v>0</v>
      </c>
      <c r="S110" s="253">
        <v>0</v>
      </c>
      <c r="T110" s="253">
        <v>0</v>
      </c>
      <c r="U110" s="254">
        <f t="shared" si="21"/>
        <v>0</v>
      </c>
    </row>
    <row r="111" spans="1:21" s="220" customFormat="1">
      <c r="A111" s="587"/>
      <c r="B111" s="592"/>
      <c r="C111" s="587"/>
      <c r="D111" s="606" t="s">
        <v>76</v>
      </c>
      <c r="E111" s="569"/>
      <c r="F111" s="334"/>
      <c r="G111" s="334"/>
      <c r="H111" s="326"/>
      <c r="I111" s="253">
        <v>0</v>
      </c>
      <c r="J111" s="253">
        <v>0</v>
      </c>
      <c r="K111" s="253">
        <v>0</v>
      </c>
      <c r="L111" s="253">
        <v>0</v>
      </c>
      <c r="M111" s="253">
        <v>0</v>
      </c>
      <c r="N111" s="253">
        <v>0</v>
      </c>
      <c r="O111" s="253">
        <v>0</v>
      </c>
      <c r="P111" s="253">
        <v>0</v>
      </c>
      <c r="Q111" s="253">
        <v>0</v>
      </c>
      <c r="R111" s="253">
        <v>0</v>
      </c>
      <c r="S111" s="253">
        <v>0</v>
      </c>
      <c r="T111" s="253">
        <v>0</v>
      </c>
      <c r="U111" s="254">
        <f t="shared" si="21"/>
        <v>0</v>
      </c>
    </row>
    <row r="112" spans="1:21" s="220" customFormat="1">
      <c r="A112" s="587"/>
      <c r="B112" s="592"/>
      <c r="C112" s="587"/>
      <c r="D112" s="606" t="s">
        <v>63</v>
      </c>
      <c r="E112" s="569"/>
      <c r="F112" s="334"/>
      <c r="G112" s="334"/>
      <c r="H112" s="326"/>
      <c r="I112" s="253">
        <v>0</v>
      </c>
      <c r="J112" s="253">
        <v>0</v>
      </c>
      <c r="K112" s="253">
        <v>0</v>
      </c>
      <c r="L112" s="253">
        <v>0</v>
      </c>
      <c r="M112" s="253">
        <v>0</v>
      </c>
      <c r="N112" s="253">
        <v>0</v>
      </c>
      <c r="O112" s="253">
        <v>0</v>
      </c>
      <c r="P112" s="253">
        <v>0</v>
      </c>
      <c r="Q112" s="253">
        <v>0</v>
      </c>
      <c r="R112" s="253">
        <v>0</v>
      </c>
      <c r="S112" s="253">
        <v>0</v>
      </c>
      <c r="T112" s="253">
        <v>0</v>
      </c>
      <c r="U112" s="254">
        <f t="shared" si="21"/>
        <v>0</v>
      </c>
    </row>
    <row r="113" spans="1:21" s="220" customFormat="1">
      <c r="A113" s="587"/>
      <c r="B113" s="592"/>
      <c r="C113" s="587"/>
      <c r="D113" s="606" t="s">
        <v>42</v>
      </c>
      <c r="E113" s="569"/>
      <c r="F113" s="334"/>
      <c r="G113" s="334"/>
      <c r="H113" s="326"/>
      <c r="I113" s="253">
        <v>0</v>
      </c>
      <c r="J113" s="253">
        <v>0</v>
      </c>
      <c r="K113" s="253">
        <v>0</v>
      </c>
      <c r="L113" s="253">
        <v>0</v>
      </c>
      <c r="M113" s="253">
        <v>0</v>
      </c>
      <c r="N113" s="253">
        <v>0</v>
      </c>
      <c r="O113" s="253">
        <v>0</v>
      </c>
      <c r="P113" s="253">
        <v>0</v>
      </c>
      <c r="Q113" s="253">
        <v>0</v>
      </c>
      <c r="R113" s="253">
        <v>0</v>
      </c>
      <c r="S113" s="253">
        <v>0</v>
      </c>
      <c r="T113" s="253">
        <v>0</v>
      </c>
      <c r="U113" s="254">
        <f t="shared" si="21"/>
        <v>0</v>
      </c>
    </row>
    <row r="114" spans="1:21" s="220" customFormat="1" ht="18">
      <c r="A114" s="587"/>
      <c r="B114" s="592"/>
      <c r="C114" s="587"/>
      <c r="D114" s="569" t="s">
        <v>30</v>
      </c>
      <c r="E114" s="569"/>
      <c r="F114" s="334"/>
      <c r="G114" s="334"/>
      <c r="H114" s="326"/>
      <c r="I114" s="263">
        <v>0</v>
      </c>
      <c r="J114" s="263">
        <v>0</v>
      </c>
      <c r="K114" s="263">
        <v>0</v>
      </c>
      <c r="L114" s="263">
        <v>0</v>
      </c>
      <c r="M114" s="263">
        <v>0</v>
      </c>
      <c r="N114" s="263">
        <v>0</v>
      </c>
      <c r="O114" s="263">
        <v>0</v>
      </c>
      <c r="P114" s="263">
        <v>0</v>
      </c>
      <c r="Q114" s="263">
        <v>0</v>
      </c>
      <c r="R114" s="263">
        <v>0</v>
      </c>
      <c r="S114" s="263">
        <v>0</v>
      </c>
      <c r="T114" s="263">
        <v>0</v>
      </c>
      <c r="U114" s="264">
        <f t="shared" si="21"/>
        <v>0</v>
      </c>
    </row>
    <row r="115" spans="1:21" s="220" customFormat="1">
      <c r="A115" s="587"/>
      <c r="B115" s="592"/>
      <c r="C115" s="608" t="s">
        <v>90</v>
      </c>
      <c r="D115" s="569"/>
      <c r="E115" s="569"/>
      <c r="F115" s="334"/>
      <c r="G115" s="334"/>
      <c r="H115" s="326"/>
      <c r="I115" s="257">
        <f t="shared" ref="I115:U115" si="22">SUM(I95:I114)</f>
        <v>0</v>
      </c>
      <c r="J115" s="256">
        <f t="shared" si="22"/>
        <v>0</v>
      </c>
      <c r="K115" s="256">
        <f t="shared" si="22"/>
        <v>0</v>
      </c>
      <c r="L115" s="256">
        <f t="shared" si="22"/>
        <v>0</v>
      </c>
      <c r="M115" s="256">
        <f t="shared" si="22"/>
        <v>0</v>
      </c>
      <c r="N115" s="256">
        <f t="shared" si="22"/>
        <v>0</v>
      </c>
      <c r="O115" s="256">
        <f t="shared" si="22"/>
        <v>0</v>
      </c>
      <c r="P115" s="256">
        <f t="shared" si="22"/>
        <v>0</v>
      </c>
      <c r="Q115" s="256">
        <f t="shared" si="22"/>
        <v>0</v>
      </c>
      <c r="R115" s="256">
        <f t="shared" si="22"/>
        <v>0</v>
      </c>
      <c r="S115" s="256">
        <f t="shared" si="22"/>
        <v>0</v>
      </c>
      <c r="T115" s="256">
        <f t="shared" si="22"/>
        <v>0</v>
      </c>
      <c r="U115" s="254">
        <f t="shared" si="22"/>
        <v>0</v>
      </c>
    </row>
    <row r="116" spans="1:21" s="220" customFormat="1">
      <c r="A116" s="587"/>
      <c r="B116" s="592"/>
      <c r="C116" s="587"/>
      <c r="D116" s="538"/>
      <c r="E116" s="538"/>
      <c r="F116" s="331"/>
      <c r="G116" s="331"/>
      <c r="H116" s="397"/>
      <c r="I116" s="396"/>
      <c r="J116" s="396"/>
      <c r="K116" s="396"/>
      <c r="L116" s="396"/>
      <c r="M116" s="396"/>
      <c r="N116" s="396"/>
      <c r="O116" s="396"/>
      <c r="P116" s="396"/>
      <c r="Q116" s="396"/>
      <c r="R116" s="396"/>
      <c r="S116" s="396"/>
      <c r="T116" s="396"/>
      <c r="U116" s="644"/>
    </row>
    <row r="117" spans="1:21" s="220" customFormat="1">
      <c r="A117" s="587"/>
      <c r="B117" s="592"/>
      <c r="C117" s="604" t="s">
        <v>91</v>
      </c>
      <c r="D117" s="569"/>
      <c r="E117" s="615"/>
      <c r="F117" s="616"/>
      <c r="G117" s="616"/>
      <c r="H117" s="397"/>
      <c r="I117" s="398"/>
      <c r="J117" s="398"/>
      <c r="K117" s="398"/>
      <c r="L117" s="398"/>
      <c r="M117" s="398"/>
      <c r="N117" s="398"/>
      <c r="O117" s="398"/>
      <c r="P117" s="398"/>
      <c r="Q117" s="398"/>
      <c r="R117" s="398"/>
      <c r="S117" s="398"/>
      <c r="T117" s="398"/>
      <c r="U117" s="645"/>
    </row>
    <row r="118" spans="1:21" s="220" customFormat="1">
      <c r="A118" s="587"/>
      <c r="B118" s="592"/>
      <c r="C118" s="569"/>
      <c r="D118" s="606" t="s">
        <v>3</v>
      </c>
      <c r="E118" s="135"/>
      <c r="F118" s="616"/>
      <c r="G118" s="616"/>
      <c r="H118" s="326"/>
      <c r="I118" s="253">
        <v>0</v>
      </c>
      <c r="J118" s="253">
        <v>0</v>
      </c>
      <c r="K118" s="253">
        <v>0</v>
      </c>
      <c r="L118" s="253">
        <v>0</v>
      </c>
      <c r="M118" s="253">
        <v>0</v>
      </c>
      <c r="N118" s="253">
        <v>0</v>
      </c>
      <c r="O118" s="253">
        <v>0</v>
      </c>
      <c r="P118" s="253">
        <v>0</v>
      </c>
      <c r="Q118" s="253">
        <v>0</v>
      </c>
      <c r="R118" s="253">
        <v>0</v>
      </c>
      <c r="S118" s="253">
        <v>0</v>
      </c>
      <c r="T118" s="253">
        <v>0</v>
      </c>
      <c r="U118" s="254">
        <f t="shared" ref="U118:U124" si="23">SUM(I118:T118)</f>
        <v>0</v>
      </c>
    </row>
    <row r="119" spans="1:21" s="220" customFormat="1">
      <c r="A119" s="587"/>
      <c r="B119" s="592"/>
      <c r="C119" s="569"/>
      <c r="D119" s="606" t="s">
        <v>4</v>
      </c>
      <c r="E119" s="135"/>
      <c r="F119" s="616"/>
      <c r="G119" s="616"/>
      <c r="H119" s="326"/>
      <c r="I119" s="253">
        <v>0</v>
      </c>
      <c r="J119" s="253">
        <v>0</v>
      </c>
      <c r="K119" s="253">
        <v>0</v>
      </c>
      <c r="L119" s="253">
        <v>0</v>
      </c>
      <c r="M119" s="253">
        <v>0</v>
      </c>
      <c r="N119" s="253">
        <v>0</v>
      </c>
      <c r="O119" s="253">
        <v>0</v>
      </c>
      <c r="P119" s="253">
        <v>0</v>
      </c>
      <c r="Q119" s="253">
        <v>0</v>
      </c>
      <c r="R119" s="253">
        <v>0</v>
      </c>
      <c r="S119" s="253">
        <v>0</v>
      </c>
      <c r="T119" s="253">
        <v>0</v>
      </c>
      <c r="U119" s="254">
        <f t="shared" si="23"/>
        <v>0</v>
      </c>
    </row>
    <row r="120" spans="1:21" s="220" customFormat="1">
      <c r="A120" s="587"/>
      <c r="B120" s="592"/>
      <c r="C120" s="569"/>
      <c r="D120" s="134" t="s">
        <v>418</v>
      </c>
      <c r="E120" s="135"/>
      <c r="F120" s="616"/>
      <c r="G120" s="616"/>
      <c r="H120" s="326"/>
      <c r="I120" s="253">
        <v>0</v>
      </c>
      <c r="J120" s="253">
        <v>0</v>
      </c>
      <c r="K120" s="253">
        <v>0</v>
      </c>
      <c r="L120" s="253">
        <v>0</v>
      </c>
      <c r="M120" s="253">
        <v>0</v>
      </c>
      <c r="N120" s="253">
        <v>0</v>
      </c>
      <c r="O120" s="253">
        <v>0</v>
      </c>
      <c r="P120" s="253">
        <v>0</v>
      </c>
      <c r="Q120" s="253">
        <v>0</v>
      </c>
      <c r="R120" s="253">
        <v>0</v>
      </c>
      <c r="S120" s="253">
        <v>0</v>
      </c>
      <c r="T120" s="253">
        <v>0</v>
      </c>
      <c r="U120" s="254">
        <f t="shared" si="23"/>
        <v>0</v>
      </c>
    </row>
    <row r="121" spans="1:21" s="220" customFormat="1">
      <c r="A121" s="587"/>
      <c r="B121" s="592"/>
      <c r="C121" s="569"/>
      <c r="D121" s="569" t="s">
        <v>55</v>
      </c>
      <c r="E121" s="135"/>
      <c r="F121" s="616"/>
      <c r="G121" s="616"/>
      <c r="H121" s="326"/>
      <c r="I121" s="253">
        <v>0</v>
      </c>
      <c r="J121" s="253">
        <v>0</v>
      </c>
      <c r="K121" s="253">
        <v>0</v>
      </c>
      <c r="L121" s="253">
        <v>0</v>
      </c>
      <c r="M121" s="253">
        <v>0</v>
      </c>
      <c r="N121" s="253">
        <v>0</v>
      </c>
      <c r="O121" s="253">
        <v>0</v>
      </c>
      <c r="P121" s="253">
        <v>0</v>
      </c>
      <c r="Q121" s="253">
        <v>0</v>
      </c>
      <c r="R121" s="253">
        <v>0</v>
      </c>
      <c r="S121" s="253">
        <v>0</v>
      </c>
      <c r="T121" s="253">
        <v>0</v>
      </c>
      <c r="U121" s="254">
        <f t="shared" si="23"/>
        <v>0</v>
      </c>
    </row>
    <row r="122" spans="1:21" s="220" customFormat="1">
      <c r="A122" s="587"/>
      <c r="B122" s="592"/>
      <c r="C122" s="569"/>
      <c r="D122" s="569" t="s">
        <v>58</v>
      </c>
      <c r="E122" s="135"/>
      <c r="F122" s="616"/>
      <c r="G122" s="616"/>
      <c r="H122" s="326"/>
      <c r="I122" s="253">
        <v>0</v>
      </c>
      <c r="J122" s="253">
        <v>0</v>
      </c>
      <c r="K122" s="253">
        <v>0</v>
      </c>
      <c r="L122" s="253">
        <v>0</v>
      </c>
      <c r="M122" s="253">
        <v>0</v>
      </c>
      <c r="N122" s="253">
        <v>0</v>
      </c>
      <c r="O122" s="253">
        <v>0</v>
      </c>
      <c r="P122" s="253">
        <v>0</v>
      </c>
      <c r="Q122" s="253">
        <v>0</v>
      </c>
      <c r="R122" s="253">
        <v>0</v>
      </c>
      <c r="S122" s="253">
        <v>0</v>
      </c>
      <c r="T122" s="253">
        <v>0</v>
      </c>
      <c r="U122" s="254">
        <f t="shared" si="23"/>
        <v>0</v>
      </c>
    </row>
    <row r="123" spans="1:21" s="220" customFormat="1">
      <c r="A123" s="587"/>
      <c r="B123" s="592"/>
      <c r="C123" s="569"/>
      <c r="D123" s="606" t="s">
        <v>7</v>
      </c>
      <c r="E123" s="135"/>
      <c r="F123" s="616"/>
      <c r="G123" s="616"/>
      <c r="H123" s="326"/>
      <c r="I123" s="253">
        <v>0</v>
      </c>
      <c r="J123" s="253">
        <v>0</v>
      </c>
      <c r="K123" s="253">
        <v>0</v>
      </c>
      <c r="L123" s="253">
        <v>0</v>
      </c>
      <c r="M123" s="253">
        <v>0</v>
      </c>
      <c r="N123" s="253">
        <v>0</v>
      </c>
      <c r="O123" s="253">
        <v>0</v>
      </c>
      <c r="P123" s="253">
        <v>0</v>
      </c>
      <c r="Q123" s="253">
        <v>0</v>
      </c>
      <c r="R123" s="253">
        <v>0</v>
      </c>
      <c r="S123" s="253">
        <v>0</v>
      </c>
      <c r="T123" s="253">
        <v>0</v>
      </c>
      <c r="U123" s="254">
        <f t="shared" si="23"/>
        <v>0</v>
      </c>
    </row>
    <row r="124" spans="1:21" s="220" customFormat="1" ht="18">
      <c r="A124" s="587"/>
      <c r="B124" s="592"/>
      <c r="C124" s="569"/>
      <c r="D124" s="569" t="s">
        <v>9</v>
      </c>
      <c r="E124" s="135"/>
      <c r="F124" s="616"/>
      <c r="G124" s="616"/>
      <c r="H124" s="326"/>
      <c r="I124" s="263">
        <v>0</v>
      </c>
      <c r="J124" s="263">
        <v>0</v>
      </c>
      <c r="K124" s="263">
        <v>0</v>
      </c>
      <c r="L124" s="263">
        <v>0</v>
      </c>
      <c r="M124" s="263">
        <v>0</v>
      </c>
      <c r="N124" s="263">
        <v>0</v>
      </c>
      <c r="O124" s="263">
        <v>0</v>
      </c>
      <c r="P124" s="263">
        <v>0</v>
      </c>
      <c r="Q124" s="263">
        <v>0</v>
      </c>
      <c r="R124" s="263">
        <v>0</v>
      </c>
      <c r="S124" s="263">
        <v>0</v>
      </c>
      <c r="T124" s="263">
        <v>0</v>
      </c>
      <c r="U124" s="264">
        <f t="shared" si="23"/>
        <v>0</v>
      </c>
    </row>
    <row r="125" spans="1:21" s="220" customFormat="1">
      <c r="A125" s="587"/>
      <c r="B125" s="592"/>
      <c r="C125" s="538" t="s">
        <v>92</v>
      </c>
      <c r="D125" s="569"/>
      <c r="E125" s="615"/>
      <c r="F125" s="616"/>
      <c r="G125" s="616"/>
      <c r="H125" s="326"/>
      <c r="I125" s="257">
        <f t="shared" ref="I125:U125" si="24">SUM(I118:I124)</f>
        <v>0</v>
      </c>
      <c r="J125" s="256">
        <f t="shared" si="24"/>
        <v>0</v>
      </c>
      <c r="K125" s="256">
        <f t="shared" si="24"/>
        <v>0</v>
      </c>
      <c r="L125" s="256">
        <f t="shared" si="24"/>
        <v>0</v>
      </c>
      <c r="M125" s="256">
        <f t="shared" si="24"/>
        <v>0</v>
      </c>
      <c r="N125" s="256">
        <f t="shared" si="24"/>
        <v>0</v>
      </c>
      <c r="O125" s="256">
        <f t="shared" si="24"/>
        <v>0</v>
      </c>
      <c r="P125" s="256">
        <f t="shared" si="24"/>
        <v>0</v>
      </c>
      <c r="Q125" s="256">
        <f t="shared" si="24"/>
        <v>0</v>
      </c>
      <c r="R125" s="256">
        <f t="shared" si="24"/>
        <v>0</v>
      </c>
      <c r="S125" s="256">
        <f t="shared" si="24"/>
        <v>0</v>
      </c>
      <c r="T125" s="256">
        <f t="shared" si="24"/>
        <v>0</v>
      </c>
      <c r="U125" s="254">
        <f t="shared" si="24"/>
        <v>0</v>
      </c>
    </row>
    <row r="126" spans="1:21" s="220" customFormat="1">
      <c r="A126" s="587"/>
      <c r="B126" s="592"/>
      <c r="C126" s="604"/>
      <c r="D126" s="569"/>
      <c r="E126" s="615"/>
      <c r="F126" s="616"/>
      <c r="G126" s="616"/>
      <c r="H126" s="397"/>
      <c r="I126" s="642"/>
      <c r="J126" s="642"/>
      <c r="K126" s="642"/>
      <c r="L126" s="642"/>
      <c r="M126" s="642"/>
      <c r="N126" s="642"/>
      <c r="O126" s="642"/>
      <c r="P126" s="642"/>
      <c r="Q126" s="642"/>
      <c r="R126" s="642"/>
      <c r="S126" s="642"/>
      <c r="T126" s="642"/>
      <c r="U126" s="643"/>
    </row>
    <row r="127" spans="1:21" s="220" customFormat="1">
      <c r="A127" s="587"/>
      <c r="B127" s="592"/>
      <c r="C127" s="604" t="s">
        <v>93</v>
      </c>
      <c r="D127" s="569"/>
      <c r="E127" s="615"/>
      <c r="F127" s="616"/>
      <c r="G127" s="616"/>
      <c r="H127" s="397"/>
      <c r="I127" s="440">
        <v>0</v>
      </c>
      <c r="J127" s="440">
        <v>0</v>
      </c>
      <c r="K127" s="253">
        <v>0</v>
      </c>
      <c r="L127" s="253">
        <v>0</v>
      </c>
      <c r="M127" s="253">
        <v>0</v>
      </c>
      <c r="N127" s="253">
        <v>0</v>
      </c>
      <c r="O127" s="253">
        <v>0</v>
      </c>
      <c r="P127" s="253">
        <v>0</v>
      </c>
      <c r="Q127" s="253">
        <v>0</v>
      </c>
      <c r="R127" s="253">
        <v>0</v>
      </c>
      <c r="S127" s="253">
        <v>0</v>
      </c>
      <c r="T127" s="253">
        <v>0</v>
      </c>
      <c r="U127" s="254">
        <f>SUM(I127:T127)</f>
        <v>0</v>
      </c>
    </row>
    <row r="128" spans="1:21" s="220" customFormat="1">
      <c r="A128" s="587"/>
      <c r="B128" s="592"/>
      <c r="C128" s="604" t="s">
        <v>118</v>
      </c>
      <c r="D128" s="569"/>
      <c r="E128" s="615"/>
      <c r="F128" s="616"/>
      <c r="G128" s="616"/>
      <c r="H128" s="397"/>
      <c r="I128" s="440">
        <v>0</v>
      </c>
      <c r="J128" s="440">
        <v>0</v>
      </c>
      <c r="K128" s="253">
        <v>0</v>
      </c>
      <c r="L128" s="253">
        <v>0</v>
      </c>
      <c r="M128" s="253">
        <v>0</v>
      </c>
      <c r="N128" s="253">
        <v>0</v>
      </c>
      <c r="O128" s="253">
        <v>0</v>
      </c>
      <c r="P128" s="253">
        <v>0</v>
      </c>
      <c r="Q128" s="253">
        <v>0</v>
      </c>
      <c r="R128" s="253">
        <v>0</v>
      </c>
      <c r="S128" s="253">
        <v>0</v>
      </c>
      <c r="T128" s="253">
        <v>0</v>
      </c>
      <c r="U128" s="254">
        <f>SUM(I128:T128)</f>
        <v>0</v>
      </c>
    </row>
    <row r="129" spans="1:21" s="220" customFormat="1">
      <c r="A129" s="587"/>
      <c r="B129" s="592"/>
      <c r="C129" s="604"/>
      <c r="D129" s="569"/>
      <c r="E129" s="615"/>
      <c r="F129" s="616"/>
      <c r="G129" s="616"/>
      <c r="H129" s="397"/>
      <c r="I129" s="642"/>
      <c r="J129" s="642"/>
      <c r="K129" s="642"/>
      <c r="L129" s="642"/>
      <c r="M129" s="642"/>
      <c r="N129" s="642"/>
      <c r="O129" s="642"/>
      <c r="P129" s="642"/>
      <c r="Q129" s="642"/>
      <c r="R129" s="642"/>
      <c r="S129" s="642"/>
      <c r="T129" s="642"/>
      <c r="U129" s="643"/>
    </row>
    <row r="130" spans="1:21" s="220" customFormat="1" ht="18">
      <c r="A130" s="587"/>
      <c r="B130" s="588" t="s">
        <v>57</v>
      </c>
      <c r="C130" s="589"/>
      <c r="D130" s="589"/>
      <c r="E130" s="587"/>
      <c r="F130" s="332"/>
      <c r="G130" s="332"/>
      <c r="H130" s="617"/>
      <c r="I130" s="446">
        <f t="shared" ref="I130:T130" si="25">I80+I92+I115+I125+I127+I128</f>
        <v>0</v>
      </c>
      <c r="J130" s="291">
        <f t="shared" si="25"/>
        <v>0</v>
      </c>
      <c r="K130" s="291">
        <f t="shared" si="25"/>
        <v>0</v>
      </c>
      <c r="L130" s="291">
        <f t="shared" si="25"/>
        <v>0</v>
      </c>
      <c r="M130" s="291">
        <f t="shared" si="25"/>
        <v>0</v>
      </c>
      <c r="N130" s="291">
        <f t="shared" si="25"/>
        <v>0</v>
      </c>
      <c r="O130" s="291">
        <f t="shared" si="25"/>
        <v>0</v>
      </c>
      <c r="P130" s="291">
        <f t="shared" si="25"/>
        <v>0</v>
      </c>
      <c r="Q130" s="291">
        <f t="shared" si="25"/>
        <v>0</v>
      </c>
      <c r="R130" s="291">
        <f t="shared" si="25"/>
        <v>0</v>
      </c>
      <c r="S130" s="291">
        <f t="shared" si="25"/>
        <v>0</v>
      </c>
      <c r="T130" s="291">
        <f t="shared" si="25"/>
        <v>0</v>
      </c>
      <c r="U130" s="264">
        <f>SUM(I130:T130)</f>
        <v>0</v>
      </c>
    </row>
    <row r="131" spans="1:21" s="220" customFormat="1">
      <c r="A131" s="587"/>
      <c r="B131" s="592"/>
      <c r="C131" s="569"/>
      <c r="D131" s="569"/>
      <c r="E131" s="135"/>
      <c r="F131" s="594"/>
      <c r="G131" s="594"/>
      <c r="H131" s="397"/>
      <c r="I131" s="642"/>
      <c r="J131" s="642"/>
      <c r="K131" s="642"/>
      <c r="L131" s="642"/>
      <c r="M131" s="642"/>
      <c r="N131" s="642"/>
      <c r="O131" s="642"/>
      <c r="P131" s="642"/>
      <c r="Q131" s="642"/>
      <c r="R131" s="642"/>
      <c r="S131" s="642"/>
      <c r="T131" s="642"/>
      <c r="U131" s="649"/>
    </row>
    <row r="132" spans="1:21" s="220" customFormat="1" ht="18.5" thickBot="1">
      <c r="A132" s="587"/>
      <c r="B132" s="618" t="s">
        <v>98</v>
      </c>
      <c r="C132" s="619"/>
      <c r="D132" s="619"/>
      <c r="E132" s="597"/>
      <c r="F132" s="598"/>
      <c r="G132" s="598"/>
      <c r="H132" s="620"/>
      <c r="I132" s="272">
        <f t="shared" ref="I132:U132" si="26">I41-I130</f>
        <v>0</v>
      </c>
      <c r="J132" s="273">
        <f t="shared" si="26"/>
        <v>0</v>
      </c>
      <c r="K132" s="273">
        <f t="shared" si="26"/>
        <v>0</v>
      </c>
      <c r="L132" s="273">
        <f t="shared" si="26"/>
        <v>0</v>
      </c>
      <c r="M132" s="273">
        <f t="shared" si="26"/>
        <v>0</v>
      </c>
      <c r="N132" s="273">
        <f t="shared" si="26"/>
        <v>0</v>
      </c>
      <c r="O132" s="273">
        <f t="shared" si="26"/>
        <v>0</v>
      </c>
      <c r="P132" s="273">
        <f t="shared" si="26"/>
        <v>0</v>
      </c>
      <c r="Q132" s="273">
        <f t="shared" si="26"/>
        <v>0</v>
      </c>
      <c r="R132" s="273">
        <f t="shared" si="26"/>
        <v>0</v>
      </c>
      <c r="S132" s="273">
        <f t="shared" si="26"/>
        <v>0</v>
      </c>
      <c r="T132" s="273">
        <f t="shared" si="26"/>
        <v>0</v>
      </c>
      <c r="U132" s="295">
        <f t="shared" si="26"/>
        <v>0</v>
      </c>
    </row>
    <row r="133" spans="1:21" s="220" customFormat="1" ht="18.5" thickTop="1">
      <c r="A133" s="587"/>
      <c r="B133" s="621"/>
      <c r="C133" s="622"/>
      <c r="D133" s="622"/>
      <c r="E133" s="602"/>
      <c r="F133" s="603"/>
      <c r="G133" s="603"/>
      <c r="H133" s="401"/>
      <c r="I133" s="401"/>
      <c r="J133" s="401"/>
      <c r="K133" s="401"/>
      <c r="L133" s="401"/>
      <c r="M133" s="401"/>
      <c r="N133" s="401"/>
      <c r="O133" s="401"/>
      <c r="P133" s="401"/>
      <c r="Q133" s="401"/>
      <c r="R133" s="401"/>
      <c r="S133" s="401"/>
      <c r="T133" s="401"/>
      <c r="U133" s="646"/>
    </row>
    <row r="134" spans="1:21">
      <c r="B134" s="588" t="s">
        <v>119</v>
      </c>
      <c r="C134" s="589"/>
      <c r="D134" s="589"/>
      <c r="E134" s="35"/>
      <c r="F134" s="334"/>
      <c r="G134" s="334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350"/>
      <c r="S134" s="350"/>
      <c r="T134" s="350"/>
      <c r="U134" s="647"/>
    </row>
    <row r="135" spans="1:21">
      <c r="B135" s="592"/>
      <c r="C135" s="608" t="s">
        <v>120</v>
      </c>
      <c r="D135" s="569"/>
      <c r="E135" s="35"/>
      <c r="F135" s="334"/>
      <c r="H135" s="350"/>
      <c r="I135" s="648"/>
      <c r="J135" s="648"/>
      <c r="K135" s="648"/>
      <c r="L135" s="648"/>
      <c r="M135" s="648"/>
      <c r="N135" s="648"/>
      <c r="O135" s="648"/>
      <c r="P135" s="648"/>
      <c r="Q135" s="648"/>
      <c r="R135" s="648"/>
      <c r="S135" s="648"/>
      <c r="T135" s="648"/>
      <c r="U135" s="640"/>
    </row>
    <row r="136" spans="1:21">
      <c r="B136" s="592"/>
      <c r="C136" s="569"/>
      <c r="D136" s="951" t="s">
        <v>263</v>
      </c>
      <c r="F136" s="1"/>
      <c r="G136" s="1"/>
      <c r="H136" s="623"/>
      <c r="I136" s="253">
        <v>0</v>
      </c>
      <c r="J136" s="253">
        <v>0</v>
      </c>
      <c r="K136" s="253">
        <v>0</v>
      </c>
      <c r="L136" s="253">
        <v>0</v>
      </c>
      <c r="M136" s="253">
        <v>0</v>
      </c>
      <c r="N136" s="253">
        <v>0</v>
      </c>
      <c r="O136" s="253">
        <v>0</v>
      </c>
      <c r="P136" s="253">
        <v>0</v>
      </c>
      <c r="Q136" s="253">
        <v>0</v>
      </c>
      <c r="R136" s="253">
        <v>0</v>
      </c>
      <c r="S136" s="253">
        <v>0</v>
      </c>
      <c r="T136" s="253">
        <v>0</v>
      </c>
      <c r="U136" s="254">
        <f>SUM(I136:T136)</f>
        <v>0</v>
      </c>
    </row>
    <row r="137" spans="1:21" ht="18">
      <c r="B137" s="592"/>
      <c r="C137" s="569"/>
      <c r="D137" s="951" t="s">
        <v>30</v>
      </c>
      <c r="F137" s="1"/>
      <c r="G137" s="1"/>
      <c r="H137" s="623"/>
      <c r="I137" s="263">
        <v>0</v>
      </c>
      <c r="J137" s="263">
        <v>0</v>
      </c>
      <c r="K137" s="263">
        <v>0</v>
      </c>
      <c r="L137" s="263">
        <v>0</v>
      </c>
      <c r="M137" s="263">
        <v>0</v>
      </c>
      <c r="N137" s="263">
        <v>0</v>
      </c>
      <c r="O137" s="263">
        <v>0</v>
      </c>
      <c r="P137" s="263">
        <v>0</v>
      </c>
      <c r="Q137" s="263">
        <v>0</v>
      </c>
      <c r="R137" s="263">
        <v>0</v>
      </c>
      <c r="S137" s="263">
        <v>0</v>
      </c>
      <c r="T137" s="263">
        <v>0</v>
      </c>
      <c r="U137" s="264">
        <f>SUM(I137:T137)</f>
        <v>0</v>
      </c>
    </row>
    <row r="138" spans="1:21">
      <c r="B138" s="592"/>
      <c r="C138" s="569" t="s">
        <v>126</v>
      </c>
      <c r="D138" s="569"/>
      <c r="E138" s="35"/>
      <c r="F138" s="334"/>
      <c r="G138" s="334"/>
      <c r="H138" s="623"/>
      <c r="I138" s="442">
        <f t="shared" ref="I138:U138" si="27">I136+I137</f>
        <v>0</v>
      </c>
      <c r="J138" s="308">
        <f t="shared" si="27"/>
        <v>0</v>
      </c>
      <c r="K138" s="308">
        <f t="shared" si="27"/>
        <v>0</v>
      </c>
      <c r="L138" s="308">
        <f t="shared" si="27"/>
        <v>0</v>
      </c>
      <c r="M138" s="308">
        <f t="shared" si="27"/>
        <v>0</v>
      </c>
      <c r="N138" s="308">
        <f t="shared" si="27"/>
        <v>0</v>
      </c>
      <c r="O138" s="308">
        <f t="shared" si="27"/>
        <v>0</v>
      </c>
      <c r="P138" s="308">
        <f t="shared" si="27"/>
        <v>0</v>
      </c>
      <c r="Q138" s="308">
        <f t="shared" si="27"/>
        <v>0</v>
      </c>
      <c r="R138" s="308">
        <f t="shared" si="27"/>
        <v>0</v>
      </c>
      <c r="S138" s="308">
        <f t="shared" si="27"/>
        <v>0</v>
      </c>
      <c r="T138" s="308">
        <f t="shared" si="27"/>
        <v>0</v>
      </c>
      <c r="U138" s="309">
        <f t="shared" si="27"/>
        <v>0</v>
      </c>
    </row>
    <row r="139" spans="1:21">
      <c r="B139" s="592"/>
      <c r="C139" s="569" t="s">
        <v>122</v>
      </c>
      <c r="D139" s="569"/>
      <c r="E139" s="35"/>
      <c r="F139" s="334"/>
      <c r="G139" s="334"/>
      <c r="H139" s="350"/>
      <c r="I139" s="648"/>
      <c r="J139" s="648"/>
      <c r="K139" s="648"/>
      <c r="L139" s="648"/>
      <c r="M139" s="648"/>
      <c r="N139" s="648"/>
      <c r="O139" s="648"/>
      <c r="P139" s="648"/>
      <c r="Q139" s="648"/>
      <c r="R139" s="648"/>
      <c r="S139" s="648"/>
      <c r="T139" s="648"/>
      <c r="U139" s="640"/>
    </row>
    <row r="140" spans="1:21">
      <c r="B140" s="592"/>
      <c r="C140" s="569"/>
      <c r="D140" s="951" t="s">
        <v>262</v>
      </c>
      <c r="F140" s="1"/>
      <c r="G140" s="1"/>
      <c r="H140" s="623"/>
      <c r="I140" s="253">
        <v>0</v>
      </c>
      <c r="J140" s="253">
        <v>0</v>
      </c>
      <c r="K140" s="253">
        <v>0</v>
      </c>
      <c r="L140" s="253">
        <v>0</v>
      </c>
      <c r="M140" s="253">
        <v>0</v>
      </c>
      <c r="N140" s="253">
        <v>0</v>
      </c>
      <c r="O140" s="253">
        <v>0</v>
      </c>
      <c r="P140" s="253">
        <v>0</v>
      </c>
      <c r="Q140" s="253">
        <v>0</v>
      </c>
      <c r="R140" s="253">
        <v>0</v>
      </c>
      <c r="S140" s="253">
        <v>0</v>
      </c>
      <c r="T140" s="253">
        <v>0</v>
      </c>
      <c r="U140" s="254">
        <f>SUM(I140:T140)</f>
        <v>0</v>
      </c>
    </row>
    <row r="141" spans="1:21" ht="18">
      <c r="B141" s="592"/>
      <c r="C141" s="569"/>
      <c r="D141" s="951" t="s">
        <v>30</v>
      </c>
      <c r="F141" s="1"/>
      <c r="G141" s="1"/>
      <c r="H141" s="623"/>
      <c r="I141" s="263">
        <v>0</v>
      </c>
      <c r="J141" s="263">
        <v>0</v>
      </c>
      <c r="K141" s="263">
        <v>0</v>
      </c>
      <c r="L141" s="263">
        <v>0</v>
      </c>
      <c r="M141" s="263">
        <v>0</v>
      </c>
      <c r="N141" s="263">
        <v>0</v>
      </c>
      <c r="O141" s="263">
        <v>0</v>
      </c>
      <c r="P141" s="263">
        <v>0</v>
      </c>
      <c r="Q141" s="263">
        <v>0</v>
      </c>
      <c r="R141" s="263">
        <v>0</v>
      </c>
      <c r="S141" s="263">
        <v>0</v>
      </c>
      <c r="T141" s="263">
        <v>0</v>
      </c>
      <c r="U141" s="264">
        <f>SUM(I141:T141)</f>
        <v>0</v>
      </c>
    </row>
    <row r="142" spans="1:21">
      <c r="B142" s="592"/>
      <c r="C142" s="569" t="s">
        <v>127</v>
      </c>
      <c r="D142" s="569"/>
      <c r="E142" s="35"/>
      <c r="F142" s="334"/>
      <c r="G142" s="334"/>
      <c r="H142" s="623"/>
      <c r="I142" s="442">
        <f t="shared" ref="I142:U142" si="28">I140+I141</f>
        <v>0</v>
      </c>
      <c r="J142" s="308">
        <f t="shared" si="28"/>
        <v>0</v>
      </c>
      <c r="K142" s="308">
        <f t="shared" si="28"/>
        <v>0</v>
      </c>
      <c r="L142" s="308">
        <f t="shared" si="28"/>
        <v>0</v>
      </c>
      <c r="M142" s="308">
        <f t="shared" si="28"/>
        <v>0</v>
      </c>
      <c r="N142" s="308">
        <f t="shared" si="28"/>
        <v>0</v>
      </c>
      <c r="O142" s="308">
        <f t="shared" si="28"/>
        <v>0</v>
      </c>
      <c r="P142" s="308">
        <f t="shared" si="28"/>
        <v>0</v>
      </c>
      <c r="Q142" s="308">
        <f t="shared" si="28"/>
        <v>0</v>
      </c>
      <c r="R142" s="308">
        <f t="shared" si="28"/>
        <v>0</v>
      </c>
      <c r="S142" s="308">
        <f t="shared" si="28"/>
        <v>0</v>
      </c>
      <c r="T142" s="308">
        <f t="shared" si="28"/>
        <v>0</v>
      </c>
      <c r="U142" s="309">
        <f t="shared" si="28"/>
        <v>0</v>
      </c>
    </row>
    <row r="143" spans="1:21">
      <c r="B143" s="592"/>
      <c r="C143" s="569" t="s">
        <v>123</v>
      </c>
      <c r="D143" s="569"/>
      <c r="E143" s="35"/>
      <c r="F143" s="334"/>
      <c r="G143" s="334"/>
      <c r="H143" s="350"/>
      <c r="I143" s="648"/>
      <c r="J143" s="648"/>
      <c r="K143" s="648"/>
      <c r="L143" s="648"/>
      <c r="M143" s="648"/>
      <c r="N143" s="648"/>
      <c r="O143" s="648"/>
      <c r="P143" s="648"/>
      <c r="Q143" s="648"/>
      <c r="R143" s="648"/>
      <c r="S143" s="648"/>
      <c r="T143" s="648"/>
      <c r="U143" s="640"/>
    </row>
    <row r="144" spans="1:21">
      <c r="B144" s="592"/>
      <c r="C144" s="569"/>
      <c r="D144" s="951" t="s">
        <v>264</v>
      </c>
      <c r="F144" s="1"/>
      <c r="G144" s="1"/>
      <c r="H144" s="623"/>
      <c r="I144" s="253">
        <v>0</v>
      </c>
      <c r="J144" s="253">
        <v>0</v>
      </c>
      <c r="K144" s="253">
        <v>0</v>
      </c>
      <c r="L144" s="253">
        <v>0</v>
      </c>
      <c r="M144" s="253">
        <v>0</v>
      </c>
      <c r="N144" s="253">
        <v>0</v>
      </c>
      <c r="O144" s="253">
        <v>0</v>
      </c>
      <c r="P144" s="253">
        <v>0</v>
      </c>
      <c r="Q144" s="253">
        <v>0</v>
      </c>
      <c r="R144" s="253">
        <v>0</v>
      </c>
      <c r="S144" s="253">
        <v>0</v>
      </c>
      <c r="T144" s="253">
        <v>0</v>
      </c>
      <c r="U144" s="254">
        <f>SUM(I144:T144)</f>
        <v>0</v>
      </c>
    </row>
    <row r="145" spans="1:21" ht="18">
      <c r="B145" s="592"/>
      <c r="C145" s="569"/>
      <c r="D145" s="951" t="s">
        <v>30</v>
      </c>
      <c r="F145" s="1"/>
      <c r="G145" s="1"/>
      <c r="H145" s="623"/>
      <c r="I145" s="263">
        <v>0</v>
      </c>
      <c r="J145" s="263">
        <v>0</v>
      </c>
      <c r="K145" s="263">
        <v>0</v>
      </c>
      <c r="L145" s="263">
        <v>0</v>
      </c>
      <c r="M145" s="263">
        <v>0</v>
      </c>
      <c r="N145" s="263">
        <v>0</v>
      </c>
      <c r="O145" s="263">
        <v>0</v>
      </c>
      <c r="P145" s="263">
        <v>0</v>
      </c>
      <c r="Q145" s="263">
        <v>0</v>
      </c>
      <c r="R145" s="263">
        <v>0</v>
      </c>
      <c r="S145" s="263">
        <v>0</v>
      </c>
      <c r="T145" s="263">
        <v>0</v>
      </c>
      <c r="U145" s="264">
        <f>SUM(I145:T145)</f>
        <v>0</v>
      </c>
    </row>
    <row r="146" spans="1:21">
      <c r="B146" s="592"/>
      <c r="C146" s="569" t="s">
        <v>128</v>
      </c>
      <c r="D146" s="569"/>
      <c r="E146" s="35"/>
      <c r="F146" s="334"/>
      <c r="G146" s="334"/>
      <c r="H146" s="623"/>
      <c r="I146" s="442">
        <f t="shared" ref="I146:U146" si="29">I144+I145</f>
        <v>0</v>
      </c>
      <c r="J146" s="308">
        <f t="shared" si="29"/>
        <v>0</v>
      </c>
      <c r="K146" s="308">
        <f t="shared" si="29"/>
        <v>0</v>
      </c>
      <c r="L146" s="308">
        <f t="shared" si="29"/>
        <v>0</v>
      </c>
      <c r="M146" s="308">
        <f t="shared" si="29"/>
        <v>0</v>
      </c>
      <c r="N146" s="308">
        <f t="shared" si="29"/>
        <v>0</v>
      </c>
      <c r="O146" s="308">
        <f t="shared" si="29"/>
        <v>0</v>
      </c>
      <c r="P146" s="308">
        <f t="shared" si="29"/>
        <v>0</v>
      </c>
      <c r="Q146" s="308">
        <f t="shared" si="29"/>
        <v>0</v>
      </c>
      <c r="R146" s="308">
        <f t="shared" si="29"/>
        <v>0</v>
      </c>
      <c r="S146" s="308">
        <f t="shared" si="29"/>
        <v>0</v>
      </c>
      <c r="T146" s="308">
        <f t="shared" si="29"/>
        <v>0</v>
      </c>
      <c r="U146" s="309">
        <f t="shared" si="29"/>
        <v>0</v>
      </c>
    </row>
    <row r="147" spans="1:21">
      <c r="B147" s="592"/>
      <c r="C147" s="569"/>
      <c r="D147" s="569"/>
      <c r="E147" s="35"/>
      <c r="F147" s="334"/>
      <c r="G147" s="334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647"/>
    </row>
    <row r="148" spans="1:21" s="305" customFormat="1" ht="18">
      <c r="A148" s="624"/>
      <c r="B148" s="588" t="s">
        <v>131</v>
      </c>
      <c r="C148" s="624"/>
      <c r="D148" s="624"/>
      <c r="E148" s="570"/>
      <c r="F148" s="625"/>
      <c r="G148" s="625"/>
      <c r="H148" s="626"/>
      <c r="I148" s="446">
        <f t="shared" ref="I148:U148" si="30">I138+I142+I146</f>
        <v>0</v>
      </c>
      <c r="J148" s="446">
        <f t="shared" si="30"/>
        <v>0</v>
      </c>
      <c r="K148" s="446">
        <f t="shared" si="30"/>
        <v>0</v>
      </c>
      <c r="L148" s="446">
        <f t="shared" si="30"/>
        <v>0</v>
      </c>
      <c r="M148" s="446">
        <f t="shared" si="30"/>
        <v>0</v>
      </c>
      <c r="N148" s="446">
        <f t="shared" si="30"/>
        <v>0</v>
      </c>
      <c r="O148" s="446">
        <f t="shared" si="30"/>
        <v>0</v>
      </c>
      <c r="P148" s="446">
        <f t="shared" si="30"/>
        <v>0</v>
      </c>
      <c r="Q148" s="446">
        <f t="shared" si="30"/>
        <v>0</v>
      </c>
      <c r="R148" s="446">
        <f t="shared" si="30"/>
        <v>0</v>
      </c>
      <c r="S148" s="446">
        <f t="shared" si="30"/>
        <v>0</v>
      </c>
      <c r="T148" s="446">
        <f t="shared" si="30"/>
        <v>0</v>
      </c>
      <c r="U148" s="264">
        <f t="shared" si="30"/>
        <v>0</v>
      </c>
    </row>
    <row r="149" spans="1:21">
      <c r="B149" s="592"/>
      <c r="C149" s="569"/>
      <c r="D149" s="569"/>
      <c r="E149" s="35"/>
      <c r="F149" s="334"/>
      <c r="G149" s="334"/>
      <c r="H149" s="350"/>
      <c r="I149" s="397"/>
      <c r="J149" s="648"/>
      <c r="K149" s="648"/>
      <c r="L149" s="648"/>
      <c r="M149" s="648"/>
      <c r="N149" s="648"/>
      <c r="O149" s="648"/>
      <c r="P149" s="648"/>
      <c r="Q149" s="648"/>
      <c r="R149" s="648"/>
      <c r="S149" s="648"/>
      <c r="T149" s="648"/>
      <c r="U149" s="650"/>
    </row>
    <row r="150" spans="1:21" s="305" customFormat="1" ht="18">
      <c r="A150" s="624"/>
      <c r="B150" s="588" t="s">
        <v>98</v>
      </c>
      <c r="C150" s="624"/>
      <c r="D150" s="624"/>
      <c r="E150" s="570"/>
      <c r="F150" s="625"/>
      <c r="G150" s="625"/>
      <c r="H150" s="627"/>
      <c r="I150" s="442">
        <f t="shared" ref="I150:U150" si="31">I132+I148</f>
        <v>0</v>
      </c>
      <c r="J150" s="308">
        <f t="shared" si="31"/>
        <v>0</v>
      </c>
      <c r="K150" s="308">
        <f t="shared" si="31"/>
        <v>0</v>
      </c>
      <c r="L150" s="308">
        <f t="shared" si="31"/>
        <v>0</v>
      </c>
      <c r="M150" s="308">
        <f t="shared" si="31"/>
        <v>0</v>
      </c>
      <c r="N150" s="308">
        <f t="shared" si="31"/>
        <v>0</v>
      </c>
      <c r="O150" s="308">
        <f t="shared" si="31"/>
        <v>0</v>
      </c>
      <c r="P150" s="308">
        <f t="shared" si="31"/>
        <v>0</v>
      </c>
      <c r="Q150" s="308">
        <f t="shared" si="31"/>
        <v>0</v>
      </c>
      <c r="R150" s="308">
        <f t="shared" si="31"/>
        <v>0</v>
      </c>
      <c r="S150" s="308">
        <f t="shared" si="31"/>
        <v>0</v>
      </c>
      <c r="T150" s="308">
        <f t="shared" si="31"/>
        <v>0</v>
      </c>
      <c r="U150" s="309">
        <f t="shared" si="31"/>
        <v>0</v>
      </c>
    </row>
    <row r="151" spans="1:21">
      <c r="B151" s="592"/>
      <c r="C151" s="569"/>
      <c r="D151" s="569"/>
      <c r="E151" s="35"/>
      <c r="F151" s="334"/>
      <c r="G151" s="334"/>
      <c r="H151" s="350"/>
      <c r="I151" s="397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650"/>
    </row>
    <row r="152" spans="1:21">
      <c r="B152" s="588" t="s">
        <v>129</v>
      </c>
      <c r="C152" s="35"/>
      <c r="D152" s="35"/>
      <c r="E152" s="35"/>
      <c r="F152" s="334"/>
      <c r="G152" s="334"/>
      <c r="H152" s="350"/>
      <c r="I152" s="952">
        <v>0</v>
      </c>
      <c r="J152" s="308">
        <f>I154</f>
        <v>0</v>
      </c>
      <c r="K152" s="308">
        <f t="shared" ref="K152:T152" si="32">J154</f>
        <v>0</v>
      </c>
      <c r="L152" s="308">
        <f t="shared" si="32"/>
        <v>0</v>
      </c>
      <c r="M152" s="308">
        <f t="shared" si="32"/>
        <v>0</v>
      </c>
      <c r="N152" s="308">
        <f t="shared" si="32"/>
        <v>0</v>
      </c>
      <c r="O152" s="308">
        <f t="shared" si="32"/>
        <v>0</v>
      </c>
      <c r="P152" s="308">
        <f t="shared" si="32"/>
        <v>0</v>
      </c>
      <c r="Q152" s="308">
        <f t="shared" si="32"/>
        <v>0</v>
      </c>
      <c r="R152" s="308">
        <f t="shared" si="32"/>
        <v>0</v>
      </c>
      <c r="S152" s="308">
        <f t="shared" si="32"/>
        <v>0</v>
      </c>
      <c r="T152" s="308">
        <f t="shared" si="32"/>
        <v>0</v>
      </c>
      <c r="U152" s="254">
        <f>I152</f>
        <v>0</v>
      </c>
    </row>
    <row r="153" spans="1:21">
      <c r="B153" s="592"/>
      <c r="C153" s="569"/>
      <c r="D153" s="569"/>
      <c r="E153" s="35"/>
      <c r="F153" s="334"/>
      <c r="G153" s="334"/>
      <c r="H153" s="350"/>
      <c r="I153" s="397"/>
      <c r="J153" s="648"/>
      <c r="K153" s="648"/>
      <c r="L153" s="648"/>
      <c r="M153" s="648"/>
      <c r="N153" s="648"/>
      <c r="O153" s="648"/>
      <c r="P153" s="648"/>
      <c r="Q153" s="648"/>
      <c r="R153" s="648"/>
      <c r="S153" s="648"/>
      <c r="T153" s="648"/>
      <c r="U153" s="650"/>
    </row>
    <row r="154" spans="1:21" s="305" customFormat="1" ht="15.5" thickBot="1">
      <c r="A154" s="624"/>
      <c r="B154" s="618" t="s">
        <v>130</v>
      </c>
      <c r="C154" s="628"/>
      <c r="D154" s="628"/>
      <c r="E154" s="628"/>
      <c r="F154" s="629"/>
      <c r="G154" s="629"/>
      <c r="H154" s="630"/>
      <c r="I154" s="315">
        <f t="shared" ref="I154:U154" si="33">I150+I152</f>
        <v>0</v>
      </c>
      <c r="J154" s="315">
        <f t="shared" si="33"/>
        <v>0</v>
      </c>
      <c r="K154" s="315">
        <f t="shared" si="33"/>
        <v>0</v>
      </c>
      <c r="L154" s="315">
        <f t="shared" si="33"/>
        <v>0</v>
      </c>
      <c r="M154" s="315">
        <f t="shared" si="33"/>
        <v>0</v>
      </c>
      <c r="N154" s="315">
        <f t="shared" si="33"/>
        <v>0</v>
      </c>
      <c r="O154" s="315">
        <f t="shared" si="33"/>
        <v>0</v>
      </c>
      <c r="P154" s="315">
        <f t="shared" si="33"/>
        <v>0</v>
      </c>
      <c r="Q154" s="315">
        <f t="shared" si="33"/>
        <v>0</v>
      </c>
      <c r="R154" s="315">
        <f t="shared" si="33"/>
        <v>0</v>
      </c>
      <c r="S154" s="315">
        <f t="shared" si="33"/>
        <v>0</v>
      </c>
      <c r="T154" s="315">
        <f t="shared" si="33"/>
        <v>0</v>
      </c>
      <c r="U154" s="316">
        <f t="shared" si="33"/>
        <v>0</v>
      </c>
    </row>
    <row r="155" spans="1:21" ht="15.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4" activePane="bottomLeft" state="frozen"/>
      <selection activeCell="F7" sqref="F7"/>
      <selection pane="bottomLeft" activeCell="K31" sqref="K31"/>
    </sheetView>
  </sheetViews>
  <sheetFormatPr defaultColWidth="8.81640625" defaultRowHeight="15" outlineLevelCol="1"/>
  <cols>
    <col min="1" max="1" width="3.7265625" style="317" customWidth="1"/>
    <col min="2" max="3" width="2.26953125" style="134" customWidth="1"/>
    <col min="4" max="4" width="26.1796875" style="134" customWidth="1"/>
    <col min="5" max="5" width="41.54296875" style="1" bestFit="1" customWidth="1"/>
    <col min="6" max="6" width="2.7265625" style="174" customWidth="1"/>
    <col min="7" max="7" width="14.7265625" style="174" customWidth="1"/>
    <col min="8" max="8" width="3.7265625" style="78" customWidth="1"/>
    <col min="9" max="13" width="15.7265625" style="78" customWidth="1"/>
    <col min="14" max="14" width="15.7265625" style="134" customWidth="1"/>
    <col min="15" max="15" width="48.81640625" style="134" customWidth="1"/>
    <col min="16" max="16" width="3.7265625" style="134" customWidth="1"/>
    <col min="17" max="17" width="16.453125" style="134" customWidth="1" outlineLevel="1"/>
    <col min="18" max="18" width="10.81640625" style="134" customWidth="1"/>
    <col min="19" max="16384" width="8.81640625" style="134"/>
  </cols>
  <sheetData>
    <row r="1" spans="1:18" ht="15.5" thickBot="1">
      <c r="I1" s="78">
        <v>14</v>
      </c>
    </row>
    <row r="2" spans="1:18" s="1" customFormat="1" ht="15.5" thickBot="1">
      <c r="A2" s="318"/>
      <c r="B2" s="1068" t="s">
        <v>296</v>
      </c>
      <c r="C2" s="1069"/>
      <c r="D2" s="1069"/>
      <c r="E2" s="1069"/>
      <c r="F2" s="1069"/>
      <c r="G2" s="1069"/>
      <c r="H2" s="1070"/>
      <c r="I2" s="1062" t="str">
        <f>'4) Pre-Opening Period Budget'!B2</f>
        <v>Please enter school name on tab - "1) School Information"</v>
      </c>
      <c r="J2" s="1062"/>
      <c r="K2" s="1062"/>
      <c r="L2" s="1062"/>
      <c r="M2" s="1062"/>
      <c r="N2" s="1063"/>
      <c r="O2" s="672"/>
      <c r="Q2" s="669" t="s">
        <v>408</v>
      </c>
    </row>
    <row r="3" spans="1:18" s="1" customFormat="1" ht="15.5" thickBot="1">
      <c r="A3" s="318"/>
      <c r="B3" s="1071"/>
      <c r="C3" s="1072"/>
      <c r="D3" s="1072"/>
      <c r="E3" s="1072"/>
      <c r="F3" s="1072"/>
      <c r="G3" s="1072"/>
      <c r="H3" s="1073"/>
      <c r="N3" s="673"/>
      <c r="O3" s="1054" t="s">
        <v>105</v>
      </c>
      <c r="Q3" s="694" t="str">
        <f>IF(COUNTIFS(Q6:Q180,"&lt;&gt;OK",Q6:Q180,"&lt;&gt;")&lt;&gt;0,"Totals Unequal - (See Below)","Totals Match")</f>
        <v>Totals Match</v>
      </c>
      <c r="R3" s="695"/>
    </row>
    <row r="4" spans="1:18" s="1" customFormat="1">
      <c r="A4" s="318"/>
      <c r="B4" s="1071"/>
      <c r="C4" s="1072"/>
      <c r="D4" s="1072"/>
      <c r="E4" s="1072"/>
      <c r="F4" s="1072"/>
      <c r="G4" s="1072"/>
      <c r="H4" s="1073"/>
      <c r="I4" s="1064" t="s">
        <v>146</v>
      </c>
      <c r="J4" s="1064"/>
      <c r="K4" s="1064"/>
      <c r="L4" s="1064"/>
      <c r="M4" s="1064"/>
      <c r="N4" s="1065"/>
      <c r="O4" s="1054"/>
    </row>
    <row r="5" spans="1:18" s="1" customFormat="1" ht="30">
      <c r="A5" s="318"/>
      <c r="B5" s="1074"/>
      <c r="C5" s="1075"/>
      <c r="D5" s="1075"/>
      <c r="E5" s="1075"/>
      <c r="F5" s="1075"/>
      <c r="G5" s="1075"/>
      <c r="H5" s="1076"/>
      <c r="I5" s="1066" t="str">
        <f>IF(AcadYr1=CONTROL!B18,Mssg2,"JULY 1, "&amp;Year1-1&amp;" - JUNE 30, "&amp;Year1)</f>
        <v>JULY 1, 2026 - JUNE 30, 2027</v>
      </c>
      <c r="J5" s="1066"/>
      <c r="K5" s="1066"/>
      <c r="L5" s="1066"/>
      <c r="M5" s="1066"/>
      <c r="N5" s="1067"/>
      <c r="O5" s="561" t="s">
        <v>294</v>
      </c>
    </row>
    <row r="6" spans="1:18" s="1" customFormat="1">
      <c r="A6" s="318"/>
      <c r="B6" s="452" t="s">
        <v>23</v>
      </c>
      <c r="C6" s="213"/>
      <c r="D6" s="213"/>
      <c r="E6" s="214"/>
      <c r="F6" s="215"/>
      <c r="G6" s="215"/>
      <c r="H6" s="217"/>
      <c r="I6" s="560">
        <f t="shared" ref="I6:N6" si="0">I65</f>
        <v>0</v>
      </c>
      <c r="J6" s="560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679">
        <f t="shared" si="0"/>
        <v>0</v>
      </c>
      <c r="O6" s="674"/>
      <c r="Q6" s="1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18"/>
      <c r="B7" s="453" t="s">
        <v>0</v>
      </c>
      <c r="C7" s="48"/>
      <c r="D7" s="48"/>
      <c r="F7" s="174"/>
      <c r="G7" s="174"/>
      <c r="H7" s="222"/>
      <c r="I7" s="319">
        <f t="shared" ref="I7:N7" si="1">I155</f>
        <v>0</v>
      </c>
      <c r="J7" s="319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680">
        <f t="shared" si="1"/>
        <v>0</v>
      </c>
      <c r="O7" s="674"/>
      <c r="Q7" s="1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18"/>
      <c r="B8" s="453" t="s">
        <v>22</v>
      </c>
      <c r="C8" s="48"/>
      <c r="D8" s="48"/>
      <c r="F8" s="174"/>
      <c r="G8" s="174"/>
      <c r="H8" s="222"/>
      <c r="I8" s="319">
        <f t="shared" ref="I8:N8" si="2">I6-I7</f>
        <v>0</v>
      </c>
      <c r="J8" s="319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680">
        <f t="shared" si="2"/>
        <v>0</v>
      </c>
      <c r="O8" s="674"/>
      <c r="Q8" s="1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18"/>
      <c r="B9" s="760" t="s">
        <v>340</v>
      </c>
      <c r="C9" s="761"/>
      <c r="D9" s="761"/>
      <c r="E9" s="762"/>
      <c r="F9" s="763"/>
      <c r="G9" s="763"/>
      <c r="H9" s="764"/>
      <c r="I9" s="765">
        <f>I176</f>
        <v>0</v>
      </c>
      <c r="J9" s="765">
        <f>J176</f>
        <v>0</v>
      </c>
      <c r="K9" s="766"/>
      <c r="L9" s="766"/>
      <c r="M9" s="766"/>
      <c r="N9" s="767">
        <f>N176</f>
        <v>0</v>
      </c>
      <c r="O9" s="768"/>
      <c r="Q9" s="1" t="str">
        <f>IF(N9='8) 5 YR Budget &amp; Cash Flow Adj'!I9=TRUE,"OK","Tab 7 is UNEQUAL to Tab 9")</f>
        <v>OK</v>
      </c>
    </row>
    <row r="10" spans="1:18" s="1" customFormat="1">
      <c r="A10" s="318"/>
      <c r="B10" s="454"/>
      <c r="F10" s="174"/>
      <c r="G10" s="174"/>
      <c r="H10" s="78"/>
      <c r="I10" s="78"/>
      <c r="J10" s="78"/>
      <c r="K10" s="78"/>
      <c r="L10" s="78"/>
      <c r="M10" s="78"/>
      <c r="N10" s="758"/>
      <c r="O10" s="675"/>
    </row>
    <row r="11" spans="1:18" s="1" customFormat="1" ht="12.75" customHeight="1">
      <c r="A11" s="318"/>
      <c r="B11" s="1055"/>
      <c r="C11" s="1056"/>
      <c r="D11" s="1056"/>
      <c r="E11" s="1056"/>
      <c r="F11" s="129"/>
      <c r="G11" s="129"/>
      <c r="H11" s="320"/>
      <c r="I11" s="1059" t="s">
        <v>100</v>
      </c>
      <c r="J11" s="1060"/>
      <c r="K11" s="1061"/>
      <c r="L11" s="1059" t="s">
        <v>101</v>
      </c>
      <c r="M11" s="1061"/>
      <c r="N11" s="681"/>
      <c r="O11" s="675"/>
    </row>
    <row r="12" spans="1:18" s="239" customFormat="1" ht="29.25" customHeight="1">
      <c r="A12" s="124"/>
      <c r="B12" s="1057"/>
      <c r="C12" s="1058"/>
      <c r="D12" s="1058"/>
      <c r="E12" s="1058"/>
      <c r="F12" s="235"/>
      <c r="G12" s="235"/>
      <c r="H12" s="321"/>
      <c r="I12" s="237" t="s">
        <v>102</v>
      </c>
      <c r="J12" s="237" t="s">
        <v>103</v>
      </c>
      <c r="K12" s="237" t="s">
        <v>48</v>
      </c>
      <c r="L12" s="237" t="s">
        <v>56</v>
      </c>
      <c r="M12" s="237" t="s">
        <v>104</v>
      </c>
      <c r="N12" s="682" t="s">
        <v>99</v>
      </c>
      <c r="O12" s="676"/>
    </row>
    <row r="13" spans="1:18" s="239" customFormat="1" ht="7.5" hidden="1" customHeight="1">
      <c r="A13" s="124"/>
      <c r="B13" s="455"/>
      <c r="C13" s="214"/>
      <c r="D13" s="214"/>
      <c r="E13" s="241"/>
      <c r="F13" s="242"/>
      <c r="G13" s="242"/>
      <c r="H13" s="243"/>
      <c r="I13" s="243"/>
      <c r="J13" s="243"/>
      <c r="K13" s="243"/>
      <c r="L13" s="243"/>
      <c r="M13" s="243"/>
      <c r="N13" s="683"/>
      <c r="O13" s="677"/>
    </row>
    <row r="14" spans="1:18" s="220" customFormat="1">
      <c r="A14" s="322"/>
      <c r="B14" s="456" t="s">
        <v>24</v>
      </c>
      <c r="C14" s="246"/>
      <c r="D14" s="246"/>
      <c r="F14" s="172"/>
      <c r="G14" s="172"/>
      <c r="H14" s="247"/>
      <c r="I14" s="247"/>
      <c r="J14" s="247"/>
      <c r="K14" s="247"/>
      <c r="L14" s="247"/>
      <c r="M14" s="247"/>
      <c r="N14" s="487"/>
      <c r="O14" s="471"/>
    </row>
    <row r="15" spans="1:18" s="220" customFormat="1" ht="12" customHeight="1">
      <c r="A15" s="322"/>
      <c r="B15" s="456"/>
      <c r="C15" s="246" t="s">
        <v>25</v>
      </c>
      <c r="D15" s="246"/>
      <c r="F15" s="172"/>
      <c r="G15" s="172"/>
      <c r="H15" s="247"/>
      <c r="I15" s="247"/>
      <c r="J15" s="247"/>
      <c r="K15" s="247"/>
      <c r="L15" s="247"/>
      <c r="M15" s="247"/>
      <c r="N15" s="487"/>
      <c r="O15" s="479"/>
    </row>
    <row r="16" spans="1:18" s="220" customFormat="1" ht="30">
      <c r="A16" s="322"/>
      <c r="B16" s="457"/>
      <c r="C16" s="134"/>
      <c r="D16" s="249" t="s">
        <v>21</v>
      </c>
      <c r="F16" s="172"/>
      <c r="G16" s="132" t="str">
        <f>"Basic Tuition ("&amp;PPR_Tbl_Date&amp;")"</f>
        <v>Basic Tuition (2026-27)</v>
      </c>
      <c r="H16" s="247"/>
      <c r="I16" s="250"/>
      <c r="J16" s="247"/>
      <c r="K16" s="247"/>
      <c r="L16" s="247"/>
      <c r="M16" s="247"/>
      <c r="N16" s="684"/>
      <c r="O16" s="678"/>
      <c r="Q16" s="172"/>
    </row>
    <row r="17" spans="1:17" s="220" customFormat="1">
      <c r="A17" s="322"/>
      <c r="B17" s="457"/>
      <c r="C17" s="134"/>
      <c r="D17" s="505" t="s">
        <v>166</v>
      </c>
      <c r="E17" s="506" t="str">
        <f>IF(CONTROL!B98=CONTROL!$B$167, "Please complete ""ENROLLMENT"" tab",CONTROL!B98)</f>
        <v>Please complete "ENROLLMENT" tab</v>
      </c>
      <c r="F17" s="136"/>
      <c r="G17" s="137">
        <f>CONTROL!C98</f>
        <v>0</v>
      </c>
      <c r="H17" s="247"/>
      <c r="I17" s="395">
        <f>CONTROL!T98</f>
        <v>0</v>
      </c>
      <c r="J17" s="794"/>
      <c r="K17"/>
      <c r="L17" s="397"/>
      <c r="M17" s="324"/>
      <c r="N17" s="488">
        <f>I17</f>
        <v>0</v>
      </c>
      <c r="O17" s="962"/>
      <c r="Q17" s="1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20" customFormat="1">
      <c r="A18" s="322"/>
      <c r="B18" s="457"/>
      <c r="C18" s="134"/>
      <c r="D18" s="505" t="s">
        <v>210</v>
      </c>
      <c r="E18" s="506" t="str">
        <f>IF(CONTROL!B99=CONTROL!$B$167, "",CONTROL!B99)</f>
        <v/>
      </c>
      <c r="F18" s="136"/>
      <c r="G18" s="137">
        <f>CONTROL!C99</f>
        <v>0</v>
      </c>
      <c r="H18" s="247"/>
      <c r="I18" s="395">
        <f>CONTROL!T99</f>
        <v>0</v>
      </c>
      <c r="J18" s="794"/>
      <c r="K18"/>
      <c r="L18" s="325"/>
      <c r="M18" s="324"/>
      <c r="N18" s="488">
        <f t="shared" ref="N18:N33" si="3">I18</f>
        <v>0</v>
      </c>
      <c r="O18" s="674"/>
      <c r="Q18" s="1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20" customFormat="1">
      <c r="A19" s="322"/>
      <c r="B19" s="457"/>
      <c r="C19" s="134"/>
      <c r="D19" s="505" t="s">
        <v>211</v>
      </c>
      <c r="E19" s="506" t="str">
        <f>IF(CONTROL!B100=CONTROL!$B$167, "",CONTROL!B100)</f>
        <v/>
      </c>
      <c r="F19" s="136"/>
      <c r="G19" s="137">
        <f>CONTROL!C100</f>
        <v>0</v>
      </c>
      <c r="H19" s="247"/>
      <c r="I19" s="395">
        <f>CONTROL!T100</f>
        <v>0</v>
      </c>
      <c r="J19" s="794"/>
      <c r="K19"/>
      <c r="L19" s="397"/>
      <c r="M19" s="324"/>
      <c r="N19" s="488">
        <f t="shared" si="3"/>
        <v>0</v>
      </c>
      <c r="O19" s="674"/>
      <c r="Q19" s="1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20" customFormat="1">
      <c r="A20" s="322"/>
      <c r="B20" s="457"/>
      <c r="C20" s="134"/>
      <c r="D20" s="505" t="s">
        <v>212</v>
      </c>
      <c r="E20" s="506" t="str">
        <f>IF(CONTROL!B101=CONTROL!$B$167, "",CONTROL!B101)</f>
        <v/>
      </c>
      <c r="F20" s="136"/>
      <c r="G20" s="137">
        <f>CONTROL!C101</f>
        <v>0</v>
      </c>
      <c r="H20" s="247"/>
      <c r="I20" s="395">
        <f>CONTROL!T101</f>
        <v>0</v>
      </c>
      <c r="J20" s="794"/>
      <c r="K20"/>
      <c r="L20" s="397"/>
      <c r="M20" s="324"/>
      <c r="N20" s="488">
        <f t="shared" si="3"/>
        <v>0</v>
      </c>
      <c r="O20" s="674"/>
      <c r="Q20" s="1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20" customFormat="1">
      <c r="A21" s="322"/>
      <c r="B21" s="457"/>
      <c r="C21" s="134"/>
      <c r="D21" s="505" t="s">
        <v>213</v>
      </c>
      <c r="E21" s="506" t="str">
        <f>IF(CONTROL!B102=CONTROL!$B$167, "",CONTROL!B102)</f>
        <v/>
      </c>
      <c r="F21" s="136"/>
      <c r="G21" s="137">
        <f>CONTROL!C102</f>
        <v>0</v>
      </c>
      <c r="H21" s="247"/>
      <c r="I21" s="395">
        <f>CONTROL!T102</f>
        <v>0</v>
      </c>
      <c r="J21" s="794"/>
      <c r="K21"/>
      <c r="L21" s="397"/>
      <c r="M21" s="324"/>
      <c r="N21" s="488">
        <f t="shared" si="3"/>
        <v>0</v>
      </c>
      <c r="O21" s="674"/>
      <c r="Q21" s="1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20" customFormat="1">
      <c r="A22" s="322"/>
      <c r="B22" s="457"/>
      <c r="C22" s="134"/>
      <c r="D22" s="505" t="s">
        <v>214</v>
      </c>
      <c r="E22" s="506" t="str">
        <f>IF(CONTROL!B103=CONTROL!$B$167, "",CONTROL!B103)</f>
        <v/>
      </c>
      <c r="F22" s="136"/>
      <c r="G22" s="137">
        <f>CONTROL!C103</f>
        <v>0</v>
      </c>
      <c r="H22" s="247"/>
      <c r="I22" s="395">
        <f>CONTROL!T103</f>
        <v>0</v>
      </c>
      <c r="J22" s="794"/>
      <c r="K22"/>
      <c r="L22" s="397"/>
      <c r="M22" s="324"/>
      <c r="N22" s="488">
        <f t="shared" si="3"/>
        <v>0</v>
      </c>
      <c r="O22" s="674"/>
      <c r="Q22" s="1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20" customFormat="1">
      <c r="A23" s="322"/>
      <c r="B23" s="457"/>
      <c r="C23" s="134"/>
      <c r="D23" s="505" t="s">
        <v>215</v>
      </c>
      <c r="E23" s="506" t="str">
        <f>IF(CONTROL!B104=CONTROL!$B$167, "",CONTROL!B104)</f>
        <v/>
      </c>
      <c r="F23" s="136"/>
      <c r="G23" s="137">
        <f>CONTROL!C104</f>
        <v>0</v>
      </c>
      <c r="H23" s="247"/>
      <c r="I23" s="395">
        <f>CONTROL!T104</f>
        <v>0</v>
      </c>
      <c r="J23" s="794"/>
      <c r="K23"/>
      <c r="L23" s="397"/>
      <c r="M23" s="324"/>
      <c r="N23" s="488">
        <f t="shared" si="3"/>
        <v>0</v>
      </c>
      <c r="O23" s="674"/>
      <c r="Q23" s="1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20" customFormat="1">
      <c r="A24" s="322"/>
      <c r="B24" s="457"/>
      <c r="C24" s="134"/>
      <c r="D24" s="505" t="s">
        <v>216</v>
      </c>
      <c r="E24" s="506" t="str">
        <f>IF(CONTROL!B105=CONTROL!$B$167, "",CONTROL!B105)</f>
        <v/>
      </c>
      <c r="F24" s="136"/>
      <c r="G24" s="137">
        <f>CONTROL!C105</f>
        <v>0</v>
      </c>
      <c r="H24" s="247"/>
      <c r="I24" s="395">
        <f>CONTROL!T105</f>
        <v>0</v>
      </c>
      <c r="J24" s="794"/>
      <c r="K24"/>
      <c r="L24" s="397"/>
      <c r="M24" s="324"/>
      <c r="N24" s="488">
        <f t="shared" si="3"/>
        <v>0</v>
      </c>
      <c r="O24" s="674"/>
      <c r="Q24" s="1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20" customFormat="1">
      <c r="A25" s="322"/>
      <c r="B25" s="457"/>
      <c r="C25" s="134"/>
      <c r="D25" s="505" t="s">
        <v>217</v>
      </c>
      <c r="E25" s="506" t="str">
        <f>IF(CONTROL!B106=CONTROL!$B$167, "",CONTROL!B106)</f>
        <v/>
      </c>
      <c r="F25" s="136"/>
      <c r="G25" s="137">
        <f>CONTROL!C106</f>
        <v>0</v>
      </c>
      <c r="H25" s="247"/>
      <c r="I25" s="395">
        <f>CONTROL!T106</f>
        <v>0</v>
      </c>
      <c r="J25" s="794"/>
      <c r="K25"/>
      <c r="L25" s="397"/>
      <c r="M25" s="324"/>
      <c r="N25" s="488">
        <f t="shared" si="3"/>
        <v>0</v>
      </c>
      <c r="O25" s="674"/>
      <c r="Q25" s="1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20" customFormat="1">
      <c r="A26" s="322"/>
      <c r="B26" s="457"/>
      <c r="C26" s="134"/>
      <c r="D26" s="505" t="s">
        <v>218</v>
      </c>
      <c r="E26" s="506" t="str">
        <f>IF(CONTROL!B107=CONTROL!$B$167, "",CONTROL!B107)</f>
        <v/>
      </c>
      <c r="F26" s="136"/>
      <c r="G26" s="137">
        <f>CONTROL!C107</f>
        <v>0</v>
      </c>
      <c r="H26" s="247"/>
      <c r="I26" s="395">
        <f>CONTROL!T107</f>
        <v>0</v>
      </c>
      <c r="J26" s="794"/>
      <c r="K26"/>
      <c r="L26" s="397"/>
      <c r="M26" s="324"/>
      <c r="N26" s="488">
        <f t="shared" si="3"/>
        <v>0</v>
      </c>
      <c r="O26" s="674"/>
      <c r="Q26" s="1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20" customFormat="1">
      <c r="A27" s="322"/>
      <c r="B27" s="457"/>
      <c r="C27" s="134"/>
      <c r="D27" s="505" t="s">
        <v>219</v>
      </c>
      <c r="E27" s="506" t="str">
        <f>IF(CONTROL!B108=CONTROL!$B$167, "",CONTROL!B108)</f>
        <v/>
      </c>
      <c r="F27" s="136"/>
      <c r="G27" s="137">
        <f>CONTROL!C108</f>
        <v>0</v>
      </c>
      <c r="H27" s="247"/>
      <c r="I27" s="395">
        <f>CONTROL!T108</f>
        <v>0</v>
      </c>
      <c r="J27" s="794"/>
      <c r="K27"/>
      <c r="L27" s="397"/>
      <c r="M27" s="324"/>
      <c r="N27" s="488">
        <f t="shared" si="3"/>
        <v>0</v>
      </c>
      <c r="O27" s="674"/>
      <c r="Q27" s="1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20" customFormat="1">
      <c r="A28" s="322"/>
      <c r="B28" s="457"/>
      <c r="C28" s="134"/>
      <c r="D28" s="505" t="s">
        <v>220</v>
      </c>
      <c r="E28" s="506" t="str">
        <f>IF(CONTROL!B109=CONTROL!$B$167, "",CONTROL!B109)</f>
        <v/>
      </c>
      <c r="F28" s="136"/>
      <c r="G28" s="137">
        <f>CONTROL!C109</f>
        <v>0</v>
      </c>
      <c r="H28" s="247"/>
      <c r="I28" s="395">
        <f>CONTROL!T109</f>
        <v>0</v>
      </c>
      <c r="J28" s="794"/>
      <c r="K28"/>
      <c r="L28" s="397"/>
      <c r="M28" s="324"/>
      <c r="N28" s="488">
        <f t="shared" si="3"/>
        <v>0</v>
      </c>
      <c r="O28" s="674"/>
      <c r="Q28" s="1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20" customFormat="1">
      <c r="A29" s="322"/>
      <c r="B29" s="457"/>
      <c r="C29" s="134"/>
      <c r="D29" s="505" t="s">
        <v>221</v>
      </c>
      <c r="E29" s="506" t="str">
        <f>IF(CONTROL!B110=CONTROL!$B$167, "",CONTROL!B110)</f>
        <v/>
      </c>
      <c r="F29" s="136"/>
      <c r="G29" s="137">
        <f>CONTROL!C110</f>
        <v>0</v>
      </c>
      <c r="H29" s="247"/>
      <c r="I29" s="395">
        <f>CONTROL!T110</f>
        <v>0</v>
      </c>
      <c r="J29" s="794"/>
      <c r="K29"/>
      <c r="L29" s="397"/>
      <c r="M29" s="324"/>
      <c r="N29" s="488">
        <f t="shared" si="3"/>
        <v>0</v>
      </c>
      <c r="O29" s="674"/>
      <c r="Q29" s="1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20" customFormat="1">
      <c r="A30" s="322"/>
      <c r="B30" s="457"/>
      <c r="C30" s="134"/>
      <c r="D30" s="505" t="s">
        <v>222</v>
      </c>
      <c r="E30" s="506" t="str">
        <f>IF(CONTROL!B111=CONTROL!$B$167, "",CONTROL!B111)</f>
        <v/>
      </c>
      <c r="F30" s="136"/>
      <c r="G30" s="137">
        <f>CONTROL!C111</f>
        <v>0</v>
      </c>
      <c r="H30" s="247"/>
      <c r="I30" s="395">
        <f>CONTROL!T111</f>
        <v>0</v>
      </c>
      <c r="J30" s="794"/>
      <c r="K30"/>
      <c r="L30" s="397"/>
      <c r="M30" s="324"/>
      <c r="N30" s="488">
        <f t="shared" si="3"/>
        <v>0</v>
      </c>
      <c r="O30" s="674"/>
      <c r="Q30" s="1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20" customFormat="1">
      <c r="A31" s="322"/>
      <c r="B31" s="457"/>
      <c r="C31" s="134"/>
      <c r="D31" s="505" t="s">
        <v>223</v>
      </c>
      <c r="E31" s="506" t="str">
        <f>IF(CONTROL!B112=CONTROL!$B$167, "",CONTROL!B112)</f>
        <v/>
      </c>
      <c r="F31" s="136"/>
      <c r="G31" s="137">
        <f>CONTROL!C112</f>
        <v>0</v>
      </c>
      <c r="H31" s="247"/>
      <c r="I31" s="395">
        <f>CONTROL!T112</f>
        <v>0</v>
      </c>
      <c r="J31" s="794"/>
      <c r="K31"/>
      <c r="L31" s="397"/>
      <c r="M31" s="324"/>
      <c r="N31" s="488">
        <f t="shared" si="3"/>
        <v>0</v>
      </c>
      <c r="O31" s="674"/>
      <c r="Q31" s="1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20" customFormat="1" ht="18">
      <c r="A32" s="322"/>
      <c r="B32" s="457"/>
      <c r="C32" s="134"/>
      <c r="D32" s="522" t="str">
        <f>CONTROL!E150&amp;" Other School Districts' Revenue:"</f>
        <v xml:space="preserve"> Other School Districts' Revenue:</v>
      </c>
      <c r="F32" s="851" t="s">
        <v>343</v>
      </c>
      <c r="G32" s="797">
        <f>CONTROL!C148</f>
        <v>0</v>
      </c>
      <c r="H32" s="247"/>
      <c r="I32" s="663">
        <f>CONTROL!T148</f>
        <v>0</v>
      </c>
      <c r="J32" s="794"/>
      <c r="K32"/>
      <c r="L32" s="397"/>
      <c r="M32" s="324"/>
      <c r="N32" s="489">
        <f t="shared" si="3"/>
        <v>0</v>
      </c>
      <c r="O32" s="674"/>
      <c r="Q32" s="1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20" customFormat="1">
      <c r="A33" s="322"/>
      <c r="B33" s="457"/>
      <c r="C33" s="134"/>
      <c r="D33" s="339" t="s">
        <v>342</v>
      </c>
      <c r="F33" s="851" t="s">
        <v>343</v>
      </c>
      <c r="G33" s="137">
        <f>CONTROL!C149</f>
        <v>0</v>
      </c>
      <c r="H33" s="247"/>
      <c r="I33" s="447">
        <f t="shared" ref="I33" si="4">SUM(I17:I32)</f>
        <v>0</v>
      </c>
      <c r="J33" s="795"/>
      <c r="K33"/>
      <c r="L33" s="397"/>
      <c r="M33" s="326"/>
      <c r="N33" s="488">
        <f t="shared" si="3"/>
        <v>0</v>
      </c>
      <c r="O33" s="674"/>
      <c r="Q33" s="1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20" customFormat="1">
      <c r="A34" s="322"/>
      <c r="B34" s="457"/>
      <c r="C34" s="134"/>
      <c r="D34" s="262" t="s">
        <v>26</v>
      </c>
      <c r="F34" s="172"/>
      <c r="G34" s="172"/>
      <c r="H34" s="247"/>
      <c r="I34" s="796"/>
      <c r="J34" s="852">
        <v>0</v>
      </c>
      <c r="K34" s="323"/>
      <c r="L34" s="397"/>
      <c r="M34" s="324"/>
      <c r="N34" s="488">
        <f>J34</f>
        <v>0</v>
      </c>
      <c r="O34" s="674"/>
      <c r="Q34" s="1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20" customFormat="1">
      <c r="A35" s="322"/>
      <c r="B35" s="457"/>
      <c r="C35" s="134"/>
      <c r="D35" s="262" t="s">
        <v>457</v>
      </c>
      <c r="F35" s="172"/>
      <c r="G35" s="172"/>
      <c r="H35" s="247"/>
      <c r="I35" s="458">
        <v>0</v>
      </c>
      <c r="J35" s="458">
        <v>0</v>
      </c>
      <c r="K35" s="458">
        <v>0</v>
      </c>
      <c r="L35" s="458">
        <v>0</v>
      </c>
      <c r="M35" s="458">
        <v>0</v>
      </c>
      <c r="N35" s="488">
        <f t="shared" ref="N35" si="5">SUM(I35:M35)</f>
        <v>0</v>
      </c>
      <c r="O35" s="976"/>
      <c r="Q35" s="1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20" customFormat="1">
      <c r="A36" s="322"/>
      <c r="B36" s="457"/>
      <c r="C36" s="134"/>
      <c r="D36" s="246" t="s">
        <v>27</v>
      </c>
      <c r="F36" s="172"/>
      <c r="G36" s="172"/>
      <c r="H36" s="247"/>
      <c r="I36" s="250"/>
      <c r="J36" s="260"/>
      <c r="K36" s="250"/>
      <c r="L36" s="250"/>
      <c r="M36" s="250"/>
      <c r="N36" s="488"/>
      <c r="O36" s="471"/>
      <c r="Q36" s="1"/>
    </row>
    <row r="37" spans="1:17" s="220" customFormat="1">
      <c r="A37" s="322"/>
      <c r="B37" s="457"/>
      <c r="C37" s="134"/>
      <c r="D37" s="262" t="s">
        <v>28</v>
      </c>
      <c r="F37" s="171"/>
      <c r="G37" s="171"/>
      <c r="H37" s="247"/>
      <c r="I37" s="458">
        <v>0</v>
      </c>
      <c r="J37" s="458">
        <v>0</v>
      </c>
      <c r="K37" s="458">
        <v>0</v>
      </c>
      <c r="L37" s="458">
        <v>0</v>
      </c>
      <c r="M37" s="458">
        <v>0</v>
      </c>
      <c r="N37" s="488">
        <f t="shared" ref="N37:N40" si="6">SUM(I37:M37)</f>
        <v>0</v>
      </c>
      <c r="O37" s="674"/>
      <c r="Q37" s="1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20" customFormat="1">
      <c r="A38" s="322"/>
      <c r="B38" s="457"/>
      <c r="C38" s="134"/>
      <c r="D38" s="262" t="s">
        <v>241</v>
      </c>
      <c r="F38" s="171"/>
      <c r="G38" s="171"/>
      <c r="H38" s="247"/>
      <c r="I38" s="458">
        <v>0</v>
      </c>
      <c r="J38" s="458">
        <v>0</v>
      </c>
      <c r="K38" s="458">
        <v>0</v>
      </c>
      <c r="L38" s="458">
        <v>0</v>
      </c>
      <c r="M38" s="458">
        <v>0</v>
      </c>
      <c r="N38" s="488">
        <f t="shared" si="6"/>
        <v>0</v>
      </c>
      <c r="O38" s="674"/>
      <c r="Q38" s="1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20" customFormat="1">
      <c r="A39" s="322"/>
      <c r="B39" s="457"/>
      <c r="C39" s="134"/>
      <c r="D39" s="262" t="s">
        <v>30</v>
      </c>
      <c r="F39" s="171"/>
      <c r="G39" s="171"/>
      <c r="H39" s="247"/>
      <c r="I39" s="458">
        <v>0</v>
      </c>
      <c r="J39" s="458">
        <v>0</v>
      </c>
      <c r="K39" s="458">
        <v>0</v>
      </c>
      <c r="L39" s="458">
        <v>0</v>
      </c>
      <c r="M39" s="458">
        <v>0</v>
      </c>
      <c r="N39" s="488">
        <f>SUM(I39:M39)</f>
        <v>0</v>
      </c>
      <c r="O39" s="674"/>
      <c r="Q39" s="1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20" customFormat="1" ht="18">
      <c r="A40" s="322"/>
      <c r="B40" s="457"/>
      <c r="C40" s="134"/>
      <c r="D40" s="262" t="s">
        <v>30</v>
      </c>
      <c r="F40" s="172"/>
      <c r="G40" s="172"/>
      <c r="H40" s="247"/>
      <c r="I40" s="459">
        <v>0</v>
      </c>
      <c r="J40" s="459">
        <v>0</v>
      </c>
      <c r="K40" s="459">
        <v>0</v>
      </c>
      <c r="L40" s="459">
        <v>0</v>
      </c>
      <c r="M40" s="459">
        <v>0</v>
      </c>
      <c r="N40" s="489">
        <f t="shared" si="6"/>
        <v>0</v>
      </c>
      <c r="O40" s="674"/>
      <c r="Q40" s="1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20" customFormat="1">
      <c r="A41" s="322"/>
      <c r="B41" s="457"/>
      <c r="C41" s="134" t="s">
        <v>31</v>
      </c>
      <c r="D41" s="249"/>
      <c r="F41" s="172"/>
      <c r="G41" s="172"/>
      <c r="H41" s="247"/>
      <c r="I41" s="447">
        <f t="shared" ref="I41:N41" si="7">SUM(I33:I40)</f>
        <v>0</v>
      </c>
      <c r="J41" s="447">
        <f t="shared" si="7"/>
        <v>0</v>
      </c>
      <c r="K41" s="447">
        <f t="shared" si="7"/>
        <v>0</v>
      </c>
      <c r="L41" s="447">
        <f t="shared" si="7"/>
        <v>0</v>
      </c>
      <c r="M41" s="327">
        <f t="shared" si="7"/>
        <v>0</v>
      </c>
      <c r="N41" s="488">
        <f t="shared" si="7"/>
        <v>0</v>
      </c>
      <c r="O41" s="674"/>
      <c r="Q41" s="1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20" customFormat="1" ht="7.5" customHeight="1">
      <c r="A42" s="322"/>
      <c r="B42" s="457"/>
      <c r="C42" s="134"/>
      <c r="D42" s="134"/>
      <c r="E42" s="141"/>
      <c r="F42" s="136"/>
      <c r="G42" s="136"/>
      <c r="H42" s="247"/>
      <c r="I42" s="265"/>
      <c r="J42" s="265"/>
      <c r="K42" s="265"/>
      <c r="L42" s="265"/>
      <c r="M42" s="265"/>
      <c r="N42" s="491"/>
      <c r="O42" s="471"/>
      <c r="Q42" s="1"/>
    </row>
    <row r="43" spans="1:17" s="220" customFormat="1">
      <c r="A43" s="322"/>
      <c r="B43" s="456"/>
      <c r="C43" s="246" t="s">
        <v>32</v>
      </c>
      <c r="D43" s="246"/>
      <c r="E43" s="141"/>
      <c r="F43" s="136"/>
      <c r="G43" s="136"/>
      <c r="H43" s="247"/>
      <c r="I43" s="250"/>
      <c r="J43" s="250"/>
      <c r="K43" s="250"/>
      <c r="L43" s="247"/>
      <c r="M43" s="247"/>
      <c r="N43" s="684"/>
      <c r="O43" s="471"/>
      <c r="Q43" s="1"/>
    </row>
    <row r="44" spans="1:17" s="220" customFormat="1">
      <c r="A44" s="322"/>
      <c r="B44" s="457"/>
      <c r="C44" s="134"/>
      <c r="D44" s="249" t="s">
        <v>33</v>
      </c>
      <c r="F44" s="172"/>
      <c r="G44" s="172"/>
      <c r="H44" s="247"/>
      <c r="I44" s="458">
        <v>0</v>
      </c>
      <c r="J44" s="458">
        <v>0</v>
      </c>
      <c r="K44" s="458">
        <v>0</v>
      </c>
      <c r="L44" s="323"/>
      <c r="M44" s="324"/>
      <c r="N44" s="488">
        <f>SUM(I44:M44)</f>
        <v>0</v>
      </c>
      <c r="O44" s="674"/>
      <c r="Q44" s="1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20" customFormat="1">
      <c r="A45" s="322"/>
      <c r="B45" s="457"/>
      <c r="C45" s="134"/>
      <c r="D45" s="249" t="s">
        <v>34</v>
      </c>
      <c r="F45" s="172"/>
      <c r="G45" s="172"/>
      <c r="H45" s="247"/>
      <c r="I45" s="458">
        <v>0</v>
      </c>
      <c r="J45" s="458">
        <v>0</v>
      </c>
      <c r="K45" s="458">
        <v>0</v>
      </c>
      <c r="L45" s="323"/>
      <c r="M45" s="324"/>
      <c r="N45" s="488">
        <f>SUM(I45:M45)</f>
        <v>0</v>
      </c>
      <c r="O45" s="674"/>
      <c r="Q45" s="1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20" customFormat="1">
      <c r="A46" s="322"/>
      <c r="B46" s="457"/>
      <c r="C46" s="134"/>
      <c r="D46" s="249" t="s">
        <v>35</v>
      </c>
      <c r="F46" s="172"/>
      <c r="G46" s="172"/>
      <c r="H46" s="247"/>
      <c r="I46" s="458">
        <v>0</v>
      </c>
      <c r="J46" s="458">
        <v>0</v>
      </c>
      <c r="K46" s="458">
        <v>0</v>
      </c>
      <c r="L46" s="323"/>
      <c r="M46" s="324"/>
      <c r="N46" s="488">
        <f>SUM(I46:M46)</f>
        <v>0</v>
      </c>
      <c r="O46" s="674"/>
      <c r="Q46" s="1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20" customFormat="1">
      <c r="A47" s="322"/>
      <c r="B47" s="457"/>
      <c r="C47" s="134"/>
      <c r="D47" s="249" t="s">
        <v>36</v>
      </c>
      <c r="F47" s="172"/>
      <c r="G47" s="172"/>
      <c r="H47" s="247"/>
      <c r="I47" s="458">
        <v>0</v>
      </c>
      <c r="J47" s="458">
        <v>0</v>
      </c>
      <c r="K47" s="458">
        <v>0</v>
      </c>
      <c r="L47" s="323"/>
      <c r="M47" s="324"/>
      <c r="N47" s="488">
        <f>SUM(I47:M47)</f>
        <v>0</v>
      </c>
      <c r="O47" s="674"/>
      <c r="Q47" s="1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20" customFormat="1">
      <c r="A48" s="322"/>
      <c r="B48" s="457"/>
      <c r="C48" s="134"/>
      <c r="D48" s="246" t="s">
        <v>27</v>
      </c>
      <c r="F48" s="172"/>
      <c r="G48" s="172"/>
      <c r="H48" s="247"/>
      <c r="I48" s="260"/>
      <c r="J48" s="260"/>
      <c r="K48" s="260"/>
      <c r="L48" s="250"/>
      <c r="M48" s="250"/>
      <c r="N48" s="488"/>
      <c r="O48" s="471"/>
      <c r="Q48" s="1"/>
    </row>
    <row r="49" spans="1:17" s="220" customFormat="1">
      <c r="A49" s="322"/>
      <c r="B49" s="457"/>
      <c r="C49" s="134"/>
      <c r="D49" s="262" t="s">
        <v>37</v>
      </c>
      <c r="F49" s="171"/>
      <c r="G49" s="171"/>
      <c r="H49" s="247"/>
      <c r="I49" s="458">
        <v>0</v>
      </c>
      <c r="J49" s="458">
        <v>0</v>
      </c>
      <c r="K49" s="458">
        <v>0</v>
      </c>
      <c r="L49" s="458">
        <v>0</v>
      </c>
      <c r="M49" s="458">
        <v>0</v>
      </c>
      <c r="N49" s="488">
        <f>SUM(I49:M49)</f>
        <v>0</v>
      </c>
      <c r="O49" s="674"/>
      <c r="Q49" s="1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20" customFormat="1">
      <c r="A50" s="322"/>
      <c r="B50" s="457"/>
      <c r="C50" s="134"/>
      <c r="D50" s="262" t="s">
        <v>30</v>
      </c>
      <c r="F50" s="171"/>
      <c r="G50" s="171"/>
      <c r="H50" s="247"/>
      <c r="I50" s="458">
        <v>0</v>
      </c>
      <c r="J50" s="458">
        <v>0</v>
      </c>
      <c r="K50" s="458">
        <v>0</v>
      </c>
      <c r="L50" s="458">
        <v>0</v>
      </c>
      <c r="M50" s="458">
        <v>0</v>
      </c>
      <c r="N50" s="488">
        <f>SUM(I50:M50)</f>
        <v>0</v>
      </c>
      <c r="O50" s="674"/>
      <c r="Q50" s="1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20" customFormat="1" ht="18">
      <c r="A51" s="322"/>
      <c r="B51" s="457"/>
      <c r="C51" s="134"/>
      <c r="D51" s="262" t="s">
        <v>38</v>
      </c>
      <c r="F51" s="172"/>
      <c r="G51" s="172"/>
      <c r="H51" s="247"/>
      <c r="I51" s="459">
        <v>0</v>
      </c>
      <c r="J51" s="459">
        <v>0</v>
      </c>
      <c r="K51" s="459">
        <v>0</v>
      </c>
      <c r="L51" s="459">
        <v>0</v>
      </c>
      <c r="M51" s="459">
        <v>0</v>
      </c>
      <c r="N51" s="488">
        <f>SUM(I51:M51)</f>
        <v>0</v>
      </c>
      <c r="O51" s="674"/>
      <c r="Q51" s="1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20" customFormat="1">
      <c r="A52" s="322"/>
      <c r="B52" s="457"/>
      <c r="C52" s="134" t="s">
        <v>39</v>
      </c>
      <c r="D52" s="249"/>
      <c r="F52" s="172"/>
      <c r="G52" s="172"/>
      <c r="H52" s="247"/>
      <c r="I52" s="447">
        <f>SUM(I44:I51)</f>
        <v>0</v>
      </c>
      <c r="J52" s="447">
        <f>SUM(J44:J51)</f>
        <v>0</v>
      </c>
      <c r="K52" s="447">
        <f>SUM(K44:K51)</f>
        <v>0</v>
      </c>
      <c r="L52" s="447">
        <f>SUM(L49:L51)</f>
        <v>0</v>
      </c>
      <c r="M52" s="447">
        <f>SUM(M49:M51)</f>
        <v>0</v>
      </c>
      <c r="N52" s="447">
        <f>SUM(N44:N51)</f>
        <v>0</v>
      </c>
      <c r="O52" s="674"/>
      <c r="Q52" s="1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20" customFormat="1" ht="7.5" customHeight="1">
      <c r="A53" s="322"/>
      <c r="B53" s="457"/>
      <c r="C53" s="134"/>
      <c r="D53" s="134"/>
      <c r="E53" s="141"/>
      <c r="F53" s="136"/>
      <c r="G53" s="136"/>
      <c r="H53" s="247"/>
      <c r="I53" s="265"/>
      <c r="J53" s="265"/>
      <c r="K53" s="265"/>
      <c r="L53" s="265"/>
      <c r="M53" s="265"/>
      <c r="N53" s="491"/>
      <c r="O53" s="471"/>
      <c r="Q53" s="1"/>
    </row>
    <row r="54" spans="1:17" s="220" customFormat="1" ht="12" customHeight="1">
      <c r="A54" s="322"/>
      <c r="B54" s="456"/>
      <c r="C54" s="246" t="s">
        <v>40</v>
      </c>
      <c r="D54" s="246"/>
      <c r="E54" s="141"/>
      <c r="F54" s="136"/>
      <c r="G54" s="136"/>
      <c r="H54" s="247"/>
      <c r="I54" s="250"/>
      <c r="J54" s="250"/>
      <c r="K54" s="250"/>
      <c r="L54" s="250"/>
      <c r="M54" s="250"/>
      <c r="N54" s="684"/>
      <c r="O54" s="471"/>
      <c r="Q54" s="1"/>
    </row>
    <row r="55" spans="1:17" s="220" customFormat="1">
      <c r="A55" s="322"/>
      <c r="B55" s="457"/>
      <c r="C55" s="134"/>
      <c r="D55" s="249" t="s">
        <v>41</v>
      </c>
      <c r="F55" s="172"/>
      <c r="G55" s="172"/>
      <c r="H55" s="247"/>
      <c r="I55" s="458">
        <v>0</v>
      </c>
      <c r="J55" s="458">
        <v>0</v>
      </c>
      <c r="K55" s="458">
        <v>0</v>
      </c>
      <c r="L55" s="458">
        <v>0</v>
      </c>
      <c r="M55" s="458">
        <v>0</v>
      </c>
      <c r="N55" s="488">
        <f t="shared" ref="N55:N62" si="8">SUM(I55:M55)</f>
        <v>0</v>
      </c>
      <c r="O55" s="674"/>
      <c r="Q55" s="1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20" customFormat="1">
      <c r="A56" s="322"/>
      <c r="B56" s="457"/>
      <c r="C56" s="134"/>
      <c r="D56" s="249" t="s">
        <v>42</v>
      </c>
      <c r="F56" s="172"/>
      <c r="G56" s="172"/>
      <c r="H56" s="247"/>
      <c r="I56" s="458">
        <v>0</v>
      </c>
      <c r="J56" s="458">
        <v>0</v>
      </c>
      <c r="K56" s="458">
        <v>0</v>
      </c>
      <c r="L56" s="458">
        <v>0</v>
      </c>
      <c r="M56" s="458">
        <v>0</v>
      </c>
      <c r="N56" s="488">
        <f t="shared" si="8"/>
        <v>0</v>
      </c>
      <c r="O56" s="674"/>
      <c r="Q56" s="1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20" customFormat="1">
      <c r="A57" s="322"/>
      <c r="B57" s="457"/>
      <c r="C57" s="134"/>
      <c r="D57" s="249" t="s">
        <v>43</v>
      </c>
      <c r="F57" s="172"/>
      <c r="G57" s="172"/>
      <c r="H57" s="247"/>
      <c r="I57" s="458">
        <v>0</v>
      </c>
      <c r="J57" s="458">
        <v>0</v>
      </c>
      <c r="K57" s="458">
        <v>0</v>
      </c>
      <c r="L57" s="458">
        <v>0</v>
      </c>
      <c r="M57" s="458">
        <v>0</v>
      </c>
      <c r="N57" s="488">
        <f t="shared" si="8"/>
        <v>0</v>
      </c>
      <c r="O57" s="674"/>
      <c r="Q57" s="1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20" customFormat="1">
      <c r="A58" s="322"/>
      <c r="B58" s="457"/>
      <c r="C58" s="134"/>
      <c r="D58" s="249" t="s">
        <v>44</v>
      </c>
      <c r="F58" s="172"/>
      <c r="G58" s="172"/>
      <c r="H58" s="247"/>
      <c r="I58" s="458">
        <v>0</v>
      </c>
      <c r="J58" s="458">
        <v>0</v>
      </c>
      <c r="K58" s="458">
        <v>0</v>
      </c>
      <c r="L58" s="458">
        <v>0</v>
      </c>
      <c r="M58" s="458">
        <v>0</v>
      </c>
      <c r="N58" s="488">
        <f t="shared" si="8"/>
        <v>0</v>
      </c>
      <c r="O58" s="674"/>
      <c r="Q58" s="1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20" customFormat="1">
      <c r="A59" s="322"/>
      <c r="B59" s="457"/>
      <c r="C59" s="134"/>
      <c r="D59" s="249" t="s">
        <v>45</v>
      </c>
      <c r="F59" s="172"/>
      <c r="G59" s="172"/>
      <c r="H59" s="247"/>
      <c r="I59" s="458">
        <v>0</v>
      </c>
      <c r="J59" s="458">
        <v>0</v>
      </c>
      <c r="K59" s="458">
        <v>0</v>
      </c>
      <c r="L59" s="458">
        <v>0</v>
      </c>
      <c r="M59" s="458">
        <v>0</v>
      </c>
      <c r="N59" s="488">
        <f t="shared" si="8"/>
        <v>0</v>
      </c>
      <c r="O59" s="674"/>
      <c r="Q59" s="1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20" customFormat="1">
      <c r="A60" s="322"/>
      <c r="B60" s="457"/>
      <c r="C60" s="134"/>
      <c r="D60" s="249" t="s">
        <v>46</v>
      </c>
      <c r="F60" s="172"/>
      <c r="G60" s="172"/>
      <c r="H60" s="247"/>
      <c r="I60" s="458">
        <v>0</v>
      </c>
      <c r="J60" s="458">
        <v>0</v>
      </c>
      <c r="K60" s="458">
        <v>0</v>
      </c>
      <c r="L60" s="458">
        <v>0</v>
      </c>
      <c r="M60" s="458">
        <v>0</v>
      </c>
      <c r="N60" s="488">
        <f t="shared" si="8"/>
        <v>0</v>
      </c>
      <c r="O60" s="674"/>
      <c r="Q60" s="1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20" customFormat="1">
      <c r="A61" s="322"/>
      <c r="B61" s="457"/>
      <c r="C61" s="134"/>
      <c r="D61" s="249" t="s">
        <v>47</v>
      </c>
      <c r="F61" s="172"/>
      <c r="G61" s="172"/>
      <c r="H61" s="247"/>
      <c r="I61" s="458">
        <v>0</v>
      </c>
      <c r="J61" s="458">
        <v>0</v>
      </c>
      <c r="K61" s="458">
        <v>0</v>
      </c>
      <c r="L61" s="458">
        <v>0</v>
      </c>
      <c r="M61" s="458">
        <v>0</v>
      </c>
      <c r="N61" s="488">
        <f>SUM(I61:M61)</f>
        <v>0</v>
      </c>
      <c r="O61" s="674"/>
      <c r="Q61" s="1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20" customFormat="1" ht="18">
      <c r="A62" s="322"/>
      <c r="B62" s="457"/>
      <c r="C62" s="134"/>
      <c r="D62" s="249" t="s">
        <v>48</v>
      </c>
      <c r="F62" s="172"/>
      <c r="G62" s="172"/>
      <c r="H62" s="247"/>
      <c r="I62" s="459">
        <v>0</v>
      </c>
      <c r="J62" s="459">
        <v>0</v>
      </c>
      <c r="K62" s="459">
        <v>0</v>
      </c>
      <c r="L62" s="459">
        <v>0</v>
      </c>
      <c r="M62" s="459">
        <v>0</v>
      </c>
      <c r="N62" s="489">
        <f t="shared" si="8"/>
        <v>0</v>
      </c>
      <c r="O62" s="674"/>
      <c r="Q62" s="1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20" customFormat="1">
      <c r="A63" s="322"/>
      <c r="B63" s="457"/>
      <c r="C63" s="134" t="s">
        <v>49</v>
      </c>
      <c r="D63" s="249"/>
      <c r="F63" s="172"/>
      <c r="G63" s="172"/>
      <c r="H63" s="247"/>
      <c r="I63" s="447">
        <f t="shared" ref="I63:N63" si="9">SUM(I55:I62)</f>
        <v>0</v>
      </c>
      <c r="J63" s="447">
        <f t="shared" si="9"/>
        <v>0</v>
      </c>
      <c r="K63" s="447">
        <f t="shared" si="9"/>
        <v>0</v>
      </c>
      <c r="L63" s="447">
        <f t="shared" si="9"/>
        <v>0</v>
      </c>
      <c r="M63" s="327">
        <f t="shared" si="9"/>
        <v>0</v>
      </c>
      <c r="N63" s="488">
        <f t="shared" si="9"/>
        <v>0</v>
      </c>
      <c r="O63" s="674"/>
      <c r="Q63" s="1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20" customFormat="1" ht="7.5" customHeight="1">
      <c r="A64" s="322"/>
      <c r="B64" s="457"/>
      <c r="C64" s="134"/>
      <c r="D64" s="249"/>
      <c r="F64" s="172"/>
      <c r="G64" s="172"/>
      <c r="H64" s="247"/>
      <c r="I64" s="260"/>
      <c r="J64" s="260"/>
      <c r="K64" s="260"/>
      <c r="L64" s="260"/>
      <c r="M64" s="260"/>
      <c r="N64" s="488"/>
      <c r="O64" s="471"/>
      <c r="Q64" s="1"/>
    </row>
    <row r="65" spans="1:17" s="220" customFormat="1" ht="18.5" thickBot="1">
      <c r="A65" s="322"/>
      <c r="B65" s="472" t="s">
        <v>50</v>
      </c>
      <c r="C65" s="473"/>
      <c r="D65" s="473"/>
      <c r="E65" s="474"/>
      <c r="F65" s="475"/>
      <c r="G65" s="475"/>
      <c r="H65" s="476"/>
      <c r="I65" s="477">
        <f t="shared" ref="I65:N65" si="10">I63+I52+I41</f>
        <v>0</v>
      </c>
      <c r="J65" s="477">
        <f t="shared" si="10"/>
        <v>0</v>
      </c>
      <c r="K65" s="477">
        <f t="shared" si="10"/>
        <v>0</v>
      </c>
      <c r="L65" s="477">
        <f t="shared" si="10"/>
        <v>0</v>
      </c>
      <c r="M65" s="478">
        <f t="shared" si="10"/>
        <v>0</v>
      </c>
      <c r="N65" s="685">
        <f t="shared" si="10"/>
        <v>0</v>
      </c>
      <c r="O65" s="674"/>
      <c r="Q65" s="1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20" customFormat="1" ht="7.5" customHeight="1">
      <c r="A66" s="322"/>
      <c r="B66" s="480"/>
      <c r="C66" s="481"/>
      <c r="D66" s="481"/>
      <c r="E66" s="482"/>
      <c r="F66" s="483"/>
      <c r="G66" s="483"/>
      <c r="H66" s="484"/>
      <c r="I66" s="485"/>
      <c r="J66" s="485"/>
      <c r="K66" s="485"/>
      <c r="L66" s="485"/>
      <c r="M66" s="485"/>
      <c r="N66" s="486"/>
      <c r="O66" s="498"/>
      <c r="Q66" s="1"/>
    </row>
    <row r="67" spans="1:17" s="220" customFormat="1" ht="7.5" hidden="1" customHeight="1">
      <c r="A67" s="322"/>
      <c r="B67" s="456"/>
      <c r="C67" s="246"/>
      <c r="D67" s="246"/>
      <c r="F67" s="172"/>
      <c r="G67" s="172"/>
      <c r="H67" s="247"/>
      <c r="I67" s="247"/>
      <c r="J67" s="247"/>
      <c r="K67" s="247"/>
      <c r="L67" s="247"/>
      <c r="M67" s="247"/>
      <c r="N67" s="487"/>
      <c r="O67" s="471"/>
      <c r="Q67" s="1"/>
    </row>
    <row r="68" spans="1:17" s="220" customFormat="1" ht="12" customHeight="1">
      <c r="A68" s="322"/>
      <c r="B68" s="456" t="s">
        <v>51</v>
      </c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487"/>
      <c r="O68" s="471"/>
      <c r="Q68" s="1"/>
    </row>
    <row r="69" spans="1:17" s="220" customFormat="1" ht="30">
      <c r="A69" s="322"/>
      <c r="B69" s="457"/>
      <c r="C69" s="281" t="s">
        <v>78</v>
      </c>
      <c r="D69" s="134"/>
      <c r="F69" s="172"/>
      <c r="G69" s="172" t="s">
        <v>265</v>
      </c>
      <c r="H69" s="247"/>
      <c r="I69" s="247"/>
      <c r="J69" s="247"/>
      <c r="K69" s="247"/>
      <c r="L69" s="247"/>
      <c r="M69" s="247"/>
      <c r="N69" s="487"/>
      <c r="O69" s="471"/>
      <c r="Q69" s="1"/>
    </row>
    <row r="70" spans="1:17" s="220" customFormat="1">
      <c r="A70" s="322"/>
      <c r="B70" s="457"/>
      <c r="D70" s="166" t="s">
        <v>135</v>
      </c>
      <c r="E70" s="71"/>
      <c r="F70" s="171"/>
      <c r="G70" s="329">
        <f>'3) Staffing Plan'!D12</f>
        <v>0</v>
      </c>
      <c r="H70" s="247"/>
      <c r="I70" s="458">
        <v>0</v>
      </c>
      <c r="J70" s="458">
        <v>0</v>
      </c>
      <c r="K70" s="458">
        <v>0</v>
      </c>
      <c r="L70" s="458">
        <v>0</v>
      </c>
      <c r="M70" s="458">
        <v>0</v>
      </c>
      <c r="N70" s="488">
        <f t="shared" ref="N70:N75" si="11">SUM(I70:M70)</f>
        <v>0</v>
      </c>
      <c r="O70" s="674"/>
      <c r="Q70" s="1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20" customFormat="1">
      <c r="A71" s="322"/>
      <c r="B71" s="457"/>
      <c r="D71" s="166" t="s">
        <v>136</v>
      </c>
      <c r="E71" s="71"/>
      <c r="F71" s="171"/>
      <c r="G71" s="329">
        <f>'3) Staffing Plan'!D13</f>
        <v>0</v>
      </c>
      <c r="H71" s="247"/>
      <c r="I71" s="458">
        <v>0</v>
      </c>
      <c r="J71" s="458">
        <v>0</v>
      </c>
      <c r="K71" s="458">
        <v>0</v>
      </c>
      <c r="L71" s="458">
        <v>0</v>
      </c>
      <c r="M71" s="458">
        <v>0</v>
      </c>
      <c r="N71" s="488">
        <f t="shared" si="11"/>
        <v>0</v>
      </c>
      <c r="O71" s="674"/>
      <c r="Q71" s="1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20" customFormat="1">
      <c r="A72" s="322"/>
      <c r="B72" s="457"/>
      <c r="D72" s="166" t="s">
        <v>137</v>
      </c>
      <c r="E72" s="71"/>
      <c r="F72" s="171"/>
      <c r="G72" s="329">
        <f>'3) Staffing Plan'!D14</f>
        <v>0</v>
      </c>
      <c r="H72" s="247"/>
      <c r="I72" s="458">
        <v>0</v>
      </c>
      <c r="J72" s="458">
        <v>0</v>
      </c>
      <c r="K72" s="458">
        <v>0</v>
      </c>
      <c r="L72" s="458">
        <v>0</v>
      </c>
      <c r="M72" s="458">
        <v>0</v>
      </c>
      <c r="N72" s="488">
        <f t="shared" si="11"/>
        <v>0</v>
      </c>
      <c r="O72" s="674"/>
      <c r="Q72" s="1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20" customFormat="1">
      <c r="A73" s="322"/>
      <c r="B73" s="457"/>
      <c r="D73" s="166" t="s">
        <v>106</v>
      </c>
      <c r="E73" s="71"/>
      <c r="F73" s="171"/>
      <c r="G73" s="329">
        <f>'3) Staffing Plan'!D15</f>
        <v>0</v>
      </c>
      <c r="H73" s="247"/>
      <c r="I73" s="458">
        <v>0</v>
      </c>
      <c r="J73" s="458">
        <v>0</v>
      </c>
      <c r="K73" s="458">
        <v>0</v>
      </c>
      <c r="L73" s="458">
        <v>0</v>
      </c>
      <c r="M73" s="458">
        <v>0</v>
      </c>
      <c r="N73" s="488">
        <f t="shared" si="11"/>
        <v>0</v>
      </c>
      <c r="O73" s="674"/>
      <c r="Q73" s="1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20" customFormat="1">
      <c r="A74" s="322"/>
      <c r="B74" s="457"/>
      <c r="D74" s="166" t="s">
        <v>107</v>
      </c>
      <c r="E74" s="71"/>
      <c r="F74" s="171"/>
      <c r="G74" s="329">
        <f>'3) Staffing Plan'!D16</f>
        <v>0</v>
      </c>
      <c r="H74" s="247"/>
      <c r="I74" s="458">
        <v>0</v>
      </c>
      <c r="J74" s="458">
        <v>0</v>
      </c>
      <c r="K74" s="458">
        <v>0</v>
      </c>
      <c r="L74" s="458">
        <v>0</v>
      </c>
      <c r="M74" s="458">
        <v>0</v>
      </c>
      <c r="N74" s="488">
        <f t="shared" si="11"/>
        <v>0</v>
      </c>
      <c r="O74" s="674"/>
      <c r="Q74" s="1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20" customFormat="1" ht="18">
      <c r="A75" s="322"/>
      <c r="B75" s="457"/>
      <c r="D75" s="166" t="s">
        <v>138</v>
      </c>
      <c r="E75" s="71"/>
      <c r="F75" s="282"/>
      <c r="G75" s="330">
        <f>'3) Staffing Plan'!D17</f>
        <v>0</v>
      </c>
      <c r="H75" s="247"/>
      <c r="I75" s="459">
        <v>0</v>
      </c>
      <c r="J75" s="459">
        <v>0</v>
      </c>
      <c r="K75" s="459">
        <v>0</v>
      </c>
      <c r="L75" s="459">
        <v>0</v>
      </c>
      <c r="M75" s="459">
        <v>0</v>
      </c>
      <c r="N75" s="489">
        <f t="shared" si="11"/>
        <v>0</v>
      </c>
      <c r="O75" s="674"/>
      <c r="Q75" s="1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20" customFormat="1">
      <c r="A76" s="322"/>
      <c r="B76" s="457"/>
      <c r="C76" s="169" t="s">
        <v>77</v>
      </c>
      <c r="E76" s="71"/>
      <c r="F76" s="171"/>
      <c r="G76" s="329">
        <f>SUM(G70:G75)</f>
        <v>0</v>
      </c>
      <c r="H76" s="247"/>
      <c r="I76" s="283">
        <f t="shared" ref="I76:N76" si="12">SUM(I70:I75)</f>
        <v>0</v>
      </c>
      <c r="J76" s="283">
        <f t="shared" si="12"/>
        <v>0</v>
      </c>
      <c r="K76" s="283">
        <f t="shared" si="12"/>
        <v>0</v>
      </c>
      <c r="L76" s="283">
        <f t="shared" si="12"/>
        <v>0</v>
      </c>
      <c r="M76" s="283">
        <f t="shared" si="12"/>
        <v>0</v>
      </c>
      <c r="N76" s="490">
        <f t="shared" si="12"/>
        <v>0</v>
      </c>
      <c r="O76" s="674"/>
      <c r="Q76" s="1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20" customFormat="1" ht="7.5" customHeight="1">
      <c r="A77" s="322"/>
      <c r="B77" s="457"/>
      <c r="D77" s="71"/>
      <c r="E77" s="71"/>
      <c r="F77" s="171"/>
      <c r="G77" s="331"/>
      <c r="H77" s="247"/>
      <c r="I77" s="247"/>
      <c r="J77" s="247"/>
      <c r="K77" s="247"/>
      <c r="L77" s="247"/>
      <c r="M77" s="247"/>
      <c r="N77" s="487"/>
      <c r="O77" s="471"/>
      <c r="Q77" s="1"/>
    </row>
    <row r="78" spans="1:17" s="220" customFormat="1" ht="12" customHeight="1">
      <c r="A78" s="322"/>
      <c r="B78" s="457"/>
      <c r="C78" s="281" t="s">
        <v>79</v>
      </c>
      <c r="D78" s="134"/>
      <c r="F78" s="172"/>
      <c r="G78" s="332"/>
      <c r="H78" s="247"/>
      <c r="I78" s="247"/>
      <c r="J78" s="247"/>
      <c r="K78" s="247"/>
      <c r="L78" s="247"/>
      <c r="M78" s="247"/>
      <c r="N78" s="487"/>
      <c r="O78" s="471"/>
      <c r="Q78" s="1"/>
    </row>
    <row r="79" spans="1:17" s="220" customFormat="1">
      <c r="A79" s="322"/>
      <c r="B79" s="457"/>
      <c r="D79" s="166" t="s">
        <v>52</v>
      </c>
      <c r="E79" s="71"/>
      <c r="F79" s="171"/>
      <c r="G79" s="329">
        <f>'3) Staffing Plan'!D21</f>
        <v>0</v>
      </c>
      <c r="H79" s="333"/>
      <c r="I79" s="458">
        <v>0</v>
      </c>
      <c r="J79" s="458">
        <v>0</v>
      </c>
      <c r="K79" s="458">
        <v>0</v>
      </c>
      <c r="L79" s="458">
        <v>0</v>
      </c>
      <c r="M79" s="458">
        <v>0</v>
      </c>
      <c r="N79" s="488">
        <f t="shared" ref="N79:N85" si="13">SUM(I79:M79)</f>
        <v>0</v>
      </c>
      <c r="O79" s="674"/>
      <c r="Q79" s="1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20" customFormat="1">
      <c r="A80" s="322"/>
      <c r="B80" s="457"/>
      <c r="D80" s="166" t="s">
        <v>53</v>
      </c>
      <c r="E80" s="71"/>
      <c r="F80" s="171"/>
      <c r="G80" s="329">
        <f>'3) Staffing Plan'!D22</f>
        <v>0</v>
      </c>
      <c r="H80" s="333"/>
      <c r="I80" s="458">
        <v>0</v>
      </c>
      <c r="J80" s="458">
        <v>0</v>
      </c>
      <c r="K80" s="458">
        <v>0</v>
      </c>
      <c r="L80" s="458">
        <v>0</v>
      </c>
      <c r="M80" s="458">
        <v>0</v>
      </c>
      <c r="N80" s="488">
        <f t="shared" si="13"/>
        <v>0</v>
      </c>
      <c r="O80" s="674"/>
      <c r="Q80" s="1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20" customFormat="1">
      <c r="A81" s="322"/>
      <c r="B81" s="457"/>
      <c r="D81" s="166" t="s">
        <v>10</v>
      </c>
      <c r="E81" s="71"/>
      <c r="F81" s="171"/>
      <c r="G81" s="329">
        <f>'3) Staffing Plan'!D23</f>
        <v>0</v>
      </c>
      <c r="H81" s="333"/>
      <c r="I81" s="458">
        <v>0</v>
      </c>
      <c r="J81" s="458">
        <v>0</v>
      </c>
      <c r="K81" s="458">
        <v>0</v>
      </c>
      <c r="L81" s="458">
        <v>0</v>
      </c>
      <c r="M81" s="458">
        <v>0</v>
      </c>
      <c r="N81" s="488">
        <f t="shared" si="13"/>
        <v>0</v>
      </c>
      <c r="O81" s="674"/>
      <c r="Q81" s="1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20" customFormat="1">
      <c r="A82" s="322"/>
      <c r="B82" s="457"/>
      <c r="D82" s="166" t="s">
        <v>11</v>
      </c>
      <c r="E82" s="71"/>
      <c r="F82" s="171"/>
      <c r="G82" s="329">
        <f>'3) Staffing Plan'!D24</f>
        <v>0</v>
      </c>
      <c r="H82" s="333"/>
      <c r="I82" s="458">
        <v>0</v>
      </c>
      <c r="J82" s="458">
        <v>0</v>
      </c>
      <c r="K82" s="458">
        <v>0</v>
      </c>
      <c r="L82" s="458">
        <v>0</v>
      </c>
      <c r="M82" s="458">
        <v>0</v>
      </c>
      <c r="N82" s="488">
        <f t="shared" si="13"/>
        <v>0</v>
      </c>
      <c r="O82" s="674"/>
      <c r="Q82" s="1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20" customFormat="1">
      <c r="A83" s="322"/>
      <c r="B83" s="457"/>
      <c r="D83" s="166" t="s">
        <v>12</v>
      </c>
      <c r="E83" s="71"/>
      <c r="F83" s="171"/>
      <c r="G83" s="329">
        <f>'3) Staffing Plan'!D25</f>
        <v>0</v>
      </c>
      <c r="H83" s="333"/>
      <c r="I83" s="458">
        <v>0</v>
      </c>
      <c r="J83" s="458">
        <v>0</v>
      </c>
      <c r="K83" s="458">
        <v>0</v>
      </c>
      <c r="L83" s="458">
        <v>0</v>
      </c>
      <c r="M83" s="458">
        <v>0</v>
      </c>
      <c r="N83" s="488">
        <f t="shared" si="13"/>
        <v>0</v>
      </c>
      <c r="O83" s="674"/>
      <c r="Q83" s="1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20" customFormat="1">
      <c r="A84" s="322"/>
      <c r="B84" s="457"/>
      <c r="D84" s="166" t="s">
        <v>13</v>
      </c>
      <c r="E84" s="71"/>
      <c r="F84" s="171"/>
      <c r="G84" s="329">
        <f>'3) Staffing Plan'!D26</f>
        <v>0</v>
      </c>
      <c r="H84" s="333"/>
      <c r="I84" s="458">
        <v>0</v>
      </c>
      <c r="J84" s="458">
        <v>0</v>
      </c>
      <c r="K84" s="458">
        <v>0</v>
      </c>
      <c r="L84" s="458">
        <v>0</v>
      </c>
      <c r="M84" s="458">
        <v>0</v>
      </c>
      <c r="N84" s="488">
        <f t="shared" si="13"/>
        <v>0</v>
      </c>
      <c r="O84" s="674"/>
      <c r="Q84" s="1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20" customFormat="1">
      <c r="A85" s="322"/>
      <c r="B85" s="457"/>
      <c r="D85" s="166" t="s">
        <v>75</v>
      </c>
      <c r="E85" s="71"/>
      <c r="F85" s="171"/>
      <c r="G85" s="329">
        <f>'3) Staffing Plan'!D27</f>
        <v>0</v>
      </c>
      <c r="H85" s="333"/>
      <c r="I85" s="458">
        <v>0</v>
      </c>
      <c r="J85" s="458">
        <v>0</v>
      </c>
      <c r="K85" s="458">
        <v>0</v>
      </c>
      <c r="L85" s="458">
        <v>0</v>
      </c>
      <c r="M85" s="458">
        <v>0</v>
      </c>
      <c r="N85" s="488">
        <f t="shared" si="13"/>
        <v>0</v>
      </c>
      <c r="O85" s="674"/>
      <c r="Q85" s="1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20" customFormat="1" ht="18">
      <c r="A86" s="322"/>
      <c r="B86" s="457"/>
      <c r="D86" s="169" t="s">
        <v>30</v>
      </c>
      <c r="E86" s="71"/>
      <c r="F86" s="282"/>
      <c r="G86" s="330">
        <f>'3) Staffing Plan'!D28</f>
        <v>0</v>
      </c>
      <c r="H86" s="333"/>
      <c r="I86" s="459">
        <v>0</v>
      </c>
      <c r="J86" s="459">
        <v>0</v>
      </c>
      <c r="K86" s="459">
        <v>0</v>
      </c>
      <c r="L86" s="459">
        <v>0</v>
      </c>
      <c r="M86" s="459">
        <v>0</v>
      </c>
      <c r="N86" s="489">
        <f>SUM(I86:M86)</f>
        <v>0</v>
      </c>
      <c r="O86" s="674"/>
      <c r="Q86" s="1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20" customFormat="1">
      <c r="A87" s="322"/>
      <c r="B87" s="457"/>
      <c r="C87" s="169" t="s">
        <v>80</v>
      </c>
      <c r="E87" s="71"/>
      <c r="F87" s="171"/>
      <c r="G87" s="329">
        <f>SUM(G79:G86)</f>
        <v>0</v>
      </c>
      <c r="H87" s="333"/>
      <c r="I87" s="283">
        <f t="shared" ref="I87:N87" si="14">SUM(I79:I86)</f>
        <v>0</v>
      </c>
      <c r="J87" s="283">
        <f t="shared" si="14"/>
        <v>0</v>
      </c>
      <c r="K87" s="283">
        <f t="shared" si="14"/>
        <v>0</v>
      </c>
      <c r="L87" s="283">
        <f t="shared" si="14"/>
        <v>0</v>
      </c>
      <c r="M87" s="283">
        <f t="shared" si="14"/>
        <v>0</v>
      </c>
      <c r="N87" s="490">
        <f t="shared" si="14"/>
        <v>0</v>
      </c>
      <c r="O87" s="674"/>
      <c r="Q87" s="1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20" customFormat="1" ht="7.5" customHeight="1">
      <c r="A88" s="322"/>
      <c r="B88" s="457"/>
      <c r="D88" s="71"/>
      <c r="E88" s="71"/>
      <c r="F88" s="171"/>
      <c r="G88" s="331"/>
      <c r="H88" s="247"/>
      <c r="I88" s="247"/>
      <c r="J88" s="247"/>
      <c r="K88" s="247"/>
      <c r="L88" s="247"/>
      <c r="M88" s="247"/>
      <c r="N88" s="487"/>
      <c r="O88" s="471"/>
      <c r="Q88" s="1"/>
    </row>
    <row r="89" spans="1:17" s="220" customFormat="1" ht="12" customHeight="1">
      <c r="A89" s="322"/>
      <c r="B89" s="457"/>
      <c r="C89" s="281" t="s">
        <v>81</v>
      </c>
      <c r="D89" s="134"/>
      <c r="F89" s="174"/>
      <c r="G89" s="334"/>
      <c r="H89" s="247"/>
      <c r="I89" s="247"/>
      <c r="J89" s="247"/>
      <c r="K89" s="247"/>
      <c r="L89" s="247"/>
      <c r="M89" s="247"/>
      <c r="N89" s="487"/>
      <c r="O89" s="471"/>
      <c r="Q89" s="1"/>
    </row>
    <row r="90" spans="1:17" s="220" customFormat="1">
      <c r="A90" s="322"/>
      <c r="B90" s="457"/>
      <c r="D90" s="166" t="s">
        <v>108</v>
      </c>
      <c r="E90" s="71"/>
      <c r="F90" s="171"/>
      <c r="G90" s="329">
        <f>'3) Staffing Plan'!D32</f>
        <v>0</v>
      </c>
      <c r="H90" s="247"/>
      <c r="I90" s="458">
        <v>0</v>
      </c>
      <c r="J90" s="458">
        <v>0</v>
      </c>
      <c r="K90" s="458">
        <v>0</v>
      </c>
      <c r="L90" s="458">
        <v>0</v>
      </c>
      <c r="M90" s="458">
        <v>0</v>
      </c>
      <c r="N90" s="488">
        <f>SUM(I90:M90)</f>
        <v>0</v>
      </c>
      <c r="O90" s="674"/>
      <c r="Q90" s="1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20" customFormat="1">
      <c r="A91" s="322"/>
      <c r="B91" s="457"/>
      <c r="D91" s="166" t="s">
        <v>109</v>
      </c>
      <c r="E91" s="71"/>
      <c r="F91" s="171"/>
      <c r="G91" s="329">
        <f>'3) Staffing Plan'!D33</f>
        <v>0</v>
      </c>
      <c r="H91" s="247"/>
      <c r="I91" s="458">
        <v>0</v>
      </c>
      <c r="J91" s="458">
        <v>0</v>
      </c>
      <c r="K91" s="458">
        <v>0</v>
      </c>
      <c r="L91" s="458">
        <v>0</v>
      </c>
      <c r="M91" s="458">
        <v>0</v>
      </c>
      <c r="N91" s="488">
        <f>SUM(I91:M91)</f>
        <v>0</v>
      </c>
      <c r="O91" s="674"/>
      <c r="Q91" s="1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20" customFormat="1">
      <c r="A92" s="322"/>
      <c r="B92" s="457"/>
      <c r="D92" s="166" t="s">
        <v>110</v>
      </c>
      <c r="E92" s="71"/>
      <c r="F92" s="171"/>
      <c r="G92" s="329">
        <f>'3) Staffing Plan'!D34</f>
        <v>0</v>
      </c>
      <c r="H92" s="247"/>
      <c r="I92" s="458">
        <v>0</v>
      </c>
      <c r="J92" s="458">
        <v>0</v>
      </c>
      <c r="K92" s="458">
        <v>0</v>
      </c>
      <c r="L92" s="458">
        <v>0</v>
      </c>
      <c r="M92" s="458">
        <v>0</v>
      </c>
      <c r="N92" s="488">
        <f>SUM(I92:M92)</f>
        <v>0</v>
      </c>
      <c r="O92" s="674"/>
      <c r="Q92" s="1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20" customFormat="1">
      <c r="A93" s="322"/>
      <c r="B93" s="457"/>
      <c r="D93" s="166" t="s">
        <v>7</v>
      </c>
      <c r="E93" s="71"/>
      <c r="F93" s="171"/>
      <c r="G93" s="329">
        <f>'3) Staffing Plan'!D35</f>
        <v>0</v>
      </c>
      <c r="H93" s="247"/>
      <c r="I93" s="458">
        <v>0</v>
      </c>
      <c r="J93" s="458">
        <v>0</v>
      </c>
      <c r="K93" s="458">
        <v>0</v>
      </c>
      <c r="L93" s="458">
        <v>0</v>
      </c>
      <c r="M93" s="458">
        <v>0</v>
      </c>
      <c r="N93" s="488">
        <f>SUM(I93:M93)</f>
        <v>0</v>
      </c>
      <c r="O93" s="674"/>
      <c r="Q93" s="1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20" customFormat="1" ht="18">
      <c r="A94" s="322"/>
      <c r="B94" s="457"/>
      <c r="D94" s="166" t="s">
        <v>30</v>
      </c>
      <c r="E94" s="71"/>
      <c r="F94" s="282"/>
      <c r="G94" s="330">
        <f>'3) Staffing Plan'!D36</f>
        <v>0</v>
      </c>
      <c r="H94" s="247"/>
      <c r="I94" s="459">
        <v>0</v>
      </c>
      <c r="J94" s="459">
        <v>0</v>
      </c>
      <c r="K94" s="459">
        <v>0</v>
      </c>
      <c r="L94" s="459">
        <v>0</v>
      </c>
      <c r="M94" s="459">
        <v>0</v>
      </c>
      <c r="N94" s="489">
        <f>SUM(I94:M94)</f>
        <v>0</v>
      </c>
      <c r="O94" s="674"/>
      <c r="Q94" s="1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20" customFormat="1">
      <c r="A95" s="322"/>
      <c r="B95" s="457"/>
      <c r="C95" s="169" t="s">
        <v>82</v>
      </c>
      <c r="E95" s="71"/>
      <c r="F95" s="171"/>
      <c r="G95" s="167">
        <f>SUM(G90:G94)</f>
        <v>0</v>
      </c>
      <c r="H95" s="247"/>
      <c r="I95" s="447">
        <f t="shared" ref="I95:N95" si="15">SUM(I90:I94)</f>
        <v>0</v>
      </c>
      <c r="J95" s="283">
        <f t="shared" si="15"/>
        <v>0</v>
      </c>
      <c r="K95" s="283">
        <f t="shared" si="15"/>
        <v>0</v>
      </c>
      <c r="L95" s="283">
        <f t="shared" si="15"/>
        <v>0</v>
      </c>
      <c r="M95" s="283">
        <f t="shared" si="15"/>
        <v>0</v>
      </c>
      <c r="N95" s="490">
        <f t="shared" si="15"/>
        <v>0</v>
      </c>
      <c r="O95" s="674"/>
      <c r="Q95" s="1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20" customFormat="1" ht="7.5" customHeight="1">
      <c r="A96" s="322"/>
      <c r="B96" s="457"/>
      <c r="D96" s="71"/>
      <c r="E96" s="71"/>
      <c r="F96" s="171"/>
      <c r="G96" s="171"/>
      <c r="H96" s="247"/>
      <c r="I96" s="265"/>
      <c r="J96" s="265"/>
      <c r="K96" s="265"/>
      <c r="L96" s="265"/>
      <c r="M96" s="265"/>
      <c r="N96" s="491"/>
      <c r="O96" s="471"/>
      <c r="Q96" s="1"/>
    </row>
    <row r="97" spans="1:17" s="220" customFormat="1">
      <c r="A97" s="322"/>
      <c r="B97" s="457"/>
      <c r="C97" s="175" t="s">
        <v>83</v>
      </c>
      <c r="D97" s="134"/>
      <c r="E97" s="134"/>
      <c r="F97" s="247"/>
      <c r="G97" s="404">
        <f>G76+G87+G95</f>
        <v>0</v>
      </c>
      <c r="H97" s="247"/>
      <c r="I97" s="404">
        <f t="shared" ref="I97:N97" si="16">I76+I87+I95</f>
        <v>0</v>
      </c>
      <c r="J97" s="257">
        <f t="shared" si="16"/>
        <v>0</v>
      </c>
      <c r="K97" s="257">
        <f t="shared" si="16"/>
        <v>0</v>
      </c>
      <c r="L97" s="257">
        <f t="shared" si="16"/>
        <v>0</v>
      </c>
      <c r="M97" s="257">
        <f t="shared" si="16"/>
        <v>0</v>
      </c>
      <c r="N97" s="488">
        <f t="shared" si="16"/>
        <v>0</v>
      </c>
      <c r="O97" s="674"/>
      <c r="Q97" s="1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20" customFormat="1" ht="7.5" customHeight="1">
      <c r="A98" s="322"/>
      <c r="B98" s="457"/>
      <c r="D98" s="71"/>
      <c r="E98" s="71"/>
      <c r="F98" s="171"/>
      <c r="G98" s="171"/>
      <c r="H98" s="247"/>
      <c r="I98" s="247"/>
      <c r="J98" s="265"/>
      <c r="K98" s="265"/>
      <c r="L98" s="265"/>
      <c r="M98" s="265"/>
      <c r="N98" s="491"/>
      <c r="O98" s="471"/>
      <c r="Q98" s="1"/>
    </row>
    <row r="99" spans="1:17" s="220" customFormat="1" ht="12" customHeight="1">
      <c r="A99" s="322"/>
      <c r="B99" s="457"/>
      <c r="C99" s="281" t="s">
        <v>84</v>
      </c>
      <c r="D99" s="134"/>
      <c r="E99" s="134"/>
      <c r="F99" s="174"/>
      <c r="G99" s="174"/>
      <c r="H99" s="247"/>
      <c r="I99" s="247"/>
      <c r="J99" s="247"/>
      <c r="K99" s="247"/>
      <c r="L99" s="247"/>
      <c r="M99" s="247"/>
      <c r="N99" s="487"/>
      <c r="O99" s="471"/>
      <c r="Q99" s="1"/>
    </row>
    <row r="100" spans="1:17" s="220" customFormat="1">
      <c r="A100" s="322"/>
      <c r="B100" s="457"/>
      <c r="D100" s="166" t="s">
        <v>14</v>
      </c>
      <c r="E100" s="134"/>
      <c r="F100" s="174"/>
      <c r="G100" s="174"/>
      <c r="H100" s="247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488">
        <f>SUM(I100:M100)</f>
        <v>0</v>
      </c>
      <c r="O100" s="674"/>
      <c r="Q100" s="1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20" customFormat="1">
      <c r="A101" s="322"/>
      <c r="B101" s="457"/>
      <c r="D101" s="71" t="s">
        <v>71</v>
      </c>
      <c r="E101" s="134"/>
      <c r="F101" s="174"/>
      <c r="G101" s="174"/>
      <c r="H101" s="247"/>
      <c r="I101" s="458">
        <v>0</v>
      </c>
      <c r="J101" s="458">
        <v>0</v>
      </c>
      <c r="K101" s="458">
        <v>0</v>
      </c>
      <c r="L101" s="458">
        <v>0</v>
      </c>
      <c r="M101" s="458">
        <v>0</v>
      </c>
      <c r="N101" s="488">
        <f>SUM(I101:M101)</f>
        <v>0</v>
      </c>
      <c r="O101" s="674"/>
      <c r="Q101" s="1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20" customFormat="1" ht="18">
      <c r="A102" s="322"/>
      <c r="B102" s="457"/>
      <c r="D102" s="166" t="s">
        <v>60</v>
      </c>
      <c r="E102" s="134"/>
      <c r="F102" s="174"/>
      <c r="G102" s="174"/>
      <c r="H102" s="247"/>
      <c r="I102" s="362">
        <v>0</v>
      </c>
      <c r="J102" s="459">
        <v>0</v>
      </c>
      <c r="K102" s="459">
        <v>0</v>
      </c>
      <c r="L102" s="459">
        <v>0</v>
      </c>
      <c r="M102" s="459">
        <v>0</v>
      </c>
      <c r="N102" s="489">
        <f>SUM(I102:M102)</f>
        <v>0</v>
      </c>
      <c r="O102" s="674"/>
      <c r="Q102" s="1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20" customFormat="1">
      <c r="A103" s="322"/>
      <c r="B103" s="457"/>
      <c r="C103" s="169" t="s">
        <v>85</v>
      </c>
      <c r="D103" s="134"/>
      <c r="E103" s="134"/>
      <c r="F103" s="174"/>
      <c r="G103" s="174"/>
      <c r="H103" s="247"/>
      <c r="I103" s="447">
        <f t="shared" ref="I103:N103" si="17">SUM(I99:I102)</f>
        <v>0</v>
      </c>
      <c r="J103" s="257">
        <f t="shared" si="17"/>
        <v>0</v>
      </c>
      <c r="K103" s="257">
        <f t="shared" si="17"/>
        <v>0</v>
      </c>
      <c r="L103" s="257">
        <f t="shared" si="17"/>
        <v>0</v>
      </c>
      <c r="M103" s="257">
        <f t="shared" si="17"/>
        <v>0</v>
      </c>
      <c r="N103" s="488">
        <f t="shared" si="17"/>
        <v>0</v>
      </c>
      <c r="O103" s="674"/>
      <c r="Q103" s="1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20" customFormat="1" ht="7.5" customHeight="1">
      <c r="A104" s="322"/>
      <c r="B104" s="457"/>
      <c r="D104" s="71"/>
      <c r="E104" s="71"/>
      <c r="F104" s="171"/>
      <c r="G104" s="171"/>
      <c r="H104" s="247"/>
      <c r="I104" s="247"/>
      <c r="J104" s="265"/>
      <c r="K104" s="265"/>
      <c r="L104" s="265"/>
      <c r="M104" s="265"/>
      <c r="N104" s="491"/>
      <c r="O104" s="471"/>
      <c r="Q104" s="1"/>
    </row>
    <row r="105" spans="1:17" s="220" customFormat="1">
      <c r="A105" s="322"/>
      <c r="B105" s="457"/>
      <c r="C105" s="175" t="s">
        <v>86</v>
      </c>
      <c r="D105" s="134"/>
      <c r="E105" s="134"/>
      <c r="F105" s="247"/>
      <c r="G105" s="404">
        <f>G97</f>
        <v>0</v>
      </c>
      <c r="H105" s="247"/>
      <c r="I105" s="447">
        <f t="shared" ref="I105:N105" si="18">I97+I103</f>
        <v>0</v>
      </c>
      <c r="J105" s="447">
        <f t="shared" si="18"/>
        <v>0</v>
      </c>
      <c r="K105" s="447">
        <f t="shared" si="18"/>
        <v>0</v>
      </c>
      <c r="L105" s="447">
        <f t="shared" si="18"/>
        <v>0</v>
      </c>
      <c r="M105" s="447">
        <f t="shared" si="18"/>
        <v>0</v>
      </c>
      <c r="N105" s="488">
        <f t="shared" si="18"/>
        <v>0</v>
      </c>
      <c r="O105" s="674"/>
      <c r="Q105" s="1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20" customFormat="1" ht="7.5" customHeight="1">
      <c r="A106" s="322"/>
      <c r="B106" s="457"/>
      <c r="E106" s="71"/>
      <c r="F106" s="171"/>
      <c r="G106" s="171"/>
      <c r="H106" s="247"/>
      <c r="I106" s="265"/>
      <c r="J106" s="265"/>
      <c r="K106" s="265"/>
      <c r="L106" s="265"/>
      <c r="M106" s="265"/>
      <c r="N106" s="491"/>
      <c r="O106" s="471"/>
      <c r="Q106" s="1"/>
    </row>
    <row r="107" spans="1:17" s="220" customFormat="1" ht="12" customHeight="1">
      <c r="A107" s="322"/>
      <c r="B107" s="457"/>
      <c r="C107" s="281" t="s">
        <v>87</v>
      </c>
      <c r="E107" s="71"/>
      <c r="F107" s="171"/>
      <c r="G107" s="171"/>
      <c r="H107" s="247"/>
      <c r="I107" s="247"/>
      <c r="J107" s="247"/>
      <c r="K107" s="247"/>
      <c r="L107" s="247"/>
      <c r="M107" s="247"/>
      <c r="N107" s="487"/>
      <c r="O107" s="471"/>
      <c r="Q107" s="1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20" customFormat="1">
      <c r="A108" s="322"/>
      <c r="B108" s="457"/>
      <c r="D108" s="134" t="s">
        <v>67</v>
      </c>
      <c r="E108" s="71"/>
      <c r="F108" s="171"/>
      <c r="G108" s="171"/>
      <c r="H108" s="247"/>
      <c r="I108" s="458">
        <v>0</v>
      </c>
      <c r="J108" s="458">
        <v>0</v>
      </c>
      <c r="K108" s="458">
        <v>0</v>
      </c>
      <c r="L108" s="458">
        <v>0</v>
      </c>
      <c r="M108" s="458">
        <v>0</v>
      </c>
      <c r="N108" s="488">
        <f t="shared" ref="N108:N116" si="19">SUM(I108:M108)</f>
        <v>0</v>
      </c>
      <c r="O108" s="674"/>
      <c r="Q108" s="1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20" customFormat="1">
      <c r="A109" s="322"/>
      <c r="B109" s="457"/>
      <c r="D109" s="166" t="s">
        <v>5</v>
      </c>
      <c r="E109" s="71"/>
      <c r="F109" s="171"/>
      <c r="G109" s="171"/>
      <c r="H109" s="247"/>
      <c r="I109" s="458">
        <v>0</v>
      </c>
      <c r="J109" s="458">
        <v>0</v>
      </c>
      <c r="K109" s="458">
        <v>0</v>
      </c>
      <c r="L109" s="458">
        <v>0</v>
      </c>
      <c r="M109" s="458">
        <v>0</v>
      </c>
      <c r="N109" s="488">
        <f t="shared" si="19"/>
        <v>0</v>
      </c>
      <c r="O109" s="674"/>
      <c r="Q109" s="1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20" customFormat="1">
      <c r="A110" s="322"/>
      <c r="B110" s="457"/>
      <c r="D110" s="166" t="s">
        <v>68</v>
      </c>
      <c r="E110" s="71"/>
      <c r="F110" s="171"/>
      <c r="G110" s="171"/>
      <c r="H110" s="247"/>
      <c r="I110" s="458">
        <v>0</v>
      </c>
      <c r="J110" s="458">
        <v>0</v>
      </c>
      <c r="K110" s="458">
        <v>0</v>
      </c>
      <c r="L110" s="458">
        <v>0</v>
      </c>
      <c r="M110" s="458">
        <v>0</v>
      </c>
      <c r="N110" s="488">
        <f t="shared" si="19"/>
        <v>0</v>
      </c>
      <c r="O110" s="674"/>
      <c r="Q110" s="1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20" customFormat="1">
      <c r="A111" s="322"/>
      <c r="B111" s="457"/>
      <c r="D111" s="166" t="s">
        <v>15</v>
      </c>
      <c r="E111" s="71"/>
      <c r="F111" s="171"/>
      <c r="G111" s="171"/>
      <c r="H111" s="247"/>
      <c r="I111" s="458">
        <v>0</v>
      </c>
      <c r="J111" s="458">
        <v>0</v>
      </c>
      <c r="K111" s="458">
        <v>0</v>
      </c>
      <c r="L111" s="458">
        <v>0</v>
      </c>
      <c r="M111" s="458">
        <v>0</v>
      </c>
      <c r="N111" s="488">
        <f t="shared" si="19"/>
        <v>0</v>
      </c>
      <c r="O111" s="674"/>
      <c r="Q111" s="1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20" customFormat="1">
      <c r="A112" s="322"/>
      <c r="B112" s="457"/>
      <c r="D112" s="166" t="s">
        <v>59</v>
      </c>
      <c r="E112" s="71"/>
      <c r="F112" s="171"/>
      <c r="G112" s="171"/>
      <c r="H112" s="247"/>
      <c r="I112" s="458">
        <v>0</v>
      </c>
      <c r="J112" s="458">
        <v>0</v>
      </c>
      <c r="K112" s="458">
        <v>0</v>
      </c>
      <c r="L112" s="458">
        <v>0</v>
      </c>
      <c r="M112" s="458">
        <v>0</v>
      </c>
      <c r="N112" s="488">
        <f t="shared" si="19"/>
        <v>0</v>
      </c>
      <c r="O112" s="674"/>
      <c r="Q112" s="1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20" customFormat="1">
      <c r="A113" s="322"/>
      <c r="B113" s="457"/>
      <c r="D113" s="166" t="s">
        <v>16</v>
      </c>
      <c r="E113" s="71"/>
      <c r="F113" s="171"/>
      <c r="G113" s="171"/>
      <c r="H113" s="247"/>
      <c r="I113" s="458">
        <v>0</v>
      </c>
      <c r="J113" s="458">
        <v>0</v>
      </c>
      <c r="K113" s="458">
        <v>0</v>
      </c>
      <c r="L113" s="458">
        <v>0</v>
      </c>
      <c r="M113" s="458">
        <v>0</v>
      </c>
      <c r="N113" s="488">
        <f t="shared" si="19"/>
        <v>0</v>
      </c>
      <c r="O113" s="674"/>
      <c r="Q113" s="1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20" customFormat="1">
      <c r="A114" s="322"/>
      <c r="B114" s="457"/>
      <c r="D114" s="166" t="s">
        <v>17</v>
      </c>
      <c r="E114" s="71"/>
      <c r="F114" s="171"/>
      <c r="G114" s="171"/>
      <c r="H114" s="247"/>
      <c r="I114" s="458">
        <v>0</v>
      </c>
      <c r="J114" s="458">
        <v>0</v>
      </c>
      <c r="K114" s="458">
        <v>0</v>
      </c>
      <c r="L114" s="458">
        <v>0</v>
      </c>
      <c r="M114" s="458">
        <v>0</v>
      </c>
      <c r="N114" s="488">
        <f t="shared" si="19"/>
        <v>0</v>
      </c>
      <c r="O114" s="674"/>
      <c r="Q114" s="1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20" customFormat="1">
      <c r="A115" s="322"/>
      <c r="B115" s="457"/>
      <c r="D115" s="166" t="s">
        <v>70</v>
      </c>
      <c r="E115" s="71"/>
      <c r="F115" s="171"/>
      <c r="G115" s="171"/>
      <c r="H115" s="247"/>
      <c r="I115" s="458">
        <v>0</v>
      </c>
      <c r="J115" s="458">
        <v>0</v>
      </c>
      <c r="K115" s="458">
        <v>0</v>
      </c>
      <c r="L115" s="458">
        <v>0</v>
      </c>
      <c r="M115" s="458">
        <v>0</v>
      </c>
      <c r="N115" s="488">
        <f t="shared" si="19"/>
        <v>0</v>
      </c>
      <c r="O115" s="674"/>
      <c r="Q115" s="1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20" customFormat="1" ht="18">
      <c r="A116" s="322"/>
      <c r="B116" s="457"/>
      <c r="D116" s="134" t="s">
        <v>69</v>
      </c>
      <c r="E116" s="71"/>
      <c r="F116" s="171"/>
      <c r="G116" s="171"/>
      <c r="H116" s="247"/>
      <c r="I116" s="459">
        <v>0</v>
      </c>
      <c r="J116" s="459">
        <v>0</v>
      </c>
      <c r="K116" s="459">
        <v>0</v>
      </c>
      <c r="L116" s="459">
        <v>0</v>
      </c>
      <c r="M116" s="459">
        <v>0</v>
      </c>
      <c r="N116" s="489">
        <f t="shared" si="19"/>
        <v>0</v>
      </c>
      <c r="O116" s="674"/>
      <c r="Q116" s="1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20" customFormat="1" ht="15.5" thickBot="1">
      <c r="A117" s="322"/>
      <c r="B117" s="492"/>
      <c r="C117" s="493" t="s">
        <v>88</v>
      </c>
      <c r="D117" s="474"/>
      <c r="E117" s="494"/>
      <c r="F117" s="495"/>
      <c r="G117" s="495"/>
      <c r="H117" s="476"/>
      <c r="I117" s="496">
        <f t="shared" ref="I117:N117" si="20">SUM(I108:I116)</f>
        <v>0</v>
      </c>
      <c r="J117" s="496">
        <f t="shared" si="20"/>
        <v>0</v>
      </c>
      <c r="K117" s="496">
        <f t="shared" si="20"/>
        <v>0</v>
      </c>
      <c r="L117" s="496">
        <f t="shared" si="20"/>
        <v>0</v>
      </c>
      <c r="M117" s="496">
        <f t="shared" si="20"/>
        <v>0</v>
      </c>
      <c r="N117" s="497">
        <f t="shared" si="20"/>
        <v>0</v>
      </c>
      <c r="O117" s="674"/>
      <c r="Q117" s="1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20" customFormat="1" ht="7.5" customHeight="1">
      <c r="A118" s="322"/>
      <c r="B118" s="499"/>
      <c r="C118" s="482"/>
      <c r="D118" s="500"/>
      <c r="E118" s="500"/>
      <c r="F118" s="501"/>
      <c r="G118" s="501"/>
      <c r="H118" s="484"/>
      <c r="I118" s="484"/>
      <c r="J118" s="484"/>
      <c r="K118" s="484"/>
      <c r="L118" s="484"/>
      <c r="M118" s="484"/>
      <c r="N118" s="686"/>
      <c r="O118" s="498"/>
      <c r="Q118" s="1"/>
    </row>
    <row r="119" spans="1:17" s="220" customFormat="1" ht="12" customHeight="1">
      <c r="A119" s="322"/>
      <c r="B119" s="457"/>
      <c r="C119" s="281" t="s">
        <v>89</v>
      </c>
      <c r="D119" s="71"/>
      <c r="E119" s="71"/>
      <c r="F119" s="171"/>
      <c r="G119" s="171"/>
      <c r="H119" s="247"/>
      <c r="I119" s="247"/>
      <c r="J119" s="247"/>
      <c r="K119" s="247"/>
      <c r="L119" s="247"/>
      <c r="M119" s="247"/>
      <c r="N119" s="487"/>
      <c r="O119" s="471"/>
      <c r="Q119" s="1"/>
    </row>
    <row r="120" spans="1:17" s="220" customFormat="1">
      <c r="A120" s="322"/>
      <c r="B120" s="457"/>
      <c r="D120" s="166" t="s">
        <v>1</v>
      </c>
      <c r="E120" s="134"/>
      <c r="F120" s="174"/>
      <c r="G120" s="174"/>
      <c r="H120" s="247"/>
      <c r="I120" s="458">
        <v>0</v>
      </c>
      <c r="J120" s="458">
        <v>0</v>
      </c>
      <c r="K120" s="458">
        <v>0</v>
      </c>
      <c r="L120" s="458">
        <v>0</v>
      </c>
      <c r="M120" s="458">
        <v>0</v>
      </c>
      <c r="N120" s="488">
        <f t="shared" ref="N120:N139" si="21">SUM(I120:M120)</f>
        <v>0</v>
      </c>
      <c r="O120" s="674"/>
      <c r="Q120" s="1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20" customFormat="1">
      <c r="A121" s="322"/>
      <c r="B121" s="457"/>
      <c r="D121" s="166" t="s">
        <v>73</v>
      </c>
      <c r="E121" s="134"/>
      <c r="F121" s="174"/>
      <c r="G121" s="174"/>
      <c r="H121" s="247"/>
      <c r="I121" s="458">
        <v>0</v>
      </c>
      <c r="J121" s="458">
        <v>0</v>
      </c>
      <c r="K121" s="458">
        <v>0</v>
      </c>
      <c r="L121" s="458">
        <v>0</v>
      </c>
      <c r="M121" s="458">
        <v>0</v>
      </c>
      <c r="N121" s="488">
        <f t="shared" si="21"/>
        <v>0</v>
      </c>
      <c r="O121" s="674"/>
      <c r="Q121" s="1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20" customFormat="1">
      <c r="A122" s="322"/>
      <c r="B122" s="457"/>
      <c r="D122" s="166" t="s">
        <v>66</v>
      </c>
      <c r="E122" s="134"/>
      <c r="F122" s="174"/>
      <c r="G122" s="174"/>
      <c r="H122" s="247"/>
      <c r="I122" s="458">
        <v>0</v>
      </c>
      <c r="J122" s="458">
        <v>0</v>
      </c>
      <c r="K122" s="458">
        <v>0</v>
      </c>
      <c r="L122" s="458">
        <v>0</v>
      </c>
      <c r="M122" s="458">
        <v>0</v>
      </c>
      <c r="N122" s="488">
        <f t="shared" si="21"/>
        <v>0</v>
      </c>
      <c r="O122" s="674"/>
      <c r="Q122" s="1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20" customFormat="1">
      <c r="A123" s="322"/>
      <c r="B123" s="457"/>
      <c r="D123" s="166" t="s">
        <v>72</v>
      </c>
      <c r="E123" s="134"/>
      <c r="F123" s="174"/>
      <c r="G123" s="174"/>
      <c r="H123" s="247"/>
      <c r="I123" s="458">
        <v>0</v>
      </c>
      <c r="J123" s="458">
        <v>0</v>
      </c>
      <c r="K123" s="458">
        <v>0</v>
      </c>
      <c r="L123" s="458">
        <v>0</v>
      </c>
      <c r="M123" s="458">
        <v>0</v>
      </c>
      <c r="N123" s="488">
        <f t="shared" si="21"/>
        <v>0</v>
      </c>
      <c r="O123" s="674"/>
      <c r="Q123" s="1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20" customFormat="1">
      <c r="A124" s="322"/>
      <c r="B124" s="457"/>
      <c r="D124" s="134" t="s">
        <v>74</v>
      </c>
      <c r="E124" s="134"/>
      <c r="F124" s="174"/>
      <c r="G124" s="174"/>
      <c r="H124" s="247"/>
      <c r="I124" s="458">
        <v>0</v>
      </c>
      <c r="J124" s="458">
        <v>0</v>
      </c>
      <c r="K124" s="458">
        <v>0</v>
      </c>
      <c r="L124" s="458">
        <v>0</v>
      </c>
      <c r="M124" s="458">
        <v>0</v>
      </c>
      <c r="N124" s="488">
        <f t="shared" si="21"/>
        <v>0</v>
      </c>
      <c r="O124" s="674"/>
      <c r="Q124" s="1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20" customFormat="1">
      <c r="A125" s="322"/>
      <c r="B125" s="457"/>
      <c r="D125" s="134" t="s">
        <v>58</v>
      </c>
      <c r="E125" s="134"/>
      <c r="F125" s="174"/>
      <c r="G125" s="174"/>
      <c r="H125" s="247"/>
      <c r="I125" s="458">
        <v>0</v>
      </c>
      <c r="J125" s="458">
        <v>0</v>
      </c>
      <c r="K125" s="458">
        <v>0</v>
      </c>
      <c r="L125" s="458">
        <v>0</v>
      </c>
      <c r="M125" s="458">
        <v>0</v>
      </c>
      <c r="N125" s="488">
        <f t="shared" si="21"/>
        <v>0</v>
      </c>
      <c r="O125" s="674"/>
      <c r="Q125" s="1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20" customFormat="1">
      <c r="A126" s="322"/>
      <c r="B126" s="457"/>
      <c r="D126" s="166" t="s">
        <v>64</v>
      </c>
      <c r="E126" s="134"/>
      <c r="F126" s="174"/>
      <c r="G126" s="174"/>
      <c r="H126" s="247"/>
      <c r="I126" s="458">
        <v>0</v>
      </c>
      <c r="J126" s="458">
        <v>0</v>
      </c>
      <c r="K126" s="458">
        <v>0</v>
      </c>
      <c r="L126" s="458">
        <v>0</v>
      </c>
      <c r="M126" s="458">
        <v>0</v>
      </c>
      <c r="N126" s="488">
        <f t="shared" si="21"/>
        <v>0</v>
      </c>
      <c r="O126" s="674"/>
      <c r="Q126" s="1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20" customFormat="1">
      <c r="A127" s="322"/>
      <c r="B127" s="457"/>
      <c r="D127" s="134" t="s">
        <v>54</v>
      </c>
      <c r="E127" s="134"/>
      <c r="F127" s="174"/>
      <c r="G127" s="174"/>
      <c r="H127" s="247"/>
      <c r="I127" s="458">
        <v>0</v>
      </c>
      <c r="J127" s="458">
        <v>0</v>
      </c>
      <c r="K127" s="458">
        <v>0</v>
      </c>
      <c r="L127" s="458">
        <v>0</v>
      </c>
      <c r="M127" s="458">
        <v>0</v>
      </c>
      <c r="N127" s="488">
        <f t="shared" si="21"/>
        <v>0</v>
      </c>
      <c r="O127" s="674"/>
      <c r="Q127" s="1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20" customFormat="1">
      <c r="A128" s="322"/>
      <c r="B128" s="457"/>
      <c r="D128" s="166" t="s">
        <v>62</v>
      </c>
      <c r="E128" s="134"/>
      <c r="F128" s="174"/>
      <c r="G128" s="174"/>
      <c r="H128" s="247"/>
      <c r="I128" s="458">
        <v>0</v>
      </c>
      <c r="J128" s="458">
        <v>0</v>
      </c>
      <c r="K128" s="458">
        <v>0</v>
      </c>
      <c r="L128" s="458">
        <v>0</v>
      </c>
      <c r="M128" s="458">
        <v>0</v>
      </c>
      <c r="N128" s="488">
        <f t="shared" si="21"/>
        <v>0</v>
      </c>
      <c r="O128" s="674"/>
      <c r="Q128" s="1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20" customFormat="1">
      <c r="A129" s="322"/>
      <c r="B129" s="457"/>
      <c r="D129" s="166" t="s">
        <v>2</v>
      </c>
      <c r="E129" s="134"/>
      <c r="F129" s="174"/>
      <c r="G129" s="174"/>
      <c r="H129" s="247"/>
      <c r="I129" s="458">
        <v>0</v>
      </c>
      <c r="J129" s="458">
        <v>0</v>
      </c>
      <c r="K129" s="458">
        <v>0</v>
      </c>
      <c r="L129" s="458">
        <v>0</v>
      </c>
      <c r="M129" s="458">
        <v>0</v>
      </c>
      <c r="N129" s="488">
        <f t="shared" si="21"/>
        <v>0</v>
      </c>
      <c r="O129" s="674"/>
      <c r="Q129" s="1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20" customFormat="1">
      <c r="A130" s="322"/>
      <c r="B130" s="457"/>
      <c r="D130" s="166" t="s">
        <v>19</v>
      </c>
      <c r="E130" s="134"/>
      <c r="F130" s="174"/>
      <c r="G130" s="174"/>
      <c r="H130" s="247"/>
      <c r="I130" s="458">
        <v>0</v>
      </c>
      <c r="J130" s="458">
        <v>0</v>
      </c>
      <c r="K130" s="458">
        <v>0</v>
      </c>
      <c r="L130" s="458">
        <v>0</v>
      </c>
      <c r="M130" s="458">
        <v>0</v>
      </c>
      <c r="N130" s="488">
        <f t="shared" si="21"/>
        <v>0</v>
      </c>
      <c r="O130" s="674"/>
      <c r="Q130" s="1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20" customFormat="1">
      <c r="A131" s="322"/>
      <c r="B131" s="457"/>
      <c r="D131" s="166" t="s">
        <v>65</v>
      </c>
      <c r="E131" s="134"/>
      <c r="F131" s="174"/>
      <c r="G131" s="174"/>
      <c r="H131" s="247"/>
      <c r="I131" s="458">
        <v>0</v>
      </c>
      <c r="J131" s="458">
        <v>0</v>
      </c>
      <c r="K131" s="458">
        <v>0</v>
      </c>
      <c r="L131" s="458">
        <v>0</v>
      </c>
      <c r="M131" s="458">
        <v>0</v>
      </c>
      <c r="N131" s="488">
        <f t="shared" si="21"/>
        <v>0</v>
      </c>
      <c r="O131" s="674"/>
      <c r="Q131" s="1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20" customFormat="1">
      <c r="A132" s="322"/>
      <c r="B132" s="457"/>
      <c r="D132" s="134" t="s">
        <v>6</v>
      </c>
      <c r="E132" s="134"/>
      <c r="F132" s="174"/>
      <c r="G132" s="174"/>
      <c r="H132" s="247"/>
      <c r="I132" s="458">
        <v>0</v>
      </c>
      <c r="J132" s="458">
        <v>0</v>
      </c>
      <c r="K132" s="458">
        <v>0</v>
      </c>
      <c r="L132" s="458">
        <v>0</v>
      </c>
      <c r="M132" s="458">
        <v>0</v>
      </c>
      <c r="N132" s="488">
        <f t="shared" si="21"/>
        <v>0</v>
      </c>
      <c r="O132" s="674"/>
      <c r="Q132" s="1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20" customFormat="1">
      <c r="A133" s="322"/>
      <c r="B133" s="457"/>
      <c r="D133" s="134" t="s">
        <v>18</v>
      </c>
      <c r="E133" s="134"/>
      <c r="F133" s="174"/>
      <c r="G133" s="174"/>
      <c r="H133" s="247"/>
      <c r="I133" s="458">
        <v>0</v>
      </c>
      <c r="J133" s="458">
        <v>0</v>
      </c>
      <c r="K133" s="458">
        <v>0</v>
      </c>
      <c r="L133" s="458">
        <v>0</v>
      </c>
      <c r="M133" s="458">
        <v>0</v>
      </c>
      <c r="N133" s="488">
        <f t="shared" si="21"/>
        <v>0</v>
      </c>
      <c r="O133" s="674"/>
      <c r="Q133" s="1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20" customFormat="1">
      <c r="A134" s="322"/>
      <c r="B134" s="457"/>
      <c r="D134" s="166" t="s">
        <v>8</v>
      </c>
      <c r="E134" s="134"/>
      <c r="F134" s="174"/>
      <c r="G134" s="174"/>
      <c r="H134" s="247"/>
      <c r="I134" s="458">
        <v>0</v>
      </c>
      <c r="J134" s="458">
        <v>0</v>
      </c>
      <c r="K134" s="458">
        <v>0</v>
      </c>
      <c r="L134" s="458">
        <v>0</v>
      </c>
      <c r="M134" s="458">
        <v>0</v>
      </c>
      <c r="N134" s="488">
        <f t="shared" si="21"/>
        <v>0</v>
      </c>
      <c r="O134" s="674"/>
      <c r="Q134" s="1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20" customFormat="1">
      <c r="A135" s="322"/>
      <c r="B135" s="457"/>
      <c r="D135" s="166" t="s">
        <v>61</v>
      </c>
      <c r="E135" s="134"/>
      <c r="F135" s="174"/>
      <c r="G135" s="174"/>
      <c r="H135" s="247"/>
      <c r="I135" s="458">
        <v>0</v>
      </c>
      <c r="J135" s="458">
        <v>0</v>
      </c>
      <c r="K135" s="458">
        <v>0</v>
      </c>
      <c r="L135" s="458">
        <v>0</v>
      </c>
      <c r="M135" s="458">
        <v>0</v>
      </c>
      <c r="N135" s="488">
        <f t="shared" si="21"/>
        <v>0</v>
      </c>
      <c r="O135" s="674"/>
      <c r="Q135" s="1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20" customFormat="1">
      <c r="A136" s="322"/>
      <c r="B136" s="457"/>
      <c r="D136" s="166" t="s">
        <v>76</v>
      </c>
      <c r="E136" s="134"/>
      <c r="F136" s="174"/>
      <c r="G136" s="174"/>
      <c r="H136" s="247"/>
      <c r="I136" s="458">
        <v>0</v>
      </c>
      <c r="J136" s="458">
        <v>0</v>
      </c>
      <c r="K136" s="458">
        <v>0</v>
      </c>
      <c r="L136" s="458">
        <v>0</v>
      </c>
      <c r="M136" s="458">
        <v>0</v>
      </c>
      <c r="N136" s="488">
        <f t="shared" si="21"/>
        <v>0</v>
      </c>
      <c r="O136" s="674"/>
      <c r="Q136" s="1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20" customFormat="1">
      <c r="A137" s="322"/>
      <c r="B137" s="457"/>
      <c r="D137" s="166" t="s">
        <v>63</v>
      </c>
      <c r="E137" s="134"/>
      <c r="F137" s="174"/>
      <c r="G137" s="174"/>
      <c r="H137" s="247"/>
      <c r="I137" s="458">
        <v>0</v>
      </c>
      <c r="J137" s="458">
        <v>0</v>
      </c>
      <c r="K137" s="458">
        <v>0</v>
      </c>
      <c r="L137" s="458">
        <v>0</v>
      </c>
      <c r="M137" s="458">
        <v>0</v>
      </c>
      <c r="N137" s="488">
        <f t="shared" si="21"/>
        <v>0</v>
      </c>
      <c r="O137" s="674"/>
      <c r="Q137" s="1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20" customFormat="1">
      <c r="A138" s="322"/>
      <c r="B138" s="457"/>
      <c r="D138" s="166" t="s">
        <v>42</v>
      </c>
      <c r="E138" s="134"/>
      <c r="F138" s="174"/>
      <c r="G138" s="174"/>
      <c r="H138" s="247"/>
      <c r="I138" s="458">
        <v>0</v>
      </c>
      <c r="J138" s="458">
        <v>0</v>
      </c>
      <c r="K138" s="458">
        <v>0</v>
      </c>
      <c r="L138" s="458">
        <v>0</v>
      </c>
      <c r="M138" s="458">
        <v>0</v>
      </c>
      <c r="N138" s="488">
        <f t="shared" si="21"/>
        <v>0</v>
      </c>
      <c r="O138" s="674"/>
      <c r="Q138" s="1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20" customFormat="1" ht="18">
      <c r="A139" s="322"/>
      <c r="B139" s="457"/>
      <c r="D139" s="134" t="s">
        <v>30</v>
      </c>
      <c r="E139" s="134"/>
      <c r="F139" s="174"/>
      <c r="G139" s="174"/>
      <c r="H139" s="247"/>
      <c r="I139" s="459">
        <v>0</v>
      </c>
      <c r="J139" s="459">
        <v>0</v>
      </c>
      <c r="K139" s="459">
        <v>0</v>
      </c>
      <c r="L139" s="459">
        <v>0</v>
      </c>
      <c r="M139" s="459">
        <v>0</v>
      </c>
      <c r="N139" s="489">
        <f t="shared" si="21"/>
        <v>0</v>
      </c>
      <c r="O139" s="674"/>
      <c r="Q139" s="1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20" customFormat="1">
      <c r="A140" s="322"/>
      <c r="B140" s="457"/>
      <c r="C140" s="169" t="s">
        <v>90</v>
      </c>
      <c r="D140" s="134"/>
      <c r="E140" s="134"/>
      <c r="F140" s="174"/>
      <c r="G140" s="174"/>
      <c r="H140" s="247"/>
      <c r="I140" s="447">
        <f t="shared" ref="I140:N140" si="22">SUM(I120:I139)</f>
        <v>0</v>
      </c>
      <c r="J140" s="447">
        <f t="shared" si="22"/>
        <v>0</v>
      </c>
      <c r="K140" s="447">
        <f t="shared" si="22"/>
        <v>0</v>
      </c>
      <c r="L140" s="447">
        <f t="shared" si="22"/>
        <v>0</v>
      </c>
      <c r="M140" s="447">
        <f t="shared" si="22"/>
        <v>0</v>
      </c>
      <c r="N140" s="488">
        <f t="shared" si="22"/>
        <v>0</v>
      </c>
      <c r="O140" s="674"/>
      <c r="Q140" s="1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20" customFormat="1" ht="7.5" customHeight="1">
      <c r="A141" s="322"/>
      <c r="B141" s="457"/>
      <c r="D141" s="71"/>
      <c r="E141" s="71"/>
      <c r="F141" s="171"/>
      <c r="G141" s="171"/>
      <c r="H141" s="247"/>
      <c r="I141" s="265"/>
      <c r="J141" s="265"/>
      <c r="K141" s="265"/>
      <c r="L141" s="265"/>
      <c r="M141" s="265"/>
      <c r="N141" s="491"/>
      <c r="O141" s="471"/>
      <c r="Q141" s="1"/>
    </row>
    <row r="142" spans="1:17" s="220" customFormat="1" ht="12" customHeight="1">
      <c r="A142" s="322"/>
      <c r="B142" s="457"/>
      <c r="C142" s="281" t="s">
        <v>91</v>
      </c>
      <c r="D142" s="134"/>
      <c r="E142" s="288"/>
      <c r="F142" s="289"/>
      <c r="G142" s="289"/>
      <c r="H142" s="247"/>
      <c r="I142" s="250"/>
      <c r="J142" s="250"/>
      <c r="K142" s="250"/>
      <c r="L142" s="250"/>
      <c r="M142" s="250"/>
      <c r="N142" s="684"/>
      <c r="O142" s="471"/>
      <c r="Q142" s="1"/>
    </row>
    <row r="143" spans="1:17" s="220" customFormat="1">
      <c r="A143" s="322"/>
      <c r="B143" s="457"/>
      <c r="C143" s="134"/>
      <c r="D143" s="166" t="s">
        <v>3</v>
      </c>
      <c r="E143" s="141"/>
      <c r="F143" s="289"/>
      <c r="G143" s="289"/>
      <c r="H143" s="247"/>
      <c r="I143" s="458">
        <v>0</v>
      </c>
      <c r="J143" s="458">
        <v>0</v>
      </c>
      <c r="K143" s="458">
        <v>0</v>
      </c>
      <c r="L143" s="458">
        <v>0</v>
      </c>
      <c r="M143" s="458">
        <v>0</v>
      </c>
      <c r="N143" s="488">
        <f t="shared" ref="N143:N149" si="23">SUM(I143:M143)</f>
        <v>0</v>
      </c>
      <c r="O143" s="674"/>
      <c r="Q143" s="1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20" customFormat="1">
      <c r="A144" s="322"/>
      <c r="B144" s="457"/>
      <c r="C144" s="134"/>
      <c r="D144" s="166" t="s">
        <v>4</v>
      </c>
      <c r="E144" s="141"/>
      <c r="F144" s="289"/>
      <c r="G144" s="289"/>
      <c r="H144" s="247"/>
      <c r="I144" s="458">
        <v>0</v>
      </c>
      <c r="J144" s="458">
        <v>0</v>
      </c>
      <c r="K144" s="458">
        <v>0</v>
      </c>
      <c r="L144" s="458">
        <v>0</v>
      </c>
      <c r="M144" s="458">
        <v>0</v>
      </c>
      <c r="N144" s="488">
        <f t="shared" si="23"/>
        <v>0</v>
      </c>
      <c r="O144" s="674"/>
      <c r="Q144" s="1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20" customFormat="1">
      <c r="A145" s="322"/>
      <c r="B145" s="457"/>
      <c r="C145" s="134"/>
      <c r="D145" s="134" t="s">
        <v>418</v>
      </c>
      <c r="E145" s="141"/>
      <c r="F145" s="289"/>
      <c r="G145" s="289"/>
      <c r="H145" s="247"/>
      <c r="I145" s="458">
        <v>0</v>
      </c>
      <c r="J145" s="458">
        <v>0</v>
      </c>
      <c r="K145" s="458">
        <v>0</v>
      </c>
      <c r="L145" s="458">
        <v>0</v>
      </c>
      <c r="M145" s="458">
        <v>0</v>
      </c>
      <c r="N145" s="488">
        <f t="shared" si="23"/>
        <v>0</v>
      </c>
      <c r="O145" s="674"/>
      <c r="Q145" s="1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20" customFormat="1">
      <c r="A146" s="322"/>
      <c r="B146" s="457"/>
      <c r="C146" s="134"/>
      <c r="D146" s="134" t="s">
        <v>55</v>
      </c>
      <c r="E146" s="141"/>
      <c r="F146" s="289"/>
      <c r="G146" s="289"/>
      <c r="H146" s="247"/>
      <c r="I146" s="458">
        <v>0</v>
      </c>
      <c r="J146" s="458">
        <v>0</v>
      </c>
      <c r="K146" s="458">
        <v>0</v>
      </c>
      <c r="L146" s="458">
        <v>0</v>
      </c>
      <c r="M146" s="458">
        <v>0</v>
      </c>
      <c r="N146" s="488">
        <f t="shared" si="23"/>
        <v>0</v>
      </c>
      <c r="O146" s="674"/>
      <c r="Q146" s="1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20" customFormat="1">
      <c r="A147" s="322"/>
      <c r="B147" s="457"/>
      <c r="C147" s="134"/>
      <c r="D147" s="134" t="s">
        <v>58</v>
      </c>
      <c r="E147" s="141"/>
      <c r="F147" s="289"/>
      <c r="G147" s="289"/>
      <c r="H147" s="247"/>
      <c r="I147" s="458">
        <v>0</v>
      </c>
      <c r="J147" s="458">
        <v>0</v>
      </c>
      <c r="K147" s="458">
        <v>0</v>
      </c>
      <c r="L147" s="458">
        <v>0</v>
      </c>
      <c r="M147" s="458">
        <v>0</v>
      </c>
      <c r="N147" s="488">
        <f t="shared" si="23"/>
        <v>0</v>
      </c>
      <c r="O147" s="674"/>
      <c r="Q147" s="1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20" customFormat="1">
      <c r="A148" s="322"/>
      <c r="B148" s="457"/>
      <c r="C148" s="134"/>
      <c r="D148" s="166" t="s">
        <v>7</v>
      </c>
      <c r="E148" s="141"/>
      <c r="F148" s="289"/>
      <c r="G148" s="289"/>
      <c r="H148" s="247"/>
      <c r="I148" s="458">
        <v>0</v>
      </c>
      <c r="J148" s="458">
        <v>0</v>
      </c>
      <c r="K148" s="458">
        <v>0</v>
      </c>
      <c r="L148" s="458">
        <v>0</v>
      </c>
      <c r="M148" s="458">
        <v>0</v>
      </c>
      <c r="N148" s="488">
        <f t="shared" si="23"/>
        <v>0</v>
      </c>
      <c r="O148" s="674"/>
      <c r="Q148" s="1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20" customFormat="1" ht="18">
      <c r="A149" s="322"/>
      <c r="B149" s="457"/>
      <c r="C149" s="134"/>
      <c r="D149" s="134" t="s">
        <v>9</v>
      </c>
      <c r="E149" s="141"/>
      <c r="F149" s="289"/>
      <c r="G149" s="289"/>
      <c r="H149" s="247"/>
      <c r="I149" s="459">
        <v>0</v>
      </c>
      <c r="J149" s="459">
        <v>0</v>
      </c>
      <c r="K149" s="459">
        <v>0</v>
      </c>
      <c r="L149" s="459">
        <v>0</v>
      </c>
      <c r="M149" s="459">
        <v>0</v>
      </c>
      <c r="N149" s="489">
        <f t="shared" si="23"/>
        <v>0</v>
      </c>
      <c r="O149" s="674"/>
      <c r="Q149" s="1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20" customFormat="1">
      <c r="A150" s="322"/>
      <c r="B150" s="457"/>
      <c r="C150" s="71" t="s">
        <v>92</v>
      </c>
      <c r="D150" s="134"/>
      <c r="E150" s="288"/>
      <c r="F150" s="289"/>
      <c r="G150" s="289"/>
      <c r="H150" s="247"/>
      <c r="I150" s="447">
        <f t="shared" ref="I150:N150" si="24">SUM(I143:I149)</f>
        <v>0</v>
      </c>
      <c r="J150" s="447">
        <f t="shared" si="24"/>
        <v>0</v>
      </c>
      <c r="K150" s="447">
        <f t="shared" si="24"/>
        <v>0</v>
      </c>
      <c r="L150" s="447">
        <f t="shared" si="24"/>
        <v>0</v>
      </c>
      <c r="M150" s="447">
        <f t="shared" si="24"/>
        <v>0</v>
      </c>
      <c r="N150" s="488">
        <f t="shared" si="24"/>
        <v>0</v>
      </c>
      <c r="O150" s="674"/>
      <c r="Q150" s="1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20" customFormat="1" ht="7.5" customHeight="1">
      <c r="A151" s="322"/>
      <c r="B151" s="457"/>
      <c r="C151" s="281"/>
      <c r="D151" s="134"/>
      <c r="E151" s="288"/>
      <c r="F151" s="289"/>
      <c r="G151" s="289"/>
      <c r="H151" s="247"/>
      <c r="I151" s="260"/>
      <c r="J151" s="260"/>
      <c r="K151" s="260"/>
      <c r="L151" s="260"/>
      <c r="M151" s="260"/>
      <c r="N151" s="488"/>
      <c r="O151" s="471"/>
      <c r="Q151" s="1"/>
    </row>
    <row r="152" spans="1:17" s="220" customFormat="1">
      <c r="A152" s="322"/>
      <c r="B152" s="457"/>
      <c r="C152" s="281" t="s">
        <v>93</v>
      </c>
      <c r="D152" s="134"/>
      <c r="E152" s="288"/>
      <c r="F152" s="289"/>
      <c r="G152" s="289"/>
      <c r="H152" s="247"/>
      <c r="I152" s="458">
        <v>0</v>
      </c>
      <c r="J152" s="458">
        <v>0</v>
      </c>
      <c r="K152" s="458">
        <v>0</v>
      </c>
      <c r="L152" s="458">
        <v>0</v>
      </c>
      <c r="M152" s="458">
        <v>0</v>
      </c>
      <c r="N152" s="488">
        <f>SUM(I152:M152)</f>
        <v>0</v>
      </c>
      <c r="O152" s="674"/>
      <c r="Q152" s="1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20" customFormat="1">
      <c r="A153" s="322"/>
      <c r="B153" s="457"/>
      <c r="C153" s="281" t="s">
        <v>118</v>
      </c>
      <c r="D153" s="134"/>
      <c r="E153" s="288"/>
      <c r="F153" s="289"/>
      <c r="G153" s="289"/>
      <c r="H153" s="247"/>
      <c r="I153" s="458">
        <v>0</v>
      </c>
      <c r="J153" s="458">
        <v>0</v>
      </c>
      <c r="K153" s="458">
        <v>0</v>
      </c>
      <c r="L153" s="458">
        <v>0</v>
      </c>
      <c r="M153" s="458">
        <v>0</v>
      </c>
      <c r="N153" s="488">
        <f>SUM(I153:M153)</f>
        <v>0</v>
      </c>
      <c r="O153" s="674"/>
      <c r="Q153" s="1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20" customFormat="1" ht="7.5" customHeight="1">
      <c r="A154" s="322"/>
      <c r="B154" s="457"/>
      <c r="C154" s="281"/>
      <c r="D154" s="134"/>
      <c r="E154" s="288"/>
      <c r="F154" s="289"/>
      <c r="G154" s="289"/>
      <c r="H154" s="247"/>
      <c r="I154" s="260"/>
      <c r="J154" s="260"/>
      <c r="K154" s="260"/>
      <c r="L154" s="260"/>
      <c r="M154" s="260"/>
      <c r="N154" s="488"/>
      <c r="O154" s="471"/>
      <c r="Q154" s="1"/>
    </row>
    <row r="155" spans="1:17" s="220" customFormat="1" ht="18">
      <c r="A155" s="322"/>
      <c r="B155" s="456" t="s">
        <v>57</v>
      </c>
      <c r="C155" s="246"/>
      <c r="D155" s="246"/>
      <c r="F155" s="172"/>
      <c r="G155" s="172"/>
      <c r="H155" s="335"/>
      <c r="I155" s="448">
        <f t="shared" ref="I155:N155" si="25">I105+I117+I140+I150+I152+I153</f>
        <v>0</v>
      </c>
      <c r="J155" s="448">
        <f t="shared" si="25"/>
        <v>0</v>
      </c>
      <c r="K155" s="448">
        <f t="shared" si="25"/>
        <v>0</v>
      </c>
      <c r="L155" s="448">
        <f t="shared" si="25"/>
        <v>0</v>
      </c>
      <c r="M155" s="448">
        <f t="shared" si="25"/>
        <v>0</v>
      </c>
      <c r="N155" s="687">
        <f t="shared" si="25"/>
        <v>0</v>
      </c>
      <c r="O155" s="674"/>
      <c r="Q155" s="1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20" customFormat="1" ht="8.25" customHeight="1">
      <c r="A156" s="322"/>
      <c r="B156" s="456"/>
      <c r="C156" s="246"/>
      <c r="D156" s="246"/>
      <c r="F156" s="172"/>
      <c r="G156" s="172"/>
      <c r="H156" s="335"/>
      <c r="I156" s="336"/>
      <c r="J156" s="336"/>
      <c r="K156" s="336"/>
      <c r="L156" s="336"/>
      <c r="M156" s="336"/>
      <c r="N156" s="687"/>
      <c r="O156" s="471"/>
      <c r="Q156" s="1"/>
    </row>
    <row r="157" spans="1:17" s="220" customFormat="1" ht="18.5" thickBot="1">
      <c r="A157" s="322"/>
      <c r="B157" s="502" t="s">
        <v>98</v>
      </c>
      <c r="C157" s="503"/>
      <c r="D157" s="503"/>
      <c r="E157" s="474"/>
      <c r="F157" s="475"/>
      <c r="G157" s="475"/>
      <c r="H157" s="504"/>
      <c r="I157" s="478">
        <f t="shared" ref="I157:N157" si="26">I65-I155</f>
        <v>0</v>
      </c>
      <c r="J157" s="478">
        <f t="shared" si="26"/>
        <v>0</v>
      </c>
      <c r="K157" s="478">
        <f t="shared" si="26"/>
        <v>0</v>
      </c>
      <c r="L157" s="478">
        <f t="shared" si="26"/>
        <v>0</v>
      </c>
      <c r="M157" s="478">
        <f t="shared" si="26"/>
        <v>0</v>
      </c>
      <c r="N157" s="688">
        <f t="shared" si="26"/>
        <v>0</v>
      </c>
      <c r="O157" s="674"/>
      <c r="Q157" s="1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20" customFormat="1" ht="7.5" customHeight="1">
      <c r="A158" s="322"/>
      <c r="B158" s="456"/>
      <c r="C158" s="246"/>
      <c r="D158" s="246"/>
      <c r="F158" s="172"/>
      <c r="G158" s="172"/>
      <c r="H158" s="335"/>
      <c r="I158" s="335"/>
      <c r="J158" s="335"/>
      <c r="K158" s="335"/>
      <c r="L158" s="335"/>
      <c r="M158" s="335"/>
      <c r="N158" s="689"/>
      <c r="O158" s="471"/>
      <c r="Q158" s="1"/>
    </row>
    <row r="159" spans="1:17" ht="12" customHeight="1">
      <c r="B159" s="456" t="s">
        <v>94</v>
      </c>
      <c r="C159" s="246"/>
      <c r="D159" s="246"/>
      <c r="I159" s="298"/>
      <c r="N159" s="690"/>
      <c r="O159" s="471"/>
      <c r="Q159" s="1"/>
    </row>
    <row r="160" spans="1:17">
      <c r="B160" s="457"/>
      <c r="D160" s="134" t="s">
        <v>166</v>
      </c>
      <c r="E160" s="506" t="str">
        <f t="shared" ref="E160:E174" si="27">E17</f>
        <v>Please complete "ENROLLMENT" tab</v>
      </c>
      <c r="I160" s="799">
        <f>CONTROL!L98</f>
        <v>0</v>
      </c>
      <c r="J160"/>
      <c r="K160" s="350"/>
      <c r="M160" s="301"/>
      <c r="N160" s="488">
        <f>I160</f>
        <v>0</v>
      </c>
      <c r="O160" s="674"/>
      <c r="Q160" s="1" t="str">
        <f>IF(N160='8) 5 YR Budget &amp; Cash Flow Adj'!I160=TRUE,"OK","Tab 7 is UNEQUAL to Tab 9")</f>
        <v>OK</v>
      </c>
    </row>
    <row r="161" spans="1:17">
      <c r="B161" s="457"/>
      <c r="D161" s="134" t="s">
        <v>210</v>
      </c>
      <c r="E161" s="506" t="str">
        <f t="shared" si="27"/>
        <v/>
      </c>
      <c r="I161" s="799">
        <f>CONTROL!L99</f>
        <v>0</v>
      </c>
      <c r="J161"/>
      <c r="K161" s="350"/>
      <c r="M161" s="301"/>
      <c r="N161" s="488">
        <f t="shared" ref="N161:N175" si="28">I161</f>
        <v>0</v>
      </c>
      <c r="O161" s="674"/>
      <c r="Q161" s="1" t="str">
        <f>IF(N161='8) 5 YR Budget &amp; Cash Flow Adj'!I161=TRUE,"OK","Tab 7 is UNEQUAL to Tab 9")</f>
        <v>OK</v>
      </c>
    </row>
    <row r="162" spans="1:17">
      <c r="B162" s="457"/>
      <c r="D162" s="134" t="s">
        <v>211</v>
      </c>
      <c r="E162" s="506" t="str">
        <f t="shared" si="27"/>
        <v/>
      </c>
      <c r="I162" s="799">
        <f>CONTROL!L100</f>
        <v>0</v>
      </c>
      <c r="J162"/>
      <c r="K162" s="350"/>
      <c r="M162" s="301"/>
      <c r="N162" s="488">
        <f t="shared" si="28"/>
        <v>0</v>
      </c>
      <c r="O162" s="674"/>
      <c r="Q162" s="1" t="str">
        <f>IF(N162='8) 5 YR Budget &amp; Cash Flow Adj'!I162=TRUE,"OK","Tab 7 is UNEQUAL to Tab 9")</f>
        <v>OK</v>
      </c>
    </row>
    <row r="163" spans="1:17">
      <c r="B163" s="457"/>
      <c r="D163" s="134" t="s">
        <v>212</v>
      </c>
      <c r="E163" s="506" t="str">
        <f t="shared" si="27"/>
        <v/>
      </c>
      <c r="I163" s="799">
        <f>CONTROL!L101</f>
        <v>0</v>
      </c>
      <c r="J163"/>
      <c r="K163" s="350"/>
      <c r="M163" s="301"/>
      <c r="N163" s="488">
        <f t="shared" si="28"/>
        <v>0</v>
      </c>
      <c r="O163" s="674"/>
      <c r="Q163" s="1" t="str">
        <f>IF(N163='8) 5 YR Budget &amp; Cash Flow Adj'!I163=TRUE,"OK","Tab 7 is UNEQUAL to Tab 9")</f>
        <v>OK</v>
      </c>
    </row>
    <row r="164" spans="1:17">
      <c r="B164" s="457"/>
      <c r="D164" s="134" t="s">
        <v>213</v>
      </c>
      <c r="E164" s="506" t="str">
        <f t="shared" si="27"/>
        <v/>
      </c>
      <c r="I164" s="799">
        <f>CONTROL!L102</f>
        <v>0</v>
      </c>
      <c r="J164"/>
      <c r="K164" s="350"/>
      <c r="M164" s="301"/>
      <c r="N164" s="488">
        <f t="shared" si="28"/>
        <v>0</v>
      </c>
      <c r="O164" s="674"/>
      <c r="Q164" s="1" t="str">
        <f>IF(N164='8) 5 YR Budget &amp; Cash Flow Adj'!I164=TRUE,"OK","Tab 7 is UNEQUAL to Tab 9")</f>
        <v>OK</v>
      </c>
    </row>
    <row r="165" spans="1:17">
      <c r="B165" s="457"/>
      <c r="D165" s="134" t="s">
        <v>214</v>
      </c>
      <c r="E165" s="506" t="str">
        <f t="shared" si="27"/>
        <v/>
      </c>
      <c r="I165" s="799">
        <f>CONTROL!L103</f>
        <v>0</v>
      </c>
      <c r="J165"/>
      <c r="K165" s="350"/>
      <c r="M165" s="301"/>
      <c r="N165" s="488">
        <f t="shared" si="28"/>
        <v>0</v>
      </c>
      <c r="O165" s="674"/>
      <c r="Q165" s="1" t="str">
        <f>IF(N165='8) 5 YR Budget &amp; Cash Flow Adj'!I165=TRUE,"OK","Tab 7 is UNEQUAL to Tab 9")</f>
        <v>OK</v>
      </c>
    </row>
    <row r="166" spans="1:17">
      <c r="B166" s="457"/>
      <c r="D166" s="134" t="s">
        <v>215</v>
      </c>
      <c r="E166" s="506" t="str">
        <f t="shared" si="27"/>
        <v/>
      </c>
      <c r="I166" s="799">
        <f>CONTROL!L104</f>
        <v>0</v>
      </c>
      <c r="J166"/>
      <c r="K166" s="350"/>
      <c r="M166" s="301"/>
      <c r="N166" s="488">
        <f t="shared" si="28"/>
        <v>0</v>
      </c>
      <c r="O166" s="674"/>
      <c r="Q166" s="1" t="str">
        <f>IF(N166='8) 5 YR Budget &amp; Cash Flow Adj'!I166=TRUE,"OK","Tab 7 is UNEQUAL to Tab 9")</f>
        <v>OK</v>
      </c>
    </row>
    <row r="167" spans="1:17">
      <c r="B167" s="457"/>
      <c r="D167" s="134" t="s">
        <v>216</v>
      </c>
      <c r="E167" s="506" t="str">
        <f t="shared" si="27"/>
        <v/>
      </c>
      <c r="I167" s="799">
        <f>CONTROL!L105</f>
        <v>0</v>
      </c>
      <c r="J167"/>
      <c r="K167" s="350"/>
      <c r="M167" s="301"/>
      <c r="N167" s="488">
        <f t="shared" si="28"/>
        <v>0</v>
      </c>
      <c r="O167" s="674"/>
      <c r="Q167" s="1" t="str">
        <f>IF(N167='8) 5 YR Budget &amp; Cash Flow Adj'!I167=TRUE,"OK","Tab 7 is UNEQUAL to Tab 9")</f>
        <v>OK</v>
      </c>
    </row>
    <row r="168" spans="1:17">
      <c r="B168" s="457"/>
      <c r="D168" s="134" t="s">
        <v>217</v>
      </c>
      <c r="E168" s="506" t="str">
        <f t="shared" si="27"/>
        <v/>
      </c>
      <c r="I168" s="799">
        <f>CONTROL!L106</f>
        <v>0</v>
      </c>
      <c r="J168"/>
      <c r="K168" s="350"/>
      <c r="M168" s="301"/>
      <c r="N168" s="488">
        <f t="shared" si="28"/>
        <v>0</v>
      </c>
      <c r="O168" s="674"/>
      <c r="Q168" s="1" t="str">
        <f>IF(N168='8) 5 YR Budget &amp; Cash Flow Adj'!I168=TRUE,"OK","Tab 7 is UNEQUAL to Tab 9")</f>
        <v>OK</v>
      </c>
    </row>
    <row r="169" spans="1:17">
      <c r="B169" s="457"/>
      <c r="D169" s="134" t="s">
        <v>218</v>
      </c>
      <c r="E169" s="506" t="str">
        <f t="shared" si="27"/>
        <v/>
      </c>
      <c r="I169" s="799">
        <f>CONTROL!L107</f>
        <v>0</v>
      </c>
      <c r="J169"/>
      <c r="K169" s="350"/>
      <c r="M169" s="301"/>
      <c r="N169" s="488">
        <f t="shared" si="28"/>
        <v>0</v>
      </c>
      <c r="O169" s="674"/>
      <c r="Q169" s="1" t="str">
        <f>IF(N169='8) 5 YR Budget &amp; Cash Flow Adj'!I169=TRUE,"OK","Tab 7 is UNEQUAL to Tab 9")</f>
        <v>OK</v>
      </c>
    </row>
    <row r="170" spans="1:17">
      <c r="B170" s="457"/>
      <c r="D170" s="134" t="s">
        <v>219</v>
      </c>
      <c r="E170" s="506" t="str">
        <f t="shared" si="27"/>
        <v/>
      </c>
      <c r="I170" s="799">
        <f>CONTROL!L108</f>
        <v>0</v>
      </c>
      <c r="J170"/>
      <c r="K170" s="350"/>
      <c r="M170" s="301"/>
      <c r="N170" s="488">
        <f t="shared" si="28"/>
        <v>0</v>
      </c>
      <c r="O170" s="674"/>
      <c r="Q170" s="1" t="str">
        <f>IF(N170='8) 5 YR Budget &amp; Cash Flow Adj'!I170=TRUE,"OK","Tab 7 is UNEQUAL to Tab 9")</f>
        <v>OK</v>
      </c>
    </row>
    <row r="171" spans="1:17">
      <c r="B171" s="457"/>
      <c r="D171" s="134" t="s">
        <v>220</v>
      </c>
      <c r="E171" s="506" t="str">
        <f t="shared" si="27"/>
        <v/>
      </c>
      <c r="I171" s="799">
        <f>CONTROL!L109</f>
        <v>0</v>
      </c>
      <c r="J171"/>
      <c r="K171" s="350"/>
      <c r="M171" s="301"/>
      <c r="N171" s="488">
        <f t="shared" si="28"/>
        <v>0</v>
      </c>
      <c r="O171" s="674"/>
      <c r="Q171" s="1" t="str">
        <f>IF(N171='8) 5 YR Budget &amp; Cash Flow Adj'!I171=TRUE,"OK","Tab 7 is UNEQUAL to Tab 9")</f>
        <v>OK</v>
      </c>
    </row>
    <row r="172" spans="1:17">
      <c r="B172" s="457"/>
      <c r="D172" s="134" t="s">
        <v>221</v>
      </c>
      <c r="E172" s="506" t="str">
        <f t="shared" si="27"/>
        <v/>
      </c>
      <c r="I172" s="799">
        <f>CONTROL!L110</f>
        <v>0</v>
      </c>
      <c r="J172"/>
      <c r="K172" s="350"/>
      <c r="M172" s="301"/>
      <c r="N172" s="488">
        <f t="shared" si="28"/>
        <v>0</v>
      </c>
      <c r="O172" s="674"/>
      <c r="Q172" s="1" t="str">
        <f>IF(N172='8) 5 YR Budget &amp; Cash Flow Adj'!I172=TRUE,"OK","Tab 7 is UNEQUAL to Tab 9")</f>
        <v>OK</v>
      </c>
    </row>
    <row r="173" spans="1:17">
      <c r="B173" s="457"/>
      <c r="D173" s="134" t="s">
        <v>222</v>
      </c>
      <c r="E173" s="506" t="str">
        <f t="shared" si="27"/>
        <v/>
      </c>
      <c r="I173" s="799">
        <f>CONTROL!L111</f>
        <v>0</v>
      </c>
      <c r="J173"/>
      <c r="K173" s="350"/>
      <c r="M173" s="301"/>
      <c r="N173" s="488">
        <f t="shared" si="28"/>
        <v>0</v>
      </c>
      <c r="O173" s="674"/>
      <c r="Q173" s="1" t="str">
        <f>IF(N173='8) 5 YR Budget &amp; Cash Flow Adj'!I173=TRUE,"OK","Tab 7 is UNEQUAL to Tab 9")</f>
        <v>OK</v>
      </c>
    </row>
    <row r="174" spans="1:17">
      <c r="B174" s="457"/>
      <c r="D174" s="134" t="s">
        <v>223</v>
      </c>
      <c r="E174" s="506" t="str">
        <f t="shared" si="27"/>
        <v/>
      </c>
      <c r="I174" s="799">
        <f>CONTROL!L112</f>
        <v>0</v>
      </c>
      <c r="J174"/>
      <c r="K174" s="350"/>
      <c r="M174" s="301"/>
      <c r="N174" s="488">
        <f t="shared" si="28"/>
        <v>0</v>
      </c>
      <c r="O174" s="674"/>
      <c r="Q174" s="1" t="str">
        <f>IF(N174='8) 5 YR Budget &amp; Cash Flow Adj'!I174=TRUE,"OK","Tab 7 is UNEQUAL to Tab 9")</f>
        <v>OK</v>
      </c>
    </row>
    <row r="175" spans="1:17" s="339" customFormat="1" ht="18">
      <c r="A175" s="338"/>
      <c r="B175" s="460"/>
      <c r="D175" s="339" t="s">
        <v>167</v>
      </c>
      <c r="E175" s="249" t="str">
        <f>IF(COUNTIF(CONTROL!E113:E147,"&gt;0")&gt;0,"Additional Districts Count =  "&amp;COUNTIF(CONTROL!E113:E147,"&gt;0"),"")</f>
        <v/>
      </c>
      <c r="F175" s="171"/>
      <c r="G175" s="171"/>
      <c r="H175" s="340"/>
      <c r="I175" s="802">
        <f>CONTROL!L148</f>
        <v>0</v>
      </c>
      <c r="J175"/>
      <c r="K175" s="803"/>
      <c r="L175" s="341"/>
      <c r="M175" s="342"/>
      <c r="N175" s="488">
        <f t="shared" si="28"/>
        <v>0</v>
      </c>
      <c r="O175" s="674"/>
      <c r="Q175" s="1" t="str">
        <f>IF(N175='8) 5 YR Budget &amp; Cash Flow Adj'!I175=TRUE,"OK","Tab 7 is UNEQUAL to Tab 9")</f>
        <v>OK</v>
      </c>
    </row>
    <row r="176" spans="1:17" s="339" customFormat="1" ht="18">
      <c r="A176" s="338"/>
      <c r="B176" s="461" t="s">
        <v>95</v>
      </c>
      <c r="C176" s="343"/>
      <c r="D176" s="343"/>
      <c r="E176" s="344"/>
      <c r="F176" s="345"/>
      <c r="G176" s="345"/>
      <c r="H176" s="346"/>
      <c r="I176" s="800">
        <f>SUM(I160:I175)</f>
        <v>0</v>
      </c>
      <c r="J176"/>
      <c r="K176" s="804"/>
      <c r="L176" s="347"/>
      <c r="M176" s="348"/>
      <c r="N176" s="801">
        <f>I176</f>
        <v>0</v>
      </c>
      <c r="O176" s="674"/>
      <c r="Q176" s="1" t="str">
        <f>IF(N176='8) 5 YR Budget &amp; Cash Flow Adj'!I176=TRUE,"OK","Tab 7 is UNEQUAL to Tab 9")</f>
        <v>OK</v>
      </c>
    </row>
    <row r="177" spans="2:17" ht="7.5" customHeight="1">
      <c r="B177" s="454"/>
      <c r="C177" s="1"/>
      <c r="D177" s="1"/>
      <c r="I177" s="349"/>
      <c r="J177"/>
      <c r="K177" s="350"/>
      <c r="N177" s="691"/>
      <c r="O177" s="471"/>
      <c r="Q177" s="1"/>
    </row>
    <row r="178" spans="2:17" ht="18">
      <c r="B178" s="462" t="s">
        <v>96</v>
      </c>
      <c r="C178" s="351"/>
      <c r="D178" s="351"/>
      <c r="E178" s="352"/>
      <c r="F178" s="353"/>
      <c r="G178" s="353"/>
      <c r="H178" s="354"/>
      <c r="I178" s="355">
        <f>IF(I176&gt;0,I65/I176,0)</f>
        <v>0</v>
      </c>
      <c r="J178"/>
      <c r="K178" s="805"/>
      <c r="L178" s="356"/>
      <c r="M178" s="357"/>
      <c r="N178" s="692">
        <f>IF(N176&gt;0,N65/N176,0)</f>
        <v>0</v>
      </c>
      <c r="O178" s="674"/>
      <c r="Q178" s="1" t="str">
        <f>IF(N178='8) 5 YR Budget &amp; Cash Flow Adj'!I178=TRUE,"OK","Tab 7 is UNEQUAL to Tab 9")</f>
        <v>OK</v>
      </c>
    </row>
    <row r="179" spans="2:17" ht="7.5" customHeight="1">
      <c r="B179" s="454"/>
      <c r="C179" s="1"/>
      <c r="D179" s="1"/>
      <c r="I179" s="349"/>
      <c r="J179"/>
      <c r="K179" s="350"/>
      <c r="N179" s="691"/>
      <c r="O179" s="471"/>
      <c r="Q179" s="1"/>
    </row>
    <row r="180" spans="2:17" ht="18.5" thickBot="1">
      <c r="B180" s="463" t="s">
        <v>97</v>
      </c>
      <c r="C180" s="464"/>
      <c r="D180" s="464"/>
      <c r="E180" s="465"/>
      <c r="F180" s="466"/>
      <c r="G180" s="466"/>
      <c r="H180" s="467"/>
      <c r="I180" s="468">
        <f>IF(I176&gt;0,I155/I176,0)</f>
        <v>0</v>
      </c>
      <c r="J180" s="807"/>
      <c r="K180" s="806"/>
      <c r="L180" s="469"/>
      <c r="M180" s="470"/>
      <c r="N180" s="693">
        <f>IF(N176&gt;0,N155/N176,0)</f>
        <v>0</v>
      </c>
      <c r="O180" s="759"/>
      <c r="Q180" s="1" t="str">
        <f>IF(N180='8) 5 YR Budget &amp; Cash Flow Adj'!I180=TRUE,"OK","Tab 7 is UNEQUAL to Tab 9")</f>
        <v>OK</v>
      </c>
    </row>
    <row r="181" spans="2:17" ht="12" customHeight="1">
      <c r="B181" s="246"/>
      <c r="C181" s="246"/>
      <c r="D181" s="246"/>
      <c r="H181" s="360"/>
      <c r="I181" s="356"/>
      <c r="J181" s="356"/>
      <c r="K181" s="356"/>
      <c r="L181" s="356"/>
      <c r="M181" s="356"/>
      <c r="N181" s="356"/>
      <c r="O181" s="361"/>
      <c r="Q181" s="296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7:E31 E160:E174">
    <cfRule type="cellIs" dxfId="14" priority="6" operator="equal">
      <formula>"Please complete ""ENROLLMENT"" tab"</formula>
    </cfRule>
    <cfRule type="cellIs" dxfId="13" priority="12" operator="equal">
      <formula>"(Select from drop-down list)"</formula>
    </cfRule>
  </conditionalFormatting>
  <conditionalFormatting sqref="I2">
    <cfRule type="expression" dxfId="12" priority="8">
      <formula>School="Enter School Name Here"</formula>
    </cfRule>
  </conditionalFormatting>
  <conditionalFormatting sqref="I5">
    <cfRule type="expression" dxfId="11" priority="7">
      <formula>AcadYr1="Select from dropdown list --&gt;"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E1" zoomScale="90" zoomScaleNormal="90" zoomScaleSheetLayoutView="80" workbookViewId="0">
      <selection activeCell="K18" sqref="K18"/>
    </sheetView>
  </sheetViews>
  <sheetFormatPr defaultColWidth="8.81640625" defaultRowHeight="15" outlineLevelCol="1"/>
  <cols>
    <col min="1" max="1" width="3.7265625" style="134" customWidth="1"/>
    <col min="2" max="3" width="2.26953125" style="134" customWidth="1"/>
    <col min="4" max="4" width="25.7265625" style="134" customWidth="1"/>
    <col min="5" max="5" width="40.7265625" style="1" customWidth="1"/>
    <col min="6" max="6" width="2.453125" style="174" customWidth="1"/>
    <col min="7" max="7" width="16.26953125" style="174" bestFit="1" customWidth="1"/>
    <col min="8" max="8" width="2.7265625" style="78" customWidth="1"/>
    <col min="9" max="20" width="10.81640625" style="134" customWidth="1"/>
    <col min="21" max="21" width="12" style="134" customWidth="1"/>
    <col min="22" max="22" width="4.1796875" style="134" customWidth="1"/>
    <col min="23" max="23" width="20.81640625" style="78" customWidth="1" outlineLevel="1"/>
    <col min="24" max="16384" width="8.81640625" style="134"/>
  </cols>
  <sheetData>
    <row r="1" spans="2:24" ht="15.5" thickBot="1"/>
    <row r="2" spans="2:24" s="1" customFormat="1" ht="16" thickTop="1" thickBot="1">
      <c r="B2" s="1084" t="s">
        <v>301</v>
      </c>
      <c r="C2" s="1085"/>
      <c r="D2" s="1085"/>
      <c r="E2" s="1085"/>
      <c r="F2" s="1085"/>
      <c r="G2" s="1085"/>
      <c r="H2" s="1086"/>
      <c r="I2" s="1080" t="str">
        <f>'4) Pre-Opening Period Budget'!B2</f>
        <v>Please enter school name on tab - "1) School Information"</v>
      </c>
      <c r="J2" s="1080"/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1"/>
      <c r="W2" s="669" t="s">
        <v>407</v>
      </c>
    </row>
    <row r="3" spans="2:24" s="1" customFormat="1" ht="15.5" thickBot="1">
      <c r="B3" s="1087"/>
      <c r="C3" s="1088"/>
      <c r="D3" s="1088"/>
      <c r="E3" s="1088"/>
      <c r="F3" s="1088"/>
      <c r="G3" s="1088"/>
      <c r="H3" s="1089"/>
      <c r="I3" s="1064" t="s">
        <v>144</v>
      </c>
      <c r="J3" s="1064"/>
      <c r="K3" s="1064"/>
      <c r="L3" s="1064"/>
      <c r="M3" s="1064"/>
      <c r="N3" s="1064"/>
      <c r="O3" s="1064"/>
      <c r="P3" s="1064"/>
      <c r="Q3" s="1064"/>
      <c r="R3" s="1064"/>
      <c r="S3" s="1064"/>
      <c r="T3" s="1064"/>
      <c r="U3" s="1082"/>
      <c r="W3" s="694" t="str">
        <f>IF(COUNTIFS(W6:W181,"&lt;&gt;OK",W6:W181,"&lt;&gt;")&lt;&gt;0,"TOTALS UNEQUAL - (See Below)","TOTALS MATCH")</f>
        <v>TOTALS MATCH</v>
      </c>
      <c r="X3" s="695"/>
    </row>
    <row r="4" spans="2:24" s="1" customFormat="1">
      <c r="B4" s="1087"/>
      <c r="C4" s="1088"/>
      <c r="D4" s="1088"/>
      <c r="E4" s="1088"/>
      <c r="F4" s="1088"/>
      <c r="G4" s="1088"/>
      <c r="H4" s="1089"/>
      <c r="I4" s="1064" t="str">
        <f>'6) Year 1 Budget &amp; Assumptions'!I5</f>
        <v>JULY 1, 2026 - JUNE 30, 2027</v>
      </c>
      <c r="J4" s="1064"/>
      <c r="K4" s="1064"/>
      <c r="L4" s="1064"/>
      <c r="M4" s="1064"/>
      <c r="N4" s="1064"/>
      <c r="O4" s="1064"/>
      <c r="P4" s="1064"/>
      <c r="Q4" s="1064"/>
      <c r="R4" s="1064"/>
      <c r="S4" s="1064"/>
      <c r="T4" s="1064"/>
      <c r="U4" s="1082"/>
      <c r="W4" s="78"/>
    </row>
    <row r="5" spans="2:24" s="1" customFormat="1">
      <c r="B5" s="1090"/>
      <c r="C5" s="1091"/>
      <c r="D5" s="1091"/>
      <c r="E5" s="1091"/>
      <c r="F5" s="1091"/>
      <c r="G5" s="1091"/>
      <c r="H5" s="1092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83"/>
      <c r="W5" s="78"/>
    </row>
    <row r="6" spans="2:24" s="1" customFormat="1">
      <c r="B6" s="212" t="s">
        <v>23</v>
      </c>
      <c r="C6" s="213"/>
      <c r="D6" s="213"/>
      <c r="E6" s="214"/>
      <c r="F6" s="215"/>
      <c r="G6" s="215"/>
      <c r="H6" s="216"/>
      <c r="I6" s="217">
        <f t="shared" ref="I6:U6" si="0">I66</f>
        <v>0</v>
      </c>
      <c r="J6" s="218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218">
        <f t="shared" si="0"/>
        <v>0</v>
      </c>
      <c r="O6" s="218">
        <f t="shared" si="0"/>
        <v>0</v>
      </c>
      <c r="P6" s="218">
        <f t="shared" si="0"/>
        <v>0</v>
      </c>
      <c r="Q6" s="218">
        <f t="shared" si="0"/>
        <v>0</v>
      </c>
      <c r="R6" s="218">
        <f t="shared" si="0"/>
        <v>0</v>
      </c>
      <c r="S6" s="218">
        <f t="shared" si="0"/>
        <v>0</v>
      </c>
      <c r="T6" s="218">
        <f t="shared" si="0"/>
        <v>0</v>
      </c>
      <c r="U6" s="219">
        <f t="shared" si="0"/>
        <v>0</v>
      </c>
      <c r="W6" s="1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20"/>
    </row>
    <row r="7" spans="2:24" s="1" customFormat="1">
      <c r="B7" s="210" t="s">
        <v>0</v>
      </c>
      <c r="C7" s="48"/>
      <c r="D7" s="48"/>
      <c r="F7" s="174"/>
      <c r="G7" s="174"/>
      <c r="H7" s="221"/>
      <c r="I7" s="222">
        <f t="shared" ref="I7:U7" si="1">I156</f>
        <v>0</v>
      </c>
      <c r="J7" s="223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223">
        <f t="shared" si="1"/>
        <v>0</v>
      </c>
      <c r="O7" s="223">
        <f t="shared" si="1"/>
        <v>0</v>
      </c>
      <c r="P7" s="223">
        <f t="shared" si="1"/>
        <v>0</v>
      </c>
      <c r="Q7" s="223">
        <f t="shared" si="1"/>
        <v>0</v>
      </c>
      <c r="R7" s="223">
        <f t="shared" si="1"/>
        <v>0</v>
      </c>
      <c r="S7" s="223">
        <f t="shared" si="1"/>
        <v>0</v>
      </c>
      <c r="T7" s="223">
        <f t="shared" si="1"/>
        <v>0</v>
      </c>
      <c r="U7" s="224">
        <f t="shared" si="1"/>
        <v>0</v>
      </c>
      <c r="W7" s="1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20"/>
    </row>
    <row r="8" spans="2:24" s="1" customFormat="1">
      <c r="B8" s="210" t="s">
        <v>22</v>
      </c>
      <c r="C8" s="48"/>
      <c r="D8" s="48"/>
      <c r="F8" s="174"/>
      <c r="G8" s="174"/>
      <c r="H8" s="221"/>
      <c r="I8" s="222">
        <f t="shared" ref="I8:U8" si="2">I6-I7</f>
        <v>0</v>
      </c>
      <c r="J8" s="223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223">
        <f t="shared" si="2"/>
        <v>0</v>
      </c>
      <c r="O8" s="223">
        <f t="shared" si="2"/>
        <v>0</v>
      </c>
      <c r="P8" s="223">
        <f t="shared" si="2"/>
        <v>0</v>
      </c>
      <c r="Q8" s="223">
        <f t="shared" si="2"/>
        <v>0</v>
      </c>
      <c r="R8" s="223">
        <f t="shared" si="2"/>
        <v>0</v>
      </c>
      <c r="S8" s="223">
        <f t="shared" si="2"/>
        <v>0</v>
      </c>
      <c r="T8" s="223">
        <f t="shared" si="2"/>
        <v>0</v>
      </c>
      <c r="U8" s="224">
        <f t="shared" si="2"/>
        <v>0</v>
      </c>
      <c r="W8" s="1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20"/>
    </row>
    <row r="9" spans="2:24" s="1" customFormat="1">
      <c r="B9" s="210" t="s">
        <v>132</v>
      </c>
      <c r="C9" s="48"/>
      <c r="D9" s="48"/>
      <c r="F9" s="174"/>
      <c r="G9" s="174"/>
      <c r="H9" s="221"/>
      <c r="I9" s="222">
        <f t="shared" ref="I9:U9" si="3">I175</f>
        <v>0</v>
      </c>
      <c r="J9" s="223">
        <f t="shared" si="3"/>
        <v>0</v>
      </c>
      <c r="K9" s="223">
        <f t="shared" si="3"/>
        <v>0</v>
      </c>
      <c r="L9" s="223">
        <f t="shared" si="3"/>
        <v>0</v>
      </c>
      <c r="M9" s="223">
        <f t="shared" si="3"/>
        <v>0</v>
      </c>
      <c r="N9" s="223">
        <f t="shared" si="3"/>
        <v>0</v>
      </c>
      <c r="O9" s="223">
        <f t="shared" si="3"/>
        <v>0</v>
      </c>
      <c r="P9" s="223">
        <f t="shared" si="3"/>
        <v>0</v>
      </c>
      <c r="Q9" s="223">
        <f t="shared" si="3"/>
        <v>0</v>
      </c>
      <c r="R9" s="223">
        <f t="shared" si="3"/>
        <v>0</v>
      </c>
      <c r="S9" s="223">
        <f t="shared" si="3"/>
        <v>0</v>
      </c>
      <c r="T9" s="223">
        <f t="shared" si="3"/>
        <v>0</v>
      </c>
      <c r="U9" s="224">
        <f t="shared" si="3"/>
        <v>0</v>
      </c>
      <c r="W9" s="1" t="str">
        <f>IF(U9='8) 5 YR Budget &amp; Cash Flow Adj'!I196=TRUE,"OK","Tab 7 is UNEQUAL to Tab 9")</f>
        <v>OK</v>
      </c>
    </row>
    <row r="10" spans="2:24" s="1" customFormat="1">
      <c r="B10" s="210" t="s">
        <v>129</v>
      </c>
      <c r="C10" s="48"/>
      <c r="D10" s="48"/>
      <c r="F10" s="174"/>
      <c r="G10" s="174"/>
      <c r="H10" s="221"/>
      <c r="I10" s="222">
        <f t="shared" ref="I10:U10" si="4">I179</f>
        <v>0</v>
      </c>
      <c r="J10" s="223">
        <f t="shared" si="4"/>
        <v>0</v>
      </c>
      <c r="K10" s="223">
        <f t="shared" si="4"/>
        <v>0</v>
      </c>
      <c r="L10" s="223">
        <f t="shared" si="4"/>
        <v>0</v>
      </c>
      <c r="M10" s="223">
        <f t="shared" si="4"/>
        <v>0</v>
      </c>
      <c r="N10" s="223">
        <f t="shared" si="4"/>
        <v>0</v>
      </c>
      <c r="O10" s="223">
        <f t="shared" si="4"/>
        <v>0</v>
      </c>
      <c r="P10" s="223">
        <f t="shared" si="4"/>
        <v>0</v>
      </c>
      <c r="Q10" s="223">
        <f t="shared" si="4"/>
        <v>0</v>
      </c>
      <c r="R10" s="223">
        <f t="shared" si="4"/>
        <v>0</v>
      </c>
      <c r="S10" s="223">
        <f t="shared" si="4"/>
        <v>0</v>
      </c>
      <c r="T10" s="223">
        <f t="shared" si="4"/>
        <v>0</v>
      </c>
      <c r="U10" s="224">
        <f t="shared" si="4"/>
        <v>0</v>
      </c>
      <c r="W10" s="1" t="str">
        <f>IF(U10='8) 5 YR Budget &amp; Cash Flow Adj'!I200=TRUE,"OK","Tab 7 is UNEQUAL to Tab 9")</f>
        <v>OK</v>
      </c>
    </row>
    <row r="11" spans="2:24" s="1" customFormat="1">
      <c r="B11" s="225" t="s">
        <v>152</v>
      </c>
      <c r="C11" s="226"/>
      <c r="D11" s="226"/>
      <c r="E11" s="227"/>
      <c r="F11" s="228"/>
      <c r="G11" s="228"/>
      <c r="H11" s="229"/>
      <c r="I11" s="230">
        <f t="shared" ref="I11:U11" si="5">SUM(I8:I10)</f>
        <v>0</v>
      </c>
      <c r="J11" s="231">
        <f t="shared" si="5"/>
        <v>0</v>
      </c>
      <c r="K11" s="231">
        <f t="shared" si="5"/>
        <v>0</v>
      </c>
      <c r="L11" s="231">
        <f t="shared" si="5"/>
        <v>0</v>
      </c>
      <c r="M11" s="231">
        <f t="shared" si="5"/>
        <v>0</v>
      </c>
      <c r="N11" s="231">
        <f t="shared" si="5"/>
        <v>0</v>
      </c>
      <c r="O11" s="231">
        <f t="shared" si="5"/>
        <v>0</v>
      </c>
      <c r="P11" s="231">
        <f t="shared" si="5"/>
        <v>0</v>
      </c>
      <c r="Q11" s="231">
        <f t="shared" si="5"/>
        <v>0</v>
      </c>
      <c r="R11" s="231">
        <f t="shared" si="5"/>
        <v>0</v>
      </c>
      <c r="S11" s="231">
        <f t="shared" si="5"/>
        <v>0</v>
      </c>
      <c r="T11" s="231">
        <f t="shared" si="5"/>
        <v>0</v>
      </c>
      <c r="U11" s="232">
        <f t="shared" si="5"/>
        <v>0</v>
      </c>
      <c r="W11" s="1" t="str">
        <f>IF(U11='8) 5 YR Budget &amp; Cash Flow Adj'!I202=TRUE,"OK","Tab 7 is UNEQUAL to Tab 9")</f>
        <v>OK</v>
      </c>
    </row>
    <row r="12" spans="2:24" s="1" customFormat="1" ht="8.15" customHeight="1">
      <c r="B12" s="233"/>
      <c r="F12" s="174"/>
      <c r="G12" s="174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2:24" s="239" customFormat="1">
      <c r="B13" s="1079"/>
      <c r="C13" s="1058"/>
      <c r="D13" s="1058"/>
      <c r="E13" s="1058"/>
      <c r="F13" s="235"/>
      <c r="G13" s="235"/>
      <c r="H13" s="236"/>
      <c r="I13" s="237" t="s">
        <v>254</v>
      </c>
      <c r="J13" s="237" t="s">
        <v>255</v>
      </c>
      <c r="K13" s="237" t="s">
        <v>256</v>
      </c>
      <c r="L13" s="237" t="s">
        <v>257</v>
      </c>
      <c r="M13" s="237" t="s">
        <v>258</v>
      </c>
      <c r="N13" s="237" t="s">
        <v>259</v>
      </c>
      <c r="O13" s="237" t="s">
        <v>248</v>
      </c>
      <c r="P13" s="237" t="s">
        <v>249</v>
      </c>
      <c r="Q13" s="237" t="s">
        <v>250</v>
      </c>
      <c r="R13" s="237" t="s">
        <v>251</v>
      </c>
      <c r="S13" s="237" t="s">
        <v>252</v>
      </c>
      <c r="T13" s="237" t="s">
        <v>253</v>
      </c>
      <c r="U13" s="238" t="s">
        <v>99</v>
      </c>
    </row>
    <row r="14" spans="2:24" s="239" customFormat="1" ht="7.5" customHeight="1">
      <c r="B14" s="240"/>
      <c r="C14" s="214"/>
      <c r="D14" s="214"/>
      <c r="E14" s="241"/>
      <c r="F14" s="242"/>
      <c r="G14" s="242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4"/>
    </row>
    <row r="15" spans="2:24" s="220" customFormat="1">
      <c r="B15" s="245" t="s">
        <v>24</v>
      </c>
      <c r="C15" s="246"/>
      <c r="D15" s="246"/>
      <c r="F15" s="172"/>
      <c r="G15" s="172"/>
      <c r="H15" s="247"/>
      <c r="I15" s="1077" t="s">
        <v>349</v>
      </c>
      <c r="J15" s="1077"/>
      <c r="K15" s="1077"/>
      <c r="L15" s="1077"/>
      <c r="M15" s="1077"/>
      <c r="N15" s="1077"/>
      <c r="O15" s="1077"/>
      <c r="P15" s="1077"/>
      <c r="Q15" s="1077"/>
      <c r="R15" s="1077"/>
      <c r="S15" s="1077"/>
      <c r="T15" s="1077"/>
      <c r="U15" s="1078"/>
    </row>
    <row r="16" spans="2:24" s="220" customFormat="1">
      <c r="B16" s="245"/>
      <c r="C16" s="246" t="s">
        <v>25</v>
      </c>
      <c r="D16" s="246"/>
      <c r="F16" s="172"/>
      <c r="G16" s="172"/>
      <c r="H16" s="247"/>
      <c r="I16" s="1077"/>
      <c r="J16" s="1077"/>
      <c r="K16" s="1077"/>
      <c r="L16" s="1077"/>
      <c r="M16" s="1077"/>
      <c r="N16" s="1077"/>
      <c r="O16" s="1077"/>
      <c r="P16" s="1077"/>
      <c r="Q16" s="1077"/>
      <c r="R16" s="1077"/>
      <c r="S16" s="1077"/>
      <c r="T16" s="1077"/>
      <c r="U16" s="1078"/>
    </row>
    <row r="17" spans="2:23" s="220" customFormat="1" ht="30">
      <c r="B17" s="248"/>
      <c r="C17" s="134"/>
      <c r="D17" s="249" t="s">
        <v>21</v>
      </c>
      <c r="F17" s="172"/>
      <c r="G17" s="132" t="str">
        <f>'6) Year 1 Budget &amp; Assumptions'!G16</f>
        <v>Basic Tuition (2026-27)</v>
      </c>
      <c r="H17" s="247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1"/>
    </row>
    <row r="18" spans="2:23" s="220" customFormat="1">
      <c r="B18" s="248"/>
      <c r="C18" s="134"/>
      <c r="D18" s="134" t="str">
        <f>'6) Year 1 Budget &amp; Assumptions'!D17</f>
        <v>PRIMARY School District:</v>
      </c>
      <c r="E18" s="98" t="str">
        <f>'6) Year 1 Budget &amp; Assumptions'!E17</f>
        <v>Please complete "ENROLLMENT" tab</v>
      </c>
      <c r="F18" s="136"/>
      <c r="G18" s="137">
        <f>CONTROL!C98</f>
        <v>0</v>
      </c>
      <c r="H18" s="252"/>
      <c r="I18" s="253"/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  <c r="V18" s="255"/>
      <c r="W18" s="1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20" customFormat="1">
      <c r="B19" s="248"/>
      <c r="C19" s="134"/>
      <c r="D19" s="134" t="str">
        <f>'6) Year 1 Budget &amp; Assumptions'!D18</f>
        <v>Other District 1:</v>
      </c>
      <c r="E19" s="134" t="str">
        <f>'6) Year 1 Budget &amp; Assumptions'!E18</f>
        <v/>
      </c>
      <c r="F19" s="136"/>
      <c r="G19" s="137">
        <f>CONTROL!C99</f>
        <v>0</v>
      </c>
      <c r="H19" s="252"/>
      <c r="I19" s="253"/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 t="shared" ref="U19:U33" si="6">SUM(I19:T19)</f>
        <v>0</v>
      </c>
      <c r="V19" s="255"/>
      <c r="W19" s="1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20" customFormat="1">
      <c r="B20" s="248"/>
      <c r="C20" s="134"/>
      <c r="D20" s="134" t="str">
        <f>'6) Year 1 Budget &amp; Assumptions'!D19</f>
        <v>Other District 2:</v>
      </c>
      <c r="E20" s="134" t="str">
        <f>'6) Year 1 Budget &amp; Assumptions'!E19</f>
        <v/>
      </c>
      <c r="F20" s="136"/>
      <c r="G20" s="137">
        <f>CONTROL!C100</f>
        <v>0</v>
      </c>
      <c r="H20" s="252"/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4">
        <f t="shared" si="6"/>
        <v>0</v>
      </c>
      <c r="V20" s="255"/>
      <c r="W20" s="1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20" customFormat="1">
      <c r="B21" s="248"/>
      <c r="C21" s="134"/>
      <c r="D21" s="134" t="str">
        <f>'6) Year 1 Budget &amp; Assumptions'!D20</f>
        <v>Other District 3:</v>
      </c>
      <c r="E21" s="134" t="str">
        <f>'6) Year 1 Budget &amp; Assumptions'!E20</f>
        <v/>
      </c>
      <c r="F21" s="136"/>
      <c r="G21" s="137">
        <f>CONTROL!C101</f>
        <v>0</v>
      </c>
      <c r="H21" s="252"/>
      <c r="I21" s="253">
        <v>0</v>
      </c>
      <c r="J21" s="253">
        <v>0</v>
      </c>
      <c r="K21" s="253">
        <v>0</v>
      </c>
      <c r="L21" s="253">
        <v>0</v>
      </c>
      <c r="M21" s="253">
        <v>0</v>
      </c>
      <c r="N21" s="253">
        <v>0</v>
      </c>
      <c r="O21" s="253">
        <v>0</v>
      </c>
      <c r="P21" s="253">
        <v>0</v>
      </c>
      <c r="Q21" s="253">
        <v>0</v>
      </c>
      <c r="R21" s="253">
        <v>0</v>
      </c>
      <c r="S21" s="253">
        <v>0</v>
      </c>
      <c r="T21" s="253">
        <v>0</v>
      </c>
      <c r="U21" s="254">
        <f t="shared" si="6"/>
        <v>0</v>
      </c>
      <c r="V21" s="255"/>
      <c r="W21" s="1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20" customFormat="1">
      <c r="B22" s="248"/>
      <c r="C22" s="134"/>
      <c r="D22" s="134" t="str">
        <f>'6) Year 1 Budget &amp; Assumptions'!D21</f>
        <v>Other District 4:</v>
      </c>
      <c r="E22" s="134" t="str">
        <f>'6) Year 1 Budget &amp; Assumptions'!E21</f>
        <v/>
      </c>
      <c r="F22" s="136"/>
      <c r="G22" s="137">
        <f>CONTROL!C102</f>
        <v>0</v>
      </c>
      <c r="H22" s="252"/>
      <c r="I22" s="253">
        <v>0</v>
      </c>
      <c r="J22" s="253">
        <v>0</v>
      </c>
      <c r="K22" s="253">
        <v>0</v>
      </c>
      <c r="L22" s="253">
        <v>0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53">
        <v>0</v>
      </c>
      <c r="S22" s="253">
        <v>0</v>
      </c>
      <c r="T22" s="253">
        <v>0</v>
      </c>
      <c r="U22" s="254">
        <f t="shared" si="6"/>
        <v>0</v>
      </c>
      <c r="V22" s="255"/>
      <c r="W22" s="1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20" customFormat="1">
      <c r="B23" s="248"/>
      <c r="C23" s="134"/>
      <c r="D23" s="134" t="str">
        <f>'6) Year 1 Budget &amp; Assumptions'!D22</f>
        <v>Other District 5:</v>
      </c>
      <c r="E23" s="134" t="str">
        <f>'6) Year 1 Budget &amp; Assumptions'!E22</f>
        <v/>
      </c>
      <c r="F23" s="136"/>
      <c r="G23" s="137">
        <f>CONTROL!C103</f>
        <v>0</v>
      </c>
      <c r="H23" s="252"/>
      <c r="I23" s="253">
        <v>0</v>
      </c>
      <c r="J23" s="253">
        <v>0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3">
        <v>0</v>
      </c>
      <c r="U23" s="254">
        <f t="shared" si="6"/>
        <v>0</v>
      </c>
      <c r="V23" s="255"/>
      <c r="W23" s="1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20" customFormat="1">
      <c r="B24" s="248"/>
      <c r="C24" s="134"/>
      <c r="D24" s="134" t="str">
        <f>'6) Year 1 Budget &amp; Assumptions'!D23</f>
        <v>Other District 6:</v>
      </c>
      <c r="E24" s="134" t="str">
        <f>'6) Year 1 Budget &amp; Assumptions'!E23</f>
        <v/>
      </c>
      <c r="F24" s="136"/>
      <c r="G24" s="137">
        <f>CONTROL!C104</f>
        <v>0</v>
      </c>
      <c r="H24" s="252"/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54">
        <f t="shared" si="6"/>
        <v>0</v>
      </c>
      <c r="V24" s="255"/>
      <c r="W24" s="1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20" customFormat="1">
      <c r="B25" s="248"/>
      <c r="C25" s="134"/>
      <c r="D25" s="134" t="str">
        <f>'6) Year 1 Budget &amp; Assumptions'!D24</f>
        <v>Other District 7:</v>
      </c>
      <c r="E25" s="134" t="str">
        <f>'6) Year 1 Budget &amp; Assumptions'!E24</f>
        <v/>
      </c>
      <c r="F25" s="136"/>
      <c r="G25" s="137">
        <f>CONTROL!C105</f>
        <v>0</v>
      </c>
      <c r="H25" s="252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 t="shared" si="6"/>
        <v>0</v>
      </c>
      <c r="V25" s="255"/>
      <c r="W25" s="1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20" customFormat="1">
      <c r="B26" s="248"/>
      <c r="C26" s="134"/>
      <c r="D26" s="134" t="str">
        <f>'6) Year 1 Budget &amp; Assumptions'!D25</f>
        <v>Other District 8:</v>
      </c>
      <c r="E26" s="134" t="str">
        <f>'6) Year 1 Budget &amp; Assumptions'!E25</f>
        <v/>
      </c>
      <c r="F26" s="136"/>
      <c r="G26" s="137">
        <f>CONTROL!C106</f>
        <v>0</v>
      </c>
      <c r="H26" s="252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 t="shared" si="6"/>
        <v>0</v>
      </c>
      <c r="V26" s="255"/>
      <c r="W26" s="1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20" customFormat="1">
      <c r="B27" s="248"/>
      <c r="C27" s="134"/>
      <c r="D27" s="134" t="str">
        <f>'6) Year 1 Budget &amp; Assumptions'!D26</f>
        <v>Other District 9:</v>
      </c>
      <c r="E27" s="134" t="str">
        <f>'6) Year 1 Budget &amp; Assumptions'!E26</f>
        <v/>
      </c>
      <c r="F27" s="136"/>
      <c r="G27" s="137">
        <f>CONTROL!C107</f>
        <v>0</v>
      </c>
      <c r="H27" s="252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 t="shared" si="6"/>
        <v>0</v>
      </c>
      <c r="V27" s="255"/>
      <c r="W27" s="1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20" customFormat="1">
      <c r="B28" s="248"/>
      <c r="C28" s="134"/>
      <c r="D28" s="134" t="str">
        <f>'6) Year 1 Budget &amp; Assumptions'!D27</f>
        <v>Other District 10:</v>
      </c>
      <c r="E28" s="134" t="str">
        <f>'6) Year 1 Budget &amp; Assumptions'!E27</f>
        <v/>
      </c>
      <c r="F28" s="136"/>
      <c r="G28" s="137">
        <f>CONTROL!C108</f>
        <v>0</v>
      </c>
      <c r="H28" s="252"/>
      <c r="I28" s="253">
        <v>0</v>
      </c>
      <c r="J28" s="253">
        <v>0</v>
      </c>
      <c r="K28" s="253">
        <v>0</v>
      </c>
      <c r="L28" s="253">
        <v>0</v>
      </c>
      <c r="M28" s="253">
        <v>0</v>
      </c>
      <c r="N28" s="253">
        <v>0</v>
      </c>
      <c r="O28" s="253">
        <v>0</v>
      </c>
      <c r="P28" s="253">
        <v>0</v>
      </c>
      <c r="Q28" s="253">
        <v>0</v>
      </c>
      <c r="R28" s="253">
        <v>0</v>
      </c>
      <c r="S28" s="253">
        <v>0</v>
      </c>
      <c r="T28" s="253">
        <v>0</v>
      </c>
      <c r="U28" s="254">
        <f t="shared" si="6"/>
        <v>0</v>
      </c>
      <c r="V28" s="255"/>
      <c r="W28" s="1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20" customFormat="1">
      <c r="B29" s="248"/>
      <c r="C29" s="134"/>
      <c r="D29" s="134" t="str">
        <f>'6) Year 1 Budget &amp; Assumptions'!D28</f>
        <v>Other District 11:</v>
      </c>
      <c r="E29" s="134" t="str">
        <f>'6) Year 1 Budget &amp; Assumptions'!E28</f>
        <v/>
      </c>
      <c r="F29" s="136"/>
      <c r="G29" s="137">
        <f>CONTROL!C109</f>
        <v>0</v>
      </c>
      <c r="H29" s="252"/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f t="shared" si="6"/>
        <v>0</v>
      </c>
      <c r="V29" s="255"/>
      <c r="W29" s="1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20" customFormat="1">
      <c r="B30" s="248"/>
      <c r="C30" s="134"/>
      <c r="D30" s="134" t="str">
        <f>'6) Year 1 Budget &amp; Assumptions'!D29</f>
        <v>Other District 12:</v>
      </c>
      <c r="E30" s="134" t="str">
        <f>'6) Year 1 Budget &amp; Assumptions'!E29</f>
        <v/>
      </c>
      <c r="F30" s="136"/>
      <c r="G30" s="137">
        <f>CONTROL!C110</f>
        <v>0</v>
      </c>
      <c r="H30" s="252"/>
      <c r="I30" s="253">
        <v>0</v>
      </c>
      <c r="J30" s="253">
        <v>0</v>
      </c>
      <c r="K30" s="253">
        <v>0</v>
      </c>
      <c r="L30" s="253">
        <v>0</v>
      </c>
      <c r="M30" s="253">
        <v>0</v>
      </c>
      <c r="N30" s="253">
        <v>0</v>
      </c>
      <c r="O30" s="253">
        <v>0</v>
      </c>
      <c r="P30" s="253">
        <v>0</v>
      </c>
      <c r="Q30" s="253">
        <v>0</v>
      </c>
      <c r="R30" s="253">
        <v>0</v>
      </c>
      <c r="S30" s="253">
        <v>0</v>
      </c>
      <c r="T30" s="253">
        <v>0</v>
      </c>
      <c r="U30" s="254">
        <f t="shared" si="6"/>
        <v>0</v>
      </c>
      <c r="V30" s="255"/>
      <c r="W30" s="1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20" customFormat="1">
      <c r="B31" s="248"/>
      <c r="C31" s="134"/>
      <c r="D31" s="134" t="str">
        <f>'6) Year 1 Budget &amp; Assumptions'!D30</f>
        <v>Other District 13:</v>
      </c>
      <c r="E31" s="134" t="str">
        <f>'6) Year 1 Budget &amp; Assumptions'!E30</f>
        <v/>
      </c>
      <c r="F31" s="136"/>
      <c r="G31" s="137">
        <f>CONTROL!C111</f>
        <v>0</v>
      </c>
      <c r="H31" s="252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si="6"/>
        <v>0</v>
      </c>
      <c r="V31" s="255"/>
      <c r="W31" s="1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20" customFormat="1">
      <c r="B32" s="248"/>
      <c r="C32" s="134"/>
      <c r="D32" s="134" t="str">
        <f>'6) Year 1 Budget &amp; Assumptions'!D31</f>
        <v>Other District 14:</v>
      </c>
      <c r="E32" s="134" t="str">
        <f>'6) Year 1 Budget &amp; Assumptions'!E31</f>
        <v/>
      </c>
      <c r="F32" s="136"/>
      <c r="G32" s="137">
        <f>CONTROL!C112</f>
        <v>0</v>
      </c>
      <c r="H32" s="252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6"/>
        <v>0</v>
      </c>
      <c r="V32" s="255"/>
      <c r="W32" s="1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20" customFormat="1" ht="18">
      <c r="B33" s="248"/>
      <c r="C33" s="134"/>
      <c r="D33" s="134" t="str">
        <f>'6) Year 1 Budget &amp; Assumptions'!D32</f>
        <v xml:space="preserve"> Other School Districts' Revenue:</v>
      </c>
      <c r="E33" s="134"/>
      <c r="F33" s="851" t="s">
        <v>343</v>
      </c>
      <c r="G33" s="798">
        <f>CONTROL!C148</f>
        <v>0</v>
      </c>
      <c r="H33" s="252"/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4">
        <f t="shared" si="6"/>
        <v>0</v>
      </c>
      <c r="V33" s="255"/>
      <c r="W33" s="1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20" customFormat="1">
      <c r="B34" s="248"/>
      <c r="C34" s="134"/>
      <c r="D34" s="339" t="s">
        <v>342</v>
      </c>
      <c r="F34" s="851" t="s">
        <v>343</v>
      </c>
      <c r="G34" s="881">
        <f>CONTROL!C149</f>
        <v>0</v>
      </c>
      <c r="H34" s="247"/>
      <c r="I34" s="257">
        <f t="shared" ref="I34:U34" si="7">SUM(I18:I33)</f>
        <v>0</v>
      </c>
      <c r="J34" s="256">
        <f t="shared" si="7"/>
        <v>0</v>
      </c>
      <c r="K34" s="256">
        <f t="shared" si="7"/>
        <v>0</v>
      </c>
      <c r="L34" s="256">
        <f t="shared" si="7"/>
        <v>0</v>
      </c>
      <c r="M34" s="256">
        <f t="shared" si="7"/>
        <v>0</v>
      </c>
      <c r="N34" s="256">
        <f t="shared" si="7"/>
        <v>0</v>
      </c>
      <c r="O34" s="256">
        <f t="shared" si="7"/>
        <v>0</v>
      </c>
      <c r="P34" s="256">
        <f t="shared" si="7"/>
        <v>0</v>
      </c>
      <c r="Q34" s="256">
        <f t="shared" si="7"/>
        <v>0</v>
      </c>
      <c r="R34" s="256">
        <f t="shared" si="7"/>
        <v>0</v>
      </c>
      <c r="S34" s="256">
        <f t="shared" si="7"/>
        <v>0</v>
      </c>
      <c r="T34" s="256">
        <f t="shared" si="7"/>
        <v>0</v>
      </c>
      <c r="U34" s="258">
        <f t="shared" si="7"/>
        <v>0</v>
      </c>
      <c r="V34" s="255"/>
      <c r="W34" s="1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AC34" s="259"/>
    </row>
    <row r="35" spans="2:29" s="220" customFormat="1">
      <c r="B35" s="248"/>
      <c r="C35" s="134"/>
      <c r="D35" s="262" t="s">
        <v>26</v>
      </c>
      <c r="F35" s="172"/>
      <c r="G35" s="172"/>
      <c r="H35" s="247"/>
      <c r="I35" s="977">
        <v>0</v>
      </c>
      <c r="J35" s="978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>SUM(I35:T35)</f>
        <v>0</v>
      </c>
      <c r="V35" s="255"/>
      <c r="W35" s="1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20" customFormat="1">
      <c r="B36" s="248"/>
      <c r="C36" s="134"/>
      <c r="D36" s="262" t="s">
        <v>457</v>
      </c>
      <c r="F36" s="172"/>
      <c r="G36" s="172"/>
      <c r="H36" s="247"/>
      <c r="I36" s="977">
        <v>0</v>
      </c>
      <c r="J36" s="978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>SUM(I36:T36)</f>
        <v>0</v>
      </c>
      <c r="V36" s="255"/>
      <c r="W36" s="1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20" customFormat="1">
      <c r="B37" s="248"/>
      <c r="C37" s="134"/>
      <c r="D37" s="246" t="s">
        <v>27</v>
      </c>
      <c r="F37" s="172"/>
      <c r="G37" s="172"/>
      <c r="H37" s="247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1"/>
      <c r="V37" s="255"/>
      <c r="W37" s="1"/>
    </row>
    <row r="38" spans="2:29" s="220" customFormat="1">
      <c r="B38" s="248"/>
      <c r="C38" s="134"/>
      <c r="D38" s="262" t="s">
        <v>28</v>
      </c>
      <c r="F38" s="171"/>
      <c r="G38" s="171"/>
      <c r="H38" s="252"/>
      <c r="I38" s="253">
        <v>0</v>
      </c>
      <c r="J38" s="253">
        <v>0</v>
      </c>
      <c r="K38" s="253">
        <v>0</v>
      </c>
      <c r="L38" s="253">
        <v>0</v>
      </c>
      <c r="M38" s="253">
        <v>0</v>
      </c>
      <c r="N38" s="253">
        <v>0</v>
      </c>
      <c r="O38" s="253">
        <v>0</v>
      </c>
      <c r="P38" s="253">
        <v>0</v>
      </c>
      <c r="Q38" s="253">
        <v>0</v>
      </c>
      <c r="R38" s="253">
        <v>0</v>
      </c>
      <c r="S38" s="253">
        <v>0</v>
      </c>
      <c r="T38" s="253">
        <v>0</v>
      </c>
      <c r="U38" s="254">
        <f>SUM(I38:T38)</f>
        <v>0</v>
      </c>
      <c r="V38" s="255"/>
      <c r="W38" s="1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20" customFormat="1">
      <c r="B39" s="248"/>
      <c r="C39" s="134"/>
      <c r="D39" s="262" t="s">
        <v>29</v>
      </c>
      <c r="F39" s="171"/>
      <c r="G39" s="171"/>
      <c r="H39" s="252"/>
      <c r="I39" s="253">
        <v>0</v>
      </c>
      <c r="J39" s="253">
        <v>0</v>
      </c>
      <c r="K39" s="253">
        <v>0</v>
      </c>
      <c r="L39" s="253">
        <v>0</v>
      </c>
      <c r="M39" s="253">
        <v>0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f>SUM(I39:T39)</f>
        <v>0</v>
      </c>
      <c r="V39" s="255"/>
      <c r="W39" s="1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20" customFormat="1">
      <c r="B40" s="248"/>
      <c r="C40" s="134"/>
      <c r="D40" s="262" t="s">
        <v>30</v>
      </c>
      <c r="F40" s="171"/>
      <c r="G40" s="171"/>
      <c r="H40" s="252"/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253">
        <v>0</v>
      </c>
      <c r="O40" s="253">
        <v>0</v>
      </c>
      <c r="P40" s="253">
        <v>0</v>
      </c>
      <c r="Q40" s="253">
        <v>0</v>
      </c>
      <c r="R40" s="253">
        <v>0</v>
      </c>
      <c r="S40" s="253">
        <v>0</v>
      </c>
      <c r="T40" s="253">
        <v>0</v>
      </c>
      <c r="U40" s="254">
        <f>SUM(I40:T40)</f>
        <v>0</v>
      </c>
      <c r="V40" s="255"/>
      <c r="W40" s="1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20" customFormat="1" ht="18">
      <c r="B41" s="248"/>
      <c r="C41" s="134"/>
      <c r="D41" s="262" t="s">
        <v>30</v>
      </c>
      <c r="F41" s="172"/>
      <c r="G41" s="172"/>
      <c r="H41" s="252"/>
      <c r="I41" s="263">
        <v>0</v>
      </c>
      <c r="J41" s="263">
        <v>0</v>
      </c>
      <c r="K41" s="263">
        <v>0</v>
      </c>
      <c r="L41" s="263">
        <v>0</v>
      </c>
      <c r="M41" s="263">
        <v>0</v>
      </c>
      <c r="N41" s="263">
        <v>0</v>
      </c>
      <c r="O41" s="263">
        <v>0</v>
      </c>
      <c r="P41" s="263">
        <v>0</v>
      </c>
      <c r="Q41" s="263">
        <v>0</v>
      </c>
      <c r="R41" s="263">
        <v>0</v>
      </c>
      <c r="S41" s="263">
        <v>0</v>
      </c>
      <c r="T41" s="263">
        <v>0</v>
      </c>
      <c r="U41" s="264">
        <f>SUM(I41:T41)</f>
        <v>0</v>
      </c>
      <c r="V41" s="255"/>
      <c r="W41" s="1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20" customFormat="1">
      <c r="B42" s="248"/>
      <c r="C42" s="134" t="s">
        <v>31</v>
      </c>
      <c r="D42" s="249"/>
      <c r="F42" s="172"/>
      <c r="G42" s="172"/>
      <c r="H42" s="252"/>
      <c r="I42" s="257">
        <f t="shared" ref="I42:U42" si="8">SUM(I34:I41)</f>
        <v>0</v>
      </c>
      <c r="J42" s="256">
        <f t="shared" si="8"/>
        <v>0</v>
      </c>
      <c r="K42" s="256">
        <f t="shared" si="8"/>
        <v>0</v>
      </c>
      <c r="L42" s="256">
        <f t="shared" si="8"/>
        <v>0</v>
      </c>
      <c r="M42" s="256">
        <f t="shared" si="8"/>
        <v>0</v>
      </c>
      <c r="N42" s="256">
        <f t="shared" si="8"/>
        <v>0</v>
      </c>
      <c r="O42" s="256">
        <f t="shared" si="8"/>
        <v>0</v>
      </c>
      <c r="P42" s="256">
        <f t="shared" si="8"/>
        <v>0</v>
      </c>
      <c r="Q42" s="256">
        <f t="shared" si="8"/>
        <v>0</v>
      </c>
      <c r="R42" s="256">
        <f t="shared" si="8"/>
        <v>0</v>
      </c>
      <c r="S42" s="256">
        <f t="shared" si="8"/>
        <v>0</v>
      </c>
      <c r="T42" s="256">
        <f t="shared" si="8"/>
        <v>0</v>
      </c>
      <c r="U42" s="258">
        <f t="shared" si="8"/>
        <v>0</v>
      </c>
      <c r="V42" s="255"/>
      <c r="W42" s="1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20" customFormat="1" ht="7.5" customHeight="1">
      <c r="B43" s="248"/>
      <c r="C43" s="134"/>
      <c r="D43" s="134"/>
      <c r="E43" s="141"/>
      <c r="F43" s="136"/>
      <c r="G43" s="136"/>
      <c r="H43" s="247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6"/>
      <c r="V43" s="255"/>
      <c r="W43" s="1"/>
    </row>
    <row r="44" spans="2:29" s="220" customFormat="1">
      <c r="B44" s="245"/>
      <c r="C44" s="246" t="s">
        <v>32</v>
      </c>
      <c r="D44" s="246"/>
      <c r="E44" s="141"/>
      <c r="F44" s="136"/>
      <c r="G44" s="136"/>
      <c r="H44" s="247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1"/>
      <c r="V44" s="255"/>
      <c r="W44" s="1"/>
    </row>
    <row r="45" spans="2:29" s="220" customFormat="1">
      <c r="B45" s="248"/>
      <c r="C45" s="134"/>
      <c r="D45" s="249" t="s">
        <v>33</v>
      </c>
      <c r="F45" s="172"/>
      <c r="G45" s="172"/>
      <c r="H45" s="252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>SUM(I45:T45)</f>
        <v>0</v>
      </c>
      <c r="V45" s="255"/>
      <c r="W45" s="1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20" customFormat="1">
      <c r="B46" s="248"/>
      <c r="C46" s="134"/>
      <c r="D46" s="249" t="s">
        <v>34</v>
      </c>
      <c r="F46" s="172"/>
      <c r="G46" s="172"/>
      <c r="H46" s="252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>SUM(I46:T46)</f>
        <v>0</v>
      </c>
      <c r="V46" s="255"/>
      <c r="W46" s="1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20" customFormat="1">
      <c r="B47" s="248"/>
      <c r="C47" s="134"/>
      <c r="D47" s="249" t="s">
        <v>35</v>
      </c>
      <c r="F47" s="172"/>
      <c r="G47" s="172"/>
      <c r="H47" s="252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>SUM(I47:T47)</f>
        <v>0</v>
      </c>
      <c r="V47" s="255"/>
      <c r="W47" s="1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20" customFormat="1">
      <c r="B48" s="248"/>
      <c r="C48" s="134"/>
      <c r="D48" s="249" t="s">
        <v>36</v>
      </c>
      <c r="F48" s="172"/>
      <c r="G48" s="172"/>
      <c r="H48" s="252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>SUM(I48:T48)</f>
        <v>0</v>
      </c>
      <c r="V48" s="255"/>
      <c r="W48" s="1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3" s="220" customFormat="1">
      <c r="B49" s="248"/>
      <c r="C49" s="134"/>
      <c r="D49" s="246" t="s">
        <v>27</v>
      </c>
      <c r="F49" s="172"/>
      <c r="G49" s="172"/>
      <c r="H49" s="247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1"/>
      <c r="V49" s="255"/>
      <c r="W49" s="1"/>
    </row>
    <row r="50" spans="2:23" s="220" customFormat="1">
      <c r="B50" s="248"/>
      <c r="C50" s="134"/>
      <c r="D50" s="262" t="s">
        <v>37</v>
      </c>
      <c r="F50" s="171"/>
      <c r="G50" s="171"/>
      <c r="H50" s="252"/>
      <c r="I50" s="253">
        <v>0</v>
      </c>
      <c r="J50" s="253">
        <v>0</v>
      </c>
      <c r="K50" s="253">
        <v>0</v>
      </c>
      <c r="L50" s="253">
        <v>0</v>
      </c>
      <c r="M50" s="253">
        <v>0</v>
      </c>
      <c r="N50" s="253">
        <v>0</v>
      </c>
      <c r="O50" s="253">
        <v>0</v>
      </c>
      <c r="P50" s="253">
        <v>0</v>
      </c>
      <c r="Q50" s="253">
        <v>0</v>
      </c>
      <c r="R50" s="253">
        <v>0</v>
      </c>
      <c r="S50" s="253">
        <v>0</v>
      </c>
      <c r="T50" s="253">
        <v>0</v>
      </c>
      <c r="U50" s="254">
        <f>SUM(I50:T50)</f>
        <v>0</v>
      </c>
      <c r="V50" s="255"/>
      <c r="W50" s="1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3" s="220" customFormat="1">
      <c r="B51" s="248"/>
      <c r="C51" s="134"/>
      <c r="D51" s="262" t="s">
        <v>30</v>
      </c>
      <c r="F51" s="171"/>
      <c r="G51" s="171"/>
      <c r="H51" s="252"/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54">
        <f>SUM(I51:T51)</f>
        <v>0</v>
      </c>
      <c r="V51" s="255"/>
      <c r="W51" s="1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3" s="220" customFormat="1">
      <c r="B52" s="248"/>
      <c r="C52" s="134"/>
      <c r="D52" s="262" t="s">
        <v>38</v>
      </c>
      <c r="F52" s="172"/>
      <c r="G52" s="172"/>
      <c r="H52" s="252"/>
      <c r="I52" s="253">
        <v>0</v>
      </c>
      <c r="J52" s="253">
        <v>0</v>
      </c>
      <c r="K52" s="253">
        <v>0</v>
      </c>
      <c r="L52" s="253">
        <v>0</v>
      </c>
      <c r="M52" s="253">
        <v>0</v>
      </c>
      <c r="N52" s="253">
        <v>0</v>
      </c>
      <c r="O52" s="253">
        <v>0</v>
      </c>
      <c r="P52" s="253">
        <v>0</v>
      </c>
      <c r="Q52" s="253">
        <v>0</v>
      </c>
      <c r="R52" s="253">
        <v>0</v>
      </c>
      <c r="S52" s="253">
        <v>0</v>
      </c>
      <c r="T52" s="253">
        <v>0</v>
      </c>
      <c r="U52" s="254">
        <f>SUM(I52:T52)</f>
        <v>0</v>
      </c>
      <c r="V52" s="255"/>
      <c r="W52" s="1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3" s="220" customFormat="1">
      <c r="B53" s="248"/>
      <c r="C53" s="134" t="s">
        <v>39</v>
      </c>
      <c r="D53" s="249"/>
      <c r="F53" s="172"/>
      <c r="G53" s="172"/>
      <c r="H53" s="252"/>
      <c r="I53" s="257">
        <f t="shared" ref="I53:U53" si="9">SUM(I45:I52)</f>
        <v>0</v>
      </c>
      <c r="J53" s="257">
        <f t="shared" si="9"/>
        <v>0</v>
      </c>
      <c r="K53" s="257">
        <f t="shared" si="9"/>
        <v>0</v>
      </c>
      <c r="L53" s="257">
        <f t="shared" si="9"/>
        <v>0</v>
      </c>
      <c r="M53" s="257">
        <f t="shared" si="9"/>
        <v>0</v>
      </c>
      <c r="N53" s="257">
        <f t="shared" si="9"/>
        <v>0</v>
      </c>
      <c r="O53" s="257">
        <f t="shared" si="9"/>
        <v>0</v>
      </c>
      <c r="P53" s="257">
        <f t="shared" si="9"/>
        <v>0</v>
      </c>
      <c r="Q53" s="257">
        <f t="shared" si="9"/>
        <v>0</v>
      </c>
      <c r="R53" s="257">
        <f t="shared" si="9"/>
        <v>0</v>
      </c>
      <c r="S53" s="257">
        <f t="shared" si="9"/>
        <v>0</v>
      </c>
      <c r="T53" s="257">
        <f t="shared" si="9"/>
        <v>0</v>
      </c>
      <c r="U53" s="257">
        <f t="shared" si="9"/>
        <v>0</v>
      </c>
      <c r="V53" s="255"/>
      <c r="W53" s="1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3" s="220" customFormat="1" ht="7.5" customHeight="1">
      <c r="B54" s="248"/>
      <c r="C54" s="134"/>
      <c r="D54" s="134"/>
      <c r="E54" s="141"/>
      <c r="F54" s="136"/>
      <c r="G54" s="136"/>
      <c r="H54" s="247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6"/>
      <c r="V54" s="255"/>
      <c r="W54" s="1"/>
    </row>
    <row r="55" spans="2:23" s="220" customFormat="1">
      <c r="B55" s="245"/>
      <c r="C55" s="246" t="s">
        <v>40</v>
      </c>
      <c r="D55" s="246"/>
      <c r="E55" s="141"/>
      <c r="F55" s="136"/>
      <c r="G55" s="136"/>
      <c r="H55" s="247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1"/>
      <c r="V55" s="255"/>
      <c r="W55" s="1"/>
    </row>
    <row r="56" spans="2:23" s="220" customFormat="1">
      <c r="B56" s="248"/>
      <c r="C56" s="134"/>
      <c r="D56" s="249" t="s">
        <v>41</v>
      </c>
      <c r="F56" s="172"/>
      <c r="G56" s="172"/>
      <c r="H56" s="252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ref="U56:U63" si="10">SUM(I56:T56)</f>
        <v>0</v>
      </c>
      <c r="V56" s="255"/>
      <c r="W56" s="1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3" s="220" customFormat="1">
      <c r="B57" s="248"/>
      <c r="C57" s="134"/>
      <c r="D57" s="249" t="s">
        <v>42</v>
      </c>
      <c r="F57" s="172"/>
      <c r="G57" s="172"/>
      <c r="H57" s="252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0"/>
        <v>0</v>
      </c>
      <c r="V57" s="255"/>
      <c r="W57" s="1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3" s="220" customFormat="1">
      <c r="B58" s="248"/>
      <c r="C58" s="134"/>
      <c r="D58" s="249" t="s">
        <v>43</v>
      </c>
      <c r="F58" s="172"/>
      <c r="G58" s="172"/>
      <c r="H58" s="252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0"/>
        <v>0</v>
      </c>
      <c r="V58" s="255"/>
      <c r="W58" s="1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3" s="220" customFormat="1">
      <c r="B59" s="248"/>
      <c r="C59" s="134"/>
      <c r="D59" s="249" t="s">
        <v>44</v>
      </c>
      <c r="F59" s="172"/>
      <c r="G59" s="172"/>
      <c r="H59" s="252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0"/>
        <v>0</v>
      </c>
      <c r="V59" s="255"/>
      <c r="W59" s="1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3" s="220" customFormat="1">
      <c r="B60" s="248"/>
      <c r="C60" s="134"/>
      <c r="D60" s="249" t="s">
        <v>45</v>
      </c>
      <c r="F60" s="172"/>
      <c r="G60" s="172"/>
      <c r="H60" s="252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0"/>
        <v>0</v>
      </c>
      <c r="V60" s="255"/>
      <c r="W60" s="1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3" s="220" customFormat="1">
      <c r="B61" s="248"/>
      <c r="C61" s="134"/>
      <c r="D61" s="249" t="s">
        <v>46</v>
      </c>
      <c r="F61" s="172"/>
      <c r="G61" s="172"/>
      <c r="H61" s="252"/>
      <c r="I61" s="253">
        <v>0</v>
      </c>
      <c r="J61" s="253">
        <v>0</v>
      </c>
      <c r="K61" s="253">
        <v>0</v>
      </c>
      <c r="L61" s="253">
        <v>0</v>
      </c>
      <c r="M61" s="253">
        <v>0</v>
      </c>
      <c r="N61" s="253">
        <v>0</v>
      </c>
      <c r="O61" s="253">
        <v>0</v>
      </c>
      <c r="P61" s="253">
        <v>0</v>
      </c>
      <c r="Q61" s="253">
        <v>0</v>
      </c>
      <c r="R61" s="253">
        <v>0</v>
      </c>
      <c r="S61" s="253">
        <v>0</v>
      </c>
      <c r="T61" s="253">
        <v>0</v>
      </c>
      <c r="U61" s="254">
        <f t="shared" si="10"/>
        <v>0</v>
      </c>
      <c r="V61" s="255"/>
      <c r="W61" s="1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3" s="220" customFormat="1">
      <c r="B62" s="248"/>
      <c r="C62" s="134"/>
      <c r="D62" s="249" t="s">
        <v>47</v>
      </c>
      <c r="F62" s="172"/>
      <c r="G62" s="172"/>
      <c r="H62" s="252"/>
      <c r="I62" s="253">
        <v>0</v>
      </c>
      <c r="J62" s="253">
        <v>0</v>
      </c>
      <c r="K62" s="253">
        <v>0</v>
      </c>
      <c r="L62" s="253">
        <v>0</v>
      </c>
      <c r="M62" s="253">
        <v>0</v>
      </c>
      <c r="N62" s="253">
        <v>0</v>
      </c>
      <c r="O62" s="253">
        <v>0</v>
      </c>
      <c r="P62" s="253">
        <v>0</v>
      </c>
      <c r="Q62" s="253">
        <v>0</v>
      </c>
      <c r="R62" s="253">
        <v>0</v>
      </c>
      <c r="S62" s="253">
        <v>0</v>
      </c>
      <c r="T62" s="253">
        <v>0</v>
      </c>
      <c r="U62" s="254">
        <f t="shared" si="10"/>
        <v>0</v>
      </c>
      <c r="V62" s="255"/>
      <c r="W62" s="1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3" s="220" customFormat="1" ht="18">
      <c r="B63" s="248"/>
      <c r="C63" s="134"/>
      <c r="D63" s="249" t="s">
        <v>48</v>
      </c>
      <c r="F63" s="172"/>
      <c r="G63" s="172"/>
      <c r="H63" s="252"/>
      <c r="I63" s="263">
        <v>0</v>
      </c>
      <c r="J63" s="263">
        <v>0</v>
      </c>
      <c r="K63" s="263">
        <v>0</v>
      </c>
      <c r="L63" s="263">
        <v>0</v>
      </c>
      <c r="M63" s="263">
        <v>0</v>
      </c>
      <c r="N63" s="263">
        <v>0</v>
      </c>
      <c r="O63" s="263">
        <v>0</v>
      </c>
      <c r="P63" s="263">
        <v>0</v>
      </c>
      <c r="Q63" s="263">
        <v>0</v>
      </c>
      <c r="R63" s="263">
        <v>0</v>
      </c>
      <c r="S63" s="263">
        <v>0</v>
      </c>
      <c r="T63" s="263">
        <v>0</v>
      </c>
      <c r="U63" s="264">
        <f t="shared" si="10"/>
        <v>0</v>
      </c>
      <c r="V63" s="255"/>
      <c r="W63" s="1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3" s="220" customFormat="1">
      <c r="B64" s="248"/>
      <c r="C64" s="134" t="s">
        <v>49</v>
      </c>
      <c r="D64" s="249"/>
      <c r="F64" s="172"/>
      <c r="G64" s="172"/>
      <c r="H64" s="252"/>
      <c r="I64" s="257">
        <f t="shared" ref="I64:U64" si="11">SUM(I56:I63)</f>
        <v>0</v>
      </c>
      <c r="J64" s="256">
        <f t="shared" si="11"/>
        <v>0</v>
      </c>
      <c r="K64" s="256">
        <f t="shared" si="11"/>
        <v>0</v>
      </c>
      <c r="L64" s="256">
        <f t="shared" si="11"/>
        <v>0</v>
      </c>
      <c r="M64" s="256">
        <f t="shared" si="11"/>
        <v>0</v>
      </c>
      <c r="N64" s="256">
        <f t="shared" si="11"/>
        <v>0</v>
      </c>
      <c r="O64" s="256">
        <f t="shared" si="11"/>
        <v>0</v>
      </c>
      <c r="P64" s="256">
        <f t="shared" si="11"/>
        <v>0</v>
      </c>
      <c r="Q64" s="256">
        <f t="shared" si="11"/>
        <v>0</v>
      </c>
      <c r="R64" s="256">
        <f t="shared" si="11"/>
        <v>0</v>
      </c>
      <c r="S64" s="256">
        <f t="shared" si="11"/>
        <v>0</v>
      </c>
      <c r="T64" s="256">
        <f t="shared" si="11"/>
        <v>0</v>
      </c>
      <c r="U64" s="258">
        <f t="shared" si="11"/>
        <v>0</v>
      </c>
      <c r="V64" s="255"/>
      <c r="W64" s="1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3" s="220" customFormat="1" ht="7.5" customHeight="1">
      <c r="B65" s="248"/>
      <c r="C65" s="134"/>
      <c r="D65" s="249"/>
      <c r="F65" s="172"/>
      <c r="G65" s="172"/>
      <c r="H65" s="247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1"/>
      <c r="V65" s="255"/>
      <c r="W65" s="1"/>
    </row>
    <row r="66" spans="2:23" s="220" customFormat="1" ht="12" customHeight="1" thickBot="1">
      <c r="B66" s="267" t="s">
        <v>50</v>
      </c>
      <c r="C66" s="268"/>
      <c r="D66" s="268"/>
      <c r="E66" s="294"/>
      <c r="F66" s="270"/>
      <c r="G66" s="270"/>
      <c r="H66" s="271"/>
      <c r="I66" s="272">
        <f t="shared" ref="I66:U66" si="12">I64+I53+I42</f>
        <v>0</v>
      </c>
      <c r="J66" s="273">
        <f t="shared" si="12"/>
        <v>0</v>
      </c>
      <c r="K66" s="273">
        <f t="shared" si="12"/>
        <v>0</v>
      </c>
      <c r="L66" s="273">
        <f t="shared" si="12"/>
        <v>0</v>
      </c>
      <c r="M66" s="273">
        <f t="shared" si="12"/>
        <v>0</v>
      </c>
      <c r="N66" s="273">
        <f t="shared" si="12"/>
        <v>0</v>
      </c>
      <c r="O66" s="273">
        <f t="shared" si="12"/>
        <v>0</v>
      </c>
      <c r="P66" s="273">
        <f t="shared" si="12"/>
        <v>0</v>
      </c>
      <c r="Q66" s="273">
        <f t="shared" si="12"/>
        <v>0</v>
      </c>
      <c r="R66" s="273">
        <f t="shared" si="12"/>
        <v>0</v>
      </c>
      <c r="S66" s="273">
        <f t="shared" si="12"/>
        <v>0</v>
      </c>
      <c r="T66" s="273">
        <f t="shared" si="12"/>
        <v>0</v>
      </c>
      <c r="U66" s="274">
        <f t="shared" si="12"/>
        <v>0</v>
      </c>
      <c r="V66" s="255"/>
      <c r="W66" s="1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3" s="220" customFormat="1" ht="7.5" customHeight="1" thickTop="1">
      <c r="B67" s="275"/>
      <c r="C67" s="275"/>
      <c r="D67" s="275"/>
      <c r="E67" s="276"/>
      <c r="F67" s="277"/>
      <c r="G67" s="277"/>
      <c r="H67" s="278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55"/>
      <c r="W67" s="1"/>
    </row>
    <row r="68" spans="2:23" s="220" customFormat="1" ht="7.5" hidden="1" customHeight="1">
      <c r="B68" s="245"/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80"/>
      <c r="V68" s="255"/>
      <c r="W68" s="1"/>
    </row>
    <row r="69" spans="2:23" s="220" customFormat="1">
      <c r="B69" s="245" t="s">
        <v>51</v>
      </c>
      <c r="C69" s="246"/>
      <c r="D69" s="246"/>
      <c r="F69" s="172"/>
      <c r="G69" s="172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80"/>
      <c r="V69" s="255"/>
      <c r="W69" s="1"/>
    </row>
    <row r="70" spans="2:23" s="220" customFormat="1">
      <c r="B70" s="248"/>
      <c r="C70" s="281" t="s">
        <v>78</v>
      </c>
      <c r="D70" s="134"/>
      <c r="F70" s="172"/>
      <c r="G70" s="172" t="s">
        <v>20</v>
      </c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80"/>
      <c r="V70" s="255"/>
      <c r="W70" s="1"/>
    </row>
    <row r="71" spans="2:23" s="220" customFormat="1">
      <c r="B71" s="248"/>
      <c r="D71" s="166" t="s">
        <v>135</v>
      </c>
      <c r="E71" s="71"/>
      <c r="F71" s="171"/>
      <c r="G71" s="167">
        <f>'6) Year 1 Budget &amp; Assumptions'!G70</f>
        <v>0</v>
      </c>
      <c r="H71" s="252"/>
      <c r="I71" s="253">
        <v>0</v>
      </c>
      <c r="J71" s="253">
        <v>0</v>
      </c>
      <c r="K71" s="253">
        <v>0</v>
      </c>
      <c r="L71" s="253">
        <v>0</v>
      </c>
      <c r="M71" s="253">
        <v>0</v>
      </c>
      <c r="N71" s="253">
        <v>0</v>
      </c>
      <c r="O71" s="253">
        <v>0</v>
      </c>
      <c r="P71" s="253">
        <v>0</v>
      </c>
      <c r="Q71" s="253">
        <v>0</v>
      </c>
      <c r="R71" s="253">
        <v>0</v>
      </c>
      <c r="S71" s="253">
        <v>0</v>
      </c>
      <c r="T71" s="253">
        <v>0</v>
      </c>
      <c r="U71" s="254">
        <f t="shared" ref="U71:U76" si="13">SUM(I71:T71)</f>
        <v>0</v>
      </c>
      <c r="V71" s="255"/>
      <c r="W71" s="1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3" s="220" customFormat="1">
      <c r="B72" s="248"/>
      <c r="D72" s="166" t="s">
        <v>136</v>
      </c>
      <c r="E72" s="71"/>
      <c r="F72" s="171"/>
      <c r="G72" s="167">
        <f>'6) Year 1 Budget &amp; Assumptions'!G71</f>
        <v>0</v>
      </c>
      <c r="H72" s="252"/>
      <c r="I72" s="253">
        <v>0</v>
      </c>
      <c r="J72" s="253">
        <v>0</v>
      </c>
      <c r="K72" s="253">
        <v>0</v>
      </c>
      <c r="L72" s="253">
        <v>0</v>
      </c>
      <c r="M72" s="253">
        <v>0</v>
      </c>
      <c r="N72" s="253">
        <v>0</v>
      </c>
      <c r="O72" s="253">
        <v>0</v>
      </c>
      <c r="P72" s="253">
        <v>0</v>
      </c>
      <c r="Q72" s="253">
        <v>0</v>
      </c>
      <c r="R72" s="253">
        <v>0</v>
      </c>
      <c r="S72" s="253">
        <v>0</v>
      </c>
      <c r="T72" s="253">
        <v>0</v>
      </c>
      <c r="U72" s="254">
        <f t="shared" si="13"/>
        <v>0</v>
      </c>
      <c r="V72" s="255"/>
      <c r="W72" s="1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3" s="220" customFormat="1">
      <c r="B73" s="248"/>
      <c r="D73" s="166" t="s">
        <v>137</v>
      </c>
      <c r="E73" s="71"/>
      <c r="F73" s="171"/>
      <c r="G73" s="167">
        <f>'6) Year 1 Budget &amp; Assumptions'!G72</f>
        <v>0</v>
      </c>
      <c r="H73" s="252"/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53">
        <v>0</v>
      </c>
      <c r="O73" s="253">
        <v>0</v>
      </c>
      <c r="P73" s="253">
        <v>0</v>
      </c>
      <c r="Q73" s="253">
        <v>0</v>
      </c>
      <c r="R73" s="253">
        <v>0</v>
      </c>
      <c r="S73" s="253">
        <v>0</v>
      </c>
      <c r="T73" s="253">
        <v>0</v>
      </c>
      <c r="U73" s="254">
        <f t="shared" si="13"/>
        <v>0</v>
      </c>
      <c r="V73" s="255"/>
      <c r="W73" s="1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3" s="220" customFormat="1">
      <c r="B74" s="248"/>
      <c r="D74" s="166" t="s">
        <v>106</v>
      </c>
      <c r="E74" s="71"/>
      <c r="F74" s="171"/>
      <c r="G74" s="167">
        <f>'6) Year 1 Budget &amp; Assumptions'!G73</f>
        <v>0</v>
      </c>
      <c r="H74" s="252"/>
      <c r="I74" s="253">
        <v>0</v>
      </c>
      <c r="J74" s="253">
        <v>0</v>
      </c>
      <c r="K74" s="253">
        <v>0</v>
      </c>
      <c r="L74" s="253">
        <v>0</v>
      </c>
      <c r="M74" s="253">
        <v>0</v>
      </c>
      <c r="N74" s="253">
        <v>0</v>
      </c>
      <c r="O74" s="253">
        <v>0</v>
      </c>
      <c r="P74" s="253">
        <v>0</v>
      </c>
      <c r="Q74" s="253">
        <v>0</v>
      </c>
      <c r="R74" s="253">
        <v>0</v>
      </c>
      <c r="S74" s="253">
        <v>0</v>
      </c>
      <c r="T74" s="253">
        <v>0</v>
      </c>
      <c r="U74" s="254">
        <f t="shared" si="13"/>
        <v>0</v>
      </c>
      <c r="V74" s="255"/>
      <c r="W74" s="1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3" s="220" customFormat="1">
      <c r="B75" s="248"/>
      <c r="D75" s="166" t="s">
        <v>107</v>
      </c>
      <c r="E75" s="71"/>
      <c r="F75" s="171"/>
      <c r="G75" s="167">
        <f>'6) Year 1 Budget &amp; Assumptions'!G74</f>
        <v>0</v>
      </c>
      <c r="H75" s="252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 t="shared" si="13"/>
        <v>0</v>
      </c>
      <c r="V75" s="255"/>
      <c r="W75" s="1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3" s="220" customFormat="1" ht="18">
      <c r="B76" s="248"/>
      <c r="D76" s="166" t="s">
        <v>138</v>
      </c>
      <c r="E76" s="71"/>
      <c r="F76" s="282"/>
      <c r="G76" s="168">
        <f>'6) Year 1 Budget &amp; Assumptions'!G75</f>
        <v>0</v>
      </c>
      <c r="H76" s="252"/>
      <c r="I76" s="263">
        <v>0</v>
      </c>
      <c r="J76" s="263">
        <v>0</v>
      </c>
      <c r="K76" s="263">
        <v>0</v>
      </c>
      <c r="L76" s="263">
        <v>0</v>
      </c>
      <c r="M76" s="263">
        <v>0</v>
      </c>
      <c r="N76" s="263">
        <v>0</v>
      </c>
      <c r="O76" s="263">
        <v>0</v>
      </c>
      <c r="P76" s="263">
        <v>0</v>
      </c>
      <c r="Q76" s="263">
        <v>0</v>
      </c>
      <c r="R76" s="263">
        <v>0</v>
      </c>
      <c r="S76" s="263">
        <v>0</v>
      </c>
      <c r="T76" s="263">
        <v>0</v>
      </c>
      <c r="U76" s="264">
        <f t="shared" si="13"/>
        <v>0</v>
      </c>
      <c r="V76" s="255"/>
      <c r="W76" s="1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3" s="220" customFormat="1">
      <c r="B77" s="248"/>
      <c r="C77" s="169" t="s">
        <v>77</v>
      </c>
      <c r="E77" s="71"/>
      <c r="F77" s="171"/>
      <c r="G77" s="167">
        <f>SUM(G71:G76)</f>
        <v>0</v>
      </c>
      <c r="H77" s="252"/>
      <c r="I77" s="283">
        <f>SUM(I71:I76)</f>
        <v>0</v>
      </c>
      <c r="J77" s="283">
        <f t="shared" ref="J77:T77" si="14">SUM(J71:J76)</f>
        <v>0</v>
      </c>
      <c r="K77" s="283">
        <f t="shared" si="14"/>
        <v>0</v>
      </c>
      <c r="L77" s="283">
        <f t="shared" si="14"/>
        <v>0</v>
      </c>
      <c r="M77" s="283">
        <f t="shared" si="14"/>
        <v>0</v>
      </c>
      <c r="N77" s="283">
        <f t="shared" si="14"/>
        <v>0</v>
      </c>
      <c r="O77" s="283">
        <f t="shared" si="14"/>
        <v>0</v>
      </c>
      <c r="P77" s="283">
        <f t="shared" si="14"/>
        <v>0</v>
      </c>
      <c r="Q77" s="283">
        <f t="shared" si="14"/>
        <v>0</v>
      </c>
      <c r="R77" s="283">
        <f t="shared" si="14"/>
        <v>0</v>
      </c>
      <c r="S77" s="283">
        <f t="shared" si="14"/>
        <v>0</v>
      </c>
      <c r="T77" s="283">
        <f t="shared" si="14"/>
        <v>0</v>
      </c>
      <c r="U77" s="284">
        <f>SUM(U71:U76)</f>
        <v>0</v>
      </c>
      <c r="V77" s="255"/>
      <c r="W77" s="1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3" s="220" customFormat="1" ht="7.5" customHeight="1">
      <c r="B78" s="248"/>
      <c r="D78" s="71"/>
      <c r="E78" s="71"/>
      <c r="F78" s="171"/>
      <c r="G78" s="171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80"/>
      <c r="V78" s="255"/>
      <c r="W78" s="1"/>
    </row>
    <row r="79" spans="2:23" s="220" customFormat="1">
      <c r="B79" s="248"/>
      <c r="C79" s="281" t="s">
        <v>79</v>
      </c>
      <c r="D79" s="134"/>
      <c r="F79" s="172"/>
      <c r="G79" s="172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80"/>
      <c r="V79" s="255"/>
      <c r="W79" s="1"/>
    </row>
    <row r="80" spans="2:23" s="220" customFormat="1">
      <c r="B80" s="248"/>
      <c r="D80" s="166" t="s">
        <v>52</v>
      </c>
      <c r="E80" s="71"/>
      <c r="F80" s="171"/>
      <c r="G80" s="167">
        <f>'6) Year 1 Budget &amp; Assumptions'!G79</f>
        <v>0</v>
      </c>
      <c r="H80" s="285"/>
      <c r="I80" s="253">
        <v>0</v>
      </c>
      <c r="J80" s="253">
        <v>0</v>
      </c>
      <c r="K80" s="253">
        <v>0</v>
      </c>
      <c r="L80" s="253">
        <v>0</v>
      </c>
      <c r="M80" s="253">
        <v>0</v>
      </c>
      <c r="N80" s="253">
        <v>0</v>
      </c>
      <c r="O80" s="253">
        <v>0</v>
      </c>
      <c r="P80" s="253">
        <v>0</v>
      </c>
      <c r="Q80" s="253">
        <v>0</v>
      </c>
      <c r="R80" s="253">
        <v>0</v>
      </c>
      <c r="S80" s="253">
        <v>0</v>
      </c>
      <c r="T80" s="253">
        <v>0</v>
      </c>
      <c r="U80" s="254">
        <f>SUM(I80:T80)</f>
        <v>0</v>
      </c>
      <c r="V80" s="255"/>
      <c r="W80" s="1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20" customFormat="1">
      <c r="B81" s="248"/>
      <c r="D81" s="166" t="s">
        <v>53</v>
      </c>
      <c r="E81" s="71"/>
      <c r="F81" s="171"/>
      <c r="G81" s="167">
        <f>'6) Year 1 Budget &amp; Assumptions'!G80</f>
        <v>0</v>
      </c>
      <c r="H81" s="285"/>
      <c r="I81" s="253">
        <v>0</v>
      </c>
      <c r="J81" s="253">
        <v>0</v>
      </c>
      <c r="K81" s="253">
        <v>0</v>
      </c>
      <c r="L81" s="253">
        <v>0</v>
      </c>
      <c r="M81" s="253">
        <v>0</v>
      </c>
      <c r="N81" s="253">
        <v>0</v>
      </c>
      <c r="O81" s="253">
        <v>0</v>
      </c>
      <c r="P81" s="253">
        <v>0</v>
      </c>
      <c r="Q81" s="253">
        <v>0</v>
      </c>
      <c r="R81" s="253">
        <v>0</v>
      </c>
      <c r="S81" s="253">
        <v>0</v>
      </c>
      <c r="T81" s="253">
        <v>0</v>
      </c>
      <c r="U81" s="254">
        <f t="shared" ref="U81:U87" si="15">SUM(I81:T81)</f>
        <v>0</v>
      </c>
      <c r="V81" s="255"/>
      <c r="W81" s="1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20" customFormat="1">
      <c r="B82" s="248"/>
      <c r="D82" s="166" t="s">
        <v>10</v>
      </c>
      <c r="E82" s="71"/>
      <c r="F82" s="171"/>
      <c r="G82" s="167">
        <f>'6) Year 1 Budget &amp; Assumptions'!G81</f>
        <v>0</v>
      </c>
      <c r="H82" s="285"/>
      <c r="I82" s="253">
        <v>0</v>
      </c>
      <c r="J82" s="253">
        <v>0</v>
      </c>
      <c r="K82" s="253">
        <v>0</v>
      </c>
      <c r="L82" s="253">
        <v>0</v>
      </c>
      <c r="M82" s="253">
        <v>0</v>
      </c>
      <c r="N82" s="253">
        <v>0</v>
      </c>
      <c r="O82" s="253">
        <v>0</v>
      </c>
      <c r="P82" s="253">
        <v>0</v>
      </c>
      <c r="Q82" s="253">
        <v>0</v>
      </c>
      <c r="R82" s="253">
        <v>0</v>
      </c>
      <c r="S82" s="253">
        <v>0</v>
      </c>
      <c r="T82" s="253">
        <v>0</v>
      </c>
      <c r="U82" s="254">
        <f t="shared" si="15"/>
        <v>0</v>
      </c>
      <c r="V82" s="255"/>
      <c r="W82" s="1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20" customFormat="1">
      <c r="B83" s="248"/>
      <c r="D83" s="166" t="s">
        <v>11</v>
      </c>
      <c r="E83" s="71"/>
      <c r="F83" s="171"/>
      <c r="G83" s="167">
        <f>'6) Year 1 Budget &amp; Assumptions'!G82</f>
        <v>0</v>
      </c>
      <c r="H83" s="285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si="15"/>
        <v>0</v>
      </c>
      <c r="V83" s="255"/>
      <c r="W83" s="1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20" customFormat="1">
      <c r="B84" s="248"/>
      <c r="D84" s="166" t="s">
        <v>12</v>
      </c>
      <c r="E84" s="71"/>
      <c r="F84" s="171"/>
      <c r="G84" s="167">
        <f>'6) Year 1 Budget &amp; Assumptions'!G83</f>
        <v>0</v>
      </c>
      <c r="H84" s="285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5"/>
        <v>0</v>
      </c>
      <c r="V84" s="255"/>
      <c r="W84" s="1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20" customFormat="1">
      <c r="B85" s="248"/>
      <c r="D85" s="166" t="s">
        <v>13</v>
      </c>
      <c r="E85" s="71"/>
      <c r="F85" s="171"/>
      <c r="G85" s="167">
        <f>'6) Year 1 Budget &amp; Assumptions'!G84</f>
        <v>0</v>
      </c>
      <c r="H85" s="285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5"/>
        <v>0</v>
      </c>
      <c r="V85" s="255"/>
      <c r="W85" s="1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20" customFormat="1">
      <c r="B86" s="248"/>
      <c r="D86" s="166" t="s">
        <v>75</v>
      </c>
      <c r="E86" s="71"/>
      <c r="F86" s="171"/>
      <c r="G86" s="167">
        <f>'6) Year 1 Budget &amp; Assumptions'!G85</f>
        <v>0</v>
      </c>
      <c r="H86" s="285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5"/>
        <v>0</v>
      </c>
      <c r="V86" s="255"/>
      <c r="W86" s="1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20" customFormat="1" ht="18">
      <c r="B87" s="248"/>
      <c r="D87" s="169" t="s">
        <v>30</v>
      </c>
      <c r="E87" s="71"/>
      <c r="F87" s="282"/>
      <c r="G87" s="168">
        <f>'6) Year 1 Budget &amp; Assumptions'!G86</f>
        <v>0</v>
      </c>
      <c r="H87" s="285"/>
      <c r="I87" s="263">
        <v>0</v>
      </c>
      <c r="J87" s="263">
        <v>0</v>
      </c>
      <c r="K87" s="263">
        <v>0</v>
      </c>
      <c r="L87" s="263">
        <v>0</v>
      </c>
      <c r="M87" s="263">
        <v>0</v>
      </c>
      <c r="N87" s="263">
        <v>0</v>
      </c>
      <c r="O87" s="263">
        <v>0</v>
      </c>
      <c r="P87" s="263">
        <v>0</v>
      </c>
      <c r="Q87" s="263">
        <v>0</v>
      </c>
      <c r="R87" s="263">
        <v>0</v>
      </c>
      <c r="S87" s="263">
        <v>0</v>
      </c>
      <c r="T87" s="263">
        <v>0</v>
      </c>
      <c r="U87" s="264">
        <f t="shared" si="15"/>
        <v>0</v>
      </c>
      <c r="V87" s="255"/>
      <c r="W87" s="1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20" customFormat="1">
      <c r="B88" s="248"/>
      <c r="C88" s="169" t="s">
        <v>80</v>
      </c>
      <c r="E88" s="71"/>
      <c r="F88" s="171"/>
      <c r="G88" s="167">
        <f>SUM(G80:G87)</f>
        <v>0</v>
      </c>
      <c r="H88" s="285"/>
      <c r="I88" s="283">
        <f>SUM(I80:I87)</f>
        <v>0</v>
      </c>
      <c r="J88" s="283">
        <f t="shared" ref="J88:T88" si="16">SUM(J80:J87)</f>
        <v>0</v>
      </c>
      <c r="K88" s="283">
        <f t="shared" si="16"/>
        <v>0</v>
      </c>
      <c r="L88" s="283">
        <f t="shared" si="16"/>
        <v>0</v>
      </c>
      <c r="M88" s="283">
        <f t="shared" si="16"/>
        <v>0</v>
      </c>
      <c r="N88" s="283">
        <f t="shared" si="16"/>
        <v>0</v>
      </c>
      <c r="O88" s="283">
        <f t="shared" si="16"/>
        <v>0</v>
      </c>
      <c r="P88" s="283">
        <f t="shared" si="16"/>
        <v>0</v>
      </c>
      <c r="Q88" s="283">
        <f t="shared" si="16"/>
        <v>0</v>
      </c>
      <c r="R88" s="283">
        <f t="shared" si="16"/>
        <v>0</v>
      </c>
      <c r="S88" s="283">
        <f t="shared" si="16"/>
        <v>0</v>
      </c>
      <c r="T88" s="283">
        <f t="shared" si="16"/>
        <v>0</v>
      </c>
      <c r="U88" s="284">
        <f>SUM(U80:U87)</f>
        <v>0</v>
      </c>
      <c r="V88" s="255"/>
      <c r="W88" s="1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20" customFormat="1" ht="7.5" customHeight="1">
      <c r="B89" s="248"/>
      <c r="D89" s="71"/>
      <c r="E89" s="71"/>
      <c r="F89" s="171"/>
      <c r="G89" s="171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80"/>
      <c r="V89" s="255"/>
      <c r="W89" s="1"/>
    </row>
    <row r="90" spans="2:23" s="220" customFormat="1">
      <c r="B90" s="248"/>
      <c r="C90" s="281" t="s">
        <v>81</v>
      </c>
      <c r="D90" s="134"/>
      <c r="F90" s="174"/>
      <c r="G90" s="174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80"/>
      <c r="V90" s="255"/>
      <c r="W90" s="1"/>
    </row>
    <row r="91" spans="2:23" s="220" customFormat="1">
      <c r="B91" s="248"/>
      <c r="D91" s="166" t="s">
        <v>108</v>
      </c>
      <c r="E91" s="71"/>
      <c r="F91" s="171"/>
      <c r="G91" s="167">
        <f>'6) Year 1 Budget &amp; Assumptions'!G90</f>
        <v>0</v>
      </c>
      <c r="H91" s="252"/>
      <c r="I91" s="253">
        <v>0</v>
      </c>
      <c r="J91" s="253">
        <v>0</v>
      </c>
      <c r="K91" s="253">
        <v>0</v>
      </c>
      <c r="L91" s="253">
        <v>0</v>
      </c>
      <c r="M91" s="253">
        <v>0</v>
      </c>
      <c r="N91" s="253">
        <v>0</v>
      </c>
      <c r="O91" s="253">
        <v>0</v>
      </c>
      <c r="P91" s="253">
        <v>0</v>
      </c>
      <c r="Q91" s="253">
        <v>0</v>
      </c>
      <c r="R91" s="253">
        <v>0</v>
      </c>
      <c r="S91" s="253">
        <v>0</v>
      </c>
      <c r="T91" s="253">
        <v>0</v>
      </c>
      <c r="U91" s="254">
        <f>SUM(I91:T91)</f>
        <v>0</v>
      </c>
      <c r="V91" s="255"/>
      <c r="W91" s="1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20" customFormat="1">
      <c r="B92" s="248"/>
      <c r="D92" s="166" t="s">
        <v>109</v>
      </c>
      <c r="E92" s="71"/>
      <c r="F92" s="171"/>
      <c r="G92" s="167">
        <f>'6) Year 1 Budget &amp; Assumptions'!G91</f>
        <v>0</v>
      </c>
      <c r="H92" s="252"/>
      <c r="I92" s="253">
        <v>0</v>
      </c>
      <c r="J92" s="253">
        <v>0</v>
      </c>
      <c r="K92" s="253">
        <v>0</v>
      </c>
      <c r="L92" s="253">
        <v>0</v>
      </c>
      <c r="M92" s="253">
        <v>0</v>
      </c>
      <c r="N92" s="253">
        <v>0</v>
      </c>
      <c r="O92" s="253">
        <v>0</v>
      </c>
      <c r="P92" s="253">
        <v>0</v>
      </c>
      <c r="Q92" s="253">
        <v>0</v>
      </c>
      <c r="R92" s="253">
        <v>0</v>
      </c>
      <c r="S92" s="253">
        <v>0</v>
      </c>
      <c r="T92" s="253">
        <v>0</v>
      </c>
      <c r="U92" s="254">
        <f>SUM(I92:T92)</f>
        <v>0</v>
      </c>
      <c r="V92" s="255"/>
      <c r="W92" s="1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20" customFormat="1">
      <c r="B93" s="248"/>
      <c r="D93" s="166" t="s">
        <v>110</v>
      </c>
      <c r="E93" s="71"/>
      <c r="F93" s="171"/>
      <c r="G93" s="167">
        <f>'6) Year 1 Budget &amp; Assumptions'!G92</f>
        <v>0</v>
      </c>
      <c r="H93" s="252"/>
      <c r="I93" s="253">
        <v>0</v>
      </c>
      <c r="J93" s="253">
        <v>0</v>
      </c>
      <c r="K93" s="253">
        <v>0</v>
      </c>
      <c r="L93" s="253">
        <v>0</v>
      </c>
      <c r="M93" s="253">
        <v>0</v>
      </c>
      <c r="N93" s="253">
        <v>0</v>
      </c>
      <c r="O93" s="253">
        <v>0</v>
      </c>
      <c r="P93" s="253">
        <v>0</v>
      </c>
      <c r="Q93" s="253">
        <v>0</v>
      </c>
      <c r="R93" s="253">
        <v>0</v>
      </c>
      <c r="S93" s="253">
        <v>0</v>
      </c>
      <c r="T93" s="253">
        <v>0</v>
      </c>
      <c r="U93" s="254">
        <f>SUM(I93:T93)</f>
        <v>0</v>
      </c>
      <c r="V93" s="255"/>
      <c r="W93" s="1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20" customFormat="1">
      <c r="B94" s="248"/>
      <c r="D94" s="166" t="s">
        <v>7</v>
      </c>
      <c r="E94" s="71"/>
      <c r="F94" s="171"/>
      <c r="G94" s="167">
        <f>'6) Year 1 Budget &amp; Assumptions'!G93</f>
        <v>0</v>
      </c>
      <c r="H94" s="252"/>
      <c r="I94" s="253">
        <v>0</v>
      </c>
      <c r="J94" s="253">
        <v>0</v>
      </c>
      <c r="K94" s="253">
        <v>0</v>
      </c>
      <c r="L94" s="253">
        <v>0</v>
      </c>
      <c r="M94" s="253">
        <v>0</v>
      </c>
      <c r="N94" s="253">
        <v>0</v>
      </c>
      <c r="O94" s="253">
        <v>0</v>
      </c>
      <c r="P94" s="253">
        <v>0</v>
      </c>
      <c r="Q94" s="253">
        <v>0</v>
      </c>
      <c r="R94" s="253">
        <v>0</v>
      </c>
      <c r="S94" s="253">
        <v>0</v>
      </c>
      <c r="T94" s="253">
        <v>0</v>
      </c>
      <c r="U94" s="254">
        <f>SUM(I94:T94)</f>
        <v>0</v>
      </c>
      <c r="V94" s="255"/>
      <c r="W94" s="1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20" customFormat="1" ht="18">
      <c r="B95" s="248"/>
      <c r="D95" s="166" t="s">
        <v>30</v>
      </c>
      <c r="E95" s="71"/>
      <c r="F95" s="282"/>
      <c r="G95" s="168">
        <f>'6) Year 1 Budget &amp; Assumptions'!G94</f>
        <v>0</v>
      </c>
      <c r="H95" s="252"/>
      <c r="I95" s="263">
        <v>0</v>
      </c>
      <c r="J95" s="263">
        <v>0</v>
      </c>
      <c r="K95" s="263">
        <v>0</v>
      </c>
      <c r="L95" s="263">
        <v>0</v>
      </c>
      <c r="M95" s="263">
        <v>0</v>
      </c>
      <c r="N95" s="263">
        <v>0</v>
      </c>
      <c r="O95" s="263">
        <v>0</v>
      </c>
      <c r="P95" s="263">
        <v>0</v>
      </c>
      <c r="Q95" s="263">
        <v>0</v>
      </c>
      <c r="R95" s="263">
        <v>0</v>
      </c>
      <c r="S95" s="263">
        <v>0</v>
      </c>
      <c r="T95" s="263">
        <v>0</v>
      </c>
      <c r="U95" s="264">
        <f>SUM(I95:T95)</f>
        <v>0</v>
      </c>
      <c r="V95" s="255"/>
      <c r="W95" s="1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20" customFormat="1">
      <c r="B96" s="248"/>
      <c r="C96" s="169" t="s">
        <v>82</v>
      </c>
      <c r="E96" s="71"/>
      <c r="F96" s="171"/>
      <c r="G96" s="167">
        <f>SUM(G91:G95)</f>
        <v>0</v>
      </c>
      <c r="H96" s="252"/>
      <c r="I96" s="283">
        <f>SUM(I91:I95)</f>
        <v>0</v>
      </c>
      <c r="J96" s="283">
        <f t="shared" ref="J96:T96" si="17">SUM(J91:J95)</f>
        <v>0</v>
      </c>
      <c r="K96" s="283">
        <f t="shared" si="17"/>
        <v>0</v>
      </c>
      <c r="L96" s="283">
        <f t="shared" si="17"/>
        <v>0</v>
      </c>
      <c r="M96" s="283">
        <f t="shared" si="17"/>
        <v>0</v>
      </c>
      <c r="N96" s="283">
        <f t="shared" si="17"/>
        <v>0</v>
      </c>
      <c r="O96" s="283">
        <f t="shared" si="17"/>
        <v>0</v>
      </c>
      <c r="P96" s="283">
        <f t="shared" si="17"/>
        <v>0</v>
      </c>
      <c r="Q96" s="283">
        <f t="shared" si="17"/>
        <v>0</v>
      </c>
      <c r="R96" s="283">
        <f t="shared" si="17"/>
        <v>0</v>
      </c>
      <c r="S96" s="283">
        <f t="shared" si="17"/>
        <v>0</v>
      </c>
      <c r="T96" s="283">
        <f t="shared" si="17"/>
        <v>0</v>
      </c>
      <c r="U96" s="284">
        <f>SUM(U91:U95)</f>
        <v>0</v>
      </c>
      <c r="V96" s="255"/>
      <c r="W96" s="1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3" s="220" customFormat="1" ht="7.5" customHeight="1">
      <c r="B97" s="248"/>
      <c r="D97" s="71"/>
      <c r="E97" s="71"/>
      <c r="F97" s="171"/>
      <c r="G97" s="171"/>
      <c r="H97" s="247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6"/>
      <c r="V97" s="255"/>
      <c r="W97" s="1"/>
    </row>
    <row r="98" spans="2:23" s="220" customFormat="1">
      <c r="B98" s="248"/>
      <c r="C98" s="175" t="s">
        <v>83</v>
      </c>
      <c r="D98" s="134"/>
      <c r="E98" s="134"/>
      <c r="F98" s="247"/>
      <c r="G98" s="176">
        <f>G77+G88+G96</f>
        <v>0</v>
      </c>
      <c r="H98" s="252"/>
      <c r="I98" s="257">
        <f>I77+I88+I96</f>
        <v>0</v>
      </c>
      <c r="J98" s="257">
        <f t="shared" ref="J98:T98" si="18">J77+J88+J96</f>
        <v>0</v>
      </c>
      <c r="K98" s="257">
        <f t="shared" si="18"/>
        <v>0</v>
      </c>
      <c r="L98" s="257">
        <f t="shared" si="18"/>
        <v>0</v>
      </c>
      <c r="M98" s="257">
        <f t="shared" si="18"/>
        <v>0</v>
      </c>
      <c r="N98" s="257">
        <f t="shared" si="18"/>
        <v>0</v>
      </c>
      <c r="O98" s="257">
        <f t="shared" si="18"/>
        <v>0</v>
      </c>
      <c r="P98" s="257">
        <f t="shared" si="18"/>
        <v>0</v>
      </c>
      <c r="Q98" s="257">
        <f t="shared" si="18"/>
        <v>0</v>
      </c>
      <c r="R98" s="257">
        <f t="shared" si="18"/>
        <v>0</v>
      </c>
      <c r="S98" s="257">
        <f t="shared" si="18"/>
        <v>0</v>
      </c>
      <c r="T98" s="257">
        <f t="shared" si="18"/>
        <v>0</v>
      </c>
      <c r="U98" s="258">
        <f>U77+U88+U96</f>
        <v>0</v>
      </c>
      <c r="V98" s="255"/>
      <c r="W98" s="1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3" s="220" customFormat="1" ht="7.5" customHeight="1">
      <c r="B99" s="248"/>
      <c r="D99" s="71"/>
      <c r="E99" s="71"/>
      <c r="F99" s="171"/>
      <c r="G99" s="171"/>
      <c r="H99" s="247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6"/>
      <c r="V99" s="255"/>
      <c r="W99" s="1"/>
    </row>
    <row r="100" spans="2:23" s="220" customFormat="1">
      <c r="B100" s="248"/>
      <c r="C100" s="281" t="s">
        <v>84</v>
      </c>
      <c r="D100" s="134"/>
      <c r="E100" s="134"/>
      <c r="F100" s="174"/>
      <c r="G100" s="174"/>
      <c r="H100" s="247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80"/>
      <c r="V100" s="255"/>
      <c r="W100" s="1"/>
    </row>
    <row r="101" spans="2:23" s="220" customFormat="1">
      <c r="B101" s="248"/>
      <c r="D101" s="166" t="s">
        <v>14</v>
      </c>
      <c r="E101" s="134"/>
      <c r="F101" s="174"/>
      <c r="G101" s="174"/>
      <c r="H101" s="252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>SUM(I101:T101)</f>
        <v>0</v>
      </c>
      <c r="V101" s="255"/>
      <c r="W101" s="1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3" s="220" customFormat="1">
      <c r="B102" s="248"/>
      <c r="D102" s="71" t="s">
        <v>71</v>
      </c>
      <c r="E102" s="134"/>
      <c r="F102" s="174"/>
      <c r="G102" s="174"/>
      <c r="H102" s="252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>SUM(I102:T102)</f>
        <v>0</v>
      </c>
      <c r="V102" s="255"/>
      <c r="W102" s="1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3" s="220" customFormat="1" ht="18">
      <c r="B103" s="248"/>
      <c r="D103" s="166" t="s">
        <v>60</v>
      </c>
      <c r="E103" s="134"/>
      <c r="F103" s="174"/>
      <c r="G103" s="174"/>
      <c r="H103" s="252"/>
      <c r="I103" s="263">
        <v>0</v>
      </c>
      <c r="J103" s="263">
        <v>0</v>
      </c>
      <c r="K103" s="263">
        <v>0</v>
      </c>
      <c r="L103" s="263">
        <v>0</v>
      </c>
      <c r="M103" s="263">
        <v>0</v>
      </c>
      <c r="N103" s="263">
        <v>0</v>
      </c>
      <c r="O103" s="263">
        <v>0</v>
      </c>
      <c r="P103" s="263">
        <v>0</v>
      </c>
      <c r="Q103" s="263">
        <v>0</v>
      </c>
      <c r="R103" s="263">
        <v>0</v>
      </c>
      <c r="S103" s="263">
        <v>0</v>
      </c>
      <c r="T103" s="263">
        <v>0</v>
      </c>
      <c r="U103" s="264">
        <f>SUM(I103:T103)</f>
        <v>0</v>
      </c>
      <c r="V103" s="255"/>
      <c r="W103" s="1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3" s="220" customFormat="1">
      <c r="B104" s="248"/>
      <c r="C104" s="169" t="s">
        <v>85</v>
      </c>
      <c r="D104" s="134"/>
      <c r="E104" s="134"/>
      <c r="F104" s="174"/>
      <c r="G104" s="174"/>
      <c r="H104" s="252"/>
      <c r="I104" s="257">
        <f>SUM(I100:I103)</f>
        <v>0</v>
      </c>
      <c r="J104" s="257">
        <f t="shared" ref="J104:U104" si="19">SUM(J100:J103)</f>
        <v>0</v>
      </c>
      <c r="K104" s="257">
        <f t="shared" si="19"/>
        <v>0</v>
      </c>
      <c r="L104" s="257">
        <f t="shared" si="19"/>
        <v>0</v>
      </c>
      <c r="M104" s="257">
        <f t="shared" si="19"/>
        <v>0</v>
      </c>
      <c r="N104" s="257">
        <f t="shared" si="19"/>
        <v>0</v>
      </c>
      <c r="O104" s="257">
        <f t="shared" si="19"/>
        <v>0</v>
      </c>
      <c r="P104" s="257">
        <f t="shared" si="19"/>
        <v>0</v>
      </c>
      <c r="Q104" s="257">
        <f t="shared" si="19"/>
        <v>0</v>
      </c>
      <c r="R104" s="257">
        <f t="shared" si="19"/>
        <v>0</v>
      </c>
      <c r="S104" s="257">
        <f t="shared" si="19"/>
        <v>0</v>
      </c>
      <c r="T104" s="257">
        <f t="shared" si="19"/>
        <v>0</v>
      </c>
      <c r="U104" s="258">
        <f t="shared" si="19"/>
        <v>0</v>
      </c>
      <c r="V104" s="255"/>
      <c r="W104" s="1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3" s="220" customFormat="1" ht="7.5" customHeight="1">
      <c r="B105" s="248"/>
      <c r="D105" s="71"/>
      <c r="E105" s="71"/>
      <c r="F105" s="171"/>
      <c r="G105" s="171"/>
      <c r="H105" s="247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6"/>
      <c r="V105" s="255"/>
      <c r="W105" s="1"/>
    </row>
    <row r="106" spans="2:23" s="220" customFormat="1">
      <c r="B106" s="248"/>
      <c r="C106" s="175" t="s">
        <v>86</v>
      </c>
      <c r="D106" s="134"/>
      <c r="E106" s="134"/>
      <c r="F106" s="247"/>
      <c r="G106" s="176">
        <f>G98</f>
        <v>0</v>
      </c>
      <c r="H106" s="252"/>
      <c r="I106" s="256">
        <f>I98+I104</f>
        <v>0</v>
      </c>
      <c r="J106" s="256">
        <f t="shared" ref="J106:U106" si="20">J98+J104</f>
        <v>0</v>
      </c>
      <c r="K106" s="256">
        <f t="shared" si="20"/>
        <v>0</v>
      </c>
      <c r="L106" s="256">
        <f t="shared" si="20"/>
        <v>0</v>
      </c>
      <c r="M106" s="256">
        <f t="shared" si="20"/>
        <v>0</v>
      </c>
      <c r="N106" s="256">
        <f t="shared" si="20"/>
        <v>0</v>
      </c>
      <c r="O106" s="256">
        <f t="shared" si="20"/>
        <v>0</v>
      </c>
      <c r="P106" s="256">
        <f t="shared" si="20"/>
        <v>0</v>
      </c>
      <c r="Q106" s="256">
        <f t="shared" si="20"/>
        <v>0</v>
      </c>
      <c r="R106" s="256">
        <f t="shared" si="20"/>
        <v>0</v>
      </c>
      <c r="S106" s="256">
        <f t="shared" si="20"/>
        <v>0</v>
      </c>
      <c r="T106" s="256">
        <f t="shared" si="20"/>
        <v>0</v>
      </c>
      <c r="U106" s="258">
        <f t="shared" si="20"/>
        <v>0</v>
      </c>
      <c r="V106" s="255"/>
      <c r="W106" s="1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3" s="220" customFormat="1" ht="7.5" customHeight="1">
      <c r="B107" s="248"/>
      <c r="E107" s="71"/>
      <c r="F107" s="171"/>
      <c r="G107" s="171"/>
      <c r="H107" s="247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6"/>
      <c r="V107" s="255"/>
      <c r="W107" s="1"/>
    </row>
    <row r="108" spans="2:23" s="220" customFormat="1" ht="12" customHeight="1">
      <c r="B108" s="248"/>
      <c r="C108" s="281" t="s">
        <v>87</v>
      </c>
      <c r="E108" s="71"/>
      <c r="F108" s="171"/>
      <c r="G108" s="171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80"/>
      <c r="V108" s="255"/>
      <c r="W108" s="1"/>
    </row>
    <row r="109" spans="2:23" s="220" customFormat="1">
      <c r="B109" s="248"/>
      <c r="D109" s="134" t="s">
        <v>67</v>
      </c>
      <c r="E109" s="71"/>
      <c r="F109" s="171"/>
      <c r="G109" s="171"/>
      <c r="H109" s="252"/>
      <c r="I109" s="286">
        <v>0</v>
      </c>
      <c r="J109" s="286">
        <v>0</v>
      </c>
      <c r="K109" s="286">
        <v>0</v>
      </c>
      <c r="L109" s="286">
        <v>0</v>
      </c>
      <c r="M109" s="286">
        <v>0</v>
      </c>
      <c r="N109" s="286">
        <v>0</v>
      </c>
      <c r="O109" s="286">
        <v>0</v>
      </c>
      <c r="P109" s="286">
        <v>0</v>
      </c>
      <c r="Q109" s="286">
        <v>0</v>
      </c>
      <c r="R109" s="286">
        <v>0</v>
      </c>
      <c r="S109" s="286">
        <v>0</v>
      </c>
      <c r="T109" s="286">
        <v>0</v>
      </c>
      <c r="U109" s="254">
        <f t="shared" ref="U109:U117" si="21">SUM(I109:T109)</f>
        <v>0</v>
      </c>
      <c r="V109" s="255"/>
      <c r="W109" s="1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3" s="220" customFormat="1">
      <c r="B110" s="248"/>
      <c r="D110" s="166" t="s">
        <v>5</v>
      </c>
      <c r="E110" s="71"/>
      <c r="F110" s="171"/>
      <c r="G110" s="171"/>
      <c r="H110" s="252"/>
      <c r="I110" s="286">
        <v>0</v>
      </c>
      <c r="J110" s="286">
        <v>0</v>
      </c>
      <c r="K110" s="286">
        <v>0</v>
      </c>
      <c r="L110" s="286">
        <v>0</v>
      </c>
      <c r="M110" s="286">
        <v>0</v>
      </c>
      <c r="N110" s="286">
        <v>0</v>
      </c>
      <c r="O110" s="286">
        <v>0</v>
      </c>
      <c r="P110" s="286">
        <v>0</v>
      </c>
      <c r="Q110" s="286">
        <v>0</v>
      </c>
      <c r="R110" s="286">
        <v>0</v>
      </c>
      <c r="S110" s="286">
        <v>0</v>
      </c>
      <c r="T110" s="286">
        <v>0</v>
      </c>
      <c r="U110" s="254">
        <f t="shared" si="21"/>
        <v>0</v>
      </c>
      <c r="V110" s="255"/>
      <c r="W110" s="1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3" s="220" customFormat="1">
      <c r="B111" s="248"/>
      <c r="D111" s="166" t="s">
        <v>68</v>
      </c>
      <c r="E111" s="71"/>
      <c r="F111" s="171"/>
      <c r="G111" s="171"/>
      <c r="H111" s="252"/>
      <c r="I111" s="286">
        <v>0</v>
      </c>
      <c r="J111" s="286">
        <v>0</v>
      </c>
      <c r="K111" s="286">
        <v>0</v>
      </c>
      <c r="L111" s="286">
        <v>0</v>
      </c>
      <c r="M111" s="286">
        <v>0</v>
      </c>
      <c r="N111" s="286">
        <v>0</v>
      </c>
      <c r="O111" s="286">
        <v>0</v>
      </c>
      <c r="P111" s="286">
        <v>0</v>
      </c>
      <c r="Q111" s="286">
        <v>0</v>
      </c>
      <c r="R111" s="286">
        <v>0</v>
      </c>
      <c r="S111" s="286">
        <v>0</v>
      </c>
      <c r="T111" s="286">
        <v>0</v>
      </c>
      <c r="U111" s="254">
        <f t="shared" si="21"/>
        <v>0</v>
      </c>
      <c r="V111" s="255"/>
      <c r="W111" s="1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3" s="220" customFormat="1">
      <c r="B112" s="248"/>
      <c r="D112" s="166" t="s">
        <v>15</v>
      </c>
      <c r="E112" s="71"/>
      <c r="F112" s="171"/>
      <c r="G112" s="171"/>
      <c r="H112" s="252"/>
      <c r="I112" s="286">
        <v>0</v>
      </c>
      <c r="J112" s="286">
        <v>0</v>
      </c>
      <c r="K112" s="286">
        <v>0</v>
      </c>
      <c r="L112" s="286">
        <v>0</v>
      </c>
      <c r="M112" s="286">
        <v>0</v>
      </c>
      <c r="N112" s="286">
        <v>0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54">
        <f t="shared" si="21"/>
        <v>0</v>
      </c>
      <c r="V112" s="255"/>
      <c r="W112" s="1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20" customFormat="1">
      <c r="B113" s="248"/>
      <c r="D113" s="166" t="s">
        <v>59</v>
      </c>
      <c r="E113" s="71"/>
      <c r="F113" s="171"/>
      <c r="G113" s="171"/>
      <c r="H113" s="252"/>
      <c r="I113" s="286">
        <v>0</v>
      </c>
      <c r="J113" s="286">
        <v>0</v>
      </c>
      <c r="K113" s="286">
        <v>0</v>
      </c>
      <c r="L113" s="286">
        <v>0</v>
      </c>
      <c r="M113" s="286">
        <v>0</v>
      </c>
      <c r="N113" s="286">
        <v>0</v>
      </c>
      <c r="O113" s="286">
        <v>0</v>
      </c>
      <c r="P113" s="286">
        <v>0</v>
      </c>
      <c r="Q113" s="286">
        <v>0</v>
      </c>
      <c r="R113" s="286">
        <v>0</v>
      </c>
      <c r="S113" s="286">
        <v>0</v>
      </c>
      <c r="T113" s="286">
        <v>0</v>
      </c>
      <c r="U113" s="254">
        <f t="shared" si="21"/>
        <v>0</v>
      </c>
      <c r="V113" s="255"/>
      <c r="W113" s="1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20" customFormat="1">
      <c r="B114" s="248"/>
      <c r="D114" s="166" t="s">
        <v>16</v>
      </c>
      <c r="E114" s="71"/>
      <c r="F114" s="171"/>
      <c r="G114" s="171"/>
      <c r="H114" s="252"/>
      <c r="I114" s="286">
        <v>0</v>
      </c>
      <c r="J114" s="286">
        <v>0</v>
      </c>
      <c r="K114" s="286">
        <v>0</v>
      </c>
      <c r="L114" s="286">
        <v>0</v>
      </c>
      <c r="M114" s="286">
        <v>0</v>
      </c>
      <c r="N114" s="286">
        <v>0</v>
      </c>
      <c r="O114" s="286">
        <v>0</v>
      </c>
      <c r="P114" s="286">
        <v>0</v>
      </c>
      <c r="Q114" s="286">
        <v>0</v>
      </c>
      <c r="R114" s="286">
        <v>0</v>
      </c>
      <c r="S114" s="286">
        <v>0</v>
      </c>
      <c r="T114" s="286">
        <v>0</v>
      </c>
      <c r="U114" s="254">
        <f t="shared" si="21"/>
        <v>0</v>
      </c>
      <c r="V114" s="255"/>
      <c r="W114" s="1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20" customFormat="1">
      <c r="B115" s="248"/>
      <c r="D115" s="166" t="s">
        <v>17</v>
      </c>
      <c r="E115" s="71"/>
      <c r="F115" s="171"/>
      <c r="G115" s="171"/>
      <c r="H115" s="252"/>
      <c r="I115" s="286">
        <v>0</v>
      </c>
      <c r="J115" s="286">
        <v>0</v>
      </c>
      <c r="K115" s="286">
        <v>0</v>
      </c>
      <c r="L115" s="286">
        <v>0</v>
      </c>
      <c r="M115" s="286">
        <v>0</v>
      </c>
      <c r="N115" s="286">
        <v>0</v>
      </c>
      <c r="O115" s="286">
        <v>0</v>
      </c>
      <c r="P115" s="286">
        <v>0</v>
      </c>
      <c r="Q115" s="286">
        <v>0</v>
      </c>
      <c r="R115" s="286">
        <v>0</v>
      </c>
      <c r="S115" s="286">
        <v>0</v>
      </c>
      <c r="T115" s="286">
        <v>0</v>
      </c>
      <c r="U115" s="254">
        <f t="shared" si="21"/>
        <v>0</v>
      </c>
      <c r="V115" s="255"/>
      <c r="W115" s="1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20" customFormat="1">
      <c r="B116" s="248"/>
      <c r="D116" s="166" t="s">
        <v>70</v>
      </c>
      <c r="E116" s="71"/>
      <c r="F116" s="171"/>
      <c r="G116" s="171"/>
      <c r="H116" s="252"/>
      <c r="I116" s="286">
        <v>0</v>
      </c>
      <c r="J116" s="286">
        <v>0</v>
      </c>
      <c r="K116" s="286">
        <v>0</v>
      </c>
      <c r="L116" s="286">
        <v>0</v>
      </c>
      <c r="M116" s="286">
        <v>0</v>
      </c>
      <c r="N116" s="286">
        <v>0</v>
      </c>
      <c r="O116" s="286">
        <v>0</v>
      </c>
      <c r="P116" s="286">
        <v>0</v>
      </c>
      <c r="Q116" s="286">
        <v>0</v>
      </c>
      <c r="R116" s="286">
        <v>0</v>
      </c>
      <c r="S116" s="286">
        <v>0</v>
      </c>
      <c r="T116" s="286">
        <v>0</v>
      </c>
      <c r="U116" s="254">
        <f t="shared" si="21"/>
        <v>0</v>
      </c>
      <c r="V116" s="255"/>
      <c r="W116" s="1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20" customFormat="1" ht="18">
      <c r="B117" s="248"/>
      <c r="D117" s="134" t="s">
        <v>69</v>
      </c>
      <c r="E117" s="71"/>
      <c r="F117" s="171"/>
      <c r="G117" s="171"/>
      <c r="H117" s="252"/>
      <c r="I117" s="263">
        <v>0</v>
      </c>
      <c r="J117" s="263">
        <v>0</v>
      </c>
      <c r="K117" s="263">
        <v>0</v>
      </c>
      <c r="L117" s="263">
        <v>0</v>
      </c>
      <c r="M117" s="263">
        <v>0</v>
      </c>
      <c r="N117" s="263">
        <v>0</v>
      </c>
      <c r="O117" s="263">
        <v>0</v>
      </c>
      <c r="P117" s="263">
        <v>0</v>
      </c>
      <c r="Q117" s="263">
        <v>0</v>
      </c>
      <c r="R117" s="263">
        <v>0</v>
      </c>
      <c r="S117" s="263">
        <v>0</v>
      </c>
      <c r="T117" s="263">
        <v>0</v>
      </c>
      <c r="U117" s="264">
        <f t="shared" si="21"/>
        <v>0</v>
      </c>
      <c r="V117" s="255"/>
      <c r="W117" s="1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20" customFormat="1">
      <c r="B118" s="248"/>
      <c r="C118" s="169" t="s">
        <v>88</v>
      </c>
      <c r="E118" s="71"/>
      <c r="F118" s="171"/>
      <c r="G118" s="171"/>
      <c r="H118" s="252"/>
      <c r="I118" s="256">
        <f>SUM(I109:I117)</f>
        <v>0</v>
      </c>
      <c r="J118" s="256">
        <f t="shared" ref="J118:U118" si="22">SUM(J109:J117)</f>
        <v>0</v>
      </c>
      <c r="K118" s="256">
        <f t="shared" si="22"/>
        <v>0</v>
      </c>
      <c r="L118" s="256">
        <f t="shared" si="22"/>
        <v>0</v>
      </c>
      <c r="M118" s="256">
        <f t="shared" si="22"/>
        <v>0</v>
      </c>
      <c r="N118" s="256">
        <f t="shared" si="22"/>
        <v>0</v>
      </c>
      <c r="O118" s="256">
        <f t="shared" si="22"/>
        <v>0</v>
      </c>
      <c r="P118" s="256">
        <f t="shared" si="22"/>
        <v>0</v>
      </c>
      <c r="Q118" s="256">
        <f t="shared" si="22"/>
        <v>0</v>
      </c>
      <c r="R118" s="256">
        <f t="shared" si="22"/>
        <v>0</v>
      </c>
      <c r="S118" s="256">
        <f t="shared" si="22"/>
        <v>0</v>
      </c>
      <c r="T118" s="256">
        <f t="shared" si="22"/>
        <v>0</v>
      </c>
      <c r="U118" s="258">
        <f t="shared" si="22"/>
        <v>0</v>
      </c>
      <c r="V118" s="255"/>
      <c r="W118" s="1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20" customFormat="1" ht="7.5" customHeight="1">
      <c r="B119" s="248"/>
      <c r="D119" s="71"/>
      <c r="E119" s="71"/>
      <c r="F119" s="171"/>
      <c r="G119" s="171"/>
      <c r="H119" s="247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6"/>
      <c r="V119" s="255"/>
      <c r="W119" s="1"/>
    </row>
    <row r="120" spans="2:23" s="220" customFormat="1" ht="12" customHeight="1">
      <c r="B120" s="248"/>
      <c r="C120" s="281" t="s">
        <v>89</v>
      </c>
      <c r="D120" s="71"/>
      <c r="E120" s="71"/>
      <c r="F120" s="171"/>
      <c r="G120" s="171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80"/>
      <c r="V120" s="255"/>
      <c r="W120" s="1"/>
    </row>
    <row r="121" spans="2:23" s="220" customFormat="1">
      <c r="B121" s="248"/>
      <c r="D121" s="166" t="s">
        <v>1</v>
      </c>
      <c r="E121" s="134"/>
      <c r="F121" s="174"/>
      <c r="G121" s="174"/>
      <c r="H121" s="252"/>
      <c r="I121" s="286">
        <v>0</v>
      </c>
      <c r="J121" s="286">
        <v>0</v>
      </c>
      <c r="K121" s="286">
        <v>0</v>
      </c>
      <c r="L121" s="286">
        <v>0</v>
      </c>
      <c r="M121" s="286">
        <v>0</v>
      </c>
      <c r="N121" s="286">
        <v>0</v>
      </c>
      <c r="O121" s="286">
        <v>0</v>
      </c>
      <c r="P121" s="286">
        <v>0</v>
      </c>
      <c r="Q121" s="286">
        <v>0</v>
      </c>
      <c r="R121" s="286">
        <v>0</v>
      </c>
      <c r="S121" s="286">
        <v>0</v>
      </c>
      <c r="T121" s="286">
        <v>0</v>
      </c>
      <c r="U121" s="254">
        <f t="shared" ref="U121:U140" si="23">SUM(I121:T121)</f>
        <v>0</v>
      </c>
      <c r="V121" s="255"/>
      <c r="W121" s="1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20" customFormat="1">
      <c r="B122" s="248"/>
      <c r="D122" s="166" t="s">
        <v>73</v>
      </c>
      <c r="E122" s="134"/>
      <c r="F122" s="174"/>
      <c r="G122" s="174"/>
      <c r="H122" s="252"/>
      <c r="I122" s="286">
        <v>0</v>
      </c>
      <c r="J122" s="286">
        <v>0</v>
      </c>
      <c r="K122" s="286">
        <v>0</v>
      </c>
      <c r="L122" s="286">
        <v>0</v>
      </c>
      <c r="M122" s="286">
        <v>0</v>
      </c>
      <c r="N122" s="286">
        <v>0</v>
      </c>
      <c r="O122" s="286">
        <v>0</v>
      </c>
      <c r="P122" s="286">
        <v>0</v>
      </c>
      <c r="Q122" s="286">
        <v>0</v>
      </c>
      <c r="R122" s="286">
        <v>0</v>
      </c>
      <c r="S122" s="286">
        <v>0</v>
      </c>
      <c r="T122" s="286">
        <v>0</v>
      </c>
      <c r="U122" s="254">
        <f t="shared" si="23"/>
        <v>0</v>
      </c>
      <c r="V122" s="255"/>
      <c r="W122" s="1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20" customFormat="1">
      <c r="B123" s="248"/>
      <c r="D123" s="166" t="s">
        <v>66</v>
      </c>
      <c r="E123" s="134"/>
      <c r="F123" s="174"/>
      <c r="G123" s="174"/>
      <c r="H123" s="252"/>
      <c r="I123" s="286">
        <v>0</v>
      </c>
      <c r="J123" s="286">
        <v>0</v>
      </c>
      <c r="K123" s="286">
        <v>0</v>
      </c>
      <c r="L123" s="286">
        <v>0</v>
      </c>
      <c r="M123" s="286">
        <v>0</v>
      </c>
      <c r="N123" s="286">
        <v>0</v>
      </c>
      <c r="O123" s="286">
        <v>0</v>
      </c>
      <c r="P123" s="286">
        <v>0</v>
      </c>
      <c r="Q123" s="286">
        <v>0</v>
      </c>
      <c r="R123" s="286">
        <v>0</v>
      </c>
      <c r="S123" s="286">
        <v>0</v>
      </c>
      <c r="T123" s="286">
        <v>0</v>
      </c>
      <c r="U123" s="254">
        <f t="shared" si="23"/>
        <v>0</v>
      </c>
      <c r="V123" s="255"/>
      <c r="W123" s="1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20" customFormat="1">
      <c r="B124" s="248"/>
      <c r="D124" s="166" t="s">
        <v>72</v>
      </c>
      <c r="E124" s="134"/>
      <c r="F124" s="174"/>
      <c r="G124" s="174"/>
      <c r="H124" s="252"/>
      <c r="I124" s="286">
        <v>0</v>
      </c>
      <c r="J124" s="286">
        <v>0</v>
      </c>
      <c r="K124" s="286">
        <v>0</v>
      </c>
      <c r="L124" s="286">
        <v>0</v>
      </c>
      <c r="M124" s="286">
        <v>0</v>
      </c>
      <c r="N124" s="286">
        <v>0</v>
      </c>
      <c r="O124" s="286">
        <v>0</v>
      </c>
      <c r="P124" s="286">
        <v>0</v>
      </c>
      <c r="Q124" s="286">
        <v>0</v>
      </c>
      <c r="R124" s="286">
        <v>0</v>
      </c>
      <c r="S124" s="286">
        <v>0</v>
      </c>
      <c r="T124" s="286">
        <v>0</v>
      </c>
      <c r="U124" s="254">
        <f t="shared" si="23"/>
        <v>0</v>
      </c>
      <c r="V124" s="255"/>
      <c r="W124" s="1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20" customFormat="1">
      <c r="B125" s="248"/>
      <c r="D125" s="134" t="s">
        <v>74</v>
      </c>
      <c r="E125" s="134"/>
      <c r="F125" s="174"/>
      <c r="G125" s="174"/>
      <c r="H125" s="252"/>
      <c r="I125" s="286">
        <v>0</v>
      </c>
      <c r="J125" s="286">
        <v>0</v>
      </c>
      <c r="K125" s="286">
        <v>0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86">
        <v>0</v>
      </c>
      <c r="T125" s="286">
        <v>0</v>
      </c>
      <c r="U125" s="254">
        <f t="shared" si="23"/>
        <v>0</v>
      </c>
      <c r="V125" s="255"/>
      <c r="W125" s="1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20" customFormat="1">
      <c r="B126" s="248"/>
      <c r="D126" s="134" t="s">
        <v>58</v>
      </c>
      <c r="E126" s="134"/>
      <c r="F126" s="174"/>
      <c r="G126" s="174"/>
      <c r="H126" s="252"/>
      <c r="I126" s="286">
        <v>0</v>
      </c>
      <c r="J126" s="286">
        <v>0</v>
      </c>
      <c r="K126" s="286">
        <v>0</v>
      </c>
      <c r="L126" s="286">
        <v>0</v>
      </c>
      <c r="M126" s="286">
        <v>0</v>
      </c>
      <c r="N126" s="286">
        <v>0</v>
      </c>
      <c r="O126" s="286">
        <v>0</v>
      </c>
      <c r="P126" s="286">
        <v>0</v>
      </c>
      <c r="Q126" s="286">
        <v>0</v>
      </c>
      <c r="R126" s="286">
        <v>0</v>
      </c>
      <c r="S126" s="286">
        <v>0</v>
      </c>
      <c r="T126" s="286">
        <v>0</v>
      </c>
      <c r="U126" s="254">
        <f t="shared" si="23"/>
        <v>0</v>
      </c>
      <c r="V126" s="255"/>
      <c r="W126" s="1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20" customFormat="1">
      <c r="B127" s="248"/>
      <c r="D127" s="166" t="s">
        <v>64</v>
      </c>
      <c r="E127" s="134"/>
      <c r="F127" s="174"/>
      <c r="G127" s="174"/>
      <c r="H127" s="252"/>
      <c r="I127" s="286">
        <v>0</v>
      </c>
      <c r="J127" s="286">
        <v>0</v>
      </c>
      <c r="K127" s="286">
        <v>0</v>
      </c>
      <c r="L127" s="286">
        <v>0</v>
      </c>
      <c r="M127" s="286">
        <v>0</v>
      </c>
      <c r="N127" s="286">
        <v>0</v>
      </c>
      <c r="O127" s="286">
        <v>0</v>
      </c>
      <c r="P127" s="286">
        <v>0</v>
      </c>
      <c r="Q127" s="286">
        <v>0</v>
      </c>
      <c r="R127" s="286">
        <v>0</v>
      </c>
      <c r="S127" s="286">
        <v>0</v>
      </c>
      <c r="T127" s="286">
        <v>0</v>
      </c>
      <c r="U127" s="254">
        <f t="shared" si="23"/>
        <v>0</v>
      </c>
      <c r="V127" s="255"/>
      <c r="W127" s="1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20" customFormat="1">
      <c r="B128" s="248"/>
      <c r="D128" s="134" t="s">
        <v>54</v>
      </c>
      <c r="E128" s="134"/>
      <c r="F128" s="174"/>
      <c r="G128" s="174"/>
      <c r="H128" s="252"/>
      <c r="I128" s="286">
        <v>0</v>
      </c>
      <c r="J128" s="286">
        <v>0</v>
      </c>
      <c r="K128" s="286">
        <v>0</v>
      </c>
      <c r="L128" s="286">
        <v>0</v>
      </c>
      <c r="M128" s="286">
        <v>0</v>
      </c>
      <c r="N128" s="286">
        <v>0</v>
      </c>
      <c r="O128" s="286">
        <v>0</v>
      </c>
      <c r="P128" s="286">
        <v>0</v>
      </c>
      <c r="Q128" s="286">
        <v>0</v>
      </c>
      <c r="R128" s="286">
        <v>0</v>
      </c>
      <c r="S128" s="286">
        <v>0</v>
      </c>
      <c r="T128" s="286">
        <v>0</v>
      </c>
      <c r="U128" s="254">
        <f t="shared" si="23"/>
        <v>0</v>
      </c>
      <c r="V128" s="255"/>
      <c r="W128" s="1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3" s="220" customFormat="1">
      <c r="B129" s="248"/>
      <c r="D129" s="166" t="s">
        <v>62</v>
      </c>
      <c r="E129" s="134"/>
      <c r="F129" s="174"/>
      <c r="G129" s="174"/>
      <c r="H129" s="252"/>
      <c r="I129" s="286">
        <v>0</v>
      </c>
      <c r="J129" s="286">
        <v>0</v>
      </c>
      <c r="K129" s="286">
        <v>0</v>
      </c>
      <c r="L129" s="286">
        <v>0</v>
      </c>
      <c r="M129" s="286">
        <v>0</v>
      </c>
      <c r="N129" s="286">
        <v>0</v>
      </c>
      <c r="O129" s="286">
        <v>0</v>
      </c>
      <c r="P129" s="286">
        <v>0</v>
      </c>
      <c r="Q129" s="286">
        <v>0</v>
      </c>
      <c r="R129" s="286">
        <v>0</v>
      </c>
      <c r="S129" s="286">
        <v>0</v>
      </c>
      <c r="T129" s="286">
        <v>0</v>
      </c>
      <c r="U129" s="254">
        <f t="shared" si="23"/>
        <v>0</v>
      </c>
      <c r="V129" s="255"/>
      <c r="W129" s="1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3" s="220" customFormat="1">
      <c r="B130" s="248"/>
      <c r="D130" s="166" t="s">
        <v>2</v>
      </c>
      <c r="E130" s="134"/>
      <c r="F130" s="174"/>
      <c r="G130" s="174"/>
      <c r="H130" s="252"/>
      <c r="I130" s="286">
        <v>0</v>
      </c>
      <c r="J130" s="286">
        <v>0</v>
      </c>
      <c r="K130" s="286">
        <v>0</v>
      </c>
      <c r="L130" s="286">
        <v>0</v>
      </c>
      <c r="M130" s="286">
        <v>0</v>
      </c>
      <c r="N130" s="286">
        <v>0</v>
      </c>
      <c r="O130" s="286">
        <v>0</v>
      </c>
      <c r="P130" s="286">
        <v>0</v>
      </c>
      <c r="Q130" s="286">
        <v>0</v>
      </c>
      <c r="R130" s="286">
        <v>0</v>
      </c>
      <c r="S130" s="286">
        <v>0</v>
      </c>
      <c r="T130" s="286">
        <v>0</v>
      </c>
      <c r="U130" s="254">
        <f t="shared" si="23"/>
        <v>0</v>
      </c>
      <c r="V130" s="255"/>
      <c r="W130" s="1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3" s="220" customFormat="1">
      <c r="B131" s="248"/>
      <c r="D131" s="166" t="s">
        <v>19</v>
      </c>
      <c r="E131" s="134"/>
      <c r="F131" s="174"/>
      <c r="G131" s="174"/>
      <c r="H131" s="252"/>
      <c r="I131" s="286">
        <v>0</v>
      </c>
      <c r="J131" s="286">
        <v>0</v>
      </c>
      <c r="K131" s="286">
        <v>0</v>
      </c>
      <c r="L131" s="286">
        <v>0</v>
      </c>
      <c r="M131" s="286">
        <v>0</v>
      </c>
      <c r="N131" s="286">
        <v>0</v>
      </c>
      <c r="O131" s="286">
        <v>0</v>
      </c>
      <c r="P131" s="286">
        <v>0</v>
      </c>
      <c r="Q131" s="286">
        <v>0</v>
      </c>
      <c r="R131" s="286">
        <v>0</v>
      </c>
      <c r="S131" s="286">
        <v>0</v>
      </c>
      <c r="T131" s="286">
        <v>0</v>
      </c>
      <c r="U131" s="254">
        <f t="shared" si="23"/>
        <v>0</v>
      </c>
      <c r="V131" s="255"/>
      <c r="W131" s="1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3" s="220" customFormat="1">
      <c r="B132" s="248"/>
      <c r="D132" s="166" t="s">
        <v>65</v>
      </c>
      <c r="E132" s="134"/>
      <c r="F132" s="174"/>
      <c r="G132" s="174"/>
      <c r="H132" s="252"/>
      <c r="I132" s="286">
        <v>0</v>
      </c>
      <c r="J132" s="286">
        <v>0</v>
      </c>
      <c r="K132" s="286">
        <v>0</v>
      </c>
      <c r="L132" s="286">
        <v>0</v>
      </c>
      <c r="M132" s="286">
        <v>0</v>
      </c>
      <c r="N132" s="286">
        <v>0</v>
      </c>
      <c r="O132" s="286">
        <v>0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254">
        <f t="shared" si="23"/>
        <v>0</v>
      </c>
      <c r="V132" s="255"/>
      <c r="W132" s="1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3" s="220" customFormat="1">
      <c r="B133" s="248"/>
      <c r="D133" s="134" t="s">
        <v>6</v>
      </c>
      <c r="E133" s="134"/>
      <c r="F133" s="174"/>
      <c r="G133" s="174"/>
      <c r="H133" s="252"/>
      <c r="I133" s="286">
        <v>0</v>
      </c>
      <c r="J133" s="286">
        <v>0</v>
      </c>
      <c r="K133" s="286">
        <v>0</v>
      </c>
      <c r="L133" s="286">
        <v>0</v>
      </c>
      <c r="M133" s="286">
        <v>0</v>
      </c>
      <c r="N133" s="286">
        <v>0</v>
      </c>
      <c r="O133" s="286">
        <v>0</v>
      </c>
      <c r="P133" s="286">
        <v>0</v>
      </c>
      <c r="Q133" s="286">
        <v>0</v>
      </c>
      <c r="R133" s="286">
        <v>0</v>
      </c>
      <c r="S133" s="286">
        <v>0</v>
      </c>
      <c r="T133" s="286">
        <v>0</v>
      </c>
      <c r="U133" s="254">
        <f t="shared" si="23"/>
        <v>0</v>
      </c>
      <c r="V133" s="255"/>
      <c r="W133" s="1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3" s="220" customFormat="1">
      <c r="B134" s="248"/>
      <c r="D134" s="134" t="s">
        <v>18</v>
      </c>
      <c r="E134" s="134"/>
      <c r="F134" s="174"/>
      <c r="G134" s="174"/>
      <c r="H134" s="252"/>
      <c r="I134" s="286">
        <v>0</v>
      </c>
      <c r="J134" s="286">
        <v>0</v>
      </c>
      <c r="K134" s="286">
        <v>0</v>
      </c>
      <c r="L134" s="286">
        <v>0</v>
      </c>
      <c r="M134" s="286">
        <v>0</v>
      </c>
      <c r="N134" s="286">
        <v>0</v>
      </c>
      <c r="O134" s="286">
        <v>0</v>
      </c>
      <c r="P134" s="286">
        <v>0</v>
      </c>
      <c r="Q134" s="286">
        <v>0</v>
      </c>
      <c r="R134" s="286">
        <v>0</v>
      </c>
      <c r="S134" s="286">
        <v>0</v>
      </c>
      <c r="T134" s="286">
        <v>0</v>
      </c>
      <c r="U134" s="254">
        <f t="shared" si="23"/>
        <v>0</v>
      </c>
      <c r="V134" s="255"/>
      <c r="W134" s="1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3" s="220" customFormat="1">
      <c r="B135" s="248"/>
      <c r="D135" s="166" t="s">
        <v>8</v>
      </c>
      <c r="E135" s="134"/>
      <c r="F135" s="174"/>
      <c r="G135" s="174"/>
      <c r="H135" s="252"/>
      <c r="I135" s="286">
        <v>0</v>
      </c>
      <c r="J135" s="286">
        <v>0</v>
      </c>
      <c r="K135" s="286">
        <v>0</v>
      </c>
      <c r="L135" s="286">
        <v>0</v>
      </c>
      <c r="M135" s="286">
        <v>0</v>
      </c>
      <c r="N135" s="286">
        <v>0</v>
      </c>
      <c r="O135" s="286">
        <v>0</v>
      </c>
      <c r="P135" s="286">
        <v>0</v>
      </c>
      <c r="Q135" s="286">
        <v>0</v>
      </c>
      <c r="R135" s="286">
        <v>0</v>
      </c>
      <c r="S135" s="286">
        <v>0</v>
      </c>
      <c r="T135" s="286">
        <v>0</v>
      </c>
      <c r="U135" s="254">
        <f t="shared" si="23"/>
        <v>0</v>
      </c>
      <c r="V135" s="255"/>
      <c r="W135" s="1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3" s="220" customFormat="1">
      <c r="B136" s="248"/>
      <c r="D136" s="166" t="s">
        <v>61</v>
      </c>
      <c r="E136" s="134"/>
      <c r="F136" s="174"/>
      <c r="G136" s="174"/>
      <c r="H136" s="252"/>
      <c r="I136" s="286">
        <v>0</v>
      </c>
      <c r="J136" s="286">
        <v>0</v>
      </c>
      <c r="K136" s="286">
        <v>0</v>
      </c>
      <c r="L136" s="286">
        <v>0</v>
      </c>
      <c r="M136" s="286">
        <v>0</v>
      </c>
      <c r="N136" s="286">
        <v>0</v>
      </c>
      <c r="O136" s="286">
        <v>0</v>
      </c>
      <c r="P136" s="286">
        <v>0</v>
      </c>
      <c r="Q136" s="286">
        <v>0</v>
      </c>
      <c r="R136" s="286">
        <v>0</v>
      </c>
      <c r="S136" s="286">
        <v>0</v>
      </c>
      <c r="T136" s="286">
        <v>0</v>
      </c>
      <c r="U136" s="254">
        <f t="shared" si="23"/>
        <v>0</v>
      </c>
      <c r="V136" s="255"/>
      <c r="W136" s="1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3" s="220" customFormat="1">
      <c r="B137" s="248"/>
      <c r="D137" s="166" t="s">
        <v>76</v>
      </c>
      <c r="E137" s="134"/>
      <c r="F137" s="174"/>
      <c r="G137" s="174"/>
      <c r="H137" s="252"/>
      <c r="I137" s="286">
        <v>0</v>
      </c>
      <c r="J137" s="286">
        <v>0</v>
      </c>
      <c r="K137" s="286">
        <v>0</v>
      </c>
      <c r="L137" s="286">
        <v>0</v>
      </c>
      <c r="M137" s="286">
        <v>0</v>
      </c>
      <c r="N137" s="286">
        <v>0</v>
      </c>
      <c r="O137" s="286">
        <v>0</v>
      </c>
      <c r="P137" s="286">
        <v>0</v>
      </c>
      <c r="Q137" s="286">
        <v>0</v>
      </c>
      <c r="R137" s="286">
        <v>0</v>
      </c>
      <c r="S137" s="286">
        <v>0</v>
      </c>
      <c r="T137" s="286">
        <v>0</v>
      </c>
      <c r="U137" s="254">
        <f t="shared" si="23"/>
        <v>0</v>
      </c>
      <c r="V137" s="255"/>
      <c r="W137" s="1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3" s="220" customFormat="1">
      <c r="B138" s="248"/>
      <c r="D138" s="166" t="s">
        <v>63</v>
      </c>
      <c r="E138" s="134"/>
      <c r="F138" s="174"/>
      <c r="G138" s="174"/>
      <c r="H138" s="252"/>
      <c r="I138" s="286">
        <v>0</v>
      </c>
      <c r="J138" s="286">
        <v>0</v>
      </c>
      <c r="K138" s="286">
        <v>0</v>
      </c>
      <c r="L138" s="286">
        <v>0</v>
      </c>
      <c r="M138" s="286">
        <v>0</v>
      </c>
      <c r="N138" s="286">
        <v>0</v>
      </c>
      <c r="O138" s="286">
        <v>0</v>
      </c>
      <c r="P138" s="286">
        <v>0</v>
      </c>
      <c r="Q138" s="286">
        <v>0</v>
      </c>
      <c r="R138" s="286">
        <v>0</v>
      </c>
      <c r="S138" s="286">
        <v>0</v>
      </c>
      <c r="T138" s="286">
        <v>0</v>
      </c>
      <c r="U138" s="254">
        <f t="shared" si="23"/>
        <v>0</v>
      </c>
      <c r="V138" s="255"/>
      <c r="W138" s="1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3" s="220" customFormat="1">
      <c r="B139" s="248"/>
      <c r="D139" s="166" t="s">
        <v>42</v>
      </c>
      <c r="E139" s="134"/>
      <c r="F139" s="174"/>
      <c r="G139" s="174"/>
      <c r="H139" s="252"/>
      <c r="I139" s="286">
        <v>0</v>
      </c>
      <c r="J139" s="286">
        <v>0</v>
      </c>
      <c r="K139" s="286">
        <v>0</v>
      </c>
      <c r="L139" s="286">
        <v>0</v>
      </c>
      <c r="M139" s="286">
        <v>0</v>
      </c>
      <c r="N139" s="286">
        <v>0</v>
      </c>
      <c r="O139" s="286">
        <v>0</v>
      </c>
      <c r="P139" s="286">
        <v>0</v>
      </c>
      <c r="Q139" s="286">
        <v>0</v>
      </c>
      <c r="R139" s="286">
        <v>0</v>
      </c>
      <c r="S139" s="286">
        <v>0</v>
      </c>
      <c r="T139" s="286">
        <v>0</v>
      </c>
      <c r="U139" s="254">
        <f t="shared" si="23"/>
        <v>0</v>
      </c>
      <c r="V139" s="255"/>
      <c r="W139" s="1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3" s="220" customFormat="1" ht="18">
      <c r="B140" s="248"/>
      <c r="D140" s="134" t="s">
        <v>30</v>
      </c>
      <c r="E140" s="134"/>
      <c r="F140" s="174"/>
      <c r="G140" s="174"/>
      <c r="H140" s="252"/>
      <c r="I140" s="287">
        <v>0</v>
      </c>
      <c r="J140" s="287">
        <v>0</v>
      </c>
      <c r="K140" s="287">
        <v>0</v>
      </c>
      <c r="L140" s="287">
        <v>0</v>
      </c>
      <c r="M140" s="287">
        <v>0</v>
      </c>
      <c r="N140" s="287">
        <v>0</v>
      </c>
      <c r="O140" s="287">
        <v>0</v>
      </c>
      <c r="P140" s="287">
        <v>0</v>
      </c>
      <c r="Q140" s="287">
        <v>0</v>
      </c>
      <c r="R140" s="287">
        <v>0</v>
      </c>
      <c r="S140" s="287">
        <v>0</v>
      </c>
      <c r="T140" s="287">
        <v>0</v>
      </c>
      <c r="U140" s="264">
        <f t="shared" si="23"/>
        <v>0</v>
      </c>
      <c r="V140" s="255"/>
      <c r="W140" s="1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3" s="220" customFormat="1">
      <c r="B141" s="248"/>
      <c r="C141" s="169" t="s">
        <v>90</v>
      </c>
      <c r="D141" s="134"/>
      <c r="E141" s="134"/>
      <c r="F141" s="174"/>
      <c r="G141" s="174"/>
      <c r="H141" s="252"/>
      <c r="I141" s="256">
        <f>SUM(I121:I140)</f>
        <v>0</v>
      </c>
      <c r="J141" s="256">
        <f t="shared" ref="J141:U141" si="24">SUM(J121:J140)</f>
        <v>0</v>
      </c>
      <c r="K141" s="256">
        <f t="shared" si="24"/>
        <v>0</v>
      </c>
      <c r="L141" s="256">
        <f t="shared" si="24"/>
        <v>0</v>
      </c>
      <c r="M141" s="256">
        <f t="shared" si="24"/>
        <v>0</v>
      </c>
      <c r="N141" s="256">
        <f t="shared" si="24"/>
        <v>0</v>
      </c>
      <c r="O141" s="256">
        <f>SUM(O121:O140)</f>
        <v>0</v>
      </c>
      <c r="P141" s="256">
        <f t="shared" si="24"/>
        <v>0</v>
      </c>
      <c r="Q141" s="256">
        <f t="shared" si="24"/>
        <v>0</v>
      </c>
      <c r="R141" s="256">
        <f t="shared" si="24"/>
        <v>0</v>
      </c>
      <c r="S141" s="256">
        <f t="shared" si="24"/>
        <v>0</v>
      </c>
      <c r="T141" s="256">
        <f t="shared" si="24"/>
        <v>0</v>
      </c>
      <c r="U141" s="254">
        <f t="shared" si="24"/>
        <v>0</v>
      </c>
      <c r="V141" s="255"/>
      <c r="W141" s="1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3" s="220" customFormat="1" ht="7.5" customHeight="1">
      <c r="B142" s="248"/>
      <c r="D142" s="71"/>
      <c r="E142" s="71"/>
      <c r="F142" s="171"/>
      <c r="G142" s="171"/>
      <c r="H142" s="247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6"/>
      <c r="V142" s="255"/>
      <c r="W142" s="1"/>
    </row>
    <row r="143" spans="2:23" s="220" customFormat="1">
      <c r="B143" s="248"/>
      <c r="C143" s="281" t="s">
        <v>91</v>
      </c>
      <c r="D143" s="134"/>
      <c r="E143" s="288"/>
      <c r="F143" s="289"/>
      <c r="G143" s="289"/>
      <c r="H143" s="247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U143" s="251"/>
      <c r="V143" s="255"/>
      <c r="W143" s="1"/>
    </row>
    <row r="144" spans="2:23" s="220" customFormat="1">
      <c r="B144" s="248"/>
      <c r="C144" s="134"/>
      <c r="D144" s="166" t="s">
        <v>3</v>
      </c>
      <c r="E144" s="141"/>
      <c r="F144" s="289"/>
      <c r="G144" s="289"/>
      <c r="H144" s="252"/>
      <c r="I144" s="286">
        <v>0</v>
      </c>
      <c r="J144" s="286">
        <v>0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286">
        <v>0</v>
      </c>
      <c r="T144" s="286">
        <v>0</v>
      </c>
      <c r="U144" s="254">
        <f t="shared" ref="U144:U150" si="25">SUM(I144:T144)</f>
        <v>0</v>
      </c>
      <c r="V144" s="255"/>
      <c r="W144" s="1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</row>
    <row r="145" spans="2:23" s="220" customFormat="1">
      <c r="B145" s="248"/>
      <c r="C145" s="134"/>
      <c r="D145" s="166" t="s">
        <v>4</v>
      </c>
      <c r="E145" s="141"/>
      <c r="F145" s="289"/>
      <c r="G145" s="289"/>
      <c r="H145" s="252"/>
      <c r="I145" s="286">
        <v>0</v>
      </c>
      <c r="J145" s="286">
        <v>0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286">
        <v>0</v>
      </c>
      <c r="T145" s="286">
        <v>0</v>
      </c>
      <c r="U145" s="254">
        <f t="shared" si="25"/>
        <v>0</v>
      </c>
      <c r="V145" s="255"/>
      <c r="W145" s="1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</row>
    <row r="146" spans="2:23" s="220" customFormat="1">
      <c r="B146" s="248"/>
      <c r="C146" s="134"/>
      <c r="D146" s="134" t="s">
        <v>418</v>
      </c>
      <c r="E146" s="141"/>
      <c r="F146" s="289"/>
      <c r="G146" s="289"/>
      <c r="H146" s="252"/>
      <c r="I146" s="286">
        <v>0</v>
      </c>
      <c r="J146" s="286">
        <v>0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286">
        <v>0</v>
      </c>
      <c r="T146" s="286">
        <v>0</v>
      </c>
      <c r="U146" s="254">
        <f t="shared" si="25"/>
        <v>0</v>
      </c>
      <c r="V146" s="255"/>
      <c r="W146" s="1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</row>
    <row r="147" spans="2:23" s="220" customFormat="1">
      <c r="B147" s="248"/>
      <c r="C147" s="134"/>
      <c r="D147" s="134" t="s">
        <v>55</v>
      </c>
      <c r="E147" s="141"/>
      <c r="F147" s="289"/>
      <c r="G147" s="289"/>
      <c r="H147" s="252"/>
      <c r="I147" s="286">
        <v>0</v>
      </c>
      <c r="J147" s="286">
        <v>0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286">
        <v>0</v>
      </c>
      <c r="T147" s="286">
        <v>0</v>
      </c>
      <c r="U147" s="254">
        <f t="shared" si="25"/>
        <v>0</v>
      </c>
      <c r="V147" s="255"/>
      <c r="W147" s="1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</row>
    <row r="148" spans="2:23" s="220" customFormat="1">
      <c r="B148" s="248"/>
      <c r="C148" s="134"/>
      <c r="D148" s="134" t="s">
        <v>58</v>
      </c>
      <c r="E148" s="141"/>
      <c r="F148" s="289"/>
      <c r="G148" s="289"/>
      <c r="H148" s="252"/>
      <c r="I148" s="286">
        <v>0</v>
      </c>
      <c r="J148" s="286">
        <v>0</v>
      </c>
      <c r="K148" s="286">
        <v>0</v>
      </c>
      <c r="L148" s="286">
        <v>0</v>
      </c>
      <c r="M148" s="286">
        <v>0</v>
      </c>
      <c r="N148" s="286">
        <v>0</v>
      </c>
      <c r="O148" s="286">
        <v>0</v>
      </c>
      <c r="P148" s="286">
        <v>0</v>
      </c>
      <c r="Q148" s="286">
        <v>0</v>
      </c>
      <c r="R148" s="286">
        <v>0</v>
      </c>
      <c r="S148" s="286">
        <v>0</v>
      </c>
      <c r="T148" s="286">
        <v>0</v>
      </c>
      <c r="U148" s="254">
        <f t="shared" si="25"/>
        <v>0</v>
      </c>
      <c r="V148" s="255"/>
      <c r="W148" s="1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</row>
    <row r="149" spans="2:23" s="220" customFormat="1">
      <c r="B149" s="248"/>
      <c r="C149" s="134"/>
      <c r="D149" s="166" t="s">
        <v>7</v>
      </c>
      <c r="E149" s="141"/>
      <c r="F149" s="289"/>
      <c r="G149" s="289"/>
      <c r="H149" s="252"/>
      <c r="I149" s="286">
        <v>0</v>
      </c>
      <c r="J149" s="286">
        <v>0</v>
      </c>
      <c r="K149" s="286">
        <v>0</v>
      </c>
      <c r="L149" s="286">
        <v>0</v>
      </c>
      <c r="M149" s="286">
        <v>0</v>
      </c>
      <c r="N149" s="286">
        <v>0</v>
      </c>
      <c r="O149" s="286">
        <v>0</v>
      </c>
      <c r="P149" s="286">
        <v>0</v>
      </c>
      <c r="Q149" s="286">
        <v>0</v>
      </c>
      <c r="R149" s="286">
        <v>0</v>
      </c>
      <c r="S149" s="286">
        <v>0</v>
      </c>
      <c r="T149" s="286">
        <v>0</v>
      </c>
      <c r="U149" s="254">
        <f t="shared" si="25"/>
        <v>0</v>
      </c>
      <c r="V149" s="255"/>
      <c r="W149" s="1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</row>
    <row r="150" spans="2:23" s="220" customFormat="1" ht="18">
      <c r="B150" s="248"/>
      <c r="C150" s="134"/>
      <c r="D150" s="134" t="s">
        <v>9</v>
      </c>
      <c r="E150" s="141"/>
      <c r="F150" s="289"/>
      <c r="G150" s="289"/>
      <c r="H150" s="252"/>
      <c r="I150" s="287">
        <v>0</v>
      </c>
      <c r="J150" s="287">
        <v>0</v>
      </c>
      <c r="K150" s="287">
        <v>0</v>
      </c>
      <c r="L150" s="287">
        <v>0</v>
      </c>
      <c r="M150" s="287">
        <v>0</v>
      </c>
      <c r="N150" s="287">
        <v>0</v>
      </c>
      <c r="O150" s="287">
        <v>0</v>
      </c>
      <c r="P150" s="287">
        <v>0</v>
      </c>
      <c r="Q150" s="287">
        <v>0</v>
      </c>
      <c r="R150" s="287">
        <v>0</v>
      </c>
      <c r="S150" s="287">
        <v>0</v>
      </c>
      <c r="T150" s="287">
        <v>0</v>
      </c>
      <c r="U150" s="264">
        <f t="shared" si="25"/>
        <v>0</v>
      </c>
      <c r="V150" s="255"/>
      <c r="W150" s="1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</row>
    <row r="151" spans="2:23" s="220" customFormat="1">
      <c r="B151" s="248"/>
      <c r="C151" s="71" t="s">
        <v>92</v>
      </c>
      <c r="D151" s="134"/>
      <c r="E151" s="288"/>
      <c r="F151" s="289"/>
      <c r="G151" s="289"/>
      <c r="H151" s="252"/>
      <c r="I151" s="256">
        <f>SUM(I144:I150)</f>
        <v>0</v>
      </c>
      <c r="J151" s="256">
        <f t="shared" ref="J151:U151" si="26">SUM(J144:J150)</f>
        <v>0</v>
      </c>
      <c r="K151" s="256">
        <f t="shared" si="26"/>
        <v>0</v>
      </c>
      <c r="L151" s="256">
        <f t="shared" si="26"/>
        <v>0</v>
      </c>
      <c r="M151" s="256">
        <f t="shared" si="26"/>
        <v>0</v>
      </c>
      <c r="N151" s="256">
        <f t="shared" si="26"/>
        <v>0</v>
      </c>
      <c r="O151" s="256">
        <f t="shared" si="26"/>
        <v>0</v>
      </c>
      <c r="P151" s="256">
        <f t="shared" si="26"/>
        <v>0</v>
      </c>
      <c r="Q151" s="256">
        <f t="shared" si="26"/>
        <v>0</v>
      </c>
      <c r="R151" s="256">
        <f t="shared" si="26"/>
        <v>0</v>
      </c>
      <c r="S151" s="256">
        <f t="shared" si="26"/>
        <v>0</v>
      </c>
      <c r="T151" s="256">
        <f t="shared" si="26"/>
        <v>0</v>
      </c>
      <c r="U151" s="254">
        <f t="shared" si="26"/>
        <v>0</v>
      </c>
      <c r="V151" s="255"/>
      <c r="W151" s="1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3" s="220" customFormat="1" ht="7.5" customHeight="1">
      <c r="B152" s="248"/>
      <c r="C152" s="281"/>
      <c r="D152" s="134"/>
      <c r="E152" s="288"/>
      <c r="F152" s="289"/>
      <c r="G152" s="289"/>
      <c r="H152" s="247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1"/>
      <c r="V152" s="255"/>
      <c r="W152" s="1"/>
    </row>
    <row r="153" spans="2:23" s="220" customFormat="1">
      <c r="B153" s="248"/>
      <c r="C153" s="281" t="s">
        <v>93</v>
      </c>
      <c r="D153" s="134"/>
      <c r="E153" s="288"/>
      <c r="F153" s="289"/>
      <c r="G153" s="289"/>
      <c r="H153" s="252"/>
      <c r="I153" s="286">
        <v>0</v>
      </c>
      <c r="J153" s="286">
        <v>0</v>
      </c>
      <c r="K153" s="286">
        <v>0</v>
      </c>
      <c r="L153" s="286">
        <v>0</v>
      </c>
      <c r="M153" s="286">
        <v>0</v>
      </c>
      <c r="N153" s="286">
        <v>0</v>
      </c>
      <c r="O153" s="286">
        <v>0</v>
      </c>
      <c r="P153" s="286">
        <v>0</v>
      </c>
      <c r="Q153" s="286">
        <v>0</v>
      </c>
      <c r="R153" s="286">
        <v>0</v>
      </c>
      <c r="S153" s="286">
        <v>0</v>
      </c>
      <c r="T153" s="286">
        <v>0</v>
      </c>
      <c r="U153" s="254">
        <f>SUM(I153:T153)</f>
        <v>0</v>
      </c>
      <c r="V153" s="255"/>
      <c r="W153" s="1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3" s="220" customFormat="1">
      <c r="B154" s="248"/>
      <c r="C154" s="281" t="s">
        <v>118</v>
      </c>
      <c r="D154" s="134"/>
      <c r="E154" s="288"/>
      <c r="F154" s="289"/>
      <c r="G154" s="289"/>
      <c r="H154" s="247"/>
      <c r="I154" s="286">
        <v>0</v>
      </c>
      <c r="J154" s="286">
        <v>0</v>
      </c>
      <c r="K154" s="286">
        <v>0</v>
      </c>
      <c r="L154" s="286">
        <v>0</v>
      </c>
      <c r="M154" s="286">
        <v>0</v>
      </c>
      <c r="N154" s="286">
        <v>0</v>
      </c>
      <c r="O154" s="286">
        <v>0</v>
      </c>
      <c r="P154" s="286">
        <v>0</v>
      </c>
      <c r="Q154" s="286">
        <v>0</v>
      </c>
      <c r="R154" s="286">
        <v>0</v>
      </c>
      <c r="S154" s="286">
        <v>0</v>
      </c>
      <c r="T154" s="286">
        <v>0</v>
      </c>
      <c r="U154" s="254">
        <f>SUM(I154:T154)</f>
        <v>0</v>
      </c>
      <c r="V154" s="255"/>
      <c r="W154" s="1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3" s="220" customFormat="1" ht="7.5" customHeight="1">
      <c r="B155" s="248"/>
      <c r="C155" s="281"/>
      <c r="D155" s="134"/>
      <c r="E155" s="288"/>
      <c r="F155" s="289"/>
      <c r="G155" s="289"/>
      <c r="H155" s="247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1"/>
      <c r="V155" s="255"/>
      <c r="W155" s="1"/>
    </row>
    <row r="156" spans="2:23" s="220" customFormat="1" ht="18">
      <c r="B156" s="245" t="s">
        <v>57</v>
      </c>
      <c r="C156" s="246"/>
      <c r="D156" s="246"/>
      <c r="F156" s="172"/>
      <c r="G156" s="172"/>
      <c r="H156" s="290"/>
      <c r="I156" s="291">
        <f>I106+I118+I141+I151+I153+I154</f>
        <v>0</v>
      </c>
      <c r="J156" s="291">
        <f t="shared" ref="J156:T156" si="27">J106+J118+J141+J151+J153+J154</f>
        <v>0</v>
      </c>
      <c r="K156" s="291">
        <f t="shared" si="27"/>
        <v>0</v>
      </c>
      <c r="L156" s="291">
        <f t="shared" si="27"/>
        <v>0</v>
      </c>
      <c r="M156" s="291">
        <f t="shared" si="27"/>
        <v>0</v>
      </c>
      <c r="N156" s="291">
        <f t="shared" si="27"/>
        <v>0</v>
      </c>
      <c r="O156" s="291">
        <f t="shared" si="27"/>
        <v>0</v>
      </c>
      <c r="P156" s="291">
        <f t="shared" si="27"/>
        <v>0</v>
      </c>
      <c r="Q156" s="291">
        <f t="shared" si="27"/>
        <v>0</v>
      </c>
      <c r="R156" s="291">
        <f t="shared" si="27"/>
        <v>0</v>
      </c>
      <c r="S156" s="291">
        <f t="shared" si="27"/>
        <v>0</v>
      </c>
      <c r="T156" s="291">
        <f t="shared" si="27"/>
        <v>0</v>
      </c>
      <c r="U156" s="264">
        <f>SUM(I156:T156)</f>
        <v>0</v>
      </c>
      <c r="V156" s="255"/>
      <c r="W156" s="1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</row>
    <row r="157" spans="2:23" s="220" customFormat="1" ht="7.5" customHeight="1">
      <c r="B157" s="248"/>
      <c r="C157" s="134"/>
      <c r="D157" s="134"/>
      <c r="E157" s="141"/>
      <c r="F157" s="136"/>
      <c r="G157" s="136"/>
      <c r="H157" s="247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509"/>
      <c r="V157" s="255"/>
      <c r="W157" s="1"/>
    </row>
    <row r="158" spans="2:23" s="220" customFormat="1" ht="18">
      <c r="B158" s="245" t="s">
        <v>98</v>
      </c>
      <c r="C158" s="246"/>
      <c r="D158" s="246"/>
      <c r="F158" s="172"/>
      <c r="G158" s="172"/>
      <c r="H158" s="290"/>
      <c r="I158" s="771">
        <f>I66-I156</f>
        <v>0</v>
      </c>
      <c r="J158" s="771">
        <f t="shared" ref="J158:U158" si="28">J66-J156</f>
        <v>0</v>
      </c>
      <c r="K158" s="771">
        <f t="shared" si="28"/>
        <v>0</v>
      </c>
      <c r="L158" s="771">
        <f t="shared" si="28"/>
        <v>0</v>
      </c>
      <c r="M158" s="771">
        <f t="shared" si="28"/>
        <v>0</v>
      </c>
      <c r="N158" s="771">
        <f t="shared" si="28"/>
        <v>0</v>
      </c>
      <c r="O158" s="771">
        <f t="shared" si="28"/>
        <v>0</v>
      </c>
      <c r="P158" s="771">
        <f t="shared" si="28"/>
        <v>0</v>
      </c>
      <c r="Q158" s="771">
        <f t="shared" si="28"/>
        <v>0</v>
      </c>
      <c r="R158" s="771">
        <f t="shared" si="28"/>
        <v>0</v>
      </c>
      <c r="S158" s="771">
        <f t="shared" si="28"/>
        <v>0</v>
      </c>
      <c r="T158" s="771">
        <f t="shared" si="28"/>
        <v>0</v>
      </c>
      <c r="U158" s="772">
        <f t="shared" si="28"/>
        <v>0</v>
      </c>
      <c r="V158" s="255"/>
      <c r="W158" s="1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3" s="220" customFormat="1" ht="7.5" customHeight="1">
      <c r="B159" s="245"/>
      <c r="C159" s="246"/>
      <c r="D159" s="246"/>
      <c r="F159" s="172"/>
      <c r="G159" s="172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510"/>
      <c r="V159" s="255"/>
    </row>
    <row r="160" spans="2:23" s="220" customFormat="1" ht="7.5" customHeight="1">
      <c r="B160" s="233"/>
      <c r="C160" s="1"/>
      <c r="D160" s="1"/>
      <c r="F160" s="172"/>
      <c r="G160" s="172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7"/>
      <c r="V160" s="255"/>
    </row>
    <row r="161" spans="2:23">
      <c r="B161" s="245" t="s">
        <v>119</v>
      </c>
      <c r="C161" s="246"/>
      <c r="D161" s="246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234"/>
      <c r="V161" s="255"/>
      <c r="W161" s="134"/>
    </row>
    <row r="162" spans="2:23">
      <c r="B162" s="248"/>
      <c r="C162" s="169" t="s">
        <v>120</v>
      </c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80"/>
      <c r="V162" s="255"/>
      <c r="W162" s="134"/>
    </row>
    <row r="163" spans="2:23">
      <c r="B163" s="248"/>
      <c r="D163" s="299" t="s">
        <v>121</v>
      </c>
      <c r="E163" s="300"/>
      <c r="H163" s="301"/>
      <c r="I163" s="302">
        <v>0</v>
      </c>
      <c r="J163" s="302">
        <v>0</v>
      </c>
      <c r="K163" s="302">
        <v>0</v>
      </c>
      <c r="L163" s="302">
        <v>0</v>
      </c>
      <c r="M163" s="302">
        <v>0</v>
      </c>
      <c r="N163" s="302">
        <v>0</v>
      </c>
      <c r="O163" s="302">
        <v>0</v>
      </c>
      <c r="P163" s="302">
        <v>0</v>
      </c>
      <c r="Q163" s="302">
        <v>0</v>
      </c>
      <c r="R163" s="302">
        <v>0</v>
      </c>
      <c r="S163" s="302">
        <v>0</v>
      </c>
      <c r="T163" s="302">
        <v>0</v>
      </c>
      <c r="U163" s="254">
        <f>SUM(I163:T163)</f>
        <v>0</v>
      </c>
      <c r="V163" s="255"/>
      <c r="W163" s="1" t="str">
        <f>IF(U163='8) 5 YR Budget &amp; Cash Flow Adj'!I184=TRUE,"OK","Tab 7 is UNEQUAL to Tab 9")</f>
        <v>OK</v>
      </c>
    </row>
    <row r="164" spans="2:23">
      <c r="B164" s="248"/>
      <c r="D164" s="299" t="s">
        <v>30</v>
      </c>
      <c r="E164" s="300"/>
      <c r="H164" s="301"/>
      <c r="I164" s="302">
        <v>0</v>
      </c>
      <c r="J164" s="302">
        <v>0</v>
      </c>
      <c r="K164" s="302">
        <v>0</v>
      </c>
      <c r="L164" s="302">
        <v>0</v>
      </c>
      <c r="M164" s="302">
        <v>0</v>
      </c>
      <c r="N164" s="302">
        <v>0</v>
      </c>
      <c r="O164" s="302">
        <v>0</v>
      </c>
      <c r="P164" s="302">
        <v>0</v>
      </c>
      <c r="Q164" s="302">
        <v>0</v>
      </c>
      <c r="R164" s="302">
        <v>0</v>
      </c>
      <c r="S164" s="302">
        <v>0</v>
      </c>
      <c r="T164" s="302">
        <v>0</v>
      </c>
      <c r="U164" s="254">
        <f>SUM(I164:T164)</f>
        <v>0</v>
      </c>
      <c r="V164" s="255"/>
      <c r="W164" s="1" t="str">
        <f>IF(U164='8) 5 YR Budget &amp; Cash Flow Adj'!I185=TRUE,"OK","Tab 7 is UNEQUAL to Tab 9")</f>
        <v>OK</v>
      </c>
    </row>
    <row r="165" spans="2:23">
      <c r="B165" s="248"/>
      <c r="C165" s="134" t="s">
        <v>126</v>
      </c>
      <c r="H165" s="301"/>
      <c r="I165" s="303">
        <f>I163+I164</f>
        <v>0</v>
      </c>
      <c r="J165" s="303">
        <f t="shared" ref="J165:U165" si="29">J163+J164</f>
        <v>0</v>
      </c>
      <c r="K165" s="303">
        <f t="shared" si="29"/>
        <v>0</v>
      </c>
      <c r="L165" s="303">
        <f t="shared" si="29"/>
        <v>0</v>
      </c>
      <c r="M165" s="303">
        <f t="shared" si="29"/>
        <v>0</v>
      </c>
      <c r="N165" s="303">
        <f t="shared" si="29"/>
        <v>0</v>
      </c>
      <c r="O165" s="303">
        <f t="shared" si="29"/>
        <v>0</v>
      </c>
      <c r="P165" s="303">
        <f t="shared" si="29"/>
        <v>0</v>
      </c>
      <c r="Q165" s="303">
        <f t="shared" si="29"/>
        <v>0</v>
      </c>
      <c r="R165" s="303">
        <f t="shared" si="29"/>
        <v>0</v>
      </c>
      <c r="S165" s="303">
        <f t="shared" si="29"/>
        <v>0</v>
      </c>
      <c r="T165" s="303">
        <f t="shared" si="29"/>
        <v>0</v>
      </c>
      <c r="U165" s="304">
        <f t="shared" si="29"/>
        <v>0</v>
      </c>
      <c r="V165" s="255"/>
      <c r="W165" s="1" t="str">
        <f>IF(U165='8) 5 YR Budget &amp; Cash Flow Adj'!I186=TRUE,"OK","Tab 7 is UNEQUAL to Tab 9")</f>
        <v>OK</v>
      </c>
    </row>
    <row r="166" spans="2:23">
      <c r="B166" s="248"/>
      <c r="C166" s="134" t="s">
        <v>122</v>
      </c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80"/>
      <c r="V166" s="255"/>
      <c r="W166" s="134"/>
    </row>
    <row r="167" spans="2:23">
      <c r="B167" s="248"/>
      <c r="D167" s="299" t="s">
        <v>124</v>
      </c>
      <c r="E167" s="300"/>
      <c r="H167" s="301"/>
      <c r="I167" s="302">
        <v>0</v>
      </c>
      <c r="J167" s="302">
        <v>0</v>
      </c>
      <c r="K167" s="302">
        <v>0</v>
      </c>
      <c r="L167" s="302">
        <v>0</v>
      </c>
      <c r="M167" s="302">
        <v>0</v>
      </c>
      <c r="N167" s="302">
        <v>0</v>
      </c>
      <c r="O167" s="302">
        <v>0</v>
      </c>
      <c r="P167" s="302">
        <v>0</v>
      </c>
      <c r="Q167" s="302">
        <v>0</v>
      </c>
      <c r="R167" s="302">
        <v>0</v>
      </c>
      <c r="S167" s="302">
        <v>0</v>
      </c>
      <c r="T167" s="302">
        <v>0</v>
      </c>
      <c r="U167" s="254">
        <f>SUM(I167:T167)</f>
        <v>0</v>
      </c>
      <c r="V167" s="255"/>
      <c r="W167" s="1" t="str">
        <f>IF(U167='8) 5 YR Budget &amp; Cash Flow Adj'!I188=TRUE,"OK","Tab 7 is UNEQUAL to Tab 9")</f>
        <v>OK</v>
      </c>
    </row>
    <row r="168" spans="2:23">
      <c r="B168" s="248"/>
      <c r="D168" s="299" t="s">
        <v>30</v>
      </c>
      <c r="E168" s="300"/>
      <c r="H168" s="301"/>
      <c r="I168" s="302">
        <v>0</v>
      </c>
      <c r="J168" s="302">
        <v>0</v>
      </c>
      <c r="K168" s="302">
        <v>0</v>
      </c>
      <c r="L168" s="302">
        <v>0</v>
      </c>
      <c r="M168" s="302">
        <v>0</v>
      </c>
      <c r="N168" s="302">
        <v>0</v>
      </c>
      <c r="O168" s="302">
        <v>0</v>
      </c>
      <c r="P168" s="302">
        <v>0</v>
      </c>
      <c r="Q168" s="302">
        <v>0</v>
      </c>
      <c r="R168" s="302">
        <v>0</v>
      </c>
      <c r="S168" s="302">
        <v>0</v>
      </c>
      <c r="T168" s="302">
        <v>0</v>
      </c>
      <c r="U168" s="254">
        <f>SUM(I168:T168)</f>
        <v>0</v>
      </c>
      <c r="V168" s="255"/>
      <c r="W168" s="1" t="str">
        <f>IF(U168='8) 5 YR Budget &amp; Cash Flow Adj'!I189=TRUE,"OK","Tab 7 is UNEQUAL to Tab 9")</f>
        <v>OK</v>
      </c>
    </row>
    <row r="169" spans="2:23">
      <c r="B169" s="248"/>
      <c r="C169" s="134" t="s">
        <v>127</v>
      </c>
      <c r="H169" s="301"/>
      <c r="I169" s="303">
        <f>I167+I168</f>
        <v>0</v>
      </c>
      <c r="J169" s="303">
        <f t="shared" ref="J169:U169" si="30">J167+J168</f>
        <v>0</v>
      </c>
      <c r="K169" s="303">
        <f t="shared" si="30"/>
        <v>0</v>
      </c>
      <c r="L169" s="303">
        <f t="shared" si="30"/>
        <v>0</v>
      </c>
      <c r="M169" s="303">
        <f t="shared" si="30"/>
        <v>0</v>
      </c>
      <c r="N169" s="303">
        <f t="shared" si="30"/>
        <v>0</v>
      </c>
      <c r="O169" s="303">
        <f t="shared" si="30"/>
        <v>0</v>
      </c>
      <c r="P169" s="303">
        <f t="shared" si="30"/>
        <v>0</v>
      </c>
      <c r="Q169" s="303">
        <f t="shared" si="30"/>
        <v>0</v>
      </c>
      <c r="R169" s="303">
        <f t="shared" si="30"/>
        <v>0</v>
      </c>
      <c r="S169" s="303">
        <f t="shared" si="30"/>
        <v>0</v>
      </c>
      <c r="T169" s="303">
        <f t="shared" si="30"/>
        <v>0</v>
      </c>
      <c r="U169" s="304">
        <f t="shared" si="30"/>
        <v>0</v>
      </c>
      <c r="V169" s="255"/>
      <c r="W169" s="1" t="str">
        <f>IF(U169='8) 5 YR Budget &amp; Cash Flow Adj'!I190=TRUE,"OK","Tab 7 is UNEQUAL to Tab 9")</f>
        <v>OK</v>
      </c>
    </row>
    <row r="170" spans="2:23">
      <c r="B170" s="248"/>
      <c r="C170" s="134" t="s">
        <v>123</v>
      </c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80"/>
      <c r="V170" s="255"/>
      <c r="W170" s="134"/>
    </row>
    <row r="171" spans="2:23">
      <c r="B171" s="248"/>
      <c r="D171" s="299" t="s">
        <v>125</v>
      </c>
      <c r="E171" s="300"/>
      <c r="H171" s="301"/>
      <c r="I171" s="302">
        <v>0</v>
      </c>
      <c r="J171" s="302">
        <v>0</v>
      </c>
      <c r="K171" s="302">
        <v>0</v>
      </c>
      <c r="L171" s="302">
        <v>0</v>
      </c>
      <c r="M171" s="302">
        <v>0</v>
      </c>
      <c r="N171" s="302">
        <v>0</v>
      </c>
      <c r="O171" s="302">
        <v>0</v>
      </c>
      <c r="P171" s="302">
        <v>0</v>
      </c>
      <c r="Q171" s="302">
        <v>0</v>
      </c>
      <c r="R171" s="302">
        <v>0</v>
      </c>
      <c r="S171" s="302">
        <v>0</v>
      </c>
      <c r="T171" s="302">
        <v>0</v>
      </c>
      <c r="U171" s="254">
        <f>SUM(I171:T171)</f>
        <v>0</v>
      </c>
      <c r="V171" s="255"/>
      <c r="W171" s="1" t="str">
        <f>IF(U171='8) 5 YR Budget &amp; Cash Flow Adj'!I192=TRUE,"OK","Tab 7 is UNEQUAL to Tab 9")</f>
        <v>OK</v>
      </c>
    </row>
    <row r="172" spans="2:23">
      <c r="B172" s="248"/>
      <c r="D172" s="299" t="s">
        <v>30</v>
      </c>
      <c r="E172" s="300"/>
      <c r="H172" s="301"/>
      <c r="I172" s="302">
        <v>0</v>
      </c>
      <c r="J172" s="302">
        <v>0</v>
      </c>
      <c r="K172" s="302">
        <v>0</v>
      </c>
      <c r="L172" s="302">
        <v>0</v>
      </c>
      <c r="M172" s="302">
        <v>0</v>
      </c>
      <c r="N172" s="302">
        <v>0</v>
      </c>
      <c r="O172" s="302">
        <v>0</v>
      </c>
      <c r="P172" s="302">
        <v>0</v>
      </c>
      <c r="Q172" s="302">
        <v>0</v>
      </c>
      <c r="R172" s="302">
        <v>0</v>
      </c>
      <c r="S172" s="302">
        <v>0</v>
      </c>
      <c r="T172" s="302">
        <v>0</v>
      </c>
      <c r="U172" s="254">
        <f>SUM(I172:T172)</f>
        <v>0</v>
      </c>
      <c r="V172" s="255"/>
      <c r="W172" s="1" t="str">
        <f>IF(U172='8) 5 YR Budget &amp; Cash Flow Adj'!I193=TRUE,"OK","Tab 7 is UNEQUAL to Tab 9")</f>
        <v>OK</v>
      </c>
    </row>
    <row r="173" spans="2:23">
      <c r="B173" s="248"/>
      <c r="C173" s="134" t="s">
        <v>128</v>
      </c>
      <c r="H173" s="301"/>
      <c r="I173" s="303">
        <f>I171+I172</f>
        <v>0</v>
      </c>
      <c r="J173" s="303">
        <f t="shared" ref="J173:U173" si="31">J171+J172</f>
        <v>0</v>
      </c>
      <c r="K173" s="303">
        <f t="shared" si="31"/>
        <v>0</v>
      </c>
      <c r="L173" s="303">
        <f t="shared" si="31"/>
        <v>0</v>
      </c>
      <c r="M173" s="303">
        <f t="shared" si="31"/>
        <v>0</v>
      </c>
      <c r="N173" s="303">
        <f t="shared" si="31"/>
        <v>0</v>
      </c>
      <c r="O173" s="303">
        <f t="shared" si="31"/>
        <v>0</v>
      </c>
      <c r="P173" s="303">
        <f t="shared" si="31"/>
        <v>0</v>
      </c>
      <c r="Q173" s="303">
        <f t="shared" si="31"/>
        <v>0</v>
      </c>
      <c r="R173" s="303">
        <f t="shared" si="31"/>
        <v>0</v>
      </c>
      <c r="S173" s="303">
        <f t="shared" si="31"/>
        <v>0</v>
      </c>
      <c r="T173" s="303">
        <f t="shared" si="31"/>
        <v>0</v>
      </c>
      <c r="U173" s="304">
        <f t="shared" si="31"/>
        <v>0</v>
      </c>
      <c r="V173" s="255"/>
      <c r="W173" s="1" t="str">
        <f>IF(U173='8) 5 YR Budget &amp; Cash Flow Adj'!I194=TRUE,"OK","Tab 7 is UNEQUAL to Tab 9")</f>
        <v>OK</v>
      </c>
    </row>
    <row r="174" spans="2:23" ht="7.5" customHeight="1">
      <c r="B174" s="248"/>
      <c r="I174" s="29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234"/>
      <c r="V174" s="255"/>
      <c r="W174" s="134"/>
    </row>
    <row r="175" spans="2:23" s="305" customFormat="1">
      <c r="B175" s="245" t="s">
        <v>131</v>
      </c>
      <c r="E175" s="48"/>
      <c r="F175" s="306"/>
      <c r="G175" s="306"/>
      <c r="H175" s="307"/>
      <c r="I175" s="308">
        <f>I165+I169+I173</f>
        <v>0</v>
      </c>
      <c r="J175" s="308">
        <f t="shared" ref="J175:U175" si="32">J165+J169+J173</f>
        <v>0</v>
      </c>
      <c r="K175" s="308">
        <f t="shared" si="32"/>
        <v>0</v>
      </c>
      <c r="L175" s="308">
        <f t="shared" si="32"/>
        <v>0</v>
      </c>
      <c r="M175" s="308">
        <f t="shared" si="32"/>
        <v>0</v>
      </c>
      <c r="N175" s="308">
        <f t="shared" si="32"/>
        <v>0</v>
      </c>
      <c r="O175" s="308">
        <f t="shared" si="32"/>
        <v>0</v>
      </c>
      <c r="P175" s="308">
        <f t="shared" si="32"/>
        <v>0</v>
      </c>
      <c r="Q175" s="308">
        <f t="shared" si="32"/>
        <v>0</v>
      </c>
      <c r="R175" s="308">
        <f t="shared" si="32"/>
        <v>0</v>
      </c>
      <c r="S175" s="308">
        <f t="shared" si="32"/>
        <v>0</v>
      </c>
      <c r="T175" s="308">
        <f t="shared" si="32"/>
        <v>0</v>
      </c>
      <c r="U175" s="309">
        <f t="shared" si="32"/>
        <v>0</v>
      </c>
      <c r="V175" s="255"/>
      <c r="W175" s="1" t="str">
        <f>IF(U175='8) 5 YR Budget &amp; Cash Flow Adj'!I196=TRUE,"OK","Tab 7 is UNEQUAL to Tab 9")</f>
        <v>OK</v>
      </c>
    </row>
    <row r="176" spans="2:23" ht="7.5" customHeight="1">
      <c r="B176" s="24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310"/>
      <c r="V176" s="255"/>
      <c r="W176" s="134"/>
    </row>
    <row r="177" spans="2:23" s="305" customFormat="1" ht="18">
      <c r="B177" s="245" t="s">
        <v>98</v>
      </c>
      <c r="E177" s="48"/>
      <c r="F177" s="306"/>
      <c r="G177" s="306"/>
      <c r="H177" s="311"/>
      <c r="I177" s="308">
        <f>I158+I175</f>
        <v>0</v>
      </c>
      <c r="J177" s="308">
        <f t="shared" ref="J177:U177" si="33">J158+J175</f>
        <v>0</v>
      </c>
      <c r="K177" s="308">
        <f t="shared" si="33"/>
        <v>0</v>
      </c>
      <c r="L177" s="308">
        <f t="shared" si="33"/>
        <v>0</v>
      </c>
      <c r="M177" s="308">
        <f t="shared" si="33"/>
        <v>0</v>
      </c>
      <c r="N177" s="308">
        <f t="shared" si="33"/>
        <v>0</v>
      </c>
      <c r="O177" s="308">
        <f t="shared" si="33"/>
        <v>0</v>
      </c>
      <c r="P177" s="308">
        <f t="shared" si="33"/>
        <v>0</v>
      </c>
      <c r="Q177" s="308">
        <f t="shared" si="33"/>
        <v>0</v>
      </c>
      <c r="R177" s="308">
        <f t="shared" si="33"/>
        <v>0</v>
      </c>
      <c r="S177" s="308">
        <f t="shared" si="33"/>
        <v>0</v>
      </c>
      <c r="T177" s="308">
        <f t="shared" si="33"/>
        <v>0</v>
      </c>
      <c r="U177" s="309">
        <f t="shared" si="33"/>
        <v>0</v>
      </c>
      <c r="V177" s="255"/>
      <c r="W177" s="1" t="str">
        <f>IF(U177='8) 5 YR Budget &amp; Cash Flow Adj'!I198=TRUE,"OK","Tab 7 is UNEQUAL to Tab 9")</f>
        <v>OK</v>
      </c>
    </row>
    <row r="178" spans="2:23" ht="7.5" customHeight="1">
      <c r="B178" s="24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310"/>
      <c r="V178" s="255"/>
      <c r="W178" s="134"/>
    </row>
    <row r="179" spans="2:23">
      <c r="B179" s="245" t="s">
        <v>129</v>
      </c>
      <c r="C179" s="1"/>
      <c r="D179" s="1"/>
      <c r="I179" s="953">
        <v>0</v>
      </c>
      <c r="J179" s="308">
        <f>I181</f>
        <v>0</v>
      </c>
      <c r="K179" s="308">
        <f t="shared" ref="K179:T179" si="34">J181</f>
        <v>0</v>
      </c>
      <c r="L179" s="308">
        <f t="shared" si="34"/>
        <v>0</v>
      </c>
      <c r="M179" s="308">
        <f t="shared" si="34"/>
        <v>0</v>
      </c>
      <c r="N179" s="308">
        <f t="shared" si="34"/>
        <v>0</v>
      </c>
      <c r="O179" s="308">
        <f t="shared" si="34"/>
        <v>0</v>
      </c>
      <c r="P179" s="308">
        <f t="shared" si="34"/>
        <v>0</v>
      </c>
      <c r="Q179" s="308">
        <f t="shared" si="34"/>
        <v>0</v>
      </c>
      <c r="R179" s="308">
        <f t="shared" si="34"/>
        <v>0</v>
      </c>
      <c r="S179" s="308">
        <f t="shared" si="34"/>
        <v>0</v>
      </c>
      <c r="T179" s="308">
        <f t="shared" si="34"/>
        <v>0</v>
      </c>
      <c r="U179" s="954">
        <f>I179</f>
        <v>0</v>
      </c>
      <c r="V179" s="255"/>
      <c r="W179" s="1" t="str">
        <f>IF(U179='8) 5 YR Budget &amp; Cash Flow Adj'!I200=TRUE,"OK","Tab 7 is UNEQUAL to Tab 9")</f>
        <v>OK</v>
      </c>
    </row>
    <row r="180" spans="2:23" ht="7.5" customHeight="1">
      <c r="B180" s="24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310"/>
      <c r="V180" s="255"/>
      <c r="W180" s="134"/>
    </row>
    <row r="181" spans="2:23" s="305" customFormat="1" ht="15.5" thickBot="1">
      <c r="B181" s="292" t="s">
        <v>130</v>
      </c>
      <c r="C181" s="312"/>
      <c r="D181" s="312"/>
      <c r="E181" s="312"/>
      <c r="F181" s="313"/>
      <c r="G181" s="313"/>
      <c r="H181" s="314"/>
      <c r="I181" s="315">
        <f>I177+I179</f>
        <v>0</v>
      </c>
      <c r="J181" s="315">
        <f t="shared" ref="J181:U181" si="35">J177+J179</f>
        <v>0</v>
      </c>
      <c r="K181" s="315">
        <f t="shared" si="35"/>
        <v>0</v>
      </c>
      <c r="L181" s="315">
        <f t="shared" si="35"/>
        <v>0</v>
      </c>
      <c r="M181" s="315">
        <f t="shared" si="35"/>
        <v>0</v>
      </c>
      <c r="N181" s="315">
        <f t="shared" si="35"/>
        <v>0</v>
      </c>
      <c r="O181" s="315">
        <f t="shared" si="35"/>
        <v>0</v>
      </c>
      <c r="P181" s="315">
        <f t="shared" si="35"/>
        <v>0</v>
      </c>
      <c r="Q181" s="315">
        <f t="shared" si="35"/>
        <v>0</v>
      </c>
      <c r="R181" s="315">
        <f t="shared" si="35"/>
        <v>0</v>
      </c>
      <c r="S181" s="315">
        <f t="shared" si="35"/>
        <v>0</v>
      </c>
      <c r="T181" s="315">
        <f t="shared" si="35"/>
        <v>0</v>
      </c>
      <c r="U181" s="316">
        <f t="shared" si="35"/>
        <v>0</v>
      </c>
      <c r="V181" s="255"/>
      <c r="W181" s="1" t="str">
        <f>IF(U181='8) 5 YR Budget &amp; Cash Flow Adj'!I202=TRUE,"OK","Tab 7 is UNEQUAL to Tab 9")</f>
        <v>OK</v>
      </c>
    </row>
    <row r="182" spans="2:23" ht="15.5" thickTop="1">
      <c r="W182" s="134"/>
    </row>
    <row r="183" spans="2:23">
      <c r="W183" s="134"/>
    </row>
    <row r="184" spans="2:23">
      <c r="W184" s="134"/>
    </row>
    <row r="185" spans="2:23">
      <c r="W185" s="134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E18">
    <cfRule type="cellIs" dxfId="8" priority="3" operator="equal">
      <formula>"Please complete ""ENROLLMENT"" tab"</formula>
    </cfRule>
    <cfRule type="cellIs" dxfId="7" priority="4" operator="equal">
      <formula>"(Select from drop-down list)"</formula>
    </cfRule>
  </conditionalFormatting>
  <conditionalFormatting sqref="I2:U2">
    <cfRule type="expression" dxfId="6" priority="7">
      <formula>School="Enter School Name Here"</formula>
    </cfRule>
  </conditionalFormatting>
  <conditionalFormatting sqref="I4:U4">
    <cfRule type="expression" dxfId="5" priority="8">
      <formula>AcadYr1="Select from dropdown list --&gt;"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2018-06-08T18:23:59Z</cp:lastPrinted>
  <dcterms:created xsi:type="dcterms:W3CDTF">2009-07-01T14:18:54Z</dcterms:created>
  <dcterms:modified xsi:type="dcterms:W3CDTF">2026-05-22T15:00:51Z</dcterms:modified>
</cp:coreProperties>
</file>